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showInkAnnotation="0" autoCompressPictures="0"/>
  <mc:AlternateContent xmlns:mc="http://schemas.openxmlformats.org/markup-compatibility/2006">
    <mc:Choice Requires="x15">
      <x15ac:absPath xmlns:x15ac="http://schemas.microsoft.com/office/spreadsheetml/2010/11/ac" url="D:\LexarDataShield_1.0.39.app\A DISTRITO\PATRIMONIALES 2026\PUBLICAR 2\"/>
    </mc:Choice>
  </mc:AlternateContent>
  <xr:revisionPtr revIDLastSave="0" documentId="8_{BBD471FA-8C63-4B9E-BF26-2B8C980334A1}" xr6:coauthVersionLast="47" xr6:coauthVersionMax="47" xr10:uidLastSave="{00000000-0000-0000-0000-000000000000}"/>
  <bookViews>
    <workbookView xWindow="-120" yWindow="-120" windowWidth="20730" windowHeight="11040" tabRatio="637" firstSheet="2" activeTab="2" xr2:uid="{00000000-000D-0000-FFFF-FFFF00000000}"/>
  </bookViews>
  <sheets>
    <sheet name="ESTUDIO DE MERCADO" sheetId="1" state="hidden" r:id="rId1"/>
    <sheet name="TASAS PROMEDIO" sheetId="16" state="hidden" r:id="rId2"/>
    <sheet name="RELACIÓN CASCO AVIACIÓN" sheetId="29" r:id="rId3"/>
    <sheet name="RELACIÓN TR EYM" sheetId="30" r:id="rId4"/>
    <sheet name="RELACIÓN CASCO BARCO" sheetId="31" r:id="rId5"/>
    <sheet name="RELACIÓN SALUD" sheetId="32" r:id="rId6"/>
    <sheet name="AUTOMOVILES" sheetId="23" state="hidden" r:id="rId7"/>
    <sheet name="VIDA ALCALDE-CONCEJALES" sheetId="22" state="hidden" r:id="rId8"/>
    <sheet name="SALUD EDILES Y CONCEJALES" sheetId="27" state="hidden" r:id="rId9"/>
    <sheet name="VIDA BOMBEROS" sheetId="24" state="hidden" r:id="rId10"/>
  </sheets>
  <definedNames>
    <definedName name="_xlnm._FilterDatabase" localSheetId="6" hidden="1">AUTOMOVILES!$A$5:$S$5</definedName>
    <definedName name="_xlnm._FilterDatabase" localSheetId="8" hidden="1">'SALUD EDILES Y CONCEJALES'!$B$46:$J$46</definedName>
    <definedName name="_xlnm._FilterDatabase" localSheetId="9" hidden="1">'VIDA BOMBEROS'!$A$7:$M$7</definedName>
    <definedName name="_Toc140149825_1" localSheetId="8">#REF!</definedName>
    <definedName name="_Toc140149825_1" localSheetId="7">#REF!</definedName>
    <definedName name="_Toc140149825_1" localSheetId="9">#REF!</definedName>
    <definedName name="_Toc140149825_1">#REF!</definedName>
    <definedName name="_Toc140149825_59" localSheetId="8">#REF!</definedName>
    <definedName name="_Toc140149825_59" localSheetId="7">#REF!</definedName>
    <definedName name="_Toc140149825_59" localSheetId="9">#REF!</definedName>
    <definedName name="_Toc140149825_59">#REF!</definedName>
    <definedName name="_Toc142149825_60" localSheetId="8">#REF!</definedName>
    <definedName name="_Toc142149825_60" localSheetId="7">#REF!</definedName>
    <definedName name="_Toc142149825_60" localSheetId="9">#REF!</definedName>
    <definedName name="_Toc142149825_60">#REF!</definedName>
    <definedName name="AMOR" localSheetId="8">#REF!</definedName>
    <definedName name="AMOR" localSheetId="7">#REF!</definedName>
    <definedName name="AMOR" localSheetId="9">#REF!</definedName>
    <definedName name="AMOR">#REF!</definedName>
    <definedName name="_xlnm.Print_Area" localSheetId="0">'ESTUDIO DE MERCADO'!$B$2:$K$60</definedName>
    <definedName name="bg" localSheetId="8">#REF!</definedName>
    <definedName name="bg" localSheetId="7">#REF!</definedName>
    <definedName name="bg" localSheetId="9">#REF!</definedName>
    <definedName name="bg">#REF!</definedName>
    <definedName name="cvehiculo">#REF!</definedName>
    <definedName name="ESTADO" localSheetId="8">#REF!</definedName>
    <definedName name="ESTADO" localSheetId="7">#REF!</definedName>
    <definedName name="ESTADO" localSheetId="9">#REF!</definedName>
    <definedName name="ESTADO">#REF!</definedName>
    <definedName name="estadof" localSheetId="8">#REF!</definedName>
    <definedName name="estadof" localSheetId="7">#REF!</definedName>
    <definedName name="estadof" localSheetId="9">#REF!</definedName>
    <definedName name="estadof">#REF!</definedName>
    <definedName name="FFFFFFF" localSheetId="8">#REF!</definedName>
    <definedName name="FFFFFFF" localSheetId="7">#REF!</definedName>
    <definedName name="FFFFFFF" localSheetId="9">#REF!</definedName>
    <definedName name="FFFFFFF">#REF!</definedName>
    <definedName name="g" localSheetId="8">#REF!</definedName>
    <definedName name="g" localSheetId="7">#REF!</definedName>
    <definedName name="g" localSheetId="9">#REF!</definedName>
    <definedName name="g">#REF!</definedName>
    <definedName name="GENERAL" localSheetId="8">#REF!</definedName>
    <definedName name="GENERAL" localSheetId="7">#REF!</definedName>
    <definedName name="GENERAL" localSheetId="9">#REF!</definedName>
    <definedName name="GENERAL">#REF!</definedName>
    <definedName name="GG" localSheetId="8">#REF!</definedName>
    <definedName name="GG" localSheetId="7">#REF!</definedName>
    <definedName name="GG" localSheetId="9">#REF!</definedName>
    <definedName name="GG">#REF!</definedName>
    <definedName name="GGGGGG" localSheetId="8">#REF!</definedName>
    <definedName name="GGGGGG" localSheetId="7">#REF!</definedName>
    <definedName name="GGGGGG" localSheetId="9">#REF!</definedName>
    <definedName name="GGGGGG">#REF!</definedName>
    <definedName name="Grupo">#REF!</definedName>
    <definedName name="opcion2" localSheetId="8">#REF!</definedName>
    <definedName name="opcion2" localSheetId="7">#REF!</definedName>
    <definedName name="opcion2" localSheetId="9">#REF!</definedName>
    <definedName name="opcion2">#REF!</definedName>
    <definedName name="opcion3" localSheetId="8">#REF!</definedName>
    <definedName name="opcion3" localSheetId="7">#REF!</definedName>
    <definedName name="opcion3" localSheetId="9">#REF!</definedName>
    <definedName name="opcion3">#REF!</definedName>
    <definedName name="opcion4" localSheetId="8">#REF!</definedName>
    <definedName name="opcion4" localSheetId="7">#REF!</definedName>
    <definedName name="opcion4" localSheetId="9">#REF!</definedName>
    <definedName name="opcion4">#REF!</definedName>
    <definedName name="opcion5" localSheetId="8">#REF!</definedName>
    <definedName name="opcion5" localSheetId="7">#REF!</definedName>
    <definedName name="opcion5" localSheetId="9">#REF!</definedName>
    <definedName name="opcion5">#REF!</definedName>
    <definedName name="opcion6" localSheetId="8">#REF!</definedName>
    <definedName name="opcion6" localSheetId="7">#REF!</definedName>
    <definedName name="opcion6" localSheetId="9">#REF!</definedName>
    <definedName name="opcion6">#REF!</definedName>
    <definedName name="RamoAmparo" localSheetId="8">#REF!</definedName>
    <definedName name="RamoAmparo" localSheetId="7">#REF!</definedName>
    <definedName name="RamoAmparo" localSheetId="9">#REF!</definedName>
    <definedName name="RamoAmparo">#REF!</definedName>
    <definedName name="Servicio" localSheetId="6">#REF!</definedName>
    <definedName name="Servicio" localSheetId="8">#REF!</definedName>
    <definedName name="Servicio">#REF!</definedName>
    <definedName name="tadquisicion">#REF!</definedName>
    <definedName name="TIPO_DE_VEHICULOS" localSheetId="6">#REF!</definedName>
    <definedName name="TIPO_DE_VEHICULOS" localSheetId="8">#REF!</definedName>
    <definedName name="TIPO_DE_VEHICULOS">#REF!</definedName>
    <definedName name="TipodeVehiculo">#REF!</definedName>
    <definedName name="Vencido" localSheetId="6">#REF!</definedName>
    <definedName name="Vencido" localSheetId="8">#REF!</definedName>
    <definedName name="Vencid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0" i="29" l="1"/>
  <c r="E21" i="31"/>
  <c r="F21" i="31"/>
  <c r="D21" i="31"/>
  <c r="E20" i="31"/>
  <c r="F20" i="31" s="1"/>
  <c r="E19" i="31"/>
  <c r="F19" i="31" s="1"/>
  <c r="F16" i="31"/>
  <c r="F18" i="31"/>
  <c r="E11" i="31"/>
  <c r="F11" i="31" s="1"/>
  <c r="E12" i="31"/>
  <c r="F12" i="31" s="1"/>
  <c r="E13" i="31"/>
  <c r="F13" i="31" s="1"/>
  <c r="E14" i="31"/>
  <c r="F14" i="31" s="1"/>
  <c r="E15" i="31"/>
  <c r="F15" i="31" s="1"/>
  <c r="E16" i="31"/>
  <c r="E17" i="31"/>
  <c r="F17" i="31" s="1"/>
  <c r="E18" i="31"/>
  <c r="E9" i="31"/>
  <c r="E10" i="31"/>
  <c r="F9" i="31" l="1"/>
  <c r="F10" i="31"/>
  <c r="D17" i="30"/>
  <c r="D16" i="30"/>
  <c r="D15" i="30"/>
  <c r="D14" i="30"/>
  <c r="D13" i="30"/>
  <c r="D12" i="30"/>
  <c r="D11" i="30"/>
  <c r="D10" i="30"/>
  <c r="D9" i="30"/>
  <c r="D18" i="30" l="1"/>
  <c r="E17" i="30"/>
  <c r="F17" i="30" s="1"/>
  <c r="E16" i="30"/>
  <c r="F16" i="30" s="1"/>
  <c r="E15" i="30"/>
  <c r="F15" i="30" s="1"/>
  <c r="E14" i="30"/>
  <c r="F14" i="30" s="1"/>
  <c r="E13" i="30"/>
  <c r="F13" i="30" s="1"/>
  <c r="E12" i="30"/>
  <c r="F12" i="30" s="1"/>
  <c r="E11" i="30"/>
  <c r="F11" i="30" s="1"/>
  <c r="E10" i="30"/>
  <c r="F10" i="30" s="1"/>
  <c r="E9" i="30"/>
  <c r="F9" i="30" s="1"/>
  <c r="F18" i="30" l="1"/>
  <c r="E18" i="30"/>
  <c r="R197" i="23" l="1"/>
  <c r="G33" i="16" l="1"/>
  <c r="D30" i="1"/>
  <c r="I68" i="27" l="1"/>
  <c r="H49" i="27"/>
  <c r="H48" i="27"/>
  <c r="H47" i="27"/>
  <c r="F48" i="1"/>
  <c r="F47" i="1"/>
  <c r="D12" i="1"/>
  <c r="F12" i="1"/>
  <c r="I47" i="1" l="1"/>
  <c r="J47" i="1" s="1"/>
  <c r="K47" i="1" s="1"/>
  <c r="G47" i="1"/>
  <c r="H47" i="1" s="1"/>
  <c r="G48" i="1"/>
  <c r="H48" i="1" s="1"/>
  <c r="D11" i="27" l="1"/>
  <c r="D10" i="27"/>
  <c r="D9" i="27"/>
  <c r="G16" i="27"/>
  <c r="G47" i="27"/>
  <c r="E12" i="1" l="1"/>
  <c r="I48" i="1" s="1"/>
  <c r="J68" i="27"/>
  <c r="C31" i="1"/>
  <c r="J48" i="1" l="1"/>
  <c r="K49" i="1"/>
  <c r="C27" i="1"/>
  <c r="C26" i="1"/>
  <c r="K48" i="1" l="1"/>
  <c r="K50" i="1" s="1"/>
  <c r="C28" i="1"/>
  <c r="F12" i="22" l="1"/>
  <c r="F10" i="22"/>
  <c r="H68" i="27"/>
  <c r="G68" i="27"/>
  <c r="J47" i="27"/>
  <c r="I47" i="27"/>
  <c r="J43" i="27"/>
  <c r="I43" i="27"/>
  <c r="H43" i="27"/>
  <c r="G43" i="27"/>
  <c r="J16" i="27"/>
  <c r="H50" i="27"/>
  <c r="H51" i="27"/>
  <c r="H52" i="27"/>
  <c r="H53" i="27"/>
  <c r="H54" i="27"/>
  <c r="H55" i="27"/>
  <c r="H56" i="27"/>
  <c r="H57" i="27"/>
  <c r="H58" i="27"/>
  <c r="H59" i="27"/>
  <c r="H60" i="27"/>
  <c r="H61" i="27"/>
  <c r="H62" i="27"/>
  <c r="H63" i="27"/>
  <c r="H64" i="27"/>
  <c r="H65" i="27"/>
  <c r="H66" i="27"/>
  <c r="H67"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16" i="27"/>
  <c r="G48" i="27"/>
  <c r="G59" i="27" l="1"/>
  <c r="G58" i="27"/>
  <c r="G57" i="27"/>
  <c r="G56" i="27"/>
  <c r="G55" i="27"/>
  <c r="G54" i="27"/>
  <c r="G32" i="27"/>
  <c r="G20" i="27"/>
  <c r="G60" i="27"/>
  <c r="G31" i="27"/>
  <c r="G19" i="27"/>
  <c r="G42" i="27"/>
  <c r="G30" i="27"/>
  <c r="G18" i="27"/>
  <c r="G41" i="27"/>
  <c r="G29" i="27"/>
  <c r="G17" i="27"/>
  <c r="G40" i="27"/>
  <c r="G28" i="27"/>
  <c r="G39" i="27"/>
  <c r="G27" i="27"/>
  <c r="G67" i="27"/>
  <c r="G38" i="27"/>
  <c r="G26" i="27"/>
  <c r="G66" i="27"/>
  <c r="G37" i="27"/>
  <c r="G25" i="27"/>
  <c r="G65" i="27"/>
  <c r="G53" i="27"/>
  <c r="G52" i="27"/>
  <c r="G34" i="27"/>
  <c r="G22" i="27"/>
  <c r="G62" i="27"/>
  <c r="G33" i="27"/>
  <c r="G21" i="27"/>
  <c r="G61" i="27"/>
  <c r="G36" i="27"/>
  <c r="G24" i="27"/>
  <c r="G64" i="27"/>
  <c r="G35" i="27"/>
  <c r="G23" i="27"/>
  <c r="G63" i="27"/>
  <c r="G51" i="27"/>
  <c r="G50" i="27"/>
  <c r="G49" i="27"/>
  <c r="C24" i="1" l="1"/>
  <c r="C23" i="1" l="1"/>
  <c r="C56" i="1"/>
  <c r="C55" i="1" l="1"/>
  <c r="G29" i="16"/>
  <c r="I29" i="16" s="1"/>
  <c r="D55" i="1" s="1"/>
  <c r="F55" i="1" l="1"/>
  <c r="G55" i="1" s="1"/>
  <c r="H55" i="1" s="1"/>
  <c r="I33" i="16"/>
  <c r="D56" i="1" s="1"/>
  <c r="F56" i="1" s="1"/>
  <c r="I55" i="1" l="1"/>
  <c r="J55" i="1" s="1"/>
  <c r="K55" i="1" s="1"/>
  <c r="I56" i="1"/>
  <c r="G56" i="1"/>
  <c r="H56" i="1" s="1"/>
  <c r="J56" i="1" l="1"/>
  <c r="K56" i="1" s="1"/>
  <c r="K57" i="1" s="1"/>
  <c r="M9" i="22" l="1"/>
  <c r="F9" i="22" s="1"/>
  <c r="I12" i="22"/>
  <c r="F11" i="22" s="1"/>
  <c r="C39" i="1" s="1"/>
  <c r="C40" i="1" s="1"/>
  <c r="I48" i="27" l="1"/>
  <c r="J48" i="27" s="1"/>
  <c r="F17" i="22"/>
  <c r="F18" i="22" s="1"/>
  <c r="F21" i="22"/>
  <c r="G9" i="16" l="1"/>
  <c r="I42" i="27" l="1"/>
  <c r="J42" i="27" s="1"/>
  <c r="I59" i="27"/>
  <c r="J59" i="27" s="1"/>
  <c r="I57" i="27"/>
  <c r="J57" i="27" s="1"/>
  <c r="I56" i="27"/>
  <c r="J56" i="27" s="1"/>
  <c r="I55" i="27"/>
  <c r="J55" i="27" s="1"/>
  <c r="I66" i="27"/>
  <c r="J66" i="27" s="1"/>
  <c r="I65" i="27"/>
  <c r="J65" i="27" s="1"/>
  <c r="I52" i="27"/>
  <c r="J52" i="27" s="1"/>
  <c r="I51" i="27"/>
  <c r="J51" i="27" s="1"/>
  <c r="I62" i="27"/>
  <c r="J62" i="27" s="1"/>
  <c r="I61" i="27"/>
  <c r="J61" i="27" s="1"/>
  <c r="I63" i="27"/>
  <c r="J63" i="27" s="1"/>
  <c r="I60" i="27"/>
  <c r="J60" i="27" s="1"/>
  <c r="I58" i="27"/>
  <c r="J58" i="27" s="1"/>
  <c r="I67" i="27"/>
  <c r="J67" i="27" s="1"/>
  <c r="I54" i="27"/>
  <c r="J54" i="27" s="1"/>
  <c r="I64" i="27"/>
  <c r="J64" i="27" s="1"/>
  <c r="I53" i="27"/>
  <c r="J53" i="27" s="1"/>
  <c r="I50" i="27" l="1"/>
  <c r="I49" i="27" l="1"/>
  <c r="J50" i="27"/>
  <c r="G21" i="16"/>
  <c r="J49" i="27" l="1"/>
  <c r="I21" i="16"/>
  <c r="D32" i="1" l="1"/>
  <c r="I28" i="27"/>
  <c r="J28" i="27" s="1"/>
  <c r="I30" i="27"/>
  <c r="J30" i="27" s="1"/>
  <c r="I38" i="27"/>
  <c r="J38" i="27" s="1"/>
  <c r="I21" i="27"/>
  <c r="J21" i="27" s="1"/>
  <c r="I20" i="27"/>
  <c r="J20" i="27" s="1"/>
  <c r="I37" i="27"/>
  <c r="J37" i="27" s="1"/>
  <c r="I39" i="27"/>
  <c r="J39" i="27" s="1"/>
  <c r="I17" i="27"/>
  <c r="J17" i="27"/>
  <c r="I33" i="27"/>
  <c r="J33" i="27" s="1"/>
  <c r="I41" i="27"/>
  <c r="J41" i="27" s="1"/>
  <c r="I29" i="27"/>
  <c r="J29" i="27" s="1"/>
  <c r="I23" i="27"/>
  <c r="J23" i="27" s="1"/>
  <c r="I24" i="27"/>
  <c r="J24" i="27" s="1"/>
  <c r="I26" i="27"/>
  <c r="J26" i="27"/>
  <c r="I34" i="27"/>
  <c r="J34" i="27" s="1"/>
  <c r="I36" i="27"/>
  <c r="J36" i="27"/>
  <c r="I22" i="27"/>
  <c r="J22" i="27" s="1"/>
  <c r="I31" i="27"/>
  <c r="J31" i="27" s="1"/>
  <c r="I32" i="27"/>
  <c r="J32" i="27"/>
  <c r="I40" i="27"/>
  <c r="J40" i="27" s="1"/>
  <c r="I25" i="27"/>
  <c r="J25" i="27" s="1"/>
  <c r="I18" i="27"/>
  <c r="J18" i="27"/>
  <c r="I19" i="27"/>
  <c r="J19" i="27"/>
  <c r="I27" i="27"/>
  <c r="J27" i="27"/>
  <c r="I35" i="27"/>
  <c r="J35" i="27" s="1"/>
  <c r="H70" i="27"/>
  <c r="F32" i="1" l="1"/>
  <c r="I16" i="27"/>
  <c r="G32" i="1" l="1"/>
  <c r="H32" i="1" s="1"/>
  <c r="I70" i="27"/>
  <c r="J70" i="27" s="1"/>
  <c r="L13" i="24"/>
  <c r="C41" i="1" s="1"/>
  <c r="F24" i="22"/>
  <c r="C1" i="16" l="1"/>
  <c r="G26" i="16" l="1"/>
  <c r="G28" i="16"/>
  <c r="G23" i="16"/>
  <c r="G12" i="16"/>
  <c r="G15" i="16"/>
  <c r="G19" i="16"/>
  <c r="I9" i="16"/>
  <c r="D26" i="1" s="1"/>
  <c r="F26" i="1" s="1"/>
  <c r="G7" i="16"/>
  <c r="I19" i="16" l="1"/>
  <c r="D31" i="1" s="1"/>
  <c r="I12" i="16"/>
  <c r="D29" i="1" s="1"/>
  <c r="D27" i="1"/>
  <c r="F27" i="1" s="1"/>
  <c r="I15" i="16"/>
  <c r="I28" i="16"/>
  <c r="D41" i="1"/>
  <c r="F41" i="1" s="1"/>
  <c r="D39" i="1"/>
  <c r="I23" i="16"/>
  <c r="I26" i="16"/>
  <c r="I7" i="16"/>
  <c r="D23" i="1" s="1"/>
  <c r="F23" i="1" s="1"/>
  <c r="F30" i="1" l="1"/>
  <c r="F31" i="1"/>
  <c r="G31" i="1" s="1"/>
  <c r="F29" i="1"/>
  <c r="G29" i="1" s="1"/>
  <c r="D33" i="1"/>
  <c r="G26" i="1"/>
  <c r="H26" i="1" s="1"/>
  <c r="F28" i="1"/>
  <c r="G27" i="1"/>
  <c r="H27" i="1" s="1"/>
  <c r="D24" i="1"/>
  <c r="F24" i="1" s="1"/>
  <c r="F39" i="1"/>
  <c r="H39" i="1" s="1"/>
  <c r="F40" i="1"/>
  <c r="H40" i="1" s="1"/>
  <c r="H41" i="1"/>
  <c r="H31" i="1" l="1"/>
  <c r="F33" i="1"/>
  <c r="H29" i="1"/>
  <c r="G30" i="1"/>
  <c r="H30" i="1" s="1"/>
  <c r="H28" i="1"/>
  <c r="G28" i="1"/>
  <c r="G33" i="1" l="1"/>
  <c r="H33" i="1" s="1"/>
  <c r="G23" i="1"/>
  <c r="H23" i="1" s="1"/>
  <c r="C25" i="1" l="1"/>
  <c r="G24" i="1" l="1"/>
  <c r="H24" i="1" s="1"/>
  <c r="F25" i="1"/>
  <c r="H25" i="1" l="1"/>
  <c r="G25" i="1"/>
  <c r="C16" i="1"/>
  <c r="C17" i="1" s="1"/>
  <c r="I40" i="1" s="1"/>
  <c r="C12" i="1"/>
  <c r="I32" i="1" l="1"/>
  <c r="I26" i="1"/>
  <c r="I27" i="1"/>
  <c r="I23" i="1"/>
  <c r="I24" i="1"/>
  <c r="I29" i="1"/>
  <c r="I31" i="1"/>
  <c r="I30" i="1"/>
  <c r="I33" i="1"/>
  <c r="I39" i="1"/>
  <c r="J39" i="1" s="1"/>
  <c r="I41" i="1"/>
  <c r="J41" i="1" s="1"/>
  <c r="J32" i="1" l="1"/>
  <c r="K32" i="1" s="1"/>
  <c r="J42" i="1"/>
  <c r="I25" i="1"/>
  <c r="J23" i="1"/>
  <c r="K23" i="1" s="1"/>
  <c r="J27" i="1"/>
  <c r="K27" i="1" s="1"/>
  <c r="J33" i="1"/>
  <c r="K33" i="1" s="1"/>
  <c r="J30" i="1"/>
  <c r="K30" i="1" s="1"/>
  <c r="I28" i="1"/>
  <c r="J26" i="1"/>
  <c r="K26" i="1" s="1"/>
  <c r="J29" i="1"/>
  <c r="K29" i="1" s="1"/>
  <c r="J24" i="1"/>
  <c r="K24" i="1" s="1"/>
  <c r="J31" i="1"/>
  <c r="K31" i="1" s="1"/>
  <c r="K28" i="1" l="1"/>
  <c r="J25" i="1"/>
  <c r="J28" i="1"/>
  <c r="K25" i="1" l="1"/>
  <c r="K35" i="1" s="1"/>
  <c r="K59" i="1" l="1"/>
  <c r="J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Ernesto Mario Suarez Ilias</author>
  </authors>
  <commentList>
    <comment ref="B47" authorId="0" shapeId="0" xr:uid="{9CB53F80-77CB-48FD-90F8-707FBDE76E08}">
      <text>
        <r>
          <rPr>
            <b/>
            <sz val="9"/>
            <color indexed="81"/>
            <rFont val="Tahoma"/>
            <family val="2"/>
          </rPr>
          <t>Ernesto Mario Suarez Ilias:</t>
        </r>
        <r>
          <rPr>
            <sz val="9"/>
            <color indexed="81"/>
            <rFont val="Tahoma"/>
            <family val="2"/>
          </rPr>
          <t xml:space="preserve">
Estos funcionarios (personera y alcalde no se en cuentran cubiertos en la póliza contratada al día de hoy)</t>
        </r>
      </text>
    </comment>
    <comment ref="E48" authorId="0" shapeId="0" xr:uid="{26736C24-E394-40C9-914E-9FADFF9896B4}">
      <text>
        <r>
          <rPr>
            <b/>
            <sz val="9"/>
            <color indexed="81"/>
            <rFont val="Tahoma"/>
            <family val="2"/>
          </rPr>
          <t>Ernesto Mario Suarez Ilias:</t>
        </r>
        <r>
          <rPr>
            <sz val="9"/>
            <color indexed="81"/>
            <rFont val="Tahoma"/>
            <family val="2"/>
          </rPr>
          <t xml:space="preserve">
NO TENEMOS LOS DATOS DE LA FUNCIONARIA
</t>
        </r>
      </text>
    </comment>
  </commentList>
</comments>
</file>

<file path=xl/sharedStrings.xml><?xml version="1.0" encoding="utf-8"?>
<sst xmlns="http://schemas.openxmlformats.org/spreadsheetml/2006/main" count="2771" uniqueCount="1144">
  <si>
    <t>ALCALDIA DISTRITAL DE CARTAGENA DE INDIAS</t>
  </si>
  <si>
    <t>ESTUDIO DE MERCADO</t>
  </si>
  <si>
    <t>VIGENCIAS PROYECTADAS</t>
  </si>
  <si>
    <t xml:space="preserve">GRUPO 1 Y 2 </t>
  </si>
  <si>
    <t>GRUPO 3</t>
  </si>
  <si>
    <t>VIGENCIA DESDE 00:00 HORAS</t>
  </si>
  <si>
    <t>VIGENCIA HASTA 00:00 HORAS</t>
  </si>
  <si>
    <t>DIAS DE COBERTURA PROYECTADOS</t>
  </si>
  <si>
    <t xml:space="preserve">PRESUPUESTO PROYECTADO </t>
  </si>
  <si>
    <t>GRUPO 1</t>
  </si>
  <si>
    <t>PRIMA ANUAL</t>
  </si>
  <si>
    <t>PRIMA PERIODO PROYECTADO</t>
  </si>
  <si>
    <t>RAMO</t>
  </si>
  <si>
    <t>VALOR ASEGURADO</t>
  </si>
  <si>
    <t>TASA ANUAL ESTUDIO MERCADO</t>
  </si>
  <si>
    <t>PRIMA NETA ANUAL</t>
  </si>
  <si>
    <t>IVA 19%</t>
  </si>
  <si>
    <t>TOTAL PRIMA ANUAL</t>
  </si>
  <si>
    <t>PRIMA NETA PROYECTADA</t>
  </si>
  <si>
    <t>TOTAL PROYECCIÓN</t>
  </si>
  <si>
    <t>TODO RIESGO DAÑOS MATERIALES</t>
  </si>
  <si>
    <t>%o</t>
  </si>
  <si>
    <r>
      <t>INDICE VARIABLE TODO RIESGO DAÑOS MATERIALES</t>
    </r>
    <r>
      <rPr>
        <b/>
        <sz val="10"/>
        <color rgb="FFFF0000"/>
        <rFont val="Arial Narrow"/>
        <family val="2"/>
      </rPr>
      <t xml:space="preserve"> (4%)</t>
    </r>
  </si>
  <si>
    <t>TOTAL TODO RIESGO DAÑOS MATERIALES</t>
  </si>
  <si>
    <t>TODO RIESGO EQUIPO Y MAQUINARIA</t>
  </si>
  <si>
    <r>
      <t xml:space="preserve">INDICE VARIABLE TODO RIESGO  EQUIPO Y MAQUINARIA </t>
    </r>
    <r>
      <rPr>
        <b/>
        <sz val="10"/>
        <color rgb="FFFF0000"/>
        <rFont val="Arial Narrow"/>
        <family val="2"/>
      </rPr>
      <t>(5%)</t>
    </r>
  </si>
  <si>
    <t>TOTAL TODO RIESGO EQUIPO Y MAQUINARIA</t>
  </si>
  <si>
    <t>MANEJO GLOBAL ENTIDADES OFICIALES</t>
  </si>
  <si>
    <t>%</t>
  </si>
  <si>
    <t>AUTOMOVILES</t>
  </si>
  <si>
    <t>RESPONSABILIDAD CIVIL SERVIDORES PÚBLICOS</t>
  </si>
  <si>
    <t>INFIDELIDAD Y RIESGOS FINANCIEROS</t>
  </si>
  <si>
    <t>TOTAL GRUPO 1</t>
  </si>
  <si>
    <t>GRUPO 2</t>
  </si>
  <si>
    <t>N/A</t>
  </si>
  <si>
    <t>VIDA GRUPO BOMBEROS</t>
  </si>
  <si>
    <t>TOTAL GRUPO 2</t>
  </si>
  <si>
    <t>IVA 5%</t>
  </si>
  <si>
    <t xml:space="preserve">ILIMITADO </t>
  </si>
  <si>
    <t>TOTAL GRUPO 3</t>
  </si>
  <si>
    <t>GRUPO 4</t>
  </si>
  <si>
    <t>TOTAL PRESUPUESTO ESTIMADO</t>
  </si>
  <si>
    <t>DETERMINACIÓN TASAS PROMEDIOS</t>
  </si>
  <si>
    <t>ENTIDAD</t>
  </si>
  <si>
    <t>PROCESO DE CONTRATACION</t>
  </si>
  <si>
    <t>LIMITE ASEGURADO</t>
  </si>
  <si>
    <t>TASAS</t>
  </si>
  <si>
    <t>CALCULO DE TASA PROMEDIO</t>
  </si>
  <si>
    <t>PROMEDIO TASA MERCADO (A)</t>
  </si>
  <si>
    <t>TASA FINAL PROMEDIO</t>
  </si>
  <si>
    <t>TIPO DE TASA % - %o</t>
  </si>
  <si>
    <t>LP-DAAL-UAC-016-2023</t>
  </si>
  <si>
    <t>UNIDAD ADMINISTRATIVA ESPECIAL CUERPO OFICIAL DE BOMBEROS</t>
  </si>
  <si>
    <t>UAECOB-LP-01-2024</t>
  </si>
  <si>
    <t>TODO RIESGO EQUIPO Y MAQUINARÍA</t>
  </si>
  <si>
    <t>MUNICIPIO BARRANQUILLA</t>
  </si>
  <si>
    <t>LP-002-2023</t>
  </si>
  <si>
    <t>COMPUTADORES PARA EDUCAR</t>
  </si>
  <si>
    <t>LP-01-24</t>
  </si>
  <si>
    <t xml:space="preserve">MANEJO GLOBAL </t>
  </si>
  <si>
    <t>GOBERNACIÓN DEL QUINDIO</t>
  </si>
  <si>
    <t>LP-014-2022</t>
  </si>
  <si>
    <t>MUNICIPIO DE ENVIGADO</t>
  </si>
  <si>
    <t>ENV-11-21-0803-23</t>
  </si>
  <si>
    <t>RESPONSABILIDAD CIVIL EXTRACONTRACTUAL</t>
  </si>
  <si>
    <t>ALCALDIA ZIPAQUIRA</t>
  </si>
  <si>
    <t>SAMC-008-2024</t>
  </si>
  <si>
    <t>ALCALDIA POPAYAN</t>
  </si>
  <si>
    <t>MP-SG-LP-001-2023</t>
  </si>
  <si>
    <t>AUTOMÓVILES</t>
  </si>
  <si>
    <t>MOTOS</t>
  </si>
  <si>
    <t>ALCALDIA BUCARAMANGA</t>
  </si>
  <si>
    <t>CONTRALORIA GENERAL DE LA REPUBLICA</t>
  </si>
  <si>
    <t>CGR-LP-002-2023</t>
  </si>
  <si>
    <t>AGENCIA NACIONAL DE HIDROCARBUROS - ANH</t>
  </si>
  <si>
    <t>ANH-01-LP-2023</t>
  </si>
  <si>
    <t>INSTITUTO NACIONAL PENITENCIARIO Y CARCELARIO - INPEC</t>
  </si>
  <si>
    <t>LP-09-2023</t>
  </si>
  <si>
    <t>VIDA GRUPO ALCALDES, PERSONEROS, CONCEJALES Y EDILES</t>
  </si>
  <si>
    <t>ALCALDIA MAYOR DE CARTAGENA DE INDIAS</t>
  </si>
  <si>
    <t>RELACIÓN BIENES Y VALORES ASEGURADOS</t>
  </si>
  <si>
    <t>TOTAL VALOR ASEGURADO</t>
  </si>
  <si>
    <r>
      <rPr>
        <b/>
        <sz val="10"/>
        <rFont val="Arial Narrow"/>
        <family val="2"/>
      </rPr>
      <t xml:space="preserve">NOTA 1: </t>
    </r>
    <r>
      <rPr>
        <sz val="10"/>
        <rFont val="Arial Narrow"/>
        <family val="2"/>
      </rPr>
      <t>EL OFERENTE DEBERÁ OFRECER UNA TASA ÚNICA PARA ESTE SEGURO, LA CUAL SE APLICARÁ PARA TODOS LOS MOVIMIENTOS QUE SE REALICEN DURANTE LA VIGENCIA DE LA PÓLIZA.</t>
    </r>
  </si>
  <si>
    <r>
      <rPr>
        <b/>
        <sz val="10"/>
        <rFont val="Arial Narrow"/>
        <family val="2"/>
      </rPr>
      <t xml:space="preserve">NOTA 2: </t>
    </r>
    <r>
      <rPr>
        <sz val="10"/>
        <rFont val="Arial Narrow"/>
        <family val="2"/>
      </rPr>
      <t>EL OFERENTE EN SU OFERTA, DEBERÁ CALCULAR EL ÍNDICE VARIABLE DE ACUERDO A LA TOTALIDAD DE LA VIGENCIA OFRECIDA.</t>
    </r>
  </si>
  <si>
    <t xml:space="preserve">BASE  DE  DATOS PARQUE  AUTOMOTOR </t>
  </si>
  <si>
    <t>ALCALDIA MAYOR DE CARTAGENA</t>
  </si>
  <si>
    <t xml:space="preserve">OFICINA DE  APOYO LOGISTICO </t>
  </si>
  <si>
    <t>No.</t>
  </si>
  <si>
    <t>Placa</t>
  </si>
  <si>
    <t>NUMERO DE MOTOR</t>
  </si>
  <si>
    <t xml:space="preserve">NUMERO DE CHASIS </t>
  </si>
  <si>
    <t>MARCA</t>
  </si>
  <si>
    <t>LINEA</t>
  </si>
  <si>
    <t>MODELO</t>
  </si>
  <si>
    <t>SERVICIO</t>
  </si>
  <si>
    <t>DEPENDENCIA</t>
  </si>
  <si>
    <t>TONELADAS</t>
  </si>
  <si>
    <t>CLASE DE VEHICULO</t>
  </si>
  <si>
    <t xml:space="preserve">NUMERO DE PASAJEROS
</t>
  </si>
  <si>
    <t>VIGENCIA DE CONTRATOS EN DIAS</t>
  </si>
  <si>
    <t>SUBTIPO</t>
  </si>
  <si>
    <t>CILINDRAJE</t>
  </si>
  <si>
    <t>CODIGO FASECOLDA</t>
  </si>
  <si>
    <t>KNR424</t>
  </si>
  <si>
    <t>LWN F220681136</t>
  </si>
  <si>
    <t>9BG148ZK0NC450644</t>
  </si>
  <si>
    <t xml:space="preserve"> chevrolet</t>
  </si>
  <si>
    <t>COLORADO</t>
  </si>
  <si>
    <t>Oficiales</t>
  </si>
  <si>
    <t>Riesgos</t>
  </si>
  <si>
    <t>CAMPEROS Y CAMIONETAS</t>
  </si>
  <si>
    <t>Más de 2500 c.c.</t>
  </si>
  <si>
    <t>01621097</t>
  </si>
  <si>
    <t>AKT</t>
  </si>
  <si>
    <t>dadis</t>
  </si>
  <si>
    <t>De 100 a 200 c.c.</t>
  </si>
  <si>
    <t>AYCO</t>
  </si>
  <si>
    <t>AY150GY-8</t>
  </si>
  <si>
    <t>DATT</t>
  </si>
  <si>
    <t>MDK11D</t>
  </si>
  <si>
    <t>162FMJ FA146346</t>
  </si>
  <si>
    <t>9F0JCKL07G1C01058</t>
  </si>
  <si>
    <t>MDK19D</t>
  </si>
  <si>
    <t>162FMJ FA146339</t>
  </si>
  <si>
    <t>9F0JCKL04G1C01051</t>
  </si>
  <si>
    <t>MDK20D</t>
  </si>
  <si>
    <t>162FMJ FA146359</t>
  </si>
  <si>
    <t>9F0JCKL0XG1C01071</t>
  </si>
  <si>
    <t>MDK28D</t>
  </si>
  <si>
    <t>162FMJ FA146351</t>
  </si>
  <si>
    <t>9F0JCKL00G1C01063</t>
  </si>
  <si>
    <t>MDK29D</t>
  </si>
  <si>
    <t>162FMJ FA146354</t>
  </si>
  <si>
    <t>9F0JCKL06G1C01066</t>
  </si>
  <si>
    <t>MDK30D</t>
  </si>
  <si>
    <t>162FMJ FA146366</t>
  </si>
  <si>
    <t>9F0JCKL02G1C01078</t>
  </si>
  <si>
    <t>MDK31D</t>
  </si>
  <si>
    <t>162FMJ FA146334</t>
  </si>
  <si>
    <t>9F0JCKL00G1C01046</t>
  </si>
  <si>
    <t>MDK39D</t>
  </si>
  <si>
    <t>162FMJ FA146324</t>
  </si>
  <si>
    <t>9F0JCKL08G1C01036</t>
  </si>
  <si>
    <t>MDK50D</t>
  </si>
  <si>
    <t>162FMJ FA146367</t>
  </si>
  <si>
    <t>9F0JCKL04G1C01079</t>
  </si>
  <si>
    <t>MDK51D</t>
  </si>
  <si>
    <t>162FMJ FA146328</t>
  </si>
  <si>
    <t>9F0JCKL0XG1C01040</t>
  </si>
  <si>
    <t>MDK52D</t>
  </si>
  <si>
    <t>162FMJ FA146364</t>
  </si>
  <si>
    <t>9F0JCKL09G1C01076</t>
  </si>
  <si>
    <t>bajaj</t>
  </si>
  <si>
    <t>DISCOVER 100</t>
  </si>
  <si>
    <t>Bomberos</t>
  </si>
  <si>
    <t>Menos de 100 c.c.</t>
  </si>
  <si>
    <t>00317048</t>
  </si>
  <si>
    <t>IXN37C</t>
  </si>
  <si>
    <t>JBMBTD87176</t>
  </si>
  <si>
    <t>MD2PAB1Z5BFD02191</t>
  </si>
  <si>
    <t>IXN42C</t>
  </si>
  <si>
    <t>JBMBTD87362</t>
  </si>
  <si>
    <t>MD2PAB1Z1BFD02186</t>
  </si>
  <si>
    <t>IXN43C</t>
  </si>
  <si>
    <t>JBMBTD15461</t>
  </si>
  <si>
    <t>MD2PAB1Z1BFD02175</t>
  </si>
  <si>
    <t>UDH40D</t>
  </si>
  <si>
    <t>JEZWFM314443</t>
  </si>
  <si>
    <t>9FLA37CZ6GDG80389</t>
  </si>
  <si>
    <t>BAJAJ</t>
  </si>
  <si>
    <t>DISCOVER 125 ST</t>
  </si>
  <si>
    <t>00317053</t>
  </si>
  <si>
    <t>UDH42D</t>
  </si>
  <si>
    <t>JEZWFM34913</t>
  </si>
  <si>
    <t>9FLA37CZ5GDG80786</t>
  </si>
  <si>
    <t>UDH48D</t>
  </si>
  <si>
    <t>JEZWFM35654</t>
  </si>
  <si>
    <t>9FLA37CZ1GDG80591</t>
  </si>
  <si>
    <t>OUG847</t>
  </si>
  <si>
    <t>PA1805</t>
  </si>
  <si>
    <t>8LBETF3W2HO351665</t>
  </si>
  <si>
    <t>CHEVROLET</t>
  </si>
  <si>
    <t>DMAX</t>
  </si>
  <si>
    <t>espacio publico</t>
  </si>
  <si>
    <t>1500 a 2500</t>
  </si>
  <si>
    <t>01611156</t>
  </si>
  <si>
    <t>FAW</t>
  </si>
  <si>
    <t>PES</t>
  </si>
  <si>
    <t>GWM921</t>
  </si>
  <si>
    <t>BF12586518</t>
  </si>
  <si>
    <t>LFNA7LCE8MAX04898</t>
  </si>
  <si>
    <t xml:space="preserve">CA1073P40K2L2E5A84 </t>
  </si>
  <si>
    <t>Daal</t>
  </si>
  <si>
    <t>CARGA O MIXTO</t>
  </si>
  <si>
    <t>Menos de 5 toneladas</t>
  </si>
  <si>
    <t>25711014</t>
  </si>
  <si>
    <t>FORD</t>
  </si>
  <si>
    <t>RANGER</t>
  </si>
  <si>
    <t>MUR332</t>
  </si>
  <si>
    <t>QW2P FJ276930</t>
  </si>
  <si>
    <t>8AFAR23J0FJ276930</t>
  </si>
  <si>
    <t>03021068</t>
  </si>
  <si>
    <t>OUG850</t>
  </si>
  <si>
    <t>N04CVC12932</t>
  </si>
  <si>
    <t>9F3BCN4H2H2103822</t>
  </si>
  <si>
    <t>HINO</t>
  </si>
  <si>
    <t>XZU640L-HKMLN3</t>
  </si>
  <si>
    <t>BZO85D</t>
  </si>
  <si>
    <t>JD21E-2180483</t>
  </si>
  <si>
    <t>9FMJD2121DF000896</t>
  </si>
  <si>
    <t>HONDA</t>
  </si>
  <si>
    <t>XR 125 BRIO</t>
  </si>
  <si>
    <t>03417136</t>
  </si>
  <si>
    <t>BZO83D</t>
  </si>
  <si>
    <t>JD21E-2180473</t>
  </si>
  <si>
    <t>9FMJD2120DF000890</t>
  </si>
  <si>
    <t>BZO89D</t>
  </si>
  <si>
    <t>JD21E-2180474</t>
  </si>
  <si>
    <t>9FMJD2125DF000898</t>
  </si>
  <si>
    <t>BZO91D</t>
  </si>
  <si>
    <t>JD21E-2180475</t>
  </si>
  <si>
    <t>9FMJD2129DF000905</t>
  </si>
  <si>
    <t>BZO93D</t>
  </si>
  <si>
    <t>JD21E-2180466</t>
  </si>
  <si>
    <t>9FMJD2120DF000906</t>
  </si>
  <si>
    <t>BZO95D</t>
  </si>
  <si>
    <t>JD21E-2180465</t>
  </si>
  <si>
    <t>9FMJD2127DF000899</t>
  </si>
  <si>
    <t>BZO97D</t>
  </si>
  <si>
    <t>JD21E-2180408</t>
  </si>
  <si>
    <t>9FMJD2123DF000902</t>
  </si>
  <si>
    <t>BZO99D</t>
  </si>
  <si>
    <t>JD21E-2180470</t>
  </si>
  <si>
    <t>9FMJD2125DF000903</t>
  </si>
  <si>
    <t>BZS03D</t>
  </si>
  <si>
    <t>JD21E-2180402</t>
  </si>
  <si>
    <t>9FMJD2123DF000883</t>
  </si>
  <si>
    <t>BZS04D</t>
  </si>
  <si>
    <t>JD21E-2180404</t>
  </si>
  <si>
    <t>9FMJD2125DF000884</t>
  </si>
  <si>
    <t>BZS08D</t>
  </si>
  <si>
    <t>JD21E-2180481</t>
  </si>
  <si>
    <t>9FMJD2127DF000885</t>
  </si>
  <si>
    <t>BZS12D</t>
  </si>
  <si>
    <t>JD21E-2180401</t>
  </si>
  <si>
    <t>9FMJD2121DF000901</t>
  </si>
  <si>
    <t>BZS13D</t>
  </si>
  <si>
    <t>JD21E-2180485</t>
  </si>
  <si>
    <t>9FMJD2122DF000888</t>
  </si>
  <si>
    <t>BZO84D</t>
  </si>
  <si>
    <t>MD34E-C700464</t>
  </si>
  <si>
    <t>9FMMD342XDF000703</t>
  </si>
  <si>
    <t>XR-250 TORNADO</t>
  </si>
  <si>
    <t>Oficial</t>
  </si>
  <si>
    <t>03417093</t>
  </si>
  <si>
    <t>CWV10E</t>
  </si>
  <si>
    <t>KL650AEAB4233</t>
  </si>
  <si>
    <t>JKAKLEE16JDA97338</t>
  </si>
  <si>
    <t>OUG862</t>
  </si>
  <si>
    <t>VE03E8502189</t>
  </si>
  <si>
    <t>1HFVE03U9K4400386</t>
  </si>
  <si>
    <t>PIONEER 500-2</t>
  </si>
  <si>
    <t>CUADRICICLO</t>
  </si>
  <si>
    <t>03419014</t>
  </si>
  <si>
    <t>OUG873</t>
  </si>
  <si>
    <t>F1CE3481C*7277750*</t>
  </si>
  <si>
    <t>93ZL50C01K8484364</t>
  </si>
  <si>
    <t>IVECO</t>
  </si>
  <si>
    <t>DAILY 50C17</t>
  </si>
  <si>
    <t>OFICIALES ESPECIALES</t>
  </si>
  <si>
    <t>10274014</t>
  </si>
  <si>
    <t>OUG878</t>
  </si>
  <si>
    <t>M4401970</t>
  </si>
  <si>
    <t>LJ11PDBD6N1300565</t>
  </si>
  <si>
    <t>JAC</t>
  </si>
  <si>
    <t>HFC1042KND</t>
  </si>
  <si>
    <t>11312056</t>
  </si>
  <si>
    <t>OUG886</t>
  </si>
  <si>
    <t>LJ11KRBD2P1104038</t>
  </si>
  <si>
    <t>HFC1048KN</t>
  </si>
  <si>
    <t>11311046</t>
  </si>
  <si>
    <t>OUG869</t>
  </si>
  <si>
    <t>WD4WG3A97L3653938</t>
  </si>
  <si>
    <t>mercedes benz</t>
  </si>
  <si>
    <t>VITO TOURER 114</t>
  </si>
  <si>
    <t>05806062</t>
  </si>
  <si>
    <t>FVK383</t>
  </si>
  <si>
    <t>926991U1244945</t>
  </si>
  <si>
    <t>9BM958156KB105664</t>
  </si>
  <si>
    <t>ATEGO 1726 AUB L</t>
  </si>
  <si>
    <t>05811029</t>
  </si>
  <si>
    <t>OUG864</t>
  </si>
  <si>
    <t>4D56UAW2143</t>
  </si>
  <si>
    <t>MMBJNKL30LH000717</t>
  </si>
  <si>
    <t>MITSUBISHI</t>
  </si>
  <si>
    <t>L200 2.5</t>
  </si>
  <si>
    <t>06221024</t>
  </si>
  <si>
    <t>OUG804</t>
  </si>
  <si>
    <t>YD25-613130P</t>
  </si>
  <si>
    <t>3N6PD23Y8ZK937973</t>
  </si>
  <si>
    <t>NISSAN</t>
  </si>
  <si>
    <t>D22/NP300</t>
  </si>
  <si>
    <t>06420042</t>
  </si>
  <si>
    <t>OUG860</t>
  </si>
  <si>
    <t>YD25-691136P</t>
  </si>
  <si>
    <t>3N6CD35A2ZK399601</t>
  </si>
  <si>
    <t>06421069</t>
  </si>
  <si>
    <t>OUG879</t>
  </si>
  <si>
    <t>VF3VFAHXGMZ008462</t>
  </si>
  <si>
    <t>peougeot</t>
  </si>
  <si>
    <t>EXPERT</t>
  </si>
  <si>
    <t>06807004</t>
  </si>
  <si>
    <t>RENAULT</t>
  </si>
  <si>
    <t>NUEVO MASTER FURGON</t>
  </si>
  <si>
    <t>OUG875</t>
  </si>
  <si>
    <t>M9TC678C031767</t>
  </si>
  <si>
    <t>93YMAF4CEMJ612457</t>
  </si>
  <si>
    <t>NUEVO MASTER MINIBUS</t>
  </si>
  <si>
    <t>08003012</t>
  </si>
  <si>
    <t>OUG815</t>
  </si>
  <si>
    <t>A812UB76313</t>
  </si>
  <si>
    <t>9FB4SREB4GM169259</t>
  </si>
  <si>
    <t>LOGAN EXPRESSION</t>
  </si>
  <si>
    <t>SEDAN</t>
  </si>
  <si>
    <t>08001175</t>
  </si>
  <si>
    <t>OUG820</t>
  </si>
  <si>
    <t>M9TC678C019640</t>
  </si>
  <si>
    <t>93YMAF4CEGJ775028</t>
  </si>
  <si>
    <t>08007015</t>
  </si>
  <si>
    <t>KQM486</t>
  </si>
  <si>
    <t>1GRC492933</t>
  </si>
  <si>
    <t>JTEBU3FJ7NK219933</t>
  </si>
  <si>
    <t>TOYOTA</t>
  </si>
  <si>
    <t>PRADO</t>
  </si>
  <si>
    <t>Gestora Social</t>
  </si>
  <si>
    <t>09008225</t>
  </si>
  <si>
    <t>HILUX</t>
  </si>
  <si>
    <t>OUG794</t>
  </si>
  <si>
    <t>2TR7591833</t>
  </si>
  <si>
    <t>8AJZX69G0E9203266</t>
  </si>
  <si>
    <t>FORTUNER</t>
  </si>
  <si>
    <t>Consejo</t>
  </si>
  <si>
    <t>09008171</t>
  </si>
  <si>
    <t>OUG795</t>
  </si>
  <si>
    <t>2TR7598470</t>
  </si>
  <si>
    <t>8AJZX69GXE9203372</t>
  </si>
  <si>
    <t>contraloria</t>
  </si>
  <si>
    <t>OUG845</t>
  </si>
  <si>
    <t>1GRB390201</t>
  </si>
  <si>
    <t>JTEBU3FJ8HK116377</t>
  </si>
  <si>
    <t>Secretaria General</t>
  </si>
  <si>
    <t>09008192</t>
  </si>
  <si>
    <t>OUG868</t>
  </si>
  <si>
    <t>1GD-G121499</t>
  </si>
  <si>
    <t>8AJHA3CD6L2084834</t>
  </si>
  <si>
    <t>09021078</t>
  </si>
  <si>
    <t>KQM416</t>
  </si>
  <si>
    <t>1GRC488657</t>
  </si>
  <si>
    <t>JTEBU3FJ9NK219173</t>
  </si>
  <si>
    <t>Despacho</t>
  </si>
  <si>
    <t>09008224</t>
  </si>
  <si>
    <t>OUG669</t>
  </si>
  <si>
    <t>9FH33UNG848002190</t>
  </si>
  <si>
    <t>09021013</t>
  </si>
  <si>
    <t>09008117</t>
  </si>
  <si>
    <t>OUG747</t>
  </si>
  <si>
    <t>1GR0957856</t>
  </si>
  <si>
    <t>MROYU59GXA8004811</t>
  </si>
  <si>
    <t>OUG816</t>
  </si>
  <si>
    <t>1KD-A824509</t>
  </si>
  <si>
    <t>8AJYZ59G1G3068093</t>
  </si>
  <si>
    <t>09006151</t>
  </si>
  <si>
    <t>OUG801</t>
  </si>
  <si>
    <t>CFZ189455</t>
  </si>
  <si>
    <t>9BWAB45Z2F4000537</t>
  </si>
  <si>
    <t>VOLKSWAGEN</t>
  </si>
  <si>
    <t>CROSS FOX</t>
  </si>
  <si>
    <t>09206064</t>
  </si>
  <si>
    <t xml:space="preserve">XPW39E </t>
  </si>
  <si>
    <t>E3Y2E083026</t>
  </si>
  <si>
    <t>9FKDE0925N2083026</t>
  </si>
  <si>
    <t>YAMAHA</t>
  </si>
  <si>
    <t>XTZ125</t>
  </si>
  <si>
    <t>09817188</t>
  </si>
  <si>
    <t xml:space="preserve">XPW41E </t>
  </si>
  <si>
    <t>E3Y2E083038</t>
  </si>
  <si>
    <t>9FKDE0921N2083038</t>
  </si>
  <si>
    <t xml:space="preserve">XPW43E </t>
  </si>
  <si>
    <t>E3Y2E083036</t>
  </si>
  <si>
    <t>9FKDE0928N2083036</t>
  </si>
  <si>
    <t xml:space="preserve">XPW44E </t>
  </si>
  <si>
    <t>E3Y2E083021</t>
  </si>
  <si>
    <t>9FKDE0926N2083021</t>
  </si>
  <si>
    <t xml:space="preserve">XPW45E </t>
  </si>
  <si>
    <t>E3Y2E083010</t>
  </si>
  <si>
    <t>9FKDE0921N2083010</t>
  </si>
  <si>
    <t xml:space="preserve">XPW46E </t>
  </si>
  <si>
    <t>E3Y2E083008</t>
  </si>
  <si>
    <t>9FKDE0923N2083008</t>
  </si>
  <si>
    <t xml:space="preserve">XPW47E </t>
  </si>
  <si>
    <t>E3Y2E083047</t>
  </si>
  <si>
    <t>9FKDE0922N2083047</t>
  </si>
  <si>
    <t xml:space="preserve">XPW48E </t>
  </si>
  <si>
    <t>E3Y2E083045</t>
  </si>
  <si>
    <t>9FKDE0929N2083045</t>
  </si>
  <si>
    <t xml:space="preserve">XPW50E </t>
  </si>
  <si>
    <t>E3Y2E083043</t>
  </si>
  <si>
    <t>9FKDE0925N2083043</t>
  </si>
  <si>
    <t xml:space="preserve">XPW52E </t>
  </si>
  <si>
    <t>E3Y2E083041</t>
  </si>
  <si>
    <t>9FKDE0921N2083041</t>
  </si>
  <si>
    <t xml:space="preserve">XPW54E </t>
  </si>
  <si>
    <t>E3Y2E083015</t>
  </si>
  <si>
    <t>9FKDE0920N2083015</t>
  </si>
  <si>
    <t xml:space="preserve">XPW56E </t>
  </si>
  <si>
    <t>E3Y2E083027</t>
  </si>
  <si>
    <t>9FKDE0927N2083027</t>
  </si>
  <si>
    <t xml:space="preserve">XPW58E </t>
  </si>
  <si>
    <t>E3Y2E083024</t>
  </si>
  <si>
    <t>9FKDE0921N2083024</t>
  </si>
  <si>
    <t xml:space="preserve">XPW60E </t>
  </si>
  <si>
    <t>E3Y2E083011</t>
  </si>
  <si>
    <t>9FKDE0923N2083011</t>
  </si>
  <si>
    <t xml:space="preserve">XPW62E </t>
  </si>
  <si>
    <t>E3Y2E083009</t>
  </si>
  <si>
    <t>9FKDE0925N2083009</t>
  </si>
  <si>
    <t xml:space="preserve">XPW64E </t>
  </si>
  <si>
    <t>E3Y2E083030</t>
  </si>
  <si>
    <t>9FKDE0927N2083030</t>
  </si>
  <si>
    <t xml:space="preserve">XPW65E </t>
  </si>
  <si>
    <t>E3Y2E083002</t>
  </si>
  <si>
    <t>9FKDE0922N2083002</t>
  </si>
  <si>
    <t xml:space="preserve">XPW66E </t>
  </si>
  <si>
    <t>E3Y2E083016</t>
  </si>
  <si>
    <t>9FKDE0922N2083016</t>
  </si>
  <si>
    <t xml:space="preserve">XPW67E </t>
  </si>
  <si>
    <t>E3Y2E083046</t>
  </si>
  <si>
    <t>9FKDE0920N2083046</t>
  </si>
  <si>
    <t xml:space="preserve">XPW68E </t>
  </si>
  <si>
    <t>E3Y2E083042</t>
  </si>
  <si>
    <t>9FKDE0923N2083042</t>
  </si>
  <si>
    <t xml:space="preserve">XPW69E </t>
  </si>
  <si>
    <t>E3Y2E083004</t>
  </si>
  <si>
    <t>9FKDE0926N2083004</t>
  </si>
  <si>
    <t xml:space="preserve">XPW70E </t>
  </si>
  <si>
    <t>E3Y2E083039</t>
  </si>
  <si>
    <t>9FKDE0923N2083039</t>
  </si>
  <si>
    <t xml:space="preserve">XPW71E </t>
  </si>
  <si>
    <t>E3Y2E083013</t>
  </si>
  <si>
    <t>9FKDE0927N2083013</t>
  </si>
  <si>
    <t xml:space="preserve">XPW72E </t>
  </si>
  <si>
    <t>E3Y2E083029</t>
  </si>
  <si>
    <t>9FKDE0920N2083029</t>
  </si>
  <si>
    <t xml:space="preserve">XPW73E </t>
  </si>
  <si>
    <t>E3Y2E083044</t>
  </si>
  <si>
    <t>9FKDE0927N2083044</t>
  </si>
  <si>
    <t xml:space="preserve">XPW74E </t>
  </si>
  <si>
    <t>E3Y2E083025</t>
  </si>
  <si>
    <t>9FKDE0923N2083025</t>
  </si>
  <si>
    <t xml:space="preserve">XPW75E </t>
  </si>
  <si>
    <t>E3Y2E083040</t>
  </si>
  <si>
    <t>9FKDE092XN2083040</t>
  </si>
  <si>
    <t xml:space="preserve">XPW76E </t>
  </si>
  <si>
    <t>E3Y2E083014</t>
  </si>
  <si>
    <t>9FKDE0929N2083014</t>
  </si>
  <si>
    <t xml:space="preserve">XPW77E </t>
  </si>
  <si>
    <t>E3Y2E083007</t>
  </si>
  <si>
    <t>9FKDE0921N2083007</t>
  </si>
  <si>
    <t xml:space="preserve">XPW78E </t>
  </si>
  <si>
    <t>E3Y2E083003</t>
  </si>
  <si>
    <t>9FKDE0924N2083003</t>
  </si>
  <si>
    <t xml:space="preserve">XPW79E </t>
  </si>
  <si>
    <t>E3Y2E083012</t>
  </si>
  <si>
    <t>9FKDE0925N2083012</t>
  </si>
  <si>
    <t xml:space="preserve">XPW80E </t>
  </si>
  <si>
    <t>E3Y2E083017</t>
  </si>
  <si>
    <t>9FKDE0924N2083017</t>
  </si>
  <si>
    <t xml:space="preserve">XPW81E </t>
  </si>
  <si>
    <t>E3Y2E083022</t>
  </si>
  <si>
    <t>9FKDE0928N2083022</t>
  </si>
  <si>
    <t xml:space="preserve">XPW82E </t>
  </si>
  <si>
    <t>E3Y2E083033</t>
  </si>
  <si>
    <t>9FKDE0922N2083033</t>
  </si>
  <si>
    <t xml:space="preserve">XPW83E </t>
  </si>
  <si>
    <t>E3Y2E083018</t>
  </si>
  <si>
    <t>9FKDE0926N2083018</t>
  </si>
  <si>
    <t xml:space="preserve">XPW84E </t>
  </si>
  <si>
    <t>E3Y2E083023</t>
  </si>
  <si>
    <t>9FKDE092XN2083023</t>
  </si>
  <si>
    <t xml:space="preserve">XPW85E </t>
  </si>
  <si>
    <t>E3Y2E083032</t>
  </si>
  <si>
    <t>9FKDE0920N2083032</t>
  </si>
  <si>
    <t xml:space="preserve">XPW86E </t>
  </si>
  <si>
    <t>E3Y2E083006</t>
  </si>
  <si>
    <t>9FKDE092XN2083006</t>
  </si>
  <si>
    <t xml:space="preserve">XPW87E </t>
  </si>
  <si>
    <t>E3Y2E083001</t>
  </si>
  <si>
    <t>9FKDE0920N2083001</t>
  </si>
  <si>
    <t xml:space="preserve">XPW88E </t>
  </si>
  <si>
    <t>E3Y2E083034</t>
  </si>
  <si>
    <t>9FKDE0924N2083034</t>
  </si>
  <si>
    <t xml:space="preserve">XPW89E </t>
  </si>
  <si>
    <t>E3Y2E083019</t>
  </si>
  <si>
    <t>9FKDE0928N2083019</t>
  </si>
  <si>
    <t xml:space="preserve">XPW90E </t>
  </si>
  <si>
    <t>E3Y2E083020</t>
  </si>
  <si>
    <t>9FKDE0924N2083020</t>
  </si>
  <si>
    <t xml:space="preserve">XPW91E </t>
  </si>
  <si>
    <t>E3Y2E083028</t>
  </si>
  <si>
    <t>9FKDE0929N2083028</t>
  </si>
  <si>
    <t xml:space="preserve">XPW92E </t>
  </si>
  <si>
    <t>E3Y2E083005</t>
  </si>
  <si>
    <t>9FKDE0928N2083005</t>
  </si>
  <si>
    <t xml:space="preserve">XPW93E </t>
  </si>
  <si>
    <t>E3Y2E083035</t>
  </si>
  <si>
    <t>9FKDE0926N2083035</t>
  </si>
  <si>
    <r>
      <rPr>
        <sz val="11"/>
        <rFont val="Arial Narrow"/>
        <family val="2"/>
      </rPr>
      <t>XPY98E</t>
    </r>
  </si>
  <si>
    <t>E3Y2E109120</t>
  </si>
  <si>
    <t>9FKDE0924P2109120</t>
  </si>
  <si>
    <t>XPY99E</t>
  </si>
  <si>
    <t>E3Y2E109139</t>
  </si>
  <si>
    <t>9FKDE0923P2109139</t>
  </si>
  <si>
    <r>
      <rPr>
        <sz val="11"/>
        <rFont val="Arial Narrow"/>
        <family val="2"/>
      </rPr>
      <t>XPZ01E</t>
    </r>
  </si>
  <si>
    <t>E3Y2E109137</t>
  </si>
  <si>
    <t>9FKDE092XP2109137</t>
  </si>
  <si>
    <r>
      <rPr>
        <sz val="11"/>
        <rFont val="Arial Narrow"/>
        <family val="2"/>
      </rPr>
      <t>XPZ02E</t>
    </r>
  </si>
  <si>
    <t>E3Y2E109126</t>
  </si>
  <si>
    <t>9FKDE0925P2109126</t>
  </si>
  <si>
    <t>XPZ03E</t>
  </si>
  <si>
    <t>E3Y2E109124</t>
  </si>
  <si>
    <t>9FKDE0921P2109124</t>
  </si>
  <si>
    <t>XPZ05E</t>
  </si>
  <si>
    <t>E3Y2E108717</t>
  </si>
  <si>
    <t>9FKDE0921P2108717</t>
  </si>
  <si>
    <r>
      <rPr>
        <sz val="11"/>
        <rFont val="Arial Narrow"/>
        <family val="2"/>
      </rPr>
      <t>XPZ06E</t>
    </r>
  </si>
  <si>
    <t>E3Y2E108714</t>
  </si>
  <si>
    <t>9FKDE0926P2108714</t>
  </si>
  <si>
    <r>
      <rPr>
        <sz val="11"/>
        <rFont val="Arial Narrow"/>
        <family val="2"/>
      </rPr>
      <t>XPZ07E</t>
    </r>
  </si>
  <si>
    <t>E3Y2E108712</t>
  </si>
  <si>
    <t>9FKDE0922P2108712</t>
  </si>
  <si>
    <r>
      <rPr>
        <sz val="11"/>
        <rFont val="Arial Narrow"/>
        <family val="2"/>
      </rPr>
      <t>XPZ08E</t>
    </r>
  </si>
  <si>
    <t>E3Y2E108703</t>
  </si>
  <si>
    <t>9FKDE0921P2108703</t>
  </si>
  <si>
    <r>
      <rPr>
        <sz val="11"/>
        <rFont val="Arial Narrow"/>
        <family val="2"/>
      </rPr>
      <t>XPZ04E</t>
    </r>
  </si>
  <si>
    <t>E3Y2E108718</t>
  </si>
  <si>
    <t>9FKDE0923P2108718</t>
  </si>
  <si>
    <r>
      <rPr>
        <sz val="11"/>
        <rFont val="Arial Narrow"/>
        <family val="2"/>
      </rPr>
      <t>XPY97E</t>
    </r>
  </si>
  <si>
    <t>G3F2E032450</t>
  </si>
  <si>
    <t>9FKDG2822P2032450</t>
  </si>
  <si>
    <r>
      <rPr>
        <sz val="11"/>
        <rFont val="Arial Narrow"/>
        <family val="2"/>
      </rPr>
      <t>XPY96E</t>
    </r>
  </si>
  <si>
    <t>G3F2E032449</t>
  </si>
  <si>
    <t>9FKDG2826P2032449</t>
  </si>
  <si>
    <r>
      <rPr>
        <sz val="11"/>
        <rFont val="Arial Narrow"/>
        <family val="2"/>
      </rPr>
      <t>XPY94E</t>
    </r>
  </si>
  <si>
    <t>G3F2E032419</t>
  </si>
  <si>
    <t>9FKDG2828P2032419</t>
  </si>
  <si>
    <r>
      <rPr>
        <sz val="11"/>
        <rFont val="Arial Narrow"/>
        <family val="2"/>
      </rPr>
      <t>XPY93E</t>
    </r>
  </si>
  <si>
    <t>G3F2E032418</t>
  </si>
  <si>
    <t>9FKDG2826P2032418</t>
  </si>
  <si>
    <t>CWV26E</t>
  </si>
  <si>
    <t>H402-235978</t>
  </si>
  <si>
    <t>9FSSH42A5JC028961</t>
  </si>
  <si>
    <t>ZUZUKI</t>
  </si>
  <si>
    <t>DR-X</t>
  </si>
  <si>
    <t>08817150</t>
  </si>
  <si>
    <t>CWV28E</t>
  </si>
  <si>
    <t>H402-235988</t>
  </si>
  <si>
    <t>9FSSH42A3JC028960</t>
  </si>
  <si>
    <t>PROCESO DE CONTRATACIÓN 2024</t>
  </si>
  <si>
    <t>VALOR ASEGURADO POLIZA VIDA GRUPO (Alcalde, Personero, Concejales y Ediles)</t>
  </si>
  <si>
    <t>VIGENCIA 2024</t>
  </si>
  <si>
    <t>CARGO</t>
  </si>
  <si>
    <t>PERSONAS</t>
  </si>
  <si>
    <t>Decreto 0740 del 17 de mayo de 2024 aumento 10,88% salario Alcalde Mayor</t>
  </si>
  <si>
    <t>VALOR ASEGURADO EN SALARIOS DE ALCALDE</t>
  </si>
  <si>
    <t>Alcalde</t>
  </si>
  <si>
    <t>BASE</t>
  </si>
  <si>
    <t>GASTOS REPRESENTACIÓN</t>
  </si>
  <si>
    <t>TOTAL</t>
  </si>
  <si>
    <t>SALARIO DEL ALCALDE 2023</t>
  </si>
  <si>
    <t>Personero (a)</t>
  </si>
  <si>
    <t>VALOR ASEGURADO POR PERSONA</t>
  </si>
  <si>
    <t xml:space="preserve">Concejales </t>
  </si>
  <si>
    <t>NÚMERO DE FUNCIONARIOS</t>
  </si>
  <si>
    <t>Ediles</t>
  </si>
  <si>
    <t>SALARIO ALCALDE 2023</t>
  </si>
  <si>
    <t>SALARIO ALCALDE 2024</t>
  </si>
  <si>
    <t>DIFERENCIA - INCREMENTO SALARIO 2023</t>
  </si>
  <si>
    <t>INCREMENTO EN PORCENTAJE AL SALARIO 2023</t>
  </si>
  <si>
    <t>INCREMENTO APROXIMADO PARA EL 2025</t>
  </si>
  <si>
    <t>DIAS PARA LA ACTUALIZACIÓN DE SALARIO</t>
  </si>
  <si>
    <t>DESDE</t>
  </si>
  <si>
    <t>HASTA</t>
  </si>
  <si>
    <t>No. DÍAS</t>
  </si>
  <si>
    <t>ALCALDÍA MAYOR DE CARTAGENA DE INDIAS</t>
  </si>
  <si>
    <t>ITEM</t>
  </si>
  <si>
    <t xml:space="preserve">NOMBRES Y APELLIDOS </t>
  </si>
  <si>
    <t>EDAD</t>
  </si>
  <si>
    <t>CÉDULA</t>
  </si>
  <si>
    <t>PRIMA  MENSUAL POR ASEGURADO ACTUAL SIN IVA</t>
  </si>
  <si>
    <t>IVA</t>
  </si>
  <si>
    <t xml:space="preserve">TOTAL PRIMA ANUAL </t>
  </si>
  <si>
    <t>JIMENEZ MACIA VERONICA  PATRICIA</t>
  </si>
  <si>
    <t>Edil Localidad No. 2 Virgen y Turística.</t>
  </si>
  <si>
    <t xml:space="preserve">39 AÑOS </t>
  </si>
  <si>
    <t>JULIO VILLALOBO TATIANA  VANESA</t>
  </si>
  <si>
    <t>35 AÑOS</t>
  </si>
  <si>
    <t>MARBELLO UTRIA OSCAR  EMILIO</t>
  </si>
  <si>
    <t>42 AÑOS</t>
  </si>
  <si>
    <t>MOLINA RAMOS JUAN CARLOS.</t>
  </si>
  <si>
    <t>46 AÑOS</t>
  </si>
  <si>
    <t>MORALES GUERRERO  LISBETH MARGARITA</t>
  </si>
  <si>
    <t>40 AÑOS</t>
  </si>
  <si>
    <t>45. 553.494</t>
  </si>
  <si>
    <t>PAREJA VELASQUEZ MARCEL ENRIQUE</t>
  </si>
  <si>
    <t>41 AÑOS</t>
  </si>
  <si>
    <t>PEREZ TEHERAN KARIL  LORENZO</t>
  </si>
  <si>
    <t>34 AÑOS</t>
  </si>
  <si>
    <t>ROMERO PEREZ VICTOR MANUEL</t>
  </si>
  <si>
    <t>37 AÑOS</t>
  </si>
  <si>
    <t>SAYAS RUZ MARIA  BERNARDA</t>
  </si>
  <si>
    <t>53 AÑOS</t>
  </si>
  <si>
    <t xml:space="preserve">PEDRO MANUEL BARRIOS GELES </t>
  </si>
  <si>
    <t xml:space="preserve">Edil Localidad No. 3 Industrial y de la Bahia </t>
  </si>
  <si>
    <t>59 AÑO</t>
  </si>
  <si>
    <t>JULIA SUSANA CABRERA PALOMINO</t>
  </si>
  <si>
    <t>25 AÑOS</t>
  </si>
  <si>
    <t>ARINDA ROSA GANDARA BERRIO</t>
  </si>
  <si>
    <t>52 AÑOS</t>
  </si>
  <si>
    <t xml:space="preserve">MARCO ANTONIO GARCIA REALES </t>
  </si>
  <si>
    <t>19 AÑOS</t>
  </si>
  <si>
    <t>YINA MARCELA MEDINA BENAVIDES</t>
  </si>
  <si>
    <t xml:space="preserve">33 AÑOS </t>
  </si>
  <si>
    <t>GABRIEL ALBERTO MEDRANO ROMERO</t>
  </si>
  <si>
    <t>YADIRA MERCADO BOLAÑOS</t>
  </si>
  <si>
    <t>FREDDY JAVIER PERIÑAN  HERRERA</t>
  </si>
  <si>
    <t xml:space="preserve">31 AÑOS </t>
  </si>
  <si>
    <t>DAMIÁN HERNÁNDEZ ANILLO</t>
  </si>
  <si>
    <t xml:space="preserve">Edil Localidad No. 1 Histórica y Caribe Norte </t>
  </si>
  <si>
    <t>36 AÑOS</t>
  </si>
  <si>
    <t>BENJAMIN HERNANDO HERRERA VÉLEZ</t>
  </si>
  <si>
    <t>DANIEL IGNACIO AGUIRRE PIEDRAHITA</t>
  </si>
  <si>
    <t>LUIS ANTONIO GONZÁLEZ GARCÍA</t>
  </si>
  <si>
    <t>58 AÑOS</t>
  </si>
  <si>
    <t>JOSÉ MIGUEL ROMERO PÉREZ</t>
  </si>
  <si>
    <t>31 AÑOS</t>
  </si>
  <si>
    <t>DANIEL ALFONSO OSORIO JULIO</t>
  </si>
  <si>
    <t>30 AÑOS</t>
  </si>
  <si>
    <t>ANDERSON JOEL SAER HERMOSILLA</t>
  </si>
  <si>
    <t>ALFONSO NICOLAS BORRE BUSTILLO</t>
  </si>
  <si>
    <t>62 AÑOS</t>
  </si>
  <si>
    <t>SEBASTIAN FOX GOMEZ</t>
  </si>
  <si>
    <t>ALBERTO ENRIQUE BERNAL NOVOA</t>
  </si>
  <si>
    <t>TOTAL PRIMA ANUAL IVA INCLUIDO</t>
  </si>
  <si>
    <t>TURBAY PAZ DUMEK JOSE</t>
  </si>
  <si>
    <t xml:space="preserve">ALCALDE </t>
  </si>
  <si>
    <t>ELIANA DEL CARMEN SIMANCAS TINOCO</t>
  </si>
  <si>
    <t>PERSONERA</t>
  </si>
  <si>
    <t>PIÑA ELLES HERNANDO</t>
  </si>
  <si>
    <t xml:space="preserve">CONCEJAL </t>
  </si>
  <si>
    <t>48 AÑOS</t>
  </si>
  <si>
    <t xml:space="preserve">CORDOBA JULIO ARMANDO LUIS </t>
  </si>
  <si>
    <t>44 AÑOS</t>
  </si>
  <si>
    <t>BARRIOS GÓMEZ CARLOS ALBERTO</t>
  </si>
  <si>
    <t>CABALLERO RODRÍGUEZ DAVID BERNARDO</t>
  </si>
  <si>
    <t>56 AÑOS</t>
  </si>
  <si>
    <t>RAAD DE LA OSSA CARLOS ALBERTO</t>
  </si>
  <si>
    <t>CURI ZAPATA LAUREANO MIGUEL</t>
  </si>
  <si>
    <t>ESTRADA BENAVIDES GLORIA ISABEL</t>
  </si>
  <si>
    <t xml:space="preserve"> JULIO BEJARANO JAVIER</t>
  </si>
  <si>
    <t>MENDOZA SALEME EDGAR ELIAS</t>
  </si>
  <si>
    <t xml:space="preserve">CORREA GIL JOHAN RODOLFO </t>
  </si>
  <si>
    <t xml:space="preserve">40 AÑOS </t>
  </si>
  <si>
    <t>MONTERO POLO LEWIS</t>
  </si>
  <si>
    <t>65 AÑOS</t>
  </si>
  <si>
    <t>VERGARA MARTINEZ EMANUEL</t>
  </si>
  <si>
    <t xml:space="preserve">37 AÑOS </t>
  </si>
  <si>
    <t xml:space="preserve">DIAZ CASAS LAURA </t>
  </si>
  <si>
    <t>43 AÑOS</t>
  </si>
  <si>
    <t>MEZA  PÉREZ RAFAEL ENRIQUE</t>
  </si>
  <si>
    <t>60 AÑOS</t>
  </si>
  <si>
    <t xml:space="preserve">PEREZ MONTES WILLIAM ALEXANDER </t>
  </si>
  <si>
    <t xml:space="preserve">48 AÑOS </t>
  </si>
  <si>
    <t xml:space="preserve">PARIA CESPEDES LUZ MARINA </t>
  </si>
  <si>
    <t xml:space="preserve">60 AÑOS </t>
  </si>
  <si>
    <t>APONTE GARCIA PEDRO DE JESUS</t>
  </si>
  <si>
    <t xml:space="preserve">VILLALOBOS OLEA MONICA </t>
  </si>
  <si>
    <t xml:space="preserve">44 AÑOS </t>
  </si>
  <si>
    <t>TONCEL OCHOA WILSON ERNESTO</t>
  </si>
  <si>
    <t>VALOR ASEGURADO POLIZA DE VIDA GRUPO BOMBEROS</t>
  </si>
  <si>
    <t>NÚMERO DE BOMBEROS</t>
  </si>
  <si>
    <t>SEGUROS CASCO BARCO</t>
  </si>
  <si>
    <t>CASCO BARCO</t>
  </si>
  <si>
    <t>VALOR</t>
  </si>
  <si>
    <t>FECHA ADQUISICIÓN</t>
  </si>
  <si>
    <t>RELACIÓN DE DRONES</t>
  </si>
  <si>
    <t>LICITACIÓN PÚBLICA 2024</t>
  </si>
  <si>
    <t xml:space="preserve">VEHÍCULO AÉREO NO TRIPULADO </t>
  </si>
  <si>
    <t>DJI RTK</t>
  </si>
  <si>
    <t>DJI MAVIC</t>
  </si>
  <si>
    <t>DJI</t>
  </si>
  <si>
    <t>TYPHOON</t>
  </si>
  <si>
    <t>MATRICE 210</t>
  </si>
  <si>
    <t>MOVIC3ENTERPRISE</t>
  </si>
  <si>
    <t>MAVIC MINI</t>
  </si>
  <si>
    <t>AEREO</t>
  </si>
  <si>
    <t>AEREOS</t>
  </si>
  <si>
    <t xml:space="preserve">SERIAL </t>
  </si>
  <si>
    <t>17TDGCDR133369</t>
  </si>
  <si>
    <t>1581F67PB22B200305UJ</t>
  </si>
  <si>
    <t>MOVIC3ENTERPRICE</t>
  </si>
  <si>
    <t>3Q4CK413A3PNRT</t>
  </si>
  <si>
    <t>EB1115324400278</t>
  </si>
  <si>
    <t>YU17450113B08A01</t>
  </si>
  <si>
    <t>YU16530887B08A01</t>
  </si>
  <si>
    <t>YU16531012B08A01</t>
  </si>
  <si>
    <t>YU16531091B08A01</t>
  </si>
  <si>
    <t>SECRETARÍA DISTRITAL DE HABITAT</t>
  </si>
  <si>
    <t>SDHT-MC-010-2023</t>
  </si>
  <si>
    <t>SERVICIO NACIONAL DE APRENDIZAJE - SENA</t>
  </si>
  <si>
    <t>SAMC-DG-0013-2021</t>
  </si>
  <si>
    <t xml:space="preserve">SEGUROS VEHÍCULO AÉREO NO TRIPULADO (DRONE) </t>
  </si>
  <si>
    <t>CORPORACIÓN AUTÓNOMA PARA EL CANAL DEL DIQUE - CARDIQUE</t>
  </si>
  <si>
    <t>SA-CARDIQUE-016-2024</t>
  </si>
  <si>
    <t>INSTITUTO DISTRITAL DE GESTIÓN DE RIESGOS Y CAMBIO CLIMÁTICO - IDIGER</t>
  </si>
  <si>
    <t>MIC-008-2023</t>
  </si>
  <si>
    <t>INSTITUTO GEOGRÁFICO AGUSTIN CODAZZI</t>
  </si>
  <si>
    <t>SAMC-02-2023</t>
  </si>
  <si>
    <t xml:space="preserve">AJUSTE POR SINIESTRALIDAD Y/O MERCADO </t>
  </si>
  <si>
    <t>SAMC-002-2023</t>
  </si>
  <si>
    <t>UAECOB-LP-001-2024</t>
  </si>
  <si>
    <t>CORPORACIÓN AUTÓNOMA PARA EL RIO DE MAGDALENA</t>
  </si>
  <si>
    <t>AGENCIA LOGISTICA DE LAS FUERZA MILITARES</t>
  </si>
  <si>
    <t>LP 002-041-2024</t>
  </si>
  <si>
    <t>El valor asegurado por persona es el que viene actualmente en la póliza contratada por la ACAR.</t>
  </si>
  <si>
    <t>PRIMA SIN IVA POR 184 DIAS (26 EDILES)</t>
  </si>
  <si>
    <t>PRIMA SIN IVA POR CADA EDIL POR 184 DIAS</t>
  </si>
  <si>
    <t>PRIMA SIN IVA ANUAL POR EDIL</t>
  </si>
  <si>
    <t>PRIMA SIN IVA MENSUAL POR EDIL</t>
  </si>
  <si>
    <t xml:space="preserve">PRIMA  NETA MENSUAL POR ASEGURADO </t>
  </si>
  <si>
    <t>TOTALES</t>
  </si>
  <si>
    <t>SEGURO DE SALUD ALCALDE, PERSONERO, EDILES Y CONCEJALES</t>
  </si>
  <si>
    <t>TARIFA FASECOLDA JULIO/2024</t>
  </si>
  <si>
    <r>
      <t xml:space="preserve">GRUPO 2 - </t>
    </r>
    <r>
      <rPr>
        <b/>
        <sz val="9"/>
        <color rgb="FFFF0000"/>
        <rFont val="Arial Narrow"/>
        <family val="2"/>
      </rPr>
      <t xml:space="preserve"> VIDA ALCALDES - </t>
    </r>
    <r>
      <rPr>
        <b/>
        <sz val="9"/>
        <color theme="1"/>
        <rFont val="Arial Narrow"/>
        <family val="2"/>
      </rPr>
      <t>VIGENCIA INCREMENTO SALARIO DE ALCALDE VIDA ALCALDE, PERSONERO, CONCEJALES Y EDILES</t>
    </r>
  </si>
  <si>
    <t>INCREMENTO POR AUMENTO DE SALARIO DEL 01FEBR25 AL 08OCT25 (15% SOBRE EL VALOR ASEGURADO)</t>
  </si>
  <si>
    <t>LISTADO DEL PERSONAL DEL CUEPO DE BOMBEROS AÑO 2024</t>
  </si>
  <si>
    <t>APELLIDOS Y NOMBRES</t>
  </si>
  <si>
    <t>FECHA INGRESO</t>
  </si>
  <si>
    <t>GUERRERO TORRES ANÍBAL</t>
  </si>
  <si>
    <t>HAMILTON VELÁSQUEZ FRANKLIN</t>
  </si>
  <si>
    <t>CANABAL HERRERA ADOLFO</t>
  </si>
  <si>
    <t>ADARRAGA JULIO DANIEL</t>
  </si>
  <si>
    <t>SUÁREZ CABRERA OSCAR ANTONIO</t>
  </si>
  <si>
    <t>CABEZA RAMIREZ GASPAR</t>
  </si>
  <si>
    <t>CASTILLA JOSÉ DIONISIO</t>
  </si>
  <si>
    <t>MOUTHON BATISTA ALEJANDRO</t>
  </si>
  <si>
    <t>ALARCÓN CASTRO  JOSÉ AUGUSTO</t>
  </si>
  <si>
    <t>VILLA SUÁREZ ENRIQUE</t>
  </si>
  <si>
    <t>SALGADO PÉREZ EUGENIO</t>
  </si>
  <si>
    <t xml:space="preserve">SAMPAYO PEDROZA ÁNGEL </t>
  </si>
  <si>
    <t>MONTOYA ARENAS RUBÉN DARÍO</t>
  </si>
  <si>
    <t>DOMÍNGUEZ PRADA JORGE LUÍS</t>
  </si>
  <si>
    <t>PALACIO PARDO HÉCTOR</t>
  </si>
  <si>
    <t>NAVARRO GUZMÁN JORGE</t>
  </si>
  <si>
    <t>RODRÍGUEZ ÁNGULO VÍCTOR</t>
  </si>
  <si>
    <t>LUGO MEDINA LUÍS</t>
  </si>
  <si>
    <t>CONRADO VALDELAMAR ÁLVARO</t>
  </si>
  <si>
    <t>ACUÑA TERRIL ERKY DE JESUS</t>
  </si>
  <si>
    <t xml:space="preserve">AGUDELO GUERRERO JUAN JOSÉ </t>
  </si>
  <si>
    <t>AGUILAR SILGADO JOSÉ LUÍS</t>
  </si>
  <si>
    <t>AHUMEDO RODRIGUEZ WALDÍN</t>
  </si>
  <si>
    <t>ALCALÁ VALENCIA MILTON</t>
  </si>
  <si>
    <t>ANGULO COHEN PABLO</t>
  </si>
  <si>
    <t>ARÉVALO NAVARRO ÁLVARO</t>
  </si>
  <si>
    <t xml:space="preserve">ARÉVALO NAVARRO MIGUEL </t>
  </si>
  <si>
    <t>BADEL MANZANO JAIRO</t>
  </si>
  <si>
    <t>BARRIOS MARTINES ARMANDO</t>
  </si>
  <si>
    <t>BLANCO PALOMINO LUÍS</t>
  </si>
  <si>
    <t xml:space="preserve">BLANQUICETT PACHECO SANTIAGO </t>
  </si>
  <si>
    <t>CABARCAS DÍAZ JUSTO</t>
  </si>
  <si>
    <t>TENIENTE</t>
  </si>
  <si>
    <t>SARGENTO</t>
  </si>
  <si>
    <t>CABO</t>
  </si>
  <si>
    <t>BOMBERO</t>
  </si>
  <si>
    <t>CANABAL  HINCAPIE LUI CARLOS</t>
  </si>
  <si>
    <t>CARABALLO CONTRERAS MANUEL</t>
  </si>
  <si>
    <t>CARRASCAL CASTAÑO FRANK HERNAN</t>
  </si>
  <si>
    <t>CASTILLA CASTELLAR JOSE RICARDO</t>
  </si>
  <si>
    <t xml:space="preserve">CASTRO PADILLA FREDDY </t>
  </si>
  <si>
    <t>CUADRADO MARTÍNEZ FABIO</t>
  </si>
  <si>
    <t>CUADRO  GAVIRIA GIOVANNI</t>
  </si>
  <si>
    <t>CHICO HERNANDEZ LUZ NELLY</t>
  </si>
  <si>
    <t>FERNÁNDEZ ZARZA YONANDER</t>
  </si>
  <si>
    <t>FLÓREZ CUENTAS EDWIN</t>
  </si>
  <si>
    <t>FUENTES LIZCANO AHÍZAR</t>
  </si>
  <si>
    <t>GÓMEZ OROZCO RUBÉN</t>
  </si>
  <si>
    <t>GÓMEZ RODRIGUEZ  BERNARDO</t>
  </si>
  <si>
    <t>GUETO NIÑO LUÍS FABIÁN</t>
  </si>
  <si>
    <t>GUZMÁN CORTECEROS FRANCISCO</t>
  </si>
  <si>
    <t>HERRERA VILLA PEDRO</t>
  </si>
  <si>
    <t>LOAIZA BARROS JOEL DE JESÚS</t>
  </si>
  <si>
    <t>MADERO  BARRIOS CARLOS ARTURO</t>
  </si>
  <si>
    <t>MAGALLANES PÉREZ JOSÉ</t>
  </si>
  <si>
    <t>MARRUGO CONSTANTINO</t>
  </si>
  <si>
    <t>MARTÍNEZ TORRES RAFAEL</t>
  </si>
  <si>
    <t>MAY NIEVES JIMMY RAUDEL</t>
  </si>
  <si>
    <t>MELÉNDEZ AGUILAR HORACIO J.</t>
  </si>
  <si>
    <t>MENDOZA ROMERO  BENJAMÍN</t>
  </si>
  <si>
    <t>MERCADO PINO JOSE MANUEL</t>
  </si>
  <si>
    <t>ORTEGA DÍAZ ALEYDER</t>
  </si>
  <si>
    <t>PADILLA GARCÍA JAVIER</t>
  </si>
  <si>
    <t>PADILLA MONTERROZA OSWALDO</t>
  </si>
  <si>
    <t>PANIZA CASTRO JOAQUIN JOSÈ</t>
  </si>
  <si>
    <t>CARDONA KELLY JOHN ERICK</t>
  </si>
  <si>
    <t xml:space="preserve">PEÑATE RAMOS JAVIER </t>
  </si>
  <si>
    <t>PÉREZ MARÍN JORGE</t>
  </si>
  <si>
    <t>PEROZA BARRIOS EUDALDO</t>
  </si>
  <si>
    <t>PINEDA LOPEZ ANTONY  YVAN</t>
  </si>
  <si>
    <t>PIÑERES PEREZ LUIS DAVID</t>
  </si>
  <si>
    <t>PUERTA NATES JOE</t>
  </si>
  <si>
    <t>RAMÍREZ PALACIO ENRIQUE A.</t>
  </si>
  <si>
    <t>REYES BOSSIO EDWIN</t>
  </si>
  <si>
    <t>REYES DÍAZ JOSÉ MARÍA</t>
  </si>
  <si>
    <t>TIMANA REYNEL</t>
  </si>
  <si>
    <t>SEPÚLVEDA ORTIZ RONALD</t>
  </si>
  <si>
    <t>SOSSA BELTRÁN GABRIEL</t>
  </si>
  <si>
    <t>VANEGAS CASSIANI LEVINTON</t>
  </si>
  <si>
    <t>VARGAS SALGUEDO  WILLIAM</t>
  </si>
  <si>
    <t>MURCIA PARRA FRANCISCO HUMBERTO</t>
  </si>
  <si>
    <t>CARCAMO BONFANTE SLADER ELIAS</t>
  </si>
  <si>
    <t>SAMPAYO BAENA MANUEL ESTEBAN</t>
  </si>
  <si>
    <t>RONAL PUERTA ALCALA</t>
  </si>
  <si>
    <t>VALDELAMAR CHAVEZ EHIMAR DE JESUS</t>
  </si>
  <si>
    <t>PADILLA COTE  LUIS EDUARDO</t>
  </si>
  <si>
    <t>LEAL ROSARIO JESUS DAVID</t>
  </si>
  <si>
    <t xml:space="preserve">GONZALEZ SARMIENTO EDWIN </t>
  </si>
  <si>
    <t>AREVALO HERNANDEZ ROBERTO A</t>
  </si>
  <si>
    <t>GUERRERO BRU FELIX ANIBAL</t>
  </si>
  <si>
    <t>QUINTERO QUINTERO WILDER A</t>
  </si>
  <si>
    <t xml:space="preserve">CARABALLO SEPULVEDA JAIR </t>
  </si>
  <si>
    <t>TORRES GOMEZ ANDER CAMILO</t>
  </si>
  <si>
    <t>PADILLA PATERNINA JULIO A</t>
  </si>
  <si>
    <t>HAMILTON   FLOREZ  BRYAN</t>
  </si>
  <si>
    <t>KAREN MARGARITA PEREZ MAZA</t>
  </si>
  <si>
    <t>26/04/1976</t>
  </si>
  <si>
    <t>12/092022</t>
  </si>
  <si>
    <t>PÉREZ FLÓREZ  JUAN CARLOS</t>
  </si>
  <si>
    <t xml:space="preserve">FECHA NACIMIENTO </t>
  </si>
  <si>
    <t>No. CÉDULA</t>
  </si>
  <si>
    <t>JHONY DAVID PÉREZ SAYAS</t>
  </si>
  <si>
    <t>DIRECTOR</t>
  </si>
  <si>
    <t xml:space="preserve">SEGURO VIDA GRUPO BOMBEROS </t>
  </si>
  <si>
    <t>03704034</t>
  </si>
  <si>
    <t>CHEVROLET KODIA</t>
  </si>
  <si>
    <t>no se tiene el dato</t>
  </si>
  <si>
    <t>CAR003</t>
  </si>
  <si>
    <t>MOTOBOMBA P1000</t>
  </si>
  <si>
    <t>MAQ004</t>
  </si>
  <si>
    <t>FORD DE ATAQUE RAPIDO</t>
  </si>
  <si>
    <t>MAQ008</t>
  </si>
  <si>
    <t>PEUGEOT</t>
  </si>
  <si>
    <t>AMBULANCIA</t>
  </si>
  <si>
    <t>CAR002</t>
  </si>
  <si>
    <t>De 1000 a  2000 c.c.</t>
  </si>
  <si>
    <t>06806054</t>
  </si>
  <si>
    <t>9FKDG2847R2036885</t>
  </si>
  <si>
    <t>G3F2E036885</t>
  </si>
  <si>
    <t>XTZ250</t>
  </si>
  <si>
    <t>De 200 a 300 c.c.</t>
  </si>
  <si>
    <t>XQA38E</t>
  </si>
  <si>
    <t>09817212</t>
  </si>
  <si>
    <t>XQA42E</t>
  </si>
  <si>
    <t>G3F2E036884</t>
  </si>
  <si>
    <t>9FKDG2845R2036884</t>
  </si>
  <si>
    <t>XQA40E</t>
  </si>
  <si>
    <t>G3F2E036878</t>
  </si>
  <si>
    <t>9FKDG284XR2036878</t>
  </si>
  <si>
    <t>XQA39E</t>
  </si>
  <si>
    <t>G3F2E036874</t>
  </si>
  <si>
    <t>9FKDG2842R2036874</t>
  </si>
  <si>
    <t>G3F2E036856</t>
  </si>
  <si>
    <t>9FKDG2840R2036856</t>
  </si>
  <si>
    <t>XQA41E</t>
  </si>
  <si>
    <t>XQA37E</t>
  </si>
  <si>
    <t>9FKDG2849R2036855</t>
  </si>
  <si>
    <t>G3F2E036855</t>
  </si>
  <si>
    <t>XQA44E</t>
  </si>
  <si>
    <t>E3S9E0097884</t>
  </si>
  <si>
    <t>9FKUE1611R2097884</t>
  </si>
  <si>
    <t>09817199</t>
  </si>
  <si>
    <t>CRYPTON T115FI (T115FL-5)</t>
  </si>
  <si>
    <t>XQA43E</t>
  </si>
  <si>
    <t>E3S9E0097883</t>
  </si>
  <si>
    <t>9FKUE161XR2097883</t>
  </si>
  <si>
    <t>XQA45E</t>
  </si>
  <si>
    <t>E3S9E0097882</t>
  </si>
  <si>
    <t>9FKUE1618R2097882</t>
  </si>
  <si>
    <t>XQA47E</t>
  </si>
  <si>
    <t>E3S9E0097873</t>
  </si>
  <si>
    <t>9FKUE1617R2097873</t>
  </si>
  <si>
    <t>XQA46E</t>
  </si>
  <si>
    <t>E3S9E0097850</t>
  </si>
  <si>
    <t>9FKUE1616R2097850</t>
  </si>
  <si>
    <t>XQA29E</t>
  </si>
  <si>
    <t>9FKDE0926R2131400</t>
  </si>
  <si>
    <t>E3Y2E131400</t>
  </si>
  <si>
    <t>XQA18E</t>
  </si>
  <si>
    <t>E3Y2E131399</t>
  </si>
  <si>
    <t>9FKDE0923R2131399</t>
  </si>
  <si>
    <t>XQA48E</t>
  </si>
  <si>
    <t>9FKDE092XR2131397</t>
  </si>
  <si>
    <t>E3Y2E131397</t>
  </si>
  <si>
    <t>E3Y2E131396</t>
  </si>
  <si>
    <t>9FKDE0928R2131396</t>
  </si>
  <si>
    <t>XQA36E</t>
  </si>
  <si>
    <t>XQA27E</t>
  </si>
  <si>
    <t>E3Y2E131395</t>
  </si>
  <si>
    <t>9FKDE0926R2131395</t>
  </si>
  <si>
    <t>XQA31E</t>
  </si>
  <si>
    <t>E3Y2E131393</t>
  </si>
  <si>
    <t>9FKDE0922R2131393</t>
  </si>
  <si>
    <t>E3Y2E131391</t>
  </si>
  <si>
    <t>9FKDE0929R2131391</t>
  </si>
  <si>
    <t>XQA20E</t>
  </si>
  <si>
    <t>XQA30E</t>
  </si>
  <si>
    <t>9FKDE0929R2131388</t>
  </si>
  <si>
    <t>E3Y2E131388</t>
  </si>
  <si>
    <t>XQA25E</t>
  </si>
  <si>
    <t>9FKDE092XR2131383</t>
  </si>
  <si>
    <t>E3Y2E131383</t>
  </si>
  <si>
    <t>XQA35E</t>
  </si>
  <si>
    <t>9FKDE0928R2131379</t>
  </si>
  <si>
    <t>E3Y2E131379</t>
  </si>
  <si>
    <t>XQA33E</t>
  </si>
  <si>
    <t>E3Y2E131371</t>
  </si>
  <si>
    <t>9FKDE0923R2131371</t>
  </si>
  <si>
    <t>XQA21E</t>
  </si>
  <si>
    <t>E3Y2E131357</t>
  </si>
  <si>
    <t>9FKDE0929R2131357</t>
  </si>
  <si>
    <t>XQA28E</t>
  </si>
  <si>
    <t>E3Y2E131350</t>
  </si>
  <si>
    <t>9FKDE0926R2131350</t>
  </si>
  <si>
    <t>XQA24E</t>
  </si>
  <si>
    <t>E3Y2E131348</t>
  </si>
  <si>
    <t>9FKDE0928R2131348</t>
  </si>
  <si>
    <t>E3Y2E131347</t>
  </si>
  <si>
    <t>9FKDE0926R2131347</t>
  </si>
  <si>
    <t>XQA26E</t>
  </si>
  <si>
    <t>XQA32E</t>
  </si>
  <si>
    <t>E3Y2E131339</t>
  </si>
  <si>
    <t>9FKDE0927R2131339</t>
  </si>
  <si>
    <t>XQA23E</t>
  </si>
  <si>
    <t>E3Y2E131337</t>
  </si>
  <si>
    <t>9FKDE0923R2131337</t>
  </si>
  <si>
    <t>E3Y2E131332</t>
  </si>
  <si>
    <t>9FKDE0924R2131332</t>
  </si>
  <si>
    <t>XQA34E</t>
  </si>
  <si>
    <t>E3Y2E131330</t>
  </si>
  <si>
    <t>9FKDE0920R2131330</t>
  </si>
  <si>
    <t>XQA19E</t>
  </si>
  <si>
    <t>XQA22E</t>
  </si>
  <si>
    <t>9FKDE0924R2131315</t>
  </si>
  <si>
    <t>E3Y2E131315</t>
  </si>
  <si>
    <t>XQA17E</t>
  </si>
  <si>
    <t>E3Y2E131387</t>
  </si>
  <si>
    <t>9FKDE0927R2131387</t>
  </si>
  <si>
    <t>E3Y2E131345</t>
  </si>
  <si>
    <t>9FKDE0922R2131345</t>
  </si>
  <si>
    <t>XQA16E</t>
  </si>
  <si>
    <t>XQA15E</t>
  </si>
  <si>
    <t>E3Y2E131390</t>
  </si>
  <si>
    <t>9FKDE0927R2131390</t>
  </si>
  <si>
    <t>XQA14E</t>
  </si>
  <si>
    <t>E3Y2E131372</t>
  </si>
  <si>
    <t>9FKDE0925R2131372</t>
  </si>
  <si>
    <t>XQA13E</t>
  </si>
  <si>
    <t>E3Y2E131398</t>
  </si>
  <si>
    <t>9FKDE0921R2131398</t>
  </si>
  <si>
    <t>XQA12E</t>
  </si>
  <si>
    <t>9FKDE0925R2131307</t>
  </si>
  <si>
    <t>E3Y2E131307</t>
  </si>
  <si>
    <t>XQA11E</t>
  </si>
  <si>
    <t>E3Y2E131403</t>
  </si>
  <si>
    <t>9FKDE0921R2131403</t>
  </si>
  <si>
    <t>XQA10E</t>
  </si>
  <si>
    <t>9FKDE0924R2131380</t>
  </si>
  <si>
    <t>E3Y2E131380</t>
  </si>
  <si>
    <t>XQA09E</t>
  </si>
  <si>
    <t>E3Y2E131374</t>
  </si>
  <si>
    <t>9FKDE0929R2131374</t>
  </si>
  <si>
    <t>XQA08E</t>
  </si>
  <si>
    <t>E3Y2E131356</t>
  </si>
  <si>
    <t>9FKDE0927R2131356</t>
  </si>
  <si>
    <t>OUG797</t>
  </si>
  <si>
    <t>AMAROK 4X2</t>
  </si>
  <si>
    <t>WV1ZZZ2HZEA000307</t>
  </si>
  <si>
    <t>CNF011275</t>
  </si>
  <si>
    <t> 09221010</t>
  </si>
  <si>
    <t xml:space="preserve">OUG764 </t>
  </si>
  <si>
    <t>WLAT1182048</t>
  </si>
  <si>
    <t>9FJUN84W4B0102282</t>
  </si>
  <si>
    <t>MAZDA</t>
  </si>
  <si>
    <t>1501 a 2500</t>
  </si>
  <si>
    <t>DOBLE CABINA/CAMINETA</t>
  </si>
  <si>
    <t>05621024</t>
  </si>
  <si>
    <t>BT50 [1] B25D49 MT 2500CC 4X4 TD</t>
  </si>
  <si>
    <t>WLW89C</t>
  </si>
  <si>
    <t>9F2B21251DE202049</t>
  </si>
  <si>
    <t>157FMIJE375013</t>
  </si>
  <si>
    <t>AKT 125 SLR MT 125 CC</t>
  </si>
  <si>
    <t>15917020</t>
  </si>
  <si>
    <t>XPP53E</t>
  </si>
  <si>
    <t>163FMLSQ237040</t>
  </si>
  <si>
    <t>9F2A1200XL5006072</t>
  </si>
  <si>
    <t>AK200TTR</t>
  </si>
  <si>
    <t>15917046</t>
  </si>
  <si>
    <t>XQE02E</t>
  </si>
  <si>
    <t>XPZ92E</t>
  </si>
  <si>
    <t>XPZ94E</t>
  </si>
  <si>
    <t>XPZ93E</t>
  </si>
  <si>
    <t>XPZ98E</t>
  </si>
  <si>
    <t>XPZ91E</t>
  </si>
  <si>
    <t>XPZ99E</t>
  </si>
  <si>
    <t>XPZ97E</t>
  </si>
  <si>
    <t>XPZ89E</t>
  </si>
  <si>
    <t>XPZ88E</t>
  </si>
  <si>
    <t>XPZ86E</t>
  </si>
  <si>
    <t>XPZ96E</t>
  </si>
  <si>
    <t>XPZ95E</t>
  </si>
  <si>
    <t>XPZ90E</t>
  </si>
  <si>
    <t>XQA01E</t>
  </si>
  <si>
    <t>OUG769</t>
  </si>
  <si>
    <t>OUG853</t>
  </si>
  <si>
    <t>MAQ003</t>
  </si>
  <si>
    <t>MERCEDES BENZ</t>
  </si>
  <si>
    <t>INTERNACIONAL</t>
  </si>
  <si>
    <t>MAQ006</t>
  </si>
  <si>
    <t>65195035170995</t>
  </si>
  <si>
    <t>XTZ150-2 (XTZ150)</t>
  </si>
  <si>
    <t>G3L1E103084</t>
  </si>
  <si>
    <t>9FKDG3614R2103084</t>
  </si>
  <si>
    <t>BOMBEROS</t>
  </si>
  <si>
    <t>G3L1E103074</t>
  </si>
  <si>
    <t>9FKDG3611R2103074</t>
  </si>
  <si>
    <t>G3L1E103064</t>
  </si>
  <si>
    <t>9FKDG3619R2103064</t>
  </si>
  <si>
    <t>G3L1E103083</t>
  </si>
  <si>
    <t>9FKDG3612R2103083</t>
  </si>
  <si>
    <t>9FKDG3616R2103068</t>
  </si>
  <si>
    <t>G3L1E103068</t>
  </si>
  <si>
    <t>G3L1E103108</t>
  </si>
  <si>
    <t>9FKDG3613R2103108</t>
  </si>
  <si>
    <t>9FKDG3610R2103082</t>
  </si>
  <si>
    <t>G3L1E103082</t>
  </si>
  <si>
    <t>G3L1E103113</t>
  </si>
  <si>
    <t>9FKDG3617R2103113</t>
  </si>
  <si>
    <t>G3L1E103052</t>
  </si>
  <si>
    <t>9FKDG3612R2103052</t>
  </si>
  <si>
    <t>G3L1E103115</t>
  </si>
  <si>
    <t>9FKDG3610R2103115</t>
  </si>
  <si>
    <t>G3L1E103065</t>
  </si>
  <si>
    <t>9FKDG3610R2103065</t>
  </si>
  <si>
    <t>G3L1E103111</t>
  </si>
  <si>
    <t>9FKDG3613R2103111</t>
  </si>
  <si>
    <t>9FKDG3612R2103066</t>
  </si>
  <si>
    <t>G3L1E103066</t>
  </si>
  <si>
    <t>G3L1E103079</t>
  </si>
  <si>
    <t>9FKDG3610R2103079</t>
  </si>
  <si>
    <t>D4BHB035896</t>
  </si>
  <si>
    <t>KMFZBX7HACU751816</t>
  </si>
  <si>
    <t>HYUNDAI</t>
  </si>
  <si>
    <t>CAMIONETA</t>
  </si>
  <si>
    <t>De 1500 a 2500 c.c.</t>
  </si>
  <si>
    <t>03264006</t>
  </si>
  <si>
    <t>PORTER H100 [2]</t>
  </si>
  <si>
    <t>LVBV3JBB6JE001596</t>
  </si>
  <si>
    <t>H034508</t>
  </si>
  <si>
    <t>FOTON</t>
  </si>
  <si>
    <t>BJ5049XXY-AA</t>
  </si>
  <si>
    <t>GRUA</t>
  </si>
  <si>
    <t>18962045</t>
  </si>
  <si>
    <t>GRUPO 4
CBAR Y DRONES</t>
  </si>
  <si>
    <t>VALOR ASEGURADO POLIZA VIDA GRUPO (Alcalde. Personero. Concejales y Ediles)</t>
  </si>
  <si>
    <t>Relación de asegurados conforme listado enviado el 20/08/2024 y solicitud de asegurado adicional del 28/08/2024</t>
  </si>
  <si>
    <t>VIDA GRUPO ALCALDE, PERSONERO Y CONCEJALES 48 ASEGURADOS</t>
  </si>
  <si>
    <t>NOTA: EL NÚMERO DE ASEGURADOS FUE EXTRAIDO CON BASE A LA NÓMINA ACTUAL DE CONCEJALES Y EDILES ELECTOS, RESPECTO A LA NUEVA PERSONERA, SE REQUIERE CONFIRMACIÓN DE DOCUMENTO DE IDENTIDAD Y EDAD (LA RELACIÓN DE ASEGURADOS SE ENCUENTRA EN LA HOJA "SALUD EDILES Y CONCEJALES")</t>
  </si>
  <si>
    <t>CONDICIONES MC-DAAL-005-2024 - AXA COLPATRIA</t>
  </si>
  <si>
    <t>SALUD CONCEJALES, PERSONERA, ALCALDE (21 ASEGURADOS)</t>
  </si>
  <si>
    <t>SALUD SALUD EDILES (27 ASEGURADOS)</t>
  </si>
  <si>
    <t>GRUPO 3 SALUD</t>
  </si>
  <si>
    <t>EDILES</t>
  </si>
  <si>
    <t>TOTAL GRUPO 4</t>
  </si>
  <si>
    <t>RESP. CIVIL EXTRACONTRACTUAL</t>
  </si>
  <si>
    <t>VIDA GRUPO BOMBEROS 94 ASEGURADOS</t>
  </si>
  <si>
    <r>
      <t xml:space="preserve">EXTRAPRIMA POR EDAD DE INGRESO, PERMANENCIA, COBERTURA PREEXISTENCIAS Y SIN CARENCIA.
</t>
    </r>
    <r>
      <rPr>
        <sz val="9"/>
        <color theme="1"/>
        <rFont val="Arial Narrow"/>
        <family val="2"/>
      </rPr>
      <t>(10% SOBRE EL VALOR DE LA PRIMA NETA)</t>
    </r>
  </si>
  <si>
    <t>REMANENTE FUTURAS INCLUSIONES</t>
  </si>
  <si>
    <t>Fecha de elaboración: 04 de agosto de 2024</t>
  </si>
  <si>
    <t>Queda expresamente acordado y convenido que el remanente para las futuras inclusiones no constituye una obligación de pago por parte de la entidad en el momento de la adjudicación, en tanto este valor no sea empleado para incluir nuevos riesgos en los ramos de seguros del grupo 1.</t>
  </si>
  <si>
    <t xml:space="preserve">La póliza de Vida Grupo Alcalde, Personero y Concejales incluye el incremento automático del salario del Alcalde para el año 2025, por lo tanto no se generará cobro de prima adicional, por este concepto. </t>
  </si>
  <si>
    <t xml:space="preserve">CONCEJALES, PERSONERO(A), ALCALDE </t>
  </si>
  <si>
    <t xml:space="preserve">INICIO VIGENCIA </t>
  </si>
  <si>
    <t xml:space="preserve">FIN VIGENCIA </t>
  </si>
  <si>
    <r>
      <t xml:space="preserve">EDILES - INCLUIDOS EN EL 2024 - </t>
    </r>
    <r>
      <rPr>
        <b/>
        <sz val="10"/>
        <color rgb="FFFF0000"/>
        <rFont val="Arial Narrow"/>
        <family val="2"/>
      </rPr>
      <t>INICIO VIGENCIA DESDE 20/11/2024 HASTA 08/10/2025</t>
    </r>
  </si>
  <si>
    <r>
      <t>ALCALDE, PERSONERO, CONCEJALES - INCLUIDOS EN 2023 -</t>
    </r>
    <r>
      <rPr>
        <b/>
        <sz val="10"/>
        <color rgb="FFFF0000"/>
        <rFont val="Arial Narrow"/>
        <family val="2"/>
      </rPr>
      <t xml:space="preserve"> INICIO VIGENCIA DESDE 01/11/2024 HASTA 08/10/2025</t>
    </r>
  </si>
  <si>
    <t>ALCALDE, CONCEJALES, PERSONERO (A)</t>
  </si>
  <si>
    <t>VIGENCIA A CONTRATAR</t>
  </si>
  <si>
    <t xml:space="preserve">El seguro de salud Concejales, Personero(a) Alcalde y Ediles, se fracciono en dos únicamente para efectos de cálculo del presupuesto, teniendo en cuenta que actualmente el grupo asegurado presenta dos vencimiento diferentes. Por lo anterior, deberá expedirse una sola póliza con la salvedad en los inicios de vigencia, tal como se describe en la hoja "SALUD EDILES Y CONCEJALES". </t>
  </si>
  <si>
    <t>DETALLE</t>
  </si>
  <si>
    <t>INDICE VARIABLE ANUAL 5%</t>
  </si>
  <si>
    <t>Maquinaria en vehículo de ataque rápido RB mini pumper (no incluye chasis) Rosen Bauer 2016</t>
  </si>
  <si>
    <t>Maquinaria en vehículo de ataque rápido RB mini pumper-Sistema de Incendios- Equipo Adicional (no
incluye chasis) Rosen Bauer 2016</t>
  </si>
  <si>
    <t>Maquinaria en vehículo para rescate RB mini rescue (no incluye chasis) Rosen Bauer</t>
  </si>
  <si>
    <t>Maquinaria en vehículo Escalera para rescate y extinción de incendios L56- Equipo Adicional (no incluye chasis) Metz 2016</t>
  </si>
  <si>
    <t>Maquinaria en vehículo para rescate RB (No incluye Chasis) – Sistema de incendios – Equipo adicional 2016</t>
  </si>
  <si>
    <t xml:space="preserve">Sistema de bombeo para abastecimiento y extinción de siniestros, instalados en el vehículo de placa OUG899, ROSENBAUER 2025, (no incluye chasis) </t>
  </si>
  <si>
    <t xml:space="preserve">Sistema de bombeo para abastecimiento y extinción de siniestros, instalados en el vehículo de placa OUG900, ROSENBAUER 2025, (no incluye chasis) </t>
  </si>
  <si>
    <t>SUBTOTAL DE VALORES ASEGURADOS</t>
  </si>
  <si>
    <t>LICITACIÓN 2026</t>
  </si>
  <si>
    <t>TODO RIESGO CASCO BARCO</t>
  </si>
  <si>
    <t>TODO RIESGO CASCO AVIACIÓN</t>
  </si>
  <si>
    <t>SALUD</t>
  </si>
  <si>
    <t>FECHA DE NACIMIENTO</t>
  </si>
  <si>
    <t>07/07/01988</t>
  </si>
  <si>
    <t>SOCARRAS TORRES OSCAR JAVIER</t>
  </si>
  <si>
    <t>GUSTAVO ENRIQUE BOSSIO CASAS</t>
  </si>
  <si>
    <t>ALCALDE, PERSONERO, CONCEJALES</t>
  </si>
  <si>
    <t>CARLOS ANTONIO GUERRA MARTELO</t>
  </si>
  <si>
    <t>EMBARCACION PARA TRANSPORTE 40 PASAJEROS + 2 MOTORES MERCURY 300HP S#3B586159,3B5837 38 + 2 MOTORES FUERA DE BORDA</t>
  </si>
  <si>
    <t>EMBARCACION PARA TRANSPORTE DE 16 PASAJEROS + 3 MOTORES 300HP MERCURY S# 3B583729,3B582151, 3B589266 + 3 MOTORES FUERA DE BORDA</t>
  </si>
  <si>
    <t>BOTE CABINADO 32 PIES MOTOR 2 200HP</t>
  </si>
  <si>
    <t>BOTE YAMAHA PRANSPORTE BTE21AURL</t>
  </si>
  <si>
    <t>BOTE YAMAHA TRANSPORTE BTE21210</t>
  </si>
  <si>
    <t>BOTE NAVY SAR 4,00 SAR401 11384</t>
  </si>
  <si>
    <t>BOTE NAVY SAR SAR4,00</t>
  </si>
  <si>
    <t>BOTE ZODIACMILPRO NA XMDP336RH223</t>
  </si>
  <si>
    <t>BOTE ZODIACMILPRO NA XMP929PE223</t>
  </si>
  <si>
    <t>BOTE FB  N/A</t>
  </si>
  <si>
    <t>MOTOR FUERA DE BORDA</t>
  </si>
  <si>
    <t>S7N</t>
  </si>
  <si>
    <t>INSPIRE</t>
  </si>
  <si>
    <t/>
  </si>
  <si>
    <t>PROFESIONAL</t>
  </si>
  <si>
    <t>1581FQC23B8014SE1J</t>
  </si>
  <si>
    <t>1581F5FHD23CS00D5652</t>
  </si>
  <si>
    <t>1581F6Z9A24BLML30V85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</si>
</sst>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1" formatCode="_-* #,##0_-;\-* #,##0_-;_-* &quot;-&quot;_-;_-@_-"/>
    <numFmt numFmtId="43" formatCode="_-* #,##0.00_-;\-* #,##0.00_-;_-* &quot;-&quot;??_-;_-@_-"/>
    <numFmt numFmtId="164" formatCode="_-&quot;$&quot;\ * #,##0.00_-;\-&quot;$&quot;\ * #,##0.00_-;_-&quot;$&quot;\ * &quot;-&quot;??_-;_-@_-"/>
    <numFmt numFmtId="165" formatCode="&quot;$&quot;#,##0.00;[Red]\-&quot;$&quot;#,##0.00"/>
    <numFmt numFmtId="166" formatCode="_-&quot;$&quot;* #,##0_-;\-&quot;$&quot;* #,##0_-;_-&quot;$&quot;* &quot;-&quot;_-;_-@_-"/>
    <numFmt numFmtId="167" formatCode="_-&quot;$&quot;* #,##0.00_-;\-&quot;$&quot;* #,##0.00_-;_-&quot;$&quot;* &quot;-&quot;??_-;_-@_-"/>
    <numFmt numFmtId="168" formatCode="&quot;$&quot;\ #,##0_);[Red]\(&quot;$&quot;\ #,##0\)"/>
    <numFmt numFmtId="169" formatCode="_(&quot;$&quot;\ * #,##0_);_(&quot;$&quot;\ * \(#,##0\);_(&quot;$&quot;\ * &quot;-&quot;_);_(@_)"/>
    <numFmt numFmtId="170" formatCode="_(* #,##0_);_(* \(#,##0\);_(* &quot;-&quot;_);_(@_)"/>
    <numFmt numFmtId="171" formatCode="_(&quot;$&quot;\ * #,##0.00_);_(&quot;$&quot;\ * \(#,##0.00\);_(&quot;$&quot;\ * &quot;-&quot;??_);_(@_)"/>
    <numFmt numFmtId="172" formatCode="_(* #,##0.00_);_(* \(#,##0.00\);_(* &quot;-&quot;??_);_(@_)"/>
    <numFmt numFmtId="173" formatCode="_-* #,##0.00\ &quot;€&quot;_-;\-* #,##0.00\ &quot;€&quot;_-;_-* &quot;-&quot;??\ &quot;€&quot;_-;_-@_-"/>
    <numFmt numFmtId="174" formatCode="_-* #,##0\ _€_-;\-* #,##0\ _€_-;_-* &quot;-&quot;\ _€_-;_-@_-"/>
    <numFmt numFmtId="175" formatCode="_-* #,##0.00\ _€_-;\-* #,##0.00\ _€_-;_-* &quot;-&quot;??\ _€_-;_-@_-"/>
    <numFmt numFmtId="176" formatCode="d/mm/yyyy;@"/>
    <numFmt numFmtId="177" formatCode="[$$-240A]\ #,##0;\-[$$-240A]\ #,##0"/>
    <numFmt numFmtId="178" formatCode="_ &quot;$&quot;\ * #,##0.00_ ;_ &quot;$&quot;\ * \-#,##0.00_ ;_ &quot;$&quot;\ * &quot;-&quot;??_ ;_ @_ "/>
    <numFmt numFmtId="179" formatCode="_ * #,##0.00_ ;_ * \-#,##0.00_ ;_ * &quot;-&quot;??_ ;_ @_ "/>
    <numFmt numFmtId="180" formatCode="_-* #,##0.00_-;\-* #,##0.00_-;_-* \-??_-;_-@_-"/>
    <numFmt numFmtId="181" formatCode="[$$-240A]\ #,##0"/>
    <numFmt numFmtId="182" formatCode="0.0000"/>
    <numFmt numFmtId="183" formatCode="&quot;$&quot;#,##0_);[Red]\(&quot;$&quot;#,##0\)"/>
    <numFmt numFmtId="184" formatCode="_ [$€-2]\ * #,##0.00_ ;_ [$€-2]\ * \-#,##0.00_ ;_ [$€-2]\ * &quot;-&quot;??_ "/>
    <numFmt numFmtId="185" formatCode="_-* #,##0.00\ _F_-;\-* #,##0.00\ _F_-;_-* &quot;-&quot;??\ _F_-;_-@_-"/>
    <numFmt numFmtId="186" formatCode="_-[$€-2]* #,##0.00_-;\-[$€-2]* #,##0.00_-;_-[$€-2]* &quot;-&quot;??_-"/>
    <numFmt numFmtId="187" formatCode="_-[$€-2]* #,##0.00_-;\-[$€-2]* #,##0.00_-;_-[$€-2]* \-??_-"/>
    <numFmt numFmtId="188" formatCode="_ * #,##0.00_ ;_ * \-#,##0.00_ ;_ * \-??_ ;_ @_ "/>
    <numFmt numFmtId="189" formatCode="_ &quot;$ &quot;* #,##0.00_ ;_ &quot;$ &quot;* \-#,##0.00_ ;_ &quot;$ &quot;* \-??_ ;_ @_ "/>
    <numFmt numFmtId="190" formatCode="_-\$* #,##0.00_-;&quot;-$&quot;* #,##0.00_-;_-\$* \-??_-;_-@_-"/>
    <numFmt numFmtId="191" formatCode="_-&quot;$&quot;\ * #,##0_-;\-&quot;$&quot;\ * #,##0_-;_-&quot;$&quot;\ * &quot;-&quot;??_-;_-@_-"/>
    <numFmt numFmtId="192" formatCode="_-* #,##0_-;\-* #,##0_-;_-* &quot;-&quot;??_-;_-@_-"/>
    <numFmt numFmtId="193" formatCode="_(&quot;$&quot;\ * #,##0_);_(&quot;$&quot;\ * \(#,##0\);_(&quot;$&quot;\ * &quot;-&quot;??_);_(@_)"/>
    <numFmt numFmtId="194" formatCode="_-* #,##0.000_-;\-* #,##0.000_-;_-* &quot;-&quot;_-;_-@_-"/>
    <numFmt numFmtId="195" formatCode="_-[$$-240A]\ * #,##0_-;\-[$$-240A]\ * #,##0_-;_-[$$-240A]\ * &quot;-&quot;??_-;_-@_-"/>
    <numFmt numFmtId="196" formatCode="_(* #,##0_);_(* \(#,##0\);_(* &quot;-&quot;??_);_(@_)"/>
    <numFmt numFmtId="197" formatCode="_-[$$-240A]\ * #,##0.00_-;\-[$$-240A]\ * #,##0.00_-;_-[$$-240A]\ * &quot;-&quot;??_-;_-@_-"/>
    <numFmt numFmtId="198" formatCode="&quot;$&quot;\ #,##0"/>
    <numFmt numFmtId="199" formatCode="#,##0.000"/>
    <numFmt numFmtId="200" formatCode="0.000"/>
    <numFmt numFmtId="201" formatCode="_(* #,##0.000_);_(* \(#,##0.000\);_(* &quot;-&quot;??_);_(@_)"/>
    <numFmt numFmtId="202" formatCode="#,##0.0"/>
    <numFmt numFmtId="203" formatCode="0.0"/>
  </numFmts>
  <fonts count="103"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b/>
      <sz val="10"/>
      <name val="Arial Narrow"/>
      <family val="2"/>
    </font>
    <font>
      <sz val="10"/>
      <color theme="1"/>
      <name val="Arial Narrow"/>
      <family val="2"/>
    </font>
    <font>
      <b/>
      <sz val="10"/>
      <color theme="1"/>
      <name val="Arial Narrow"/>
      <family val="2"/>
    </font>
    <font>
      <sz val="11"/>
      <color indexed="8"/>
      <name val="Arial Narrow"/>
      <family val="2"/>
    </font>
    <font>
      <b/>
      <sz val="11"/>
      <color indexed="8"/>
      <name val="Arial Narrow"/>
      <family val="2"/>
    </font>
    <font>
      <sz val="11"/>
      <color indexed="8"/>
      <name val="Calibri"/>
      <family val="2"/>
    </font>
    <font>
      <sz val="10"/>
      <name val="Arial"/>
      <family val="2"/>
    </font>
    <font>
      <sz val="12"/>
      <name val="Arial Narrow"/>
      <family val="2"/>
    </font>
    <font>
      <b/>
      <sz val="12"/>
      <name val="Arial Narrow"/>
      <family val="2"/>
    </font>
    <font>
      <sz val="10"/>
      <name val="Arial Narrow"/>
      <family val="2"/>
    </font>
    <font>
      <sz val="10"/>
      <color indexed="8"/>
      <name val="Arial Narrow"/>
      <family val="2"/>
    </font>
    <font>
      <sz val="8"/>
      <color indexed="8"/>
      <name val="Tahoma"/>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charset val="1"/>
    </font>
    <font>
      <sz val="10"/>
      <color indexed="8"/>
      <name val="Arial"/>
      <family val="2"/>
    </font>
    <font>
      <sz val="8"/>
      <color theme="1"/>
      <name val="Tahoma"/>
      <family val="2"/>
    </font>
    <font>
      <b/>
      <sz val="12"/>
      <color theme="0"/>
      <name val="Arial Narrow"/>
      <family val="2"/>
    </font>
    <font>
      <sz val="12"/>
      <color theme="1"/>
      <name val="Arial Narrow"/>
      <family val="2"/>
    </font>
    <font>
      <b/>
      <sz val="16"/>
      <color theme="1"/>
      <name val="Arial Narrow"/>
      <family val="2"/>
    </font>
    <font>
      <b/>
      <sz val="14"/>
      <color theme="1"/>
      <name val="Arial Narrow"/>
      <family val="2"/>
    </font>
    <font>
      <b/>
      <sz val="14"/>
      <color rgb="FFFF0000"/>
      <name val="Arial Narrow"/>
      <family val="2"/>
    </font>
    <font>
      <b/>
      <sz val="9"/>
      <name val="Arial Narrow"/>
      <family val="2"/>
    </font>
    <font>
      <sz val="9"/>
      <color theme="1"/>
      <name val="Arial Narrow"/>
      <family val="2"/>
    </font>
    <font>
      <b/>
      <sz val="9"/>
      <color theme="1"/>
      <name val="Arial Narrow"/>
      <family val="2"/>
    </font>
    <font>
      <b/>
      <sz val="11"/>
      <color theme="0"/>
      <name val="Arial Narrow"/>
      <family val="2"/>
    </font>
    <font>
      <b/>
      <sz val="14"/>
      <color theme="3"/>
      <name val="Arial Narrow"/>
      <family val="2"/>
    </font>
    <font>
      <sz val="10"/>
      <color rgb="FFFF0000"/>
      <name val="Arial Narrow"/>
      <family val="2"/>
    </font>
    <font>
      <sz val="10"/>
      <color theme="0"/>
      <name val="Arial Narrow"/>
      <family val="2"/>
    </font>
    <font>
      <sz val="10"/>
      <color rgb="FF000000"/>
      <name val="Times New Roman"/>
      <family val="1"/>
    </font>
    <font>
      <sz val="10"/>
      <color rgb="FF000000"/>
      <name val="Times New Roman"/>
      <family val="1"/>
    </font>
    <font>
      <sz val="10"/>
      <color rgb="FF000000"/>
      <name val="Arial"/>
      <family val="2"/>
    </font>
    <font>
      <b/>
      <sz val="16"/>
      <color rgb="FFFF0000"/>
      <name val="Arial Narrow"/>
      <family val="2"/>
    </font>
    <font>
      <sz val="12"/>
      <color indexed="8"/>
      <name val="Arial Narrow"/>
      <family val="2"/>
    </font>
    <font>
      <sz val="9"/>
      <color indexed="8"/>
      <name val="Arial Narrow"/>
      <family val="2"/>
    </font>
    <font>
      <b/>
      <sz val="20"/>
      <color rgb="FF0070C0"/>
      <name val="Arial Narrow"/>
      <family val="2"/>
    </font>
    <font>
      <b/>
      <sz val="20"/>
      <color rgb="FF7030A0"/>
      <name val="Arial Narrow"/>
      <family val="2"/>
    </font>
    <font>
      <sz val="10"/>
      <color theme="1"/>
      <name val="Calibri"/>
      <family val="2"/>
      <scheme val="minor"/>
    </font>
    <font>
      <i/>
      <sz val="11"/>
      <color theme="1"/>
      <name val="Calibri"/>
      <family val="2"/>
      <scheme val="minor"/>
    </font>
    <font>
      <b/>
      <i/>
      <sz val="10"/>
      <name val="Arial Narrow"/>
      <family val="2"/>
    </font>
    <font>
      <b/>
      <sz val="10"/>
      <color rgb="FFFF0000"/>
      <name val="Arial Narrow"/>
      <family val="2"/>
    </font>
    <font>
      <b/>
      <sz val="11"/>
      <color theme="1"/>
      <name val="Calibri"/>
      <family val="2"/>
    </font>
    <font>
      <sz val="11"/>
      <name val="Calibri"/>
      <family val="2"/>
    </font>
    <font>
      <b/>
      <sz val="14"/>
      <color theme="1"/>
      <name val="Calibri"/>
      <family val="2"/>
    </font>
    <font>
      <b/>
      <sz val="13"/>
      <color theme="1"/>
      <name val="Calibri"/>
      <family val="2"/>
    </font>
    <font>
      <b/>
      <sz val="12"/>
      <color theme="1"/>
      <name val="Calibri"/>
      <family val="2"/>
    </font>
    <font>
      <sz val="11"/>
      <color theme="1"/>
      <name val="Calibri"/>
      <family val="2"/>
    </font>
    <font>
      <b/>
      <sz val="11"/>
      <color rgb="FFFF0000"/>
      <name val="Arial Narrow"/>
      <family val="2"/>
    </font>
    <font>
      <sz val="12"/>
      <color rgb="FF003399"/>
      <name val="Arial Narrow"/>
      <family val="2"/>
    </font>
    <font>
      <b/>
      <sz val="12"/>
      <color rgb="FF003399"/>
      <name val="Arial Narrow"/>
      <family val="2"/>
    </font>
    <font>
      <b/>
      <sz val="14"/>
      <color rgb="FF003399"/>
      <name val="Arial Narrow"/>
      <family val="2"/>
    </font>
    <font>
      <sz val="10"/>
      <color rgb="FF003399"/>
      <name val="Arial Narrow"/>
      <family val="2"/>
    </font>
    <font>
      <b/>
      <sz val="22"/>
      <color theme="1"/>
      <name val="Arial Narrow"/>
      <family val="2"/>
    </font>
    <font>
      <sz val="9"/>
      <color indexed="81"/>
      <name val="Tahoma"/>
      <family val="2"/>
    </font>
    <font>
      <b/>
      <sz val="9"/>
      <color indexed="81"/>
      <name val="Tahoma"/>
      <family val="2"/>
    </font>
    <font>
      <b/>
      <sz val="14"/>
      <name val="Arial Narrow"/>
      <family val="2"/>
    </font>
    <font>
      <sz val="11"/>
      <color theme="1"/>
      <name val="Arial Narrow"/>
      <family val="2"/>
    </font>
    <font>
      <sz val="11"/>
      <name val="Arial Narrow"/>
      <family val="2"/>
    </font>
    <font>
      <sz val="8"/>
      <name val="Calibri"/>
      <family val="2"/>
      <scheme val="minor"/>
    </font>
    <font>
      <sz val="9"/>
      <color rgb="FFFF0000"/>
      <name val="Arial Narrow"/>
      <family val="2"/>
    </font>
    <font>
      <b/>
      <sz val="11"/>
      <name val="Arial Narrow"/>
      <family val="2"/>
    </font>
    <font>
      <b/>
      <sz val="20"/>
      <color theme="1"/>
      <name val="Arial Narrow"/>
      <family val="2"/>
    </font>
    <font>
      <b/>
      <sz val="9"/>
      <color rgb="FFFF0000"/>
      <name val="Arial Narrow"/>
      <family val="2"/>
    </font>
    <font>
      <b/>
      <sz val="11"/>
      <color rgb="FFC00000"/>
      <name val="Arial Narrow"/>
      <family val="2"/>
    </font>
    <font>
      <sz val="9"/>
      <name val="Arial"/>
      <family val="2"/>
    </font>
    <font>
      <sz val="10"/>
      <color theme="1"/>
      <name val="Times New Roman"/>
      <family val="1"/>
    </font>
    <font>
      <b/>
      <sz val="12"/>
      <color theme="1"/>
      <name val="Arial Narrow"/>
      <family val="2"/>
    </font>
    <font>
      <sz val="11"/>
      <color theme="1"/>
      <name val="Calibri"/>
      <family val="2"/>
    </font>
  </fonts>
  <fills count="4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599993896298104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3" tint="0.39997558519241921"/>
        <bgColor indexed="64"/>
      </patternFill>
    </fill>
    <fill>
      <patternFill patternType="solid">
        <fgColor theme="4" tint="-0.249977111117893"/>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rgb="FFFFFF00"/>
        <bgColor indexed="64"/>
      </patternFill>
    </fill>
    <fill>
      <patternFill patternType="solid">
        <fgColor theme="4" tint="0.39997558519241921"/>
        <bgColor indexed="64"/>
      </patternFill>
    </fill>
    <fill>
      <patternFill patternType="solid">
        <fgColor rgb="FF6FA8DC"/>
        <bgColor rgb="FF6FA8DC"/>
      </patternFill>
    </fill>
    <fill>
      <patternFill patternType="solid">
        <fgColor theme="4" tint="0.39997558519241921"/>
        <bgColor rgb="FF00B050"/>
      </patternFill>
    </fill>
    <fill>
      <patternFill patternType="solid">
        <fgColor rgb="FFFFC000"/>
        <bgColor indexed="64"/>
      </patternFill>
    </fill>
    <fill>
      <patternFill patternType="solid">
        <fgColor theme="0"/>
        <bgColor rgb="FFF3F3F3"/>
      </patternFill>
    </fill>
    <fill>
      <patternFill patternType="solid">
        <fgColor theme="0"/>
        <bgColor rgb="FF00B050"/>
      </patternFill>
    </fill>
    <fill>
      <patternFill patternType="solid">
        <fgColor theme="9"/>
        <bgColor indexed="64"/>
      </patternFill>
    </fill>
  </fills>
  <borders count="48">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top/>
      <bottom style="thin">
        <color auto="1"/>
      </bottom>
      <diagonal/>
    </border>
    <border>
      <left style="thin">
        <color rgb="FF000000"/>
      </left>
      <right/>
      <top/>
      <bottom style="thin">
        <color rgb="FF000000"/>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rgb="FF000000"/>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247">
    <xf numFmtId="0" fontId="0" fillId="0" borderId="0"/>
    <xf numFmtId="43" fontId="18" fillId="0" borderId="0" applyFont="0" applyFill="0" applyBorder="0" applyAlignment="0" applyProtection="0"/>
    <xf numFmtId="41" fontId="18" fillId="0" borderId="0" applyFon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7" fillId="0" borderId="0"/>
    <xf numFmtId="172" fontId="26"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9" fontId="27" fillId="0" borderId="0" applyFont="0" applyFill="0" applyBorder="0" applyAlignment="0" applyProtection="0"/>
    <xf numFmtId="0" fontId="27" fillId="0" borderId="0"/>
    <xf numFmtId="0" fontId="16" fillId="0" borderId="0"/>
    <xf numFmtId="173" fontId="16" fillId="0" borderId="0" applyFont="0" applyFill="0" applyBorder="0" applyAlignment="0" applyProtection="0"/>
    <xf numFmtId="0" fontId="27" fillId="0" borderId="0"/>
    <xf numFmtId="180" fontId="27" fillId="0" borderId="0" applyFill="0" applyBorder="0" applyAlignment="0" applyProtection="0"/>
    <xf numFmtId="0" fontId="27" fillId="0" borderId="0"/>
    <xf numFmtId="0" fontId="27" fillId="0" borderId="0"/>
    <xf numFmtId="179" fontId="27" fillId="0" borderId="0" applyFont="0" applyFill="0" applyBorder="0" applyAlignment="0" applyProtection="0"/>
    <xf numFmtId="0" fontId="27" fillId="0" borderId="0"/>
    <xf numFmtId="0" fontId="15" fillId="0" borderId="0"/>
    <xf numFmtId="0" fontId="14"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9" borderId="0" applyNumberFormat="0" applyBorder="0" applyAlignment="0" applyProtection="0"/>
    <xf numFmtId="0" fontId="26" fillId="12"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33" fillId="13"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3"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6"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20" borderId="0" applyNumberFormat="0" applyBorder="0" applyAlignment="0" applyProtection="0"/>
    <xf numFmtId="0" fontId="40" fillId="4"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4" fillId="5" borderId="0" applyNumberFormat="0" applyBorder="0" applyAlignment="0" applyProtection="0"/>
    <xf numFmtId="0" fontId="35" fillId="21" borderId="6" applyNumberFormat="0" applyAlignment="0" applyProtection="0"/>
    <xf numFmtId="0" fontId="35" fillId="21" borderId="6" applyNumberFormat="0" applyAlignment="0" applyProtection="0"/>
    <xf numFmtId="0" fontId="35" fillId="21" borderId="6" applyNumberFormat="0" applyAlignment="0" applyProtection="0"/>
    <xf numFmtId="0" fontId="35" fillId="21" borderId="6" applyNumberFormat="0" applyAlignment="0" applyProtection="0"/>
    <xf numFmtId="0" fontId="35" fillId="21" borderId="6" applyNumberFormat="0" applyAlignment="0" applyProtection="0"/>
    <xf numFmtId="0" fontId="36" fillId="22" borderId="7" applyNumberFormat="0" applyAlignment="0" applyProtection="0"/>
    <xf numFmtId="0" fontId="36" fillId="22" borderId="7" applyNumberFormat="0" applyAlignment="0" applyProtection="0"/>
    <xf numFmtId="0" fontId="36" fillId="22" borderId="7" applyNumberFormat="0" applyAlignment="0" applyProtection="0"/>
    <xf numFmtId="0" fontId="36" fillId="22" borderId="7" applyNumberFormat="0" applyAlignment="0" applyProtection="0"/>
    <xf numFmtId="0" fontId="37" fillId="0" borderId="8" applyNumberFormat="0" applyFill="0" applyAlignment="0" applyProtection="0"/>
    <xf numFmtId="0" fontId="37" fillId="0" borderId="8" applyNumberFormat="0" applyFill="0" applyAlignment="0" applyProtection="0"/>
    <xf numFmtId="0" fontId="37" fillId="0" borderId="8" applyNumberFormat="0" applyFill="0" applyAlignment="0" applyProtection="0"/>
    <xf numFmtId="0" fontId="37" fillId="0" borderId="8" applyNumberFormat="0" applyFill="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7"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9"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15" borderId="0" applyNumberFormat="0" applyBorder="0" applyAlignment="0" applyProtection="0"/>
    <xf numFmtId="0" fontId="33" fillId="20" borderId="0" applyNumberFormat="0" applyBorder="0" applyAlignment="0" applyProtection="0"/>
    <xf numFmtId="0" fontId="33" fillId="20" borderId="0" applyNumberFormat="0" applyBorder="0" applyAlignment="0" applyProtection="0"/>
    <xf numFmtId="0" fontId="33" fillId="20" borderId="0" applyNumberFormat="0" applyBorder="0" applyAlignment="0" applyProtection="0"/>
    <xf numFmtId="0" fontId="33" fillId="20" borderId="0" applyNumberFormat="0" applyBorder="0" applyAlignment="0" applyProtection="0"/>
    <xf numFmtId="0" fontId="39" fillId="8" borderId="6" applyNumberFormat="0" applyAlignment="0" applyProtection="0"/>
    <xf numFmtId="0" fontId="39" fillId="8" borderId="6" applyNumberFormat="0" applyAlignment="0" applyProtection="0"/>
    <xf numFmtId="0" fontId="39" fillId="8" borderId="6" applyNumberFormat="0" applyAlignment="0" applyProtection="0"/>
    <xf numFmtId="0" fontId="39" fillId="8" borderId="6" applyNumberFormat="0" applyAlignment="0" applyProtection="0"/>
    <xf numFmtId="181"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179" fontId="27" fillId="0" borderId="0" applyFon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179" fontId="27" fillId="0" borderId="0" applyFon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79" fontId="27" fillId="0" borderId="0" applyFon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1"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184"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1"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1" fontId="27" fillId="0" borderId="0" applyFont="0" applyFill="0" applyBorder="0" applyAlignment="0" applyProtection="0"/>
    <xf numFmtId="187" fontId="27" fillId="0" borderId="0" applyFill="0" applyBorder="0" applyAlignment="0" applyProtection="0"/>
    <xf numFmtId="184" fontId="27" fillId="0" borderId="0" applyFont="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6" fontId="27" fillId="0" borderId="0" applyFont="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187" fontId="27" fillId="0" borderId="0" applyFill="0" applyBorder="0" applyAlignment="0" applyProtection="0"/>
    <xf numFmtId="0" fontId="44" fillId="0" borderId="0" applyNumberFormat="0" applyFill="0" applyBorder="0" applyAlignment="0" applyProtection="0"/>
    <xf numFmtId="0" fontId="46" fillId="0" borderId="9" applyNumberFormat="0" applyFill="0" applyAlignment="0" applyProtection="0"/>
    <xf numFmtId="0" fontId="47" fillId="0" borderId="10" applyNumberFormat="0" applyFill="0" applyAlignment="0" applyProtection="0"/>
    <xf numFmtId="0" fontId="38" fillId="0" borderId="11" applyNumberFormat="0" applyFill="0" applyAlignment="0" applyProtection="0"/>
    <xf numFmtId="0" fontId="40" fillId="4" borderId="0" applyNumberFormat="0" applyBorder="0" applyAlignment="0" applyProtection="0"/>
    <xf numFmtId="0" fontId="40" fillId="4" borderId="0" applyNumberFormat="0" applyBorder="0" applyAlignment="0" applyProtection="0"/>
    <xf numFmtId="0" fontId="40" fillId="4" borderId="0" applyNumberFormat="0" applyBorder="0" applyAlignment="0" applyProtection="0"/>
    <xf numFmtId="0" fontId="40" fillId="4" borderId="0" applyNumberFormat="0" applyBorder="0" applyAlignment="0" applyProtection="0"/>
    <xf numFmtId="175" fontId="26" fillId="0" borderId="0" applyFont="0" applyFill="0" applyBorder="0" applyAlignment="0" applyProtection="0"/>
    <xf numFmtId="41" fontId="14" fillId="0" borderId="0" applyFont="0" applyFill="0" applyBorder="0" applyAlignment="0" applyProtection="0"/>
    <xf numFmtId="41" fontId="27" fillId="0" borderId="0" applyFont="0" applyFill="0" applyBorder="0" applyAlignment="0" applyProtection="0"/>
    <xf numFmtId="41" fontId="18"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175" fontId="14"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82"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4" fontId="27" fillId="0" borderId="0" applyFont="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43" fontId="27" fillId="0" borderId="0" applyFont="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80" fontId="27" fillId="0" borderId="0" applyFill="0" applyBorder="0" applyAlignment="0" applyProtection="0"/>
    <xf numFmtId="174" fontId="27" fillId="0" borderId="0" applyFont="0" applyFill="0" applyBorder="0" applyAlignment="0" applyProtection="0"/>
    <xf numFmtId="180" fontId="27" fillId="0" borderId="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9" fontId="27" fillId="0" borderId="0" applyFont="0" applyFill="0" applyBorder="0" applyAlignment="0" applyProtection="0"/>
    <xf numFmtId="179" fontId="27" fillId="0" borderId="0" applyFont="0" applyFill="0" applyBorder="0" applyAlignment="0" applyProtection="0"/>
    <xf numFmtId="43" fontId="26" fillId="0" borderId="0" applyFont="0" applyFill="0" applyBorder="0" applyAlignment="0" applyProtection="0"/>
    <xf numFmtId="180" fontId="27" fillId="0" borderId="0" applyFill="0" applyBorder="0" applyAlignment="0" applyProtection="0"/>
    <xf numFmtId="175" fontId="14" fillId="0" borderId="0" applyFont="0" applyFill="0" applyBorder="0" applyAlignment="0" applyProtection="0"/>
    <xf numFmtId="165" fontId="27" fillId="0" borderId="0" applyFont="0" applyFill="0" applyBorder="0" applyAlignment="0" applyProtection="0"/>
    <xf numFmtId="174" fontId="27"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5" fontId="26" fillId="0" borderId="0" applyFont="0" applyFill="0" applyBorder="0" applyAlignment="0" applyProtection="0"/>
    <xf numFmtId="179" fontId="27" fillId="0" borderId="0" applyFont="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79" fontId="27" fillId="0" borderId="0" applyFont="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8" fontId="27" fillId="0" borderId="0" applyFill="0" applyBorder="0" applyAlignment="0" applyProtection="0"/>
    <xf numFmtId="181" fontId="26" fillId="0" borderId="0" applyFont="0" applyFill="0" applyBorder="0" applyAlignment="0" applyProtection="0"/>
    <xf numFmtId="181" fontId="26" fillId="0" borderId="0" applyFont="0" applyFill="0" applyBorder="0" applyAlignment="0" applyProtection="0"/>
    <xf numFmtId="169" fontId="50" fillId="0" borderId="0"/>
    <xf numFmtId="175" fontId="27" fillId="0" borderId="0" applyFont="0" applyFill="0" applyBorder="0" applyAlignment="0" applyProtection="0"/>
    <xf numFmtId="175" fontId="14" fillId="0" borderId="0" applyFont="0" applyFill="0" applyBorder="0" applyAlignment="0" applyProtection="0"/>
    <xf numFmtId="175" fontId="26" fillId="0" borderId="0" applyFont="0" applyFill="0" applyBorder="0" applyAlignment="0" applyProtection="0"/>
    <xf numFmtId="43" fontId="27" fillId="0" borderId="0" applyFont="0" applyFill="0" applyBorder="0" applyAlignment="0" applyProtection="0"/>
    <xf numFmtId="175" fontId="32" fillId="0" borderId="0" applyFont="0" applyFill="0" applyBorder="0" applyAlignment="0" applyProtection="0"/>
    <xf numFmtId="175" fontId="3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175" fontId="27" fillId="0" borderId="0" applyFont="0" applyFill="0" applyBorder="0" applyAlignment="0" applyProtection="0"/>
    <xf numFmtId="43" fontId="27" fillId="0" borderId="0" applyFont="0" applyFill="0" applyBorder="0" applyAlignment="0" applyProtection="0"/>
    <xf numFmtId="175" fontId="26" fillId="0" borderId="0" applyFont="0" applyFill="0" applyBorder="0" applyAlignment="0" applyProtection="0"/>
    <xf numFmtId="166" fontId="14" fillId="0" borderId="0" applyFont="0" applyFill="0" applyBorder="0" applyAlignment="0" applyProtection="0"/>
    <xf numFmtId="171" fontId="26"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73" fontId="14" fillId="0" borderId="0" applyFont="0" applyFill="0" applyBorder="0" applyAlignment="0" applyProtection="0"/>
    <xf numFmtId="164" fontId="14" fillId="0" borderId="0" applyFont="0" applyFill="0" applyBorder="0" applyAlignment="0" applyProtection="0"/>
    <xf numFmtId="171" fontId="26"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5"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5"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6" fontId="26"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6" fontId="26" fillId="0" borderId="0" applyFont="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5"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5"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5"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5" fontId="27" fillId="0" borderId="0" applyFont="0" applyFill="0" applyBorder="0" applyAlignment="0" applyProtection="0"/>
    <xf numFmtId="167"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6"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3"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6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6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1" fontId="26"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1" fontId="26"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1"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68" fontId="27" fillId="0" borderId="0" applyFont="0" applyFill="0" applyBorder="0" applyAlignment="0" applyProtection="0"/>
    <xf numFmtId="171" fontId="27" fillId="0" borderId="0" applyFont="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89" fontId="27" fillId="0" borderId="0" applyFill="0" applyBorder="0" applyAlignment="0" applyProtection="0"/>
    <xf numFmtId="171" fontId="27" fillId="0" borderId="0" applyFont="0" applyFill="0" applyBorder="0" applyAlignment="0" applyProtection="0"/>
    <xf numFmtId="189" fontId="27" fillId="0" borderId="0" applyFill="0" applyBorder="0" applyAlignment="0" applyProtection="0"/>
    <xf numFmtId="171"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78" fontId="27" fillId="0" borderId="0" applyFont="0" applyFill="0" applyBorder="0" applyAlignment="0" applyProtection="0"/>
    <xf numFmtId="183"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8" fontId="27" fillId="0" borderId="0" applyFont="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90" fontId="27" fillId="0" borderId="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183" fontId="27" fillId="0" borderId="0" applyFont="0" applyFill="0" applyBorder="0" applyAlignment="0" applyProtection="0"/>
    <xf numFmtId="171" fontId="50" fillId="0" borderId="0"/>
    <xf numFmtId="171" fontId="26"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83" fontId="27" fillId="0" borderId="0" applyFont="0" applyFill="0" applyBorder="0" applyAlignment="0" applyProtection="0"/>
    <xf numFmtId="168" fontId="27" fillId="0" borderId="0" applyFont="0" applyFill="0" applyBorder="0" applyAlignment="0" applyProtection="0"/>
    <xf numFmtId="167" fontId="27" fillId="0" borderId="0" applyFont="0" applyFill="0" applyBorder="0" applyAlignment="0" applyProtection="0"/>
    <xf numFmtId="171" fontId="27" fillId="0" borderId="0" applyFont="0" applyFill="0" applyBorder="0" applyAlignment="0" applyProtection="0"/>
    <xf numFmtId="171" fontId="26" fillId="0" borderId="0" applyFont="0" applyFill="0" applyBorder="0" applyAlignment="0" applyProtection="0"/>
    <xf numFmtId="178" fontId="26" fillId="0" borderId="0" applyFont="0" applyFill="0" applyBorder="0" applyAlignment="0" applyProtection="0"/>
    <xf numFmtId="171" fontId="26" fillId="0" borderId="0" applyFont="0" applyFill="0" applyBorder="0" applyAlignment="0" applyProtection="0"/>
    <xf numFmtId="171" fontId="27" fillId="0" borderId="0" applyFont="0" applyFill="0" applyBorder="0" applyAlignment="0" applyProtection="0"/>
    <xf numFmtId="171" fontId="26" fillId="0" borderId="0" applyFont="0" applyFill="0" applyBorder="0" applyAlignment="0" applyProtection="0"/>
    <xf numFmtId="167" fontId="26" fillId="0" borderId="0" applyFont="0" applyFill="0" applyBorder="0" applyAlignment="0" applyProtection="0"/>
    <xf numFmtId="0" fontId="41" fillId="23" borderId="0" applyNumberFormat="0" applyBorder="0" applyAlignment="0" applyProtection="0"/>
    <xf numFmtId="0" fontId="41" fillId="23" borderId="0" applyNumberFormat="0" applyBorder="0" applyAlignment="0" applyProtection="0"/>
    <xf numFmtId="0" fontId="41" fillId="23" borderId="0" applyNumberFormat="0" applyBorder="0" applyAlignment="0" applyProtection="0"/>
    <xf numFmtId="0" fontId="41" fillId="23" borderId="0" applyNumberFormat="0" applyBorder="0" applyAlignment="0" applyProtection="0"/>
    <xf numFmtId="0" fontId="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6"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181"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14" fillId="0" borderId="0"/>
    <xf numFmtId="181"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 fillId="0" borderId="0"/>
    <xf numFmtId="0" fontId="27" fillId="0" borderId="0"/>
    <xf numFmtId="0" fontId="27" fillId="0" borderId="0"/>
    <xf numFmtId="0" fontId="27" fillId="0" borderId="0"/>
    <xf numFmtId="0" fontId="14" fillId="0" borderId="0"/>
    <xf numFmtId="0" fontId="14" fillId="0" borderId="0"/>
    <xf numFmtId="0" fontId="27" fillId="0" borderId="0"/>
    <xf numFmtId="0" fontId="14" fillId="0" borderId="0"/>
    <xf numFmtId="181" fontId="27" fillId="0" borderId="0"/>
    <xf numFmtId="0" fontId="27" fillId="0" borderId="0"/>
    <xf numFmtId="0" fontId="14" fillId="0" borderId="0"/>
    <xf numFmtId="0" fontId="14" fillId="0" borderId="0"/>
    <xf numFmtId="0" fontId="14" fillId="0" borderId="0"/>
    <xf numFmtId="0" fontId="14" fillId="0" borderId="0"/>
    <xf numFmtId="0" fontId="27" fillId="0" borderId="0"/>
    <xf numFmtId="0" fontId="27" fillId="0" borderId="0"/>
    <xf numFmtId="0" fontId="27" fillId="0" borderId="0"/>
    <xf numFmtId="181" fontId="27" fillId="0" borderId="0"/>
    <xf numFmtId="181"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181" fontId="27" fillId="0" borderId="0"/>
    <xf numFmtId="0" fontId="27" fillId="0" borderId="0"/>
    <xf numFmtId="181" fontId="27" fillId="0" borderId="0"/>
    <xf numFmtId="0" fontId="27" fillId="0" borderId="0"/>
    <xf numFmtId="0" fontId="27" fillId="0" borderId="0"/>
    <xf numFmtId="0" fontId="14" fillId="0" borderId="0"/>
    <xf numFmtId="0" fontId="14" fillId="0" borderId="0"/>
    <xf numFmtId="0" fontId="14" fillId="0" borderId="0"/>
    <xf numFmtId="0" fontId="14" fillId="0" borderId="0"/>
    <xf numFmtId="0" fontId="14" fillId="0" borderId="0"/>
    <xf numFmtId="181" fontId="28" fillId="0" borderId="0"/>
    <xf numFmtId="0" fontId="27" fillId="0" borderId="0"/>
    <xf numFmtId="0" fontId="27" fillId="0" borderId="0"/>
    <xf numFmtId="0" fontId="28" fillId="0" borderId="0"/>
    <xf numFmtId="0" fontId="27" fillId="0" borderId="0"/>
    <xf numFmtId="0" fontId="27" fillId="0" borderId="0"/>
    <xf numFmtId="0" fontId="28" fillId="0" borderId="0"/>
    <xf numFmtId="0" fontId="14" fillId="0" borderId="0"/>
    <xf numFmtId="0" fontId="14" fillId="0" borderId="0"/>
    <xf numFmtId="0" fontId="27" fillId="0" borderId="0"/>
    <xf numFmtId="0" fontId="18" fillId="0" borderId="0"/>
    <xf numFmtId="0" fontId="27" fillId="0" borderId="0"/>
    <xf numFmtId="0" fontId="27" fillId="0" borderId="0"/>
    <xf numFmtId="0" fontId="27" fillId="0" borderId="0"/>
    <xf numFmtId="181" fontId="14" fillId="0" borderId="0"/>
    <xf numFmtId="0" fontId="27" fillId="0" borderId="0"/>
    <xf numFmtId="0" fontId="27" fillId="0" borderId="0" applyNumberFormat="0" applyFill="0" applyBorder="0" applyAlignment="0" applyProtection="0"/>
    <xf numFmtId="0" fontId="50" fillId="0" borderId="0"/>
    <xf numFmtId="0" fontId="27" fillId="0" borderId="0"/>
    <xf numFmtId="0" fontId="27" fillId="0" borderId="0"/>
    <xf numFmtId="0" fontId="51" fillId="0" borderId="0"/>
    <xf numFmtId="181" fontId="51" fillId="0" borderId="0"/>
    <xf numFmtId="0" fontId="27" fillId="0" borderId="0"/>
    <xf numFmtId="0" fontId="27" fillId="0" borderId="0"/>
    <xf numFmtId="0" fontId="50" fillId="0" borderId="0"/>
    <xf numFmtId="0" fontId="27" fillId="0" borderId="0"/>
    <xf numFmtId="181" fontId="27" fillId="0" borderId="0"/>
    <xf numFmtId="0" fontId="50" fillId="0" borderId="0"/>
    <xf numFmtId="0" fontId="27" fillId="0" borderId="0"/>
    <xf numFmtId="0" fontId="27" fillId="0" borderId="0"/>
    <xf numFmtId="0" fontId="14" fillId="0" borderId="0"/>
    <xf numFmtId="0" fontId="27" fillId="0" borderId="0"/>
    <xf numFmtId="0" fontId="14" fillId="0" borderId="0"/>
    <xf numFmtId="0" fontId="50" fillId="0" borderId="0"/>
    <xf numFmtId="0" fontId="27" fillId="24" borderId="12" applyNumberFormat="0" applyFont="0" applyAlignment="0" applyProtection="0"/>
    <xf numFmtId="0" fontId="27" fillId="24" borderId="12" applyNumberFormat="0" applyFont="0" applyAlignment="0" applyProtection="0"/>
    <xf numFmtId="0" fontId="27" fillId="24" borderId="12" applyNumberFormat="0" applyFont="0" applyAlignment="0" applyProtection="0"/>
    <xf numFmtId="0" fontId="27" fillId="24" borderId="12" applyNumberFormat="0" applyFont="0" applyAlignment="0" applyProtection="0"/>
    <xf numFmtId="0" fontId="42" fillId="21" borderId="13" applyNumberFormat="0" applyAlignment="0" applyProtection="0"/>
    <xf numFmtId="9" fontId="14" fillId="0" borderId="0" applyFont="0" applyFill="0" applyBorder="0" applyAlignment="0" applyProtection="0"/>
    <xf numFmtId="9" fontId="26"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0" fontId="42" fillId="21" borderId="13" applyNumberFormat="0" applyAlignment="0" applyProtection="0"/>
    <xf numFmtId="0" fontId="42" fillId="21" borderId="13" applyNumberFormat="0" applyAlignment="0" applyProtection="0"/>
    <xf numFmtId="0" fontId="42" fillId="21" borderId="13" applyNumberFormat="0" applyAlignment="0" applyProtection="0"/>
    <xf numFmtId="0" fontId="42" fillId="21" borderId="13" applyNumberFormat="0" applyAlignment="0" applyProtection="0"/>
    <xf numFmtId="0" fontId="49" fillId="0" borderId="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9" applyNumberFormat="0" applyFill="0" applyAlignment="0" applyProtection="0"/>
    <xf numFmtId="0" fontId="46" fillId="0" borderId="9" applyNumberFormat="0" applyFill="0" applyAlignment="0" applyProtection="0"/>
    <xf numFmtId="0" fontId="46" fillId="0" borderId="9" applyNumberFormat="0" applyFill="0" applyAlignment="0" applyProtection="0"/>
    <xf numFmtId="0" fontId="46" fillId="0" borderId="9" applyNumberFormat="0" applyFill="0" applyAlignment="0" applyProtection="0"/>
    <xf numFmtId="0" fontId="47" fillId="0" borderId="10" applyNumberFormat="0" applyFill="0" applyAlignment="0" applyProtection="0"/>
    <xf numFmtId="0" fontId="47" fillId="0" borderId="10" applyNumberFormat="0" applyFill="0" applyAlignment="0" applyProtection="0"/>
    <xf numFmtId="0" fontId="47" fillId="0" borderId="10" applyNumberFormat="0" applyFill="0" applyAlignment="0" applyProtection="0"/>
    <xf numFmtId="0" fontId="47" fillId="0" borderId="10"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xf numFmtId="0" fontId="48" fillId="0" borderId="14" applyNumberFormat="0" applyFill="0" applyAlignment="0" applyProtection="0"/>
    <xf numFmtId="0" fontId="48" fillId="0" borderId="14" applyNumberFormat="0" applyFill="0" applyAlignment="0" applyProtection="0"/>
    <xf numFmtId="0" fontId="48" fillId="0" borderId="14" applyNumberFormat="0" applyFill="0" applyAlignment="0" applyProtection="0"/>
    <xf numFmtId="0" fontId="48" fillId="0" borderId="14" applyNumberFormat="0" applyFill="0" applyAlignment="0" applyProtection="0"/>
    <xf numFmtId="171" fontId="18" fillId="0" borderId="0" applyFont="0" applyFill="0" applyBorder="0" applyAlignment="0" applyProtection="0"/>
    <xf numFmtId="0" fontId="13" fillId="0" borderId="0"/>
    <xf numFmtId="0" fontId="12" fillId="0" borderId="0"/>
    <xf numFmtId="172" fontId="18" fillId="0" borderId="0" applyFont="0" applyFill="0" applyBorder="0" applyAlignment="0" applyProtection="0"/>
    <xf numFmtId="170" fontId="18" fillId="0" borderId="0" applyFont="0" applyFill="0" applyBorder="0" applyAlignment="0" applyProtection="0"/>
    <xf numFmtId="0" fontId="11" fillId="0" borderId="0"/>
    <xf numFmtId="171" fontId="11" fillId="0" borderId="0" applyFont="0" applyFill="0" applyBorder="0" applyAlignment="0" applyProtection="0"/>
    <xf numFmtId="0" fontId="11" fillId="0" borderId="0"/>
    <xf numFmtId="171" fontId="11" fillId="0" borderId="0" applyFont="0" applyFill="0" applyBorder="0" applyAlignment="0" applyProtection="0"/>
    <xf numFmtId="172" fontId="26" fillId="0" borderId="0" applyFont="0" applyFill="0" applyBorder="0" applyAlignment="0" applyProtection="0"/>
    <xf numFmtId="0" fontId="64" fillId="0" borderId="0"/>
    <xf numFmtId="0" fontId="65" fillId="0" borderId="0"/>
    <xf numFmtId="0" fontId="11" fillId="0" borderId="0"/>
    <xf numFmtId="173" fontId="11" fillId="0" borderId="0" applyFont="0" applyFill="0" applyBorder="0" applyAlignment="0" applyProtection="0"/>
    <xf numFmtId="0" fontId="11" fillId="0" borderId="0"/>
    <xf numFmtId="0" fontId="11" fillId="0" borderId="0"/>
    <xf numFmtId="41"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75" fontId="11" fillId="0" borderId="0" applyFont="0" applyFill="0" applyBorder="0" applyAlignment="0" applyProtection="0"/>
    <xf numFmtId="166" fontId="11" fillId="0" borderId="0" applyFont="0" applyFill="0" applyBorder="0" applyAlignment="0" applyProtection="0"/>
    <xf numFmtId="173" fontId="11" fillId="0" borderId="0" applyFont="0" applyFill="0" applyBorder="0" applyAlignment="0" applyProtection="0"/>
    <xf numFmtId="164" fontId="11"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81" fontId="11" fillId="0" borderId="0"/>
    <xf numFmtId="0" fontId="11" fillId="0" borderId="0"/>
    <xf numFmtId="0" fontId="11" fillId="0" borderId="0"/>
    <xf numFmtId="9" fontId="11" fillId="0" borderId="0" applyFont="0" applyFill="0" applyBorder="0" applyAlignment="0" applyProtection="0"/>
    <xf numFmtId="0" fontId="11" fillId="0" borderId="0"/>
    <xf numFmtId="0" fontId="11" fillId="0" borderId="0"/>
    <xf numFmtId="0" fontId="66" fillId="0" borderId="0"/>
    <xf numFmtId="43" fontId="66" fillId="0" borderId="0" applyFont="0" applyFill="0" applyBorder="0" applyAlignment="0" applyProtection="0"/>
    <xf numFmtId="0" fontId="42" fillId="21" borderId="17" applyNumberFormat="0" applyAlignment="0" applyProtection="0"/>
    <xf numFmtId="0" fontId="42" fillId="21" borderId="17" applyNumberFormat="0" applyAlignment="0" applyProtection="0"/>
    <xf numFmtId="0" fontId="42" fillId="21" borderId="17" applyNumberFormat="0" applyAlignment="0" applyProtection="0"/>
    <xf numFmtId="0" fontId="42" fillId="21" borderId="17" applyNumberFormat="0" applyAlignment="0" applyProtection="0"/>
    <xf numFmtId="0" fontId="42" fillId="21" borderId="17" applyNumberFormat="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48" fillId="0" borderId="18" applyNumberFormat="0" applyFill="0" applyAlignment="0" applyProtection="0"/>
    <xf numFmtId="0" fontId="10" fillId="0" borderId="0"/>
    <xf numFmtId="171" fontId="10" fillId="0" borderId="0" applyFont="0" applyFill="0" applyBorder="0" applyAlignment="0" applyProtection="0"/>
    <xf numFmtId="172" fontId="10" fillId="0" borderId="0" applyFont="0" applyFill="0" applyBorder="0" applyAlignment="0" applyProtection="0"/>
    <xf numFmtId="0" fontId="9" fillId="0" borderId="0"/>
    <xf numFmtId="0" fontId="8" fillId="0" borderId="0"/>
    <xf numFmtId="171" fontId="8" fillId="0" borderId="0" applyFont="0" applyFill="0" applyBorder="0" applyAlignment="0" applyProtection="0"/>
    <xf numFmtId="9" fontId="8" fillId="0" borderId="0" applyFont="0" applyFill="0" applyBorder="0" applyAlignment="0" applyProtection="0"/>
    <xf numFmtId="0" fontId="7" fillId="0" borderId="0"/>
    <xf numFmtId="0" fontId="7" fillId="0" borderId="0"/>
    <xf numFmtId="173" fontId="7" fillId="0" borderId="0" applyFont="0" applyFill="0" applyBorder="0" applyAlignment="0" applyProtection="0"/>
    <xf numFmtId="0" fontId="6" fillId="0" borderId="0"/>
    <xf numFmtId="9" fontId="6" fillId="0" borderId="0" applyFont="0" applyFill="0" applyBorder="0" applyAlignment="0" applyProtection="0"/>
    <xf numFmtId="0" fontId="5" fillId="0" borderId="0"/>
    <xf numFmtId="43" fontId="5" fillId="0" borderId="0" applyFont="0" applyFill="0" applyBorder="0" applyAlignment="0" applyProtection="0"/>
    <xf numFmtId="9" fontId="18" fillId="0" borderId="0" applyFont="0" applyFill="0" applyBorder="0" applyAlignment="0" applyProtection="0"/>
    <xf numFmtId="0" fontId="4" fillId="0" borderId="0"/>
    <xf numFmtId="171" fontId="4" fillId="0" borderId="0" applyFont="0" applyFill="0" applyBorder="0" applyAlignment="0" applyProtection="0"/>
    <xf numFmtId="0" fontId="4" fillId="0" borderId="0"/>
  </cellStyleXfs>
  <cellXfs count="518">
    <xf numFmtId="0" fontId="0" fillId="0" borderId="0" xfId="0"/>
    <xf numFmtId="0" fontId="24" fillId="0" borderId="0" xfId="161" applyFont="1" applyAlignment="1">
      <alignment vertical="center"/>
    </xf>
    <xf numFmtId="0" fontId="25" fillId="0" borderId="0" xfId="161" applyFont="1" applyAlignment="1">
      <alignment vertical="center"/>
    </xf>
    <xf numFmtId="0" fontId="22" fillId="0" borderId="0" xfId="0" applyFont="1" applyAlignment="1">
      <alignment vertical="center"/>
    </xf>
    <xf numFmtId="0" fontId="31" fillId="0" borderId="0" xfId="161" applyFont="1" applyAlignment="1">
      <alignment vertical="center"/>
    </xf>
    <xf numFmtId="0" fontId="22" fillId="2" borderId="15" xfId="0" applyFont="1" applyFill="1" applyBorder="1" applyAlignment="1">
      <alignment horizontal="center" vertical="center"/>
    </xf>
    <xf numFmtId="0" fontId="22" fillId="0" borderId="0" xfId="0" applyFont="1" applyAlignment="1">
      <alignment horizontal="center" vertical="center"/>
    </xf>
    <xf numFmtId="0" fontId="53" fillId="0" borderId="0" xfId="0" applyFont="1" applyAlignment="1">
      <alignment horizontal="center" vertical="center"/>
    </xf>
    <xf numFmtId="41" fontId="22" fillId="0" borderId="0" xfId="2" applyFont="1" applyAlignment="1">
      <alignment vertical="center"/>
    </xf>
    <xf numFmtId="0" fontId="22" fillId="2" borderId="15" xfId="0" applyFont="1" applyFill="1" applyBorder="1" applyAlignment="1">
      <alignment horizontal="left" vertical="center"/>
    </xf>
    <xf numFmtId="181" fontId="22" fillId="2" borderId="15" xfId="0" applyNumberFormat="1" applyFont="1" applyFill="1" applyBorder="1" applyAlignment="1">
      <alignment horizontal="center" vertical="center"/>
    </xf>
    <xf numFmtId="0" fontId="59" fillId="0" borderId="0" xfId="0" applyFont="1" applyAlignment="1">
      <alignment horizontal="center" vertical="center"/>
    </xf>
    <xf numFmtId="41" fontId="59" fillId="26" borderId="15" xfId="2" applyFont="1" applyFill="1" applyBorder="1" applyAlignment="1">
      <alignment horizontal="center" vertical="center" wrapText="1"/>
    </xf>
    <xf numFmtId="1" fontId="22" fillId="0" borderId="0" xfId="0" applyNumberFormat="1" applyFont="1" applyAlignment="1">
      <alignment vertical="center"/>
    </xf>
    <xf numFmtId="0" fontId="52" fillId="29" borderId="15" xfId="0" applyFont="1" applyFill="1" applyBorder="1" applyAlignment="1">
      <alignment vertical="center"/>
    </xf>
    <xf numFmtId="0" fontId="23" fillId="0" borderId="0" xfId="0" applyFont="1" applyAlignment="1">
      <alignment horizontal="center" vertical="center"/>
    </xf>
    <xf numFmtId="0" fontId="30" fillId="0" borderId="0" xfId="0" applyFont="1" applyAlignment="1">
      <alignment vertical="center"/>
    </xf>
    <xf numFmtId="0" fontId="57" fillId="0" borderId="0" xfId="0" applyFont="1" applyAlignment="1">
      <alignment horizontal="center" vertical="center"/>
    </xf>
    <xf numFmtId="2" fontId="21" fillId="0" borderId="0" xfId="0" applyNumberFormat="1" applyFont="1" applyAlignment="1">
      <alignment horizontal="center" vertical="center"/>
    </xf>
    <xf numFmtId="171" fontId="21" fillId="0" borderId="0" xfId="2171" applyFont="1" applyAlignment="1">
      <alignment horizontal="center" vertical="center"/>
    </xf>
    <xf numFmtId="41" fontId="63" fillId="0" borderId="0" xfId="2" applyFont="1" applyAlignment="1">
      <alignment vertical="center"/>
    </xf>
    <xf numFmtId="0" fontId="55" fillId="2" borderId="0" xfId="169" applyFont="1" applyFill="1" applyAlignment="1">
      <alignment horizontal="center" vertical="center"/>
    </xf>
    <xf numFmtId="177" fontId="23" fillId="30" borderId="15" xfId="2171" applyNumberFormat="1" applyFont="1" applyFill="1" applyBorder="1" applyAlignment="1">
      <alignment vertical="center"/>
    </xf>
    <xf numFmtId="177" fontId="21" fillId="0" borderId="0" xfId="1" applyNumberFormat="1" applyFont="1" applyBorder="1" applyAlignment="1">
      <alignment horizontal="center" vertical="center"/>
    </xf>
    <xf numFmtId="198" fontId="68" fillId="2" borderId="0" xfId="2237" applyNumberFormat="1" applyFont="1" applyFill="1" applyAlignment="1">
      <alignment horizontal="right" vertical="center"/>
    </xf>
    <xf numFmtId="171" fontId="30" fillId="0" borderId="0" xfId="2171" applyFont="1" applyAlignment="1">
      <alignment vertical="center"/>
    </xf>
    <xf numFmtId="171" fontId="28" fillId="0" borderId="0" xfId="2171" applyFont="1" applyAlignment="1">
      <alignment horizontal="center" vertical="center"/>
    </xf>
    <xf numFmtId="0" fontId="22" fillId="0" borderId="15" xfId="0" applyFont="1" applyBorder="1" applyAlignment="1">
      <alignment horizontal="left" vertical="center"/>
    </xf>
    <xf numFmtId="0" fontId="58" fillId="0" borderId="0" xfId="0" applyFont="1" applyAlignment="1">
      <alignment vertical="center"/>
    </xf>
    <xf numFmtId="0" fontId="22" fillId="0" borderId="19" xfId="0" applyFont="1" applyBorder="1" applyAlignment="1">
      <alignment vertical="center"/>
    </xf>
    <xf numFmtId="0" fontId="6" fillId="0" borderId="0" xfId="2239"/>
    <xf numFmtId="0" fontId="22" fillId="0" borderId="0" xfId="2239" applyFont="1"/>
    <xf numFmtId="0" fontId="72" fillId="0" borderId="0" xfId="2239" applyFont="1"/>
    <xf numFmtId="0" fontId="21" fillId="33" borderId="15" xfId="2239" applyFont="1" applyFill="1" applyBorder="1" applyAlignment="1">
      <alignment horizontal="center" vertical="center" wrapText="1"/>
    </xf>
    <xf numFmtId="2" fontId="21" fillId="33" borderId="15" xfId="2239" applyNumberFormat="1" applyFont="1" applyFill="1" applyBorder="1" applyAlignment="1">
      <alignment horizontal="center" vertical="center" wrapText="1"/>
    </xf>
    <xf numFmtId="2" fontId="21" fillId="33" borderId="2" xfId="2239" applyNumberFormat="1" applyFont="1" applyFill="1" applyBorder="1" applyAlignment="1">
      <alignment horizontal="center" vertical="center" wrapText="1"/>
    </xf>
    <xf numFmtId="0" fontId="21" fillId="31" borderId="15" xfId="2239" applyFont="1" applyFill="1" applyBorder="1" applyAlignment="1">
      <alignment vertical="center" wrapText="1"/>
    </xf>
    <xf numFmtId="199" fontId="21" fillId="31" borderId="15" xfId="2239" applyNumberFormat="1" applyFont="1" applyFill="1" applyBorder="1" applyAlignment="1">
      <alignment horizontal="center" vertical="center" wrapText="1"/>
    </xf>
    <xf numFmtId="199" fontId="30" fillId="0" borderId="15" xfId="2239" applyNumberFormat="1" applyFont="1" applyBorder="1" applyAlignment="1">
      <alignment horizontal="center" vertical="center" wrapText="1"/>
    </xf>
    <xf numFmtId="0" fontId="73" fillId="0" borderId="0" xfId="2239" applyFont="1"/>
    <xf numFmtId="4" fontId="21" fillId="31" borderId="15" xfId="2239" applyNumberFormat="1" applyFont="1" applyFill="1" applyBorder="1" applyAlignment="1">
      <alignment horizontal="center" vertical="center" wrapText="1"/>
    </xf>
    <xf numFmtId="0" fontId="22" fillId="0" borderId="15" xfId="2239" applyFont="1" applyBorder="1" applyAlignment="1">
      <alignment vertical="center" wrapText="1"/>
    </xf>
    <xf numFmtId="199" fontId="22" fillId="0" borderId="15" xfId="2239" applyNumberFormat="1" applyFont="1" applyBorder="1" applyAlignment="1">
      <alignment horizontal="center" vertical="center" wrapText="1"/>
    </xf>
    <xf numFmtId="0" fontId="6" fillId="2" borderId="0" xfId="2239" applyFill="1"/>
    <xf numFmtId="0" fontId="30" fillId="0" borderId="15" xfId="2239" applyFont="1" applyBorder="1" applyAlignment="1">
      <alignment vertical="center" wrapText="1"/>
    </xf>
    <xf numFmtId="4" fontId="30" fillId="0" borderId="15" xfId="2239" applyNumberFormat="1" applyFont="1" applyBorder="1" applyAlignment="1">
      <alignment horizontal="center" vertical="center" wrapText="1"/>
    </xf>
    <xf numFmtId="0" fontId="74" fillId="31" borderId="15" xfId="2239" applyFont="1" applyFill="1" applyBorder="1" applyAlignment="1">
      <alignment vertical="center" wrapText="1"/>
    </xf>
    <xf numFmtId="0" fontId="22" fillId="2" borderId="19" xfId="0" applyFont="1" applyFill="1" applyBorder="1" applyAlignment="1">
      <alignment horizontal="left" vertical="center"/>
    </xf>
    <xf numFmtId="181" fontId="22" fillId="2" borderId="15" xfId="0" applyNumberFormat="1" applyFont="1" applyFill="1" applyBorder="1" applyAlignment="1">
      <alignment vertical="center"/>
    </xf>
    <xf numFmtId="0" fontId="83" fillId="0" borderId="0" xfId="0" applyFont="1"/>
    <xf numFmtId="193" fontId="83" fillId="0" borderId="0" xfId="0" applyNumberFormat="1" applyFont="1"/>
    <xf numFmtId="9" fontId="83" fillId="0" borderId="0" xfId="2243" applyFont="1"/>
    <xf numFmtId="0" fontId="84" fillId="0" borderId="0" xfId="0" applyFont="1" applyAlignment="1">
      <alignment horizontal="center"/>
    </xf>
    <xf numFmtId="0" fontId="84" fillId="36" borderId="15" xfId="0" applyFont="1" applyFill="1" applyBorder="1" applyAlignment="1">
      <alignment horizontal="center"/>
    </xf>
    <xf numFmtId="0" fontId="83" fillId="0" borderId="15" xfId="0" applyFont="1" applyBorder="1" applyAlignment="1">
      <alignment horizontal="center"/>
    </xf>
    <xf numFmtId="193" fontId="83" fillId="0" borderId="15" xfId="2171" applyNumberFormat="1" applyFont="1" applyBorder="1"/>
    <xf numFmtId="193" fontId="84" fillId="0" borderId="15" xfId="2171" applyNumberFormat="1" applyFont="1" applyBorder="1" applyAlignment="1">
      <alignment horizontal="right" vertical="center" wrapText="1"/>
    </xf>
    <xf numFmtId="192" fontId="83" fillId="0" borderId="15" xfId="1" applyNumberFormat="1" applyFont="1" applyBorder="1" applyAlignment="1">
      <alignment horizontal="center" vertical="center" wrapText="1"/>
    </xf>
    <xf numFmtId="0" fontId="83" fillId="0" borderId="0" xfId="0" applyFont="1" applyAlignment="1">
      <alignment horizontal="center"/>
    </xf>
    <xf numFmtId="193" fontId="86" fillId="0" borderId="0" xfId="2171" applyNumberFormat="1" applyFont="1"/>
    <xf numFmtId="193" fontId="86" fillId="0" borderId="15" xfId="2171" applyNumberFormat="1" applyFont="1" applyBorder="1"/>
    <xf numFmtId="15" fontId="83" fillId="0" borderId="15" xfId="0" applyNumberFormat="1" applyFont="1" applyBorder="1"/>
    <xf numFmtId="0" fontId="83" fillId="0" borderId="15" xfId="0" applyFont="1" applyBorder="1"/>
    <xf numFmtId="193" fontId="83" fillId="0" borderId="15" xfId="0" applyNumberFormat="1" applyFont="1" applyBorder="1"/>
    <xf numFmtId="193" fontId="22" fillId="2" borderId="15" xfId="2171" applyNumberFormat="1" applyFont="1" applyFill="1" applyBorder="1" applyAlignment="1">
      <alignment vertical="center"/>
    </xf>
    <xf numFmtId="41" fontId="22" fillId="0" borderId="0" xfId="2" applyFont="1" applyAlignment="1">
      <alignment vertical="center" wrapText="1"/>
    </xf>
    <xf numFmtId="0" fontId="30" fillId="0" borderId="0" xfId="0" applyFont="1" applyAlignment="1">
      <alignment vertical="center" wrapText="1"/>
    </xf>
    <xf numFmtId="0" fontId="22" fillId="0" borderId="0" xfId="0" applyFont="1" applyAlignment="1">
      <alignment vertical="center" wrapText="1"/>
    </xf>
    <xf numFmtId="41" fontId="22" fillId="0" borderId="0" xfId="2" applyFont="1" applyFill="1" applyBorder="1" applyAlignment="1">
      <alignment vertical="center" wrapText="1"/>
    </xf>
    <xf numFmtId="41" fontId="22" fillId="0" borderId="0" xfId="2" applyFont="1" applyFill="1" applyBorder="1" applyAlignment="1">
      <alignment vertical="center"/>
    </xf>
    <xf numFmtId="176" fontId="62" fillId="0" borderId="15" xfId="0" applyNumberFormat="1" applyFont="1" applyBorder="1" applyAlignment="1">
      <alignment horizontal="center" vertical="center"/>
    </xf>
    <xf numFmtId="0" fontId="4" fillId="0" borderId="0" xfId="2239" applyFont="1"/>
    <xf numFmtId="193" fontId="22" fillId="0" borderId="15" xfId="2171" applyNumberFormat="1" applyFont="1" applyBorder="1" applyAlignment="1">
      <alignment vertical="center" wrapText="1"/>
    </xf>
    <xf numFmtId="193" fontId="21" fillId="31" borderId="15" xfId="2171" applyNumberFormat="1" applyFont="1" applyFill="1" applyBorder="1" applyAlignment="1">
      <alignment vertical="center" wrapText="1"/>
    </xf>
    <xf numFmtId="193" fontId="30" fillId="0" borderId="15" xfId="2171" applyNumberFormat="1" applyFont="1" applyBorder="1" applyAlignment="1">
      <alignment vertical="center" wrapText="1"/>
    </xf>
    <xf numFmtId="0" fontId="22" fillId="0" borderId="0" xfId="2246" applyFont="1" applyAlignment="1">
      <alignment vertical="center"/>
    </xf>
    <xf numFmtId="0" fontId="22" fillId="0" borderId="0" xfId="2246" applyFont="1" applyAlignment="1">
      <alignment horizontal="center" vertical="center"/>
    </xf>
    <xf numFmtId="195" fontId="22" fillId="0" borderId="0" xfId="2246" applyNumberFormat="1" applyFont="1" applyAlignment="1">
      <alignment vertical="center"/>
    </xf>
    <xf numFmtId="0" fontId="23" fillId="0" borderId="0" xfId="2246" applyFont="1" applyAlignment="1">
      <alignment horizontal="center" vertical="center"/>
    </xf>
    <xf numFmtId="193" fontId="22" fillId="0" borderId="0" xfId="2171" applyNumberFormat="1" applyFont="1" applyAlignment="1">
      <alignment vertical="center"/>
    </xf>
    <xf numFmtId="0" fontId="23" fillId="0" borderId="0" xfId="2246" applyFont="1" applyAlignment="1">
      <alignment vertical="center"/>
    </xf>
    <xf numFmtId="0" fontId="23" fillId="38" borderId="15" xfId="2246" applyFont="1" applyFill="1" applyBorder="1" applyAlignment="1">
      <alignment horizontal="center" vertical="center"/>
    </xf>
    <xf numFmtId="0" fontId="23" fillId="38" borderId="15" xfId="2246" applyFont="1" applyFill="1" applyBorder="1" applyAlignment="1">
      <alignment horizontal="center" vertical="center" wrapText="1"/>
    </xf>
    <xf numFmtId="0" fontId="22" fillId="0" borderId="15" xfId="2246" applyFont="1" applyBorder="1" applyAlignment="1">
      <alignment horizontal="center" vertical="center"/>
    </xf>
    <xf numFmtId="0" fontId="22" fillId="0" borderId="15" xfId="2246" applyFont="1" applyBorder="1" applyAlignment="1">
      <alignment horizontal="left" vertical="center"/>
    </xf>
    <xf numFmtId="0" fontId="22" fillId="2" borderId="15" xfId="2246" applyFont="1" applyFill="1" applyBorder="1" applyAlignment="1">
      <alignment horizontal="center" vertical="center"/>
    </xf>
    <xf numFmtId="196" fontId="22" fillId="0" borderId="15" xfId="2174" applyNumberFormat="1" applyFont="1" applyBorder="1" applyAlignment="1">
      <alignment horizontal="right" vertical="center"/>
    </xf>
    <xf numFmtId="195" fontId="22" fillId="34" borderId="15" xfId="2246" applyNumberFormat="1" applyFont="1" applyFill="1" applyBorder="1" applyAlignment="1">
      <alignment horizontal="center" vertical="center"/>
    </xf>
    <xf numFmtId="195" fontId="22" fillId="0" borderId="15" xfId="2246" applyNumberFormat="1" applyFont="1" applyBorder="1" applyAlignment="1">
      <alignment horizontal="center" vertical="center"/>
    </xf>
    <xf numFmtId="197" fontId="22" fillId="0" borderId="0" xfId="2246" applyNumberFormat="1" applyFont="1" applyAlignment="1">
      <alignment horizontal="center" vertical="center"/>
    </xf>
    <xf numFmtId="0" fontId="22" fillId="0" borderId="15" xfId="2246" applyFont="1" applyBorder="1" applyAlignment="1">
      <alignment horizontal="left" vertical="center" wrapText="1"/>
    </xf>
    <xf numFmtId="195" fontId="23" fillId="36" borderId="15" xfId="2246" applyNumberFormat="1" applyFont="1" applyFill="1" applyBorder="1" applyAlignment="1">
      <alignment horizontal="center" vertical="center"/>
    </xf>
    <xf numFmtId="197" fontId="22" fillId="0" borderId="15" xfId="2246" applyNumberFormat="1" applyFont="1" applyBorder="1" applyAlignment="1">
      <alignment vertical="center"/>
    </xf>
    <xf numFmtId="0" fontId="22" fillId="0" borderId="19" xfId="2246" applyFont="1" applyBorder="1" applyAlignment="1">
      <alignment horizontal="left" vertical="center"/>
    </xf>
    <xf numFmtId="0" fontId="84" fillId="0" borderId="0" xfId="0" applyFont="1" applyAlignment="1">
      <alignment horizontal="center" vertical="center" wrapText="1"/>
    </xf>
    <xf numFmtId="196" fontId="22" fillId="2" borderId="15" xfId="2174" applyNumberFormat="1" applyFont="1" applyFill="1" applyBorder="1" applyAlignment="1">
      <alignment horizontal="right" vertical="center"/>
    </xf>
    <xf numFmtId="0" fontId="22" fillId="35" borderId="15" xfId="2246" applyFont="1" applyFill="1" applyBorder="1" applyAlignment="1">
      <alignment horizontal="left" vertical="center"/>
    </xf>
    <xf numFmtId="0" fontId="22" fillId="2" borderId="15" xfId="2246" applyFont="1" applyFill="1" applyBorder="1" applyAlignment="1">
      <alignment horizontal="left" vertical="center"/>
    </xf>
    <xf numFmtId="196" fontId="22" fillId="2" borderId="15" xfId="2174" applyNumberFormat="1" applyFont="1" applyFill="1" applyBorder="1" applyAlignment="1">
      <alignment horizontal="center" vertical="center"/>
    </xf>
    <xf numFmtId="0" fontId="22" fillId="2" borderId="15" xfId="2246" applyFont="1" applyFill="1" applyBorder="1" applyAlignment="1">
      <alignment horizontal="left" vertical="center" wrapText="1"/>
    </xf>
    <xf numFmtId="3" fontId="22" fillId="2" borderId="15" xfId="2246" applyNumberFormat="1" applyFont="1" applyFill="1" applyBorder="1" applyAlignment="1">
      <alignment horizontal="right" vertical="center"/>
    </xf>
    <xf numFmtId="193" fontId="30" fillId="0" borderId="15" xfId="2171" applyNumberFormat="1" applyFont="1" applyBorder="1" applyAlignment="1">
      <alignment horizontal="left" vertical="center" wrapText="1"/>
    </xf>
    <xf numFmtId="0" fontId="22" fillId="0" borderId="15" xfId="2239" applyFont="1" applyBorder="1" applyAlignment="1">
      <alignment horizontal="center" vertical="center" wrapText="1"/>
    </xf>
    <xf numFmtId="37" fontId="30" fillId="0" borderId="15" xfId="2180" applyNumberFormat="1" applyFont="1" applyFill="1" applyBorder="1" applyAlignment="1">
      <alignment horizontal="center" vertical="center" wrapText="1"/>
    </xf>
    <xf numFmtId="0" fontId="83" fillId="2" borderId="15" xfId="0" applyFont="1" applyFill="1" applyBorder="1" applyAlignment="1">
      <alignment horizontal="center"/>
    </xf>
    <xf numFmtId="0" fontId="83" fillId="2" borderId="0" xfId="0" applyFont="1" applyFill="1"/>
    <xf numFmtId="193" fontId="22" fillId="2" borderId="15" xfId="0" applyNumberFormat="1" applyFont="1" applyFill="1" applyBorder="1" applyAlignment="1">
      <alignment vertical="center"/>
    </xf>
    <xf numFmtId="193" fontId="84" fillId="36" borderId="15" xfId="2171" applyNumberFormat="1" applyFont="1" applyFill="1" applyBorder="1" applyAlignment="1">
      <alignment horizontal="center" vertical="center" wrapText="1"/>
    </xf>
    <xf numFmtId="0" fontId="84" fillId="36" borderId="15" xfId="0" applyFont="1" applyFill="1" applyBorder="1" applyAlignment="1">
      <alignment horizontal="center" vertical="center" wrapText="1"/>
    </xf>
    <xf numFmtId="0" fontId="28" fillId="0" borderId="0" xfId="0" applyFont="1"/>
    <xf numFmtId="193" fontId="22" fillId="2" borderId="15" xfId="0" applyNumberFormat="1" applyFont="1" applyFill="1" applyBorder="1" applyAlignment="1">
      <alignment horizontal="center" vertical="center"/>
    </xf>
    <xf numFmtId="0" fontId="22" fillId="2" borderId="19" xfId="0" applyFont="1" applyFill="1" applyBorder="1" applyAlignment="1">
      <alignment horizontal="center" vertical="center"/>
    </xf>
    <xf numFmtId="49" fontId="22" fillId="2" borderId="15" xfId="0" applyNumberFormat="1" applyFont="1" applyFill="1" applyBorder="1" applyAlignment="1">
      <alignment horizontal="center" vertical="center"/>
    </xf>
    <xf numFmtId="0" fontId="22" fillId="2" borderId="0" xfId="0" applyFont="1" applyFill="1" applyAlignment="1">
      <alignment horizontal="center" vertical="center"/>
    </xf>
    <xf numFmtId="4" fontId="22" fillId="0" borderId="15" xfId="2239" applyNumberFormat="1" applyFont="1" applyBorder="1" applyAlignment="1">
      <alignment horizontal="center" vertical="center" wrapText="1"/>
    </xf>
    <xf numFmtId="49" fontId="91" fillId="2" borderId="15" xfId="2244" applyNumberFormat="1" applyFont="1" applyFill="1" applyBorder="1" applyAlignment="1">
      <alignment horizontal="center" vertical="center"/>
    </xf>
    <xf numFmtId="193" fontId="91" fillId="2" borderId="15" xfId="2245" applyNumberFormat="1" applyFont="1" applyFill="1" applyBorder="1" applyAlignment="1">
      <alignment horizontal="center" vertical="center"/>
    </xf>
    <xf numFmtId="172" fontId="22" fillId="2" borderId="15" xfId="1" applyNumberFormat="1" applyFont="1" applyFill="1" applyBorder="1" applyAlignment="1">
      <alignment horizontal="center" vertical="center"/>
    </xf>
    <xf numFmtId="192" fontId="23" fillId="27" borderId="15" xfId="1" applyNumberFormat="1" applyFont="1" applyFill="1" applyBorder="1" applyAlignment="1">
      <alignment horizontal="center" vertical="center" wrapText="1"/>
    </xf>
    <xf numFmtId="0" fontId="22" fillId="0" borderId="15" xfId="0" applyFont="1" applyBorder="1" applyAlignment="1">
      <alignment vertical="center"/>
    </xf>
    <xf numFmtId="0" fontId="23" fillId="27" borderId="15" xfId="0" applyFont="1" applyFill="1" applyBorder="1" applyAlignment="1">
      <alignment horizontal="left" vertical="center"/>
    </xf>
    <xf numFmtId="193" fontId="22" fillId="2" borderId="15" xfId="2171" applyNumberFormat="1" applyFont="1" applyFill="1" applyBorder="1" applyAlignment="1">
      <alignment horizontal="center" vertical="center"/>
    </xf>
    <xf numFmtId="201" fontId="22" fillId="2" borderId="15" xfId="1" applyNumberFormat="1" applyFont="1" applyFill="1" applyBorder="1" applyAlignment="1">
      <alignment horizontal="center" vertical="center"/>
    </xf>
    <xf numFmtId="181" fontId="22" fillId="0" borderId="15" xfId="0" applyNumberFormat="1" applyFont="1" applyBorder="1" applyAlignment="1">
      <alignment horizontal="center" vertical="center"/>
    </xf>
    <xf numFmtId="172" fontId="30" fillId="0" borderId="15" xfId="1" applyNumberFormat="1" applyFont="1" applyFill="1" applyBorder="1" applyAlignment="1">
      <alignment horizontal="center" vertical="center"/>
    </xf>
    <xf numFmtId="0" fontId="22" fillId="0" borderId="15" xfId="0" applyFont="1" applyBorder="1" applyAlignment="1">
      <alignment horizontal="center" vertical="center"/>
    </xf>
    <xf numFmtId="177" fontId="29" fillId="26" borderId="15" xfId="2" applyNumberFormat="1" applyFont="1" applyFill="1" applyBorder="1" applyAlignment="1">
      <alignment horizontal="center" vertical="center"/>
    </xf>
    <xf numFmtId="177" fontId="23" fillId="2" borderId="0" xfId="2" applyNumberFormat="1" applyFont="1" applyFill="1" applyBorder="1" applyAlignment="1">
      <alignment vertical="center"/>
    </xf>
    <xf numFmtId="177" fontId="22" fillId="2" borderId="15" xfId="2" applyNumberFormat="1" applyFont="1" applyFill="1" applyBorder="1" applyAlignment="1">
      <alignment horizontal="center" vertical="center"/>
    </xf>
    <xf numFmtId="193" fontId="22" fillId="2" borderId="5" xfId="2171" applyNumberFormat="1" applyFont="1" applyFill="1" applyBorder="1" applyAlignment="1">
      <alignment vertical="center"/>
    </xf>
    <xf numFmtId="193" fontId="22" fillId="0" borderId="15" xfId="2171" applyNumberFormat="1" applyFont="1" applyBorder="1" applyAlignment="1">
      <alignment horizontal="center" vertical="center"/>
    </xf>
    <xf numFmtId="193" fontId="22" fillId="0" borderId="15" xfId="2171" applyNumberFormat="1" applyFont="1" applyBorder="1" applyAlignment="1">
      <alignment horizontal="left" vertical="center"/>
    </xf>
    <xf numFmtId="193" fontId="22" fillId="0" borderId="15" xfId="2171" applyNumberFormat="1" applyFont="1" applyBorder="1" applyAlignment="1">
      <alignment vertical="center"/>
    </xf>
    <xf numFmtId="0" fontId="23" fillId="0" borderId="15" xfId="2246" applyFont="1" applyBorder="1" applyAlignment="1">
      <alignment horizontal="left" vertical="center"/>
    </xf>
    <xf numFmtId="193" fontId="23" fillId="0" borderId="15" xfId="2246" applyNumberFormat="1" applyFont="1" applyBorder="1" applyAlignment="1">
      <alignment horizontal="center" vertical="center"/>
    </xf>
    <xf numFmtId="3" fontId="22" fillId="0" borderId="15" xfId="2246" applyNumberFormat="1" applyFont="1" applyBorder="1" applyAlignment="1">
      <alignment vertical="center"/>
    </xf>
    <xf numFmtId="195" fontId="21" fillId="32" borderId="15" xfId="2246" applyNumberFormat="1" applyFont="1" applyFill="1" applyBorder="1" applyAlignment="1">
      <alignment vertical="center"/>
    </xf>
    <xf numFmtId="0" fontId="54" fillId="2" borderId="0" xfId="169" applyFont="1" applyFill="1" applyAlignment="1">
      <alignment horizontal="center" vertical="center"/>
    </xf>
    <xf numFmtId="0" fontId="56" fillId="2" borderId="0" xfId="169" applyFont="1" applyFill="1" applyAlignment="1">
      <alignment horizontal="center" vertical="center"/>
    </xf>
    <xf numFmtId="0" fontId="61" fillId="2" borderId="0" xfId="169" applyFont="1" applyFill="1" applyAlignment="1">
      <alignment horizontal="center" vertical="center"/>
    </xf>
    <xf numFmtId="0" fontId="57" fillId="25" borderId="25" xfId="161" applyFont="1" applyFill="1" applyBorder="1" applyAlignment="1">
      <alignment horizontal="center" vertical="center" wrapText="1"/>
    </xf>
    <xf numFmtId="0" fontId="23" fillId="0" borderId="0" xfId="0" applyFont="1" applyAlignment="1">
      <alignment vertical="center"/>
    </xf>
    <xf numFmtId="0" fontId="23" fillId="0" borderId="25" xfId="0" applyFont="1" applyBorder="1" applyAlignment="1">
      <alignment horizontal="center" vertical="center"/>
    </xf>
    <xf numFmtId="0" fontId="22" fillId="0" borderId="25" xfId="0" applyFont="1" applyBorder="1" applyAlignment="1">
      <alignment horizontal="left" vertical="center"/>
    </xf>
    <xf numFmtId="0" fontId="59" fillId="39" borderId="15" xfId="0" applyFont="1" applyFill="1" applyBorder="1" applyAlignment="1">
      <alignment vertical="center" wrapText="1"/>
    </xf>
    <xf numFmtId="176" fontId="58" fillId="0" borderId="15" xfId="0" applyNumberFormat="1" applyFont="1" applyBorder="1" applyAlignment="1">
      <alignment horizontal="center" vertical="center"/>
    </xf>
    <xf numFmtId="176" fontId="94" fillId="0" borderId="15" xfId="0" applyNumberFormat="1" applyFont="1" applyBorder="1" applyAlignment="1">
      <alignment horizontal="center" vertical="center"/>
    </xf>
    <xf numFmtId="192" fontId="59" fillId="27" borderId="15" xfId="1" applyNumberFormat="1" applyFont="1" applyFill="1" applyBorder="1" applyAlignment="1">
      <alignment vertical="center" wrapText="1"/>
    </xf>
    <xf numFmtId="195" fontId="21" fillId="26" borderId="15" xfId="0" quotePrefix="1" applyNumberFormat="1" applyFont="1" applyFill="1" applyBorder="1" applyAlignment="1">
      <alignment horizontal="center" vertical="center" wrapText="1"/>
    </xf>
    <xf numFmtId="195" fontId="31" fillId="2" borderId="25" xfId="161" applyNumberFormat="1" applyFont="1" applyFill="1" applyBorder="1" applyAlignment="1">
      <alignment vertical="center"/>
    </xf>
    <xf numFmtId="0" fontId="22" fillId="2" borderId="0" xfId="0" applyFont="1" applyFill="1" applyAlignment="1">
      <alignment vertical="center"/>
    </xf>
    <xf numFmtId="195" fontId="21" fillId="26" borderId="25" xfId="0" quotePrefix="1" applyNumberFormat="1" applyFont="1" applyFill="1" applyBorder="1" applyAlignment="1">
      <alignment horizontal="center" vertical="center" wrapText="1"/>
    </xf>
    <xf numFmtId="0" fontId="0" fillId="2" borderId="0" xfId="0" applyFill="1"/>
    <xf numFmtId="195" fontId="95" fillId="2" borderId="0" xfId="0" quotePrefix="1" applyNumberFormat="1" applyFont="1" applyFill="1" applyAlignment="1">
      <alignment vertical="center" wrapText="1"/>
    </xf>
    <xf numFmtId="0" fontId="29" fillId="2" borderId="4" xfId="0" applyFont="1" applyFill="1" applyBorder="1" applyAlignment="1">
      <alignment horizontal="center" vertical="center"/>
    </xf>
    <xf numFmtId="0" fontId="29" fillId="2" borderId="0" xfId="0" applyFont="1" applyFill="1" applyAlignment="1">
      <alignment horizontal="center" vertical="center"/>
    </xf>
    <xf numFmtId="14" fontId="22" fillId="0" borderId="25" xfId="0" applyNumberFormat="1" applyFont="1" applyBorder="1" applyAlignment="1">
      <alignment horizontal="center"/>
    </xf>
    <xf numFmtId="0" fontId="22" fillId="0" borderId="25" xfId="0" applyFont="1" applyBorder="1" applyAlignment="1">
      <alignment horizontal="center"/>
    </xf>
    <xf numFmtId="0" fontId="22" fillId="2" borderId="15" xfId="2239" applyFont="1" applyFill="1" applyBorder="1" applyAlignment="1">
      <alignment vertical="center" wrapText="1"/>
    </xf>
    <xf numFmtId="4" fontId="22" fillId="2" borderId="15" xfId="2239" applyNumberFormat="1" applyFont="1" applyFill="1" applyBorder="1" applyAlignment="1">
      <alignment horizontal="center" vertical="center" wrapText="1"/>
    </xf>
    <xf numFmtId="0" fontId="30" fillId="2" borderId="15" xfId="2239" applyFont="1" applyFill="1" applyBorder="1" applyAlignment="1">
      <alignment vertical="center" wrapText="1"/>
    </xf>
    <xf numFmtId="0" fontId="30" fillId="2" borderId="15" xfId="2239" applyFont="1" applyFill="1" applyBorder="1" applyAlignment="1">
      <alignment horizontal="left" wrapText="1"/>
    </xf>
    <xf numFmtId="0" fontId="30" fillId="2" borderId="25" xfId="2239" applyFont="1" applyFill="1" applyBorder="1" applyAlignment="1">
      <alignment vertical="center" wrapText="1"/>
    </xf>
    <xf numFmtId="0" fontId="30" fillId="2" borderId="25" xfId="2239" applyFont="1" applyFill="1" applyBorder="1" applyAlignment="1">
      <alignment horizontal="left" wrapText="1"/>
    </xf>
    <xf numFmtId="193" fontId="22" fillId="2" borderId="15" xfId="2171" applyNumberFormat="1" applyFont="1" applyFill="1" applyBorder="1" applyAlignment="1">
      <alignment vertical="center" wrapText="1"/>
    </xf>
    <xf numFmtId="193" fontId="30" fillId="2" borderId="15" xfId="2171" applyNumberFormat="1" applyFont="1" applyFill="1" applyBorder="1" applyAlignment="1">
      <alignment vertical="center" wrapText="1"/>
    </xf>
    <xf numFmtId="193" fontId="30" fillId="2" borderId="25" xfId="2171" applyNumberFormat="1" applyFont="1" applyFill="1" applyBorder="1" applyAlignment="1">
      <alignment vertical="center" wrapText="1"/>
    </xf>
    <xf numFmtId="193" fontId="3" fillId="0" borderId="0" xfId="2171" applyNumberFormat="1" applyFont="1"/>
    <xf numFmtId="202" fontId="30" fillId="2" borderId="15" xfId="2239" applyNumberFormat="1" applyFont="1" applyFill="1" applyBorder="1" applyAlignment="1">
      <alignment horizontal="center" vertical="center" wrapText="1"/>
    </xf>
    <xf numFmtId="4" fontId="30" fillId="2" borderId="15" xfId="2239" applyNumberFormat="1" applyFont="1" applyFill="1" applyBorder="1" applyAlignment="1">
      <alignment horizontal="center" vertical="center" wrapText="1"/>
    </xf>
    <xf numFmtId="4" fontId="30" fillId="2" borderId="25" xfId="2239" applyNumberFormat="1" applyFont="1" applyFill="1" applyBorder="1" applyAlignment="1">
      <alignment horizontal="center" vertical="center" wrapText="1"/>
    </xf>
    <xf numFmtId="2" fontId="30" fillId="0" borderId="15" xfId="2239" applyNumberFormat="1" applyFont="1" applyBorder="1" applyAlignment="1">
      <alignment horizontal="center" vertical="center" wrapText="1"/>
    </xf>
    <xf numFmtId="193" fontId="22" fillId="0" borderId="25" xfId="2171" applyNumberFormat="1" applyFont="1" applyBorder="1" applyAlignment="1">
      <alignment horizontal="center" vertical="center"/>
    </xf>
    <xf numFmtId="2" fontId="22" fillId="0" borderId="25" xfId="0" applyNumberFormat="1" applyFont="1" applyBorder="1" applyAlignment="1">
      <alignment horizontal="center" vertical="center"/>
    </xf>
    <xf numFmtId="0" fontId="30" fillId="0" borderId="25" xfId="2239" applyFont="1" applyBorder="1" applyAlignment="1">
      <alignment vertical="center" wrapText="1"/>
    </xf>
    <xf numFmtId="195" fontId="30" fillId="0" borderId="25" xfId="2239" applyNumberFormat="1" applyFont="1" applyBorder="1" applyAlignment="1">
      <alignment vertical="center" wrapText="1"/>
    </xf>
    <xf numFmtId="4" fontId="30" fillId="0" borderId="25" xfId="2239" applyNumberFormat="1" applyFont="1" applyBorder="1" applyAlignment="1">
      <alignment horizontal="center" vertical="center" wrapText="1"/>
    </xf>
    <xf numFmtId="0" fontId="21" fillId="0" borderId="15" xfId="2239" applyFont="1" applyBorder="1" applyAlignment="1">
      <alignment horizontal="center" vertical="center" wrapText="1"/>
    </xf>
    <xf numFmtId="0" fontId="29" fillId="26" borderId="19" xfId="0" applyFont="1" applyFill="1" applyBorder="1" applyAlignment="1">
      <alignment horizontal="center" vertical="center"/>
    </xf>
    <xf numFmtId="0" fontId="29" fillId="26" borderId="16" xfId="0" applyFont="1" applyFill="1" applyBorder="1" applyAlignment="1">
      <alignment horizontal="center" vertical="center"/>
    </xf>
    <xf numFmtId="0" fontId="29" fillId="26" borderId="20" xfId="0" applyFont="1" applyFill="1" applyBorder="1" applyAlignment="1">
      <alignment horizontal="center" vertical="center"/>
    </xf>
    <xf numFmtId="0" fontId="29" fillId="26" borderId="5" xfId="0" applyFont="1" applyFill="1" applyBorder="1" applyAlignment="1">
      <alignment horizontal="center" vertical="center"/>
    </xf>
    <xf numFmtId="0" fontId="29" fillId="26" borderId="15" xfId="0" applyFont="1" applyFill="1" applyBorder="1" applyAlignment="1">
      <alignment horizontal="center" vertical="center"/>
    </xf>
    <xf numFmtId="0" fontId="29" fillId="26" borderId="25" xfId="0" applyFont="1" applyFill="1" applyBorder="1" applyAlignment="1">
      <alignment horizontal="center" vertical="center"/>
    </xf>
    <xf numFmtId="2" fontId="30" fillId="33" borderId="15" xfId="2239" applyNumberFormat="1" applyFont="1" applyFill="1" applyBorder="1" applyAlignment="1">
      <alignment horizontal="center" vertical="center" wrapText="1"/>
    </xf>
    <xf numFmtId="177" fontId="22" fillId="2" borderId="25" xfId="2" applyNumberFormat="1" applyFont="1" applyFill="1" applyBorder="1" applyAlignment="1">
      <alignment horizontal="center" vertical="center"/>
    </xf>
    <xf numFmtId="0" fontId="22" fillId="2" borderId="25" xfId="0" applyFont="1" applyFill="1" applyBorder="1" applyAlignment="1">
      <alignment horizontal="left" vertical="center" wrapText="1"/>
    </xf>
    <xf numFmtId="10" fontId="84" fillId="0" borderId="15" xfId="2243" applyNumberFormat="1" applyFont="1" applyFill="1" applyBorder="1"/>
    <xf numFmtId="0" fontId="23" fillId="37" borderId="25" xfId="2244" applyFont="1" applyFill="1" applyBorder="1" applyAlignment="1">
      <alignment horizontal="center" vertical="center" wrapText="1"/>
    </xf>
    <xf numFmtId="49" fontId="23" fillId="34" borderId="25" xfId="2244" applyNumberFormat="1" applyFont="1" applyFill="1" applyBorder="1" applyAlignment="1">
      <alignment horizontal="center" vertical="center" wrapText="1"/>
    </xf>
    <xf numFmtId="193" fontId="23" fillId="34" borderId="25" xfId="2245" applyNumberFormat="1" applyFont="1" applyFill="1" applyBorder="1" applyAlignment="1">
      <alignment horizontal="center" vertical="center" wrapText="1"/>
    </xf>
    <xf numFmtId="203" fontId="6" fillId="0" borderId="0" xfId="2239" applyNumberFormat="1"/>
    <xf numFmtId="2" fontId="22" fillId="0" borderId="0" xfId="2239" applyNumberFormat="1" applyFont="1"/>
    <xf numFmtId="2" fontId="6" fillId="0" borderId="0" xfId="2239" applyNumberFormat="1"/>
    <xf numFmtId="200" fontId="6" fillId="0" borderId="0" xfId="2239" applyNumberFormat="1"/>
    <xf numFmtId="9" fontId="6" fillId="0" borderId="0" xfId="2243" applyFont="1"/>
    <xf numFmtId="2" fontId="73" fillId="0" borderId="0" xfId="2239" applyNumberFormat="1" applyFont="1"/>
    <xf numFmtId="9" fontId="73" fillId="0" borderId="0" xfId="2243" applyFont="1"/>
    <xf numFmtId="9" fontId="4" fillId="0" borderId="0" xfId="2243" applyFont="1"/>
    <xf numFmtId="41" fontId="30" fillId="0" borderId="0" xfId="2" applyFont="1" applyAlignment="1">
      <alignment vertical="center"/>
    </xf>
    <xf numFmtId="41" fontId="30" fillId="0" borderId="0" xfId="2" applyFont="1" applyAlignment="1">
      <alignment vertical="center" wrapText="1"/>
    </xf>
    <xf numFmtId="177" fontId="29" fillId="0" borderId="0" xfId="2" applyNumberFormat="1" applyFont="1" applyFill="1" applyBorder="1" applyAlignment="1">
      <alignment horizontal="center" vertical="center"/>
    </xf>
    <xf numFmtId="177" fontId="30" fillId="2" borderId="0" xfId="2" applyNumberFormat="1" applyFont="1" applyFill="1" applyBorder="1" applyAlignment="1">
      <alignment horizontal="center" vertical="center"/>
    </xf>
    <xf numFmtId="0" fontId="30" fillId="0" borderId="0" xfId="0" applyFont="1" applyAlignment="1">
      <alignment horizontal="center" vertical="center"/>
    </xf>
    <xf numFmtId="177" fontId="21" fillId="2" borderId="0" xfId="2" applyNumberFormat="1" applyFont="1" applyFill="1" applyBorder="1" applyAlignment="1">
      <alignment horizontal="center" vertical="center"/>
    </xf>
    <xf numFmtId="0" fontId="21" fillId="0" borderId="0" xfId="0" applyFont="1" applyAlignment="1">
      <alignment horizontal="center" vertical="center"/>
    </xf>
    <xf numFmtId="195" fontId="30" fillId="0" borderId="0" xfId="0" applyNumberFormat="1" applyFont="1" applyAlignment="1">
      <alignment horizontal="center" vertical="center"/>
    </xf>
    <xf numFmtId="171" fontId="30" fillId="0" borderId="0" xfId="2171" applyFont="1" applyAlignment="1">
      <alignment horizontal="center" vertical="center"/>
    </xf>
    <xf numFmtId="1" fontId="28" fillId="0" borderId="0" xfId="0" applyNumberFormat="1" applyFont="1" applyAlignment="1">
      <alignment horizontal="center" vertical="center"/>
    </xf>
    <xf numFmtId="0" fontId="28" fillId="0" borderId="0" xfId="0" applyFont="1" applyAlignment="1">
      <alignment horizontal="center" vertical="center"/>
    </xf>
    <xf numFmtId="0" fontId="22" fillId="2" borderId="1" xfId="0" applyFont="1" applyFill="1" applyBorder="1" applyAlignment="1">
      <alignment horizontal="left" vertical="center"/>
    </xf>
    <xf numFmtId="181" fontId="22" fillId="2" borderId="1" xfId="0" applyNumberFormat="1" applyFont="1" applyFill="1" applyBorder="1" applyAlignment="1">
      <alignment horizontal="center" vertical="center"/>
    </xf>
    <xf numFmtId="172" fontId="22" fillId="2" borderId="1" xfId="1" applyNumberFormat="1" applyFont="1" applyFill="1" applyBorder="1" applyAlignment="1">
      <alignment horizontal="center" vertical="center"/>
    </xf>
    <xf numFmtId="0" fontId="22" fillId="2" borderId="1" xfId="0" applyFont="1" applyFill="1" applyBorder="1" applyAlignment="1">
      <alignment horizontal="center" vertical="center"/>
    </xf>
    <xf numFmtId="193" fontId="22" fillId="2" borderId="1" xfId="2171" applyNumberFormat="1" applyFont="1" applyFill="1" applyBorder="1" applyAlignment="1">
      <alignment horizontal="center" vertical="center"/>
    </xf>
    <xf numFmtId="181" fontId="22" fillId="2" borderId="28" xfId="0" applyNumberFormat="1" applyFont="1" applyFill="1" applyBorder="1" applyAlignment="1">
      <alignment horizontal="center" vertical="center"/>
    </xf>
    <xf numFmtId="172" fontId="22" fillId="2" borderId="28" xfId="1" applyNumberFormat="1" applyFont="1" applyFill="1" applyBorder="1" applyAlignment="1">
      <alignment horizontal="center" vertical="center"/>
    </xf>
    <xf numFmtId="0" fontId="22" fillId="2" borderId="28" xfId="0" applyFont="1" applyFill="1" applyBorder="1" applyAlignment="1">
      <alignment horizontal="center" vertical="center"/>
    </xf>
    <xf numFmtId="193" fontId="22" fillId="2" borderId="28" xfId="2171" applyNumberFormat="1" applyFont="1" applyFill="1" applyBorder="1" applyAlignment="1">
      <alignment horizontal="center" vertical="center"/>
    </xf>
    <xf numFmtId="181" fontId="22" fillId="2" borderId="25" xfId="0" applyNumberFormat="1" applyFont="1" applyFill="1" applyBorder="1" applyAlignment="1">
      <alignment horizontal="center" vertical="center"/>
    </xf>
    <xf numFmtId="172" fontId="22" fillId="2" borderId="25" xfId="1" applyNumberFormat="1" applyFont="1" applyFill="1" applyBorder="1" applyAlignment="1">
      <alignment horizontal="center" vertical="center"/>
    </xf>
    <xf numFmtId="0" fontId="22" fillId="2" borderId="25" xfId="0" applyFont="1" applyFill="1" applyBorder="1" applyAlignment="1">
      <alignment horizontal="center" vertical="center"/>
    </xf>
    <xf numFmtId="193" fontId="22" fillId="2" borderId="25" xfId="2171" applyNumberFormat="1" applyFont="1" applyFill="1" applyBorder="1" applyAlignment="1">
      <alignment horizontal="center" vertical="center"/>
    </xf>
    <xf numFmtId="181" fontId="23" fillId="2" borderId="29" xfId="0" applyNumberFormat="1" applyFont="1" applyFill="1" applyBorder="1" applyAlignment="1">
      <alignment horizontal="center" vertical="center"/>
    </xf>
    <xf numFmtId="172" fontId="23" fillId="2" borderId="30" xfId="1" applyNumberFormat="1" applyFont="1" applyFill="1" applyBorder="1" applyAlignment="1">
      <alignment horizontal="center" vertical="center"/>
    </xf>
    <xf numFmtId="172" fontId="23" fillId="2" borderId="31" xfId="1" applyNumberFormat="1" applyFont="1" applyFill="1" applyBorder="1" applyAlignment="1">
      <alignment horizontal="center" vertical="center"/>
    </xf>
    <xf numFmtId="193" fontId="23" fillId="2" borderId="29" xfId="2171" applyNumberFormat="1" applyFont="1" applyFill="1" applyBorder="1" applyAlignment="1">
      <alignment horizontal="center" vertical="center"/>
    </xf>
    <xf numFmtId="0" fontId="22" fillId="2" borderId="25" xfId="0" applyFont="1" applyFill="1" applyBorder="1" applyAlignment="1">
      <alignment horizontal="left" vertical="center"/>
    </xf>
    <xf numFmtId="0" fontId="23" fillId="2" borderId="29" xfId="0" applyFont="1" applyFill="1" applyBorder="1" applyAlignment="1">
      <alignment horizontal="left" vertical="center"/>
    </xf>
    <xf numFmtId="0" fontId="22" fillId="2" borderId="28" xfId="0" applyFont="1" applyFill="1" applyBorder="1" applyAlignment="1">
      <alignment horizontal="left" vertical="center"/>
    </xf>
    <xf numFmtId="181" fontId="21" fillId="2" borderId="29" xfId="0" applyNumberFormat="1" applyFont="1" applyFill="1" applyBorder="1" applyAlignment="1">
      <alignment horizontal="center" vertical="center"/>
    </xf>
    <xf numFmtId="172" fontId="21" fillId="2" borderId="30" xfId="1" applyNumberFormat="1" applyFont="1" applyFill="1" applyBorder="1" applyAlignment="1">
      <alignment horizontal="center" vertical="center"/>
    </xf>
    <xf numFmtId="172" fontId="21" fillId="2" borderId="31" xfId="1" applyNumberFormat="1" applyFont="1" applyFill="1" applyBorder="1" applyAlignment="1">
      <alignment horizontal="center" vertical="center"/>
    </xf>
    <xf numFmtId="193" fontId="21" fillId="2" borderId="29" xfId="2171" applyNumberFormat="1" applyFont="1" applyFill="1" applyBorder="1" applyAlignment="1">
      <alignment horizontal="center" vertical="center"/>
    </xf>
    <xf numFmtId="192" fontId="84" fillId="27" borderId="15" xfId="1" applyNumberFormat="1" applyFont="1" applyFill="1" applyBorder="1" applyAlignment="1">
      <alignment horizontal="right" vertical="center" wrapText="1"/>
    </xf>
    <xf numFmtId="0" fontId="62" fillId="2" borderId="19" xfId="0" applyFont="1" applyFill="1" applyBorder="1" applyAlignment="1">
      <alignment horizontal="left" vertical="center" wrapText="1"/>
    </xf>
    <xf numFmtId="0" fontId="23" fillId="38" borderId="25" xfId="2246" applyFont="1" applyFill="1" applyBorder="1" applyAlignment="1">
      <alignment horizontal="center" vertical="center" wrapText="1"/>
    </xf>
    <xf numFmtId="0" fontId="99" fillId="0" borderId="0" xfId="172" applyFont="1" applyAlignment="1">
      <alignment horizontal="center" vertical="center"/>
    </xf>
    <xf numFmtId="0" fontId="23" fillId="41" borderId="0" xfId="2246" applyFont="1" applyFill="1" applyAlignment="1">
      <alignment horizontal="center" vertical="center"/>
    </xf>
    <xf numFmtId="0" fontId="23" fillId="41" borderId="0" xfId="2246" applyFont="1" applyFill="1" applyAlignment="1">
      <alignment horizontal="center" vertical="center" wrapText="1"/>
    </xf>
    <xf numFmtId="0" fontId="99" fillId="2" borderId="0" xfId="172" applyFont="1" applyFill="1" applyAlignment="1">
      <alignment horizontal="center" vertical="center"/>
    </xf>
    <xf numFmtId="0" fontId="22" fillId="0" borderId="25" xfId="2246" applyFont="1" applyBorder="1" applyAlignment="1">
      <alignment horizontal="center" vertical="center"/>
    </xf>
    <xf numFmtId="0" fontId="30" fillId="0" borderId="25" xfId="172" applyFont="1" applyBorder="1" applyAlignment="1">
      <alignment horizontal="left" vertical="center" wrapText="1"/>
    </xf>
    <xf numFmtId="0" fontId="30" fillId="0" borderId="25" xfId="172" applyFont="1" applyBorder="1" applyAlignment="1">
      <alignment horizontal="left" vertical="center"/>
    </xf>
    <xf numFmtId="0" fontId="30" fillId="0" borderId="25" xfId="172" applyFont="1" applyBorder="1"/>
    <xf numFmtId="0" fontId="30" fillId="2" borderId="25" xfId="172" applyFont="1" applyFill="1" applyBorder="1" applyAlignment="1">
      <alignment horizontal="left" vertical="center" wrapText="1"/>
    </xf>
    <xf numFmtId="0" fontId="30" fillId="0" borderId="25" xfId="0" applyFont="1" applyBorder="1" applyAlignment="1">
      <alignment horizontal="left" vertical="center" wrapText="1"/>
    </xf>
    <xf numFmtId="49" fontId="30" fillId="0" borderId="25" xfId="172" applyNumberFormat="1" applyFont="1" applyBorder="1" applyAlignment="1">
      <alignment horizontal="left" vertical="center" wrapText="1"/>
    </xf>
    <xf numFmtId="0" fontId="30" fillId="0" borderId="25" xfId="0" applyFont="1" applyBorder="1"/>
    <xf numFmtId="0" fontId="30" fillId="0" borderId="25" xfId="172" applyFont="1" applyBorder="1" applyAlignment="1">
      <alignment horizontal="center"/>
    </xf>
    <xf numFmtId="49" fontId="30" fillId="0" borderId="25" xfId="172" applyNumberFormat="1" applyFont="1" applyBorder="1" applyAlignment="1">
      <alignment horizontal="center" vertical="center" wrapText="1"/>
    </xf>
    <xf numFmtId="0" fontId="30" fillId="0" borderId="25" xfId="0" applyFont="1" applyBorder="1" applyAlignment="1">
      <alignment horizontal="left" vertical="center"/>
    </xf>
    <xf numFmtId="14" fontId="30" fillId="0" borderId="25" xfId="172" applyNumberFormat="1" applyFont="1" applyBorder="1" applyAlignment="1">
      <alignment horizontal="center" vertical="center" wrapText="1"/>
    </xf>
    <xf numFmtId="14" fontId="30" fillId="0" borderId="25" xfId="0" applyNumberFormat="1" applyFont="1" applyBorder="1" applyAlignment="1">
      <alignment horizontal="center"/>
    </xf>
    <xf numFmtId="14" fontId="30" fillId="0" borderId="25" xfId="172" applyNumberFormat="1" applyFont="1" applyBorder="1" applyAlignment="1">
      <alignment horizontal="center" vertical="center"/>
    </xf>
    <xf numFmtId="14" fontId="30" fillId="0" borderId="25" xfId="172" applyNumberFormat="1" applyFont="1" applyBorder="1" applyAlignment="1">
      <alignment horizontal="center"/>
    </xf>
    <xf numFmtId="0" fontId="30" fillId="0" borderId="25" xfId="172" applyFont="1" applyBorder="1" applyAlignment="1">
      <alignment horizontal="center" vertical="center" wrapText="1"/>
    </xf>
    <xf numFmtId="0" fontId="30" fillId="0" borderId="25" xfId="172" applyFont="1" applyBorder="1" applyAlignment="1">
      <alignment horizontal="center" vertical="center"/>
    </xf>
    <xf numFmtId="0" fontId="100" fillId="0" borderId="0" xfId="0" applyFont="1" applyAlignment="1">
      <alignment horizontal="center"/>
    </xf>
    <xf numFmtId="193" fontId="101" fillId="36" borderId="15" xfId="2171" applyNumberFormat="1" applyFont="1" applyFill="1" applyBorder="1" applyAlignment="1">
      <alignment horizontal="center" vertical="center"/>
    </xf>
    <xf numFmtId="193" fontId="53" fillId="0" borderId="15" xfId="2171" applyNumberFormat="1" applyFont="1" applyBorder="1" applyAlignment="1">
      <alignment horizontal="center"/>
    </xf>
    <xf numFmtId="192" fontId="53" fillId="27" borderId="15" xfId="1" applyNumberFormat="1" applyFont="1" applyFill="1" applyBorder="1" applyAlignment="1">
      <alignment horizontal="center" vertical="center" wrapText="1"/>
    </xf>
    <xf numFmtId="192" fontId="101" fillId="0" borderId="15" xfId="1" applyNumberFormat="1" applyFont="1" applyBorder="1" applyAlignment="1">
      <alignment horizontal="right" vertical="center" wrapText="1"/>
    </xf>
    <xf numFmtId="0" fontId="53" fillId="0" borderId="0" xfId="0" applyFont="1"/>
    <xf numFmtId="0" fontId="4" fillId="0" borderId="0" xfId="2244" applyAlignment="1">
      <alignment horizontal="center" vertical="center"/>
    </xf>
    <xf numFmtId="0" fontId="2" fillId="2" borderId="25" xfId="2244" applyFont="1" applyFill="1" applyBorder="1" applyAlignment="1">
      <alignment horizontal="center" vertical="center"/>
    </xf>
    <xf numFmtId="0" fontId="4" fillId="0" borderId="25" xfId="2244" applyBorder="1" applyAlignment="1">
      <alignment horizontal="center" vertical="center"/>
    </xf>
    <xf numFmtId="0" fontId="4" fillId="2" borderId="25" xfId="2244" applyFill="1" applyBorder="1" applyAlignment="1">
      <alignment horizontal="center" vertical="center"/>
    </xf>
    <xf numFmtId="0" fontId="81" fillId="2" borderId="25" xfId="0" applyFont="1" applyFill="1" applyBorder="1" applyAlignment="1">
      <alignment horizontal="center" vertical="center"/>
    </xf>
    <xf numFmtId="0" fontId="102" fillId="2" borderId="25" xfId="0" applyFont="1" applyFill="1" applyBorder="1" applyAlignment="1">
      <alignment horizontal="center" vertical="center"/>
    </xf>
    <xf numFmtId="0" fontId="91" fillId="2" borderId="15" xfId="2244" applyFont="1" applyFill="1" applyBorder="1" applyAlignment="1">
      <alignment horizontal="center" vertical="center"/>
    </xf>
    <xf numFmtId="0" fontId="91" fillId="2" borderId="15" xfId="2244" applyFont="1" applyFill="1" applyBorder="1" applyAlignment="1">
      <alignment horizontal="center" vertical="center" wrapText="1"/>
    </xf>
    <xf numFmtId="49" fontId="91" fillId="2" borderId="15" xfId="2244" applyNumberFormat="1" applyFont="1" applyFill="1" applyBorder="1" applyAlignment="1">
      <alignment horizontal="center" vertical="center" wrapText="1"/>
    </xf>
    <xf numFmtId="49" fontId="91" fillId="2" borderId="25" xfId="2244" applyNumberFormat="1" applyFont="1" applyFill="1" applyBorder="1" applyAlignment="1">
      <alignment horizontal="center" vertical="center"/>
    </xf>
    <xf numFmtId="0" fontId="91" fillId="2" borderId="25" xfId="2244" applyFont="1" applyFill="1" applyBorder="1" applyAlignment="1">
      <alignment horizontal="center" vertical="center"/>
    </xf>
    <xf numFmtId="49" fontId="4" fillId="2" borderId="25" xfId="2244" applyNumberFormat="1" applyFill="1" applyBorder="1" applyAlignment="1">
      <alignment horizontal="center" vertical="center"/>
    </xf>
    <xf numFmtId="0" fontId="91" fillId="2" borderId="2" xfId="2244" applyFont="1" applyFill="1" applyBorder="1" applyAlignment="1">
      <alignment horizontal="center" vertical="center" wrapText="1"/>
    </xf>
    <xf numFmtId="0" fontId="76" fillId="0" borderId="0" xfId="2244" applyFont="1" applyAlignment="1">
      <alignment horizontal="center" vertical="center"/>
    </xf>
    <xf numFmtId="0" fontId="77" fillId="0" borderId="0" xfId="2244" applyFont="1" applyAlignment="1">
      <alignment horizontal="center" vertical="center"/>
    </xf>
    <xf numFmtId="49" fontId="4" fillId="0" borderId="0" xfId="2244" applyNumberFormat="1" applyAlignment="1">
      <alignment horizontal="center" vertical="center"/>
    </xf>
    <xf numFmtId="193" fontId="0" fillId="0" borderId="0" xfId="2245" applyNumberFormat="1" applyFont="1" applyAlignment="1">
      <alignment horizontal="center" vertical="center"/>
    </xf>
    <xf numFmtId="0" fontId="22" fillId="0" borderId="0" xfId="2244" applyFont="1" applyAlignment="1">
      <alignment horizontal="center" vertical="center" wrapText="1"/>
    </xf>
    <xf numFmtId="0" fontId="81" fillId="2" borderId="21" xfId="2244" applyFont="1" applyFill="1" applyBorder="1" applyAlignment="1">
      <alignment horizontal="center" vertical="center"/>
    </xf>
    <xf numFmtId="0" fontId="91" fillId="40" borderId="15" xfId="2244" applyFont="1" applyFill="1" applyBorder="1" applyAlignment="1">
      <alignment horizontal="center" vertical="center"/>
    </xf>
    <xf numFmtId="0" fontId="91" fillId="2" borderId="25" xfId="2244" applyFont="1" applyFill="1" applyBorder="1" applyAlignment="1">
      <alignment horizontal="center" vertical="center" wrapText="1"/>
    </xf>
    <xf numFmtId="0" fontId="91" fillId="2" borderId="34" xfId="2244" applyFont="1" applyFill="1" applyBorder="1" applyAlignment="1">
      <alignment horizontal="center" vertical="center"/>
    </xf>
    <xf numFmtId="0" fontId="91" fillId="40" borderId="15" xfId="2244" applyFont="1" applyFill="1" applyBorder="1" applyAlignment="1">
      <alignment horizontal="center" vertical="center" wrapText="1"/>
    </xf>
    <xf numFmtId="0" fontId="4" fillId="0" borderId="0" xfId="2244" applyAlignment="1">
      <alignment horizontal="center" vertical="center" wrapText="1"/>
    </xf>
    <xf numFmtId="0" fontId="91" fillId="2" borderId="0" xfId="2244" applyFont="1" applyFill="1" applyAlignment="1">
      <alignment horizontal="center" vertical="center"/>
    </xf>
    <xf numFmtId="0" fontId="91" fillId="40" borderId="0" xfId="2244" applyFont="1" applyFill="1" applyAlignment="1">
      <alignment horizontal="center" vertical="center"/>
    </xf>
    <xf numFmtId="0" fontId="91" fillId="40" borderId="25" xfId="2244" applyFont="1" applyFill="1" applyBorder="1" applyAlignment="1">
      <alignment horizontal="center" vertical="center"/>
    </xf>
    <xf numFmtId="0" fontId="91" fillId="2" borderId="2" xfId="2244" applyFont="1" applyFill="1" applyBorder="1" applyAlignment="1">
      <alignment horizontal="center" vertical="center"/>
    </xf>
    <xf numFmtId="14" fontId="0" fillId="2" borderId="25" xfId="0" applyNumberFormat="1" applyFill="1" applyBorder="1" applyAlignment="1">
      <alignment horizontal="center" vertical="center"/>
    </xf>
    <xf numFmtId="0" fontId="91" fillId="40" borderId="2" xfId="2244" applyFont="1" applyFill="1" applyBorder="1" applyAlignment="1">
      <alignment horizontal="center" vertical="center"/>
    </xf>
    <xf numFmtId="14" fontId="0" fillId="2" borderId="2" xfId="0" applyNumberFormat="1" applyFill="1" applyBorder="1" applyAlignment="1">
      <alignment horizontal="center" vertical="center"/>
    </xf>
    <xf numFmtId="49" fontId="2" fillId="2" borderId="25" xfId="2244" applyNumberFormat="1" applyFont="1" applyFill="1" applyBorder="1" applyAlignment="1">
      <alignment horizontal="center" vertical="center"/>
    </xf>
    <xf numFmtId="0" fontId="2" fillId="2" borderId="34" xfId="2244" applyFont="1" applyFill="1" applyBorder="1" applyAlignment="1">
      <alignment horizontal="center" vertical="center"/>
    </xf>
    <xf numFmtId="0" fontId="81" fillId="2" borderId="35" xfId="2244" applyFont="1" applyFill="1" applyBorder="1" applyAlignment="1">
      <alignment horizontal="center" vertical="center"/>
    </xf>
    <xf numFmtId="0" fontId="1" fillId="0" borderId="25" xfId="2244" applyFont="1" applyBorder="1" applyAlignment="1">
      <alignment horizontal="center" vertical="center"/>
    </xf>
    <xf numFmtId="49" fontId="1" fillId="0" borderId="25" xfId="2244" applyNumberFormat="1" applyFont="1" applyBorder="1" applyAlignment="1">
      <alignment horizontal="center" vertical="center"/>
    </xf>
    <xf numFmtId="0" fontId="1" fillId="2" borderId="25" xfId="2244" applyFont="1" applyFill="1" applyBorder="1" applyAlignment="1">
      <alignment horizontal="center" vertical="center"/>
    </xf>
    <xf numFmtId="0" fontId="4" fillId="0" borderId="34" xfId="2244" applyBorder="1" applyAlignment="1">
      <alignment horizontal="center" vertical="center"/>
    </xf>
    <xf numFmtId="0" fontId="81" fillId="0" borderId="25" xfId="0" applyFont="1" applyBorder="1" applyAlignment="1">
      <alignment horizontal="center"/>
    </xf>
    <xf numFmtId="0" fontId="1" fillId="0" borderId="25" xfId="2244" applyFont="1" applyBorder="1" applyAlignment="1">
      <alignment horizontal="center" vertical="center" wrapText="1"/>
    </xf>
    <xf numFmtId="193" fontId="91" fillId="2" borderId="15" xfId="2245" applyNumberFormat="1" applyFont="1" applyFill="1" applyBorder="1" applyAlignment="1">
      <alignment horizontal="center" vertical="center" wrapText="1"/>
    </xf>
    <xf numFmtId="193" fontId="91" fillId="2" borderId="25" xfId="2245" applyNumberFormat="1" applyFont="1" applyFill="1" applyBorder="1" applyAlignment="1">
      <alignment horizontal="center" vertical="center"/>
    </xf>
    <xf numFmtId="0" fontId="81" fillId="0" borderId="2" xfId="0" applyFont="1" applyBorder="1" applyAlignment="1">
      <alignment horizontal="center"/>
    </xf>
    <xf numFmtId="0" fontId="4" fillId="0" borderId="2" xfId="2244" applyBorder="1" applyAlignment="1">
      <alignment horizontal="center" vertical="center"/>
    </xf>
    <xf numFmtId="0" fontId="1" fillId="0" borderId="2" xfId="2244" applyFont="1" applyBorder="1" applyAlignment="1">
      <alignment horizontal="center" vertical="center"/>
    </xf>
    <xf numFmtId="49" fontId="1" fillId="0" borderId="2" xfId="2244" applyNumberFormat="1" applyFont="1" applyBorder="1" applyAlignment="1">
      <alignment horizontal="center" vertical="center"/>
    </xf>
    <xf numFmtId="177" fontId="52" fillId="29" borderId="36" xfId="2" applyNumberFormat="1" applyFont="1" applyFill="1" applyBorder="1" applyAlignment="1">
      <alignment vertical="center"/>
    </xf>
    <xf numFmtId="176" fontId="22" fillId="0" borderId="15" xfId="0" applyNumberFormat="1" applyFont="1" applyBorder="1" applyAlignment="1">
      <alignment horizontal="center" vertical="center"/>
    </xf>
    <xf numFmtId="193" fontId="23" fillId="2" borderId="15" xfId="2246" applyNumberFormat="1" applyFont="1" applyFill="1" applyBorder="1" applyAlignment="1">
      <alignment horizontal="center" vertical="center"/>
    </xf>
    <xf numFmtId="3" fontId="22" fillId="0" borderId="25" xfId="0" applyNumberFormat="1" applyFont="1" applyBorder="1" applyAlignment="1">
      <alignment horizontal="center"/>
    </xf>
    <xf numFmtId="177" fontId="22" fillId="0" borderId="0" xfId="2" applyNumberFormat="1" applyFont="1" applyAlignment="1">
      <alignment vertical="center"/>
    </xf>
    <xf numFmtId="14" fontId="22" fillId="0" borderId="0" xfId="2" applyNumberFormat="1" applyFont="1" applyAlignment="1">
      <alignment vertical="center"/>
    </xf>
    <xf numFmtId="14" fontId="22" fillId="0" borderId="0" xfId="2" applyNumberFormat="1" applyFont="1" applyFill="1" applyBorder="1" applyAlignment="1">
      <alignment vertical="center"/>
    </xf>
    <xf numFmtId="41" fontId="22" fillId="2" borderId="0" xfId="2" applyFont="1" applyFill="1" applyBorder="1" applyAlignment="1">
      <alignment vertical="center"/>
    </xf>
    <xf numFmtId="193" fontId="22" fillId="2" borderId="0" xfId="2171" applyNumberFormat="1" applyFont="1" applyFill="1" applyBorder="1" applyAlignment="1">
      <alignment horizontal="center" vertical="center"/>
    </xf>
    <xf numFmtId="193" fontId="22" fillId="2" borderId="25" xfId="2171" applyNumberFormat="1" applyFont="1" applyFill="1" applyBorder="1" applyAlignment="1">
      <alignment vertical="center"/>
    </xf>
    <xf numFmtId="14" fontId="58" fillId="0" borderId="1" xfId="0" applyNumberFormat="1" applyFont="1" applyBorder="1" applyAlignment="1">
      <alignment horizontal="center" vertical="center"/>
    </xf>
    <xf numFmtId="0" fontId="59" fillId="42" borderId="25" xfId="0" applyFont="1" applyFill="1" applyBorder="1" applyAlignment="1">
      <alignment horizontal="center" vertical="center" wrapText="1"/>
    </xf>
    <xf numFmtId="192" fontId="59" fillId="42" borderId="15" xfId="1" applyNumberFormat="1" applyFont="1" applyFill="1" applyBorder="1" applyAlignment="1">
      <alignment vertical="center" wrapText="1"/>
    </xf>
    <xf numFmtId="164" fontId="29" fillId="2" borderId="0" xfId="0" applyNumberFormat="1" applyFont="1" applyFill="1" applyAlignment="1">
      <alignment horizontal="center" vertical="center"/>
    </xf>
    <xf numFmtId="0" fontId="22" fillId="0" borderId="32" xfId="0" applyFont="1" applyBorder="1" applyAlignment="1">
      <alignment horizontal="left" vertical="center"/>
    </xf>
    <xf numFmtId="181" fontId="22" fillId="2" borderId="33" xfId="0" applyNumberFormat="1" applyFont="1" applyFill="1" applyBorder="1" applyAlignment="1">
      <alignment horizontal="center" vertical="center"/>
    </xf>
    <xf numFmtId="172" fontId="22" fillId="2" borderId="33" xfId="1" applyNumberFormat="1" applyFont="1" applyFill="1" applyBorder="1" applyAlignment="1">
      <alignment horizontal="center" vertical="center"/>
    </xf>
    <xf numFmtId="0" fontId="22" fillId="2" borderId="33" xfId="0" applyFont="1" applyFill="1" applyBorder="1" applyAlignment="1">
      <alignment horizontal="center" vertical="center"/>
    </xf>
    <xf numFmtId="193" fontId="22" fillId="2" borderId="20" xfId="2171" applyNumberFormat="1" applyFont="1" applyFill="1" applyBorder="1" applyAlignment="1">
      <alignment horizontal="center" vertical="center"/>
    </xf>
    <xf numFmtId="193" fontId="22" fillId="2" borderId="33" xfId="2171" applyNumberFormat="1" applyFont="1" applyFill="1" applyBorder="1" applyAlignment="1">
      <alignment horizontal="center" vertical="center"/>
    </xf>
    <xf numFmtId="193" fontId="22" fillId="2" borderId="34" xfId="2171" applyNumberFormat="1" applyFont="1" applyFill="1" applyBorder="1" applyAlignment="1">
      <alignment horizontal="center" vertical="center"/>
    </xf>
    <xf numFmtId="0" fontId="23" fillId="38" borderId="25" xfId="2246" applyFont="1" applyFill="1" applyBorder="1" applyAlignment="1">
      <alignment horizontal="center" vertical="center"/>
    </xf>
    <xf numFmtId="0" fontId="22" fillId="0" borderId="4" xfId="2246" applyFont="1" applyBorder="1" applyAlignment="1">
      <alignment vertical="center"/>
    </xf>
    <xf numFmtId="0" fontId="23" fillId="0" borderId="0" xfId="2246" applyFont="1" applyAlignment="1">
      <alignment horizontal="left" vertical="center"/>
    </xf>
    <xf numFmtId="193" fontId="23" fillId="0" borderId="0" xfId="2246" applyNumberFormat="1" applyFont="1" applyAlignment="1">
      <alignment horizontal="center" vertical="center"/>
    </xf>
    <xf numFmtId="193" fontId="23" fillId="2" borderId="0" xfId="2246" applyNumberFormat="1" applyFont="1" applyFill="1" applyAlignment="1">
      <alignment horizontal="center" vertical="center"/>
    </xf>
    <xf numFmtId="0" fontId="59" fillId="2" borderId="0" xfId="0" applyFont="1" applyFill="1" applyAlignment="1">
      <alignment horizontal="center" vertical="center" wrapText="1"/>
    </xf>
    <xf numFmtId="0" fontId="24" fillId="0" borderId="0" xfId="161" applyFont="1"/>
    <xf numFmtId="0" fontId="54" fillId="2" borderId="0" xfId="169" applyFont="1" applyFill="1" applyAlignment="1">
      <alignment vertical="center"/>
    </xf>
    <xf numFmtId="0" fontId="69" fillId="0" borderId="0" xfId="161" applyFont="1" applyAlignment="1">
      <alignment horizontal="left"/>
    </xf>
    <xf numFmtId="0" fontId="57" fillId="25" borderId="25" xfId="169" applyFont="1" applyFill="1" applyBorder="1" applyAlignment="1">
      <alignment horizontal="center" vertical="center" wrapText="1"/>
    </xf>
    <xf numFmtId="195" fontId="31" fillId="0" borderId="25" xfId="161" applyNumberFormat="1" applyFont="1" applyBorder="1" applyAlignment="1">
      <alignment vertical="center"/>
    </xf>
    <xf numFmtId="195" fontId="21" fillId="26" borderId="25" xfId="0" quotePrefix="1" applyNumberFormat="1" applyFont="1" applyFill="1" applyBorder="1" applyAlignment="1">
      <alignment vertical="center" wrapText="1"/>
    </xf>
    <xf numFmtId="193" fontId="24" fillId="0" borderId="0" xfId="2171" applyNumberFormat="1" applyFont="1"/>
    <xf numFmtId="197" fontId="25" fillId="0" borderId="0" xfId="161" applyNumberFormat="1" applyFont="1" applyAlignment="1">
      <alignment vertical="center"/>
    </xf>
    <xf numFmtId="0" fontId="22" fillId="0" borderId="25" xfId="2246" applyFont="1" applyBorder="1" applyAlignment="1">
      <alignment horizontal="left" vertical="center"/>
    </xf>
    <xf numFmtId="14" fontId="22" fillId="0" borderId="25" xfId="2246" applyNumberFormat="1" applyFont="1" applyBorder="1" applyAlignment="1">
      <alignment horizontal="center" vertical="center"/>
    </xf>
    <xf numFmtId="196" fontId="22" fillId="0" borderId="25" xfId="2174" applyNumberFormat="1" applyFont="1" applyBorder="1" applyAlignment="1">
      <alignment horizontal="right" vertical="center"/>
    </xf>
    <xf numFmtId="196" fontId="22" fillId="2" borderId="25" xfId="2174" applyNumberFormat="1" applyFont="1" applyFill="1" applyBorder="1" applyAlignment="1">
      <alignment horizontal="right" vertical="center"/>
    </xf>
    <xf numFmtId="14" fontId="22" fillId="2" borderId="25" xfId="2246" applyNumberFormat="1" applyFont="1" applyFill="1" applyBorder="1" applyAlignment="1">
      <alignment horizontal="center" vertical="center"/>
    </xf>
    <xf numFmtId="0" fontId="22" fillId="2" borderId="25" xfId="2246" applyFont="1" applyFill="1" applyBorder="1" applyAlignment="1">
      <alignment horizontal="center" vertical="center"/>
    </xf>
    <xf numFmtId="0" fontId="0" fillId="2" borderId="25" xfId="0" applyFill="1" applyBorder="1" applyAlignment="1">
      <alignment horizontal="center"/>
    </xf>
    <xf numFmtId="0" fontId="22" fillId="0" borderId="25" xfId="0" applyFont="1" applyBorder="1" applyAlignment="1">
      <alignment vertical="center"/>
    </xf>
    <xf numFmtId="0" fontId="22" fillId="0" borderId="25" xfId="2246" applyFont="1" applyBorder="1" applyAlignment="1">
      <alignment horizontal="left" vertical="center" wrapText="1"/>
    </xf>
    <xf numFmtId="3" fontId="22" fillId="0" borderId="25" xfId="2246" applyNumberFormat="1" applyFont="1" applyBorder="1" applyAlignment="1">
      <alignment vertical="center"/>
    </xf>
    <xf numFmtId="0" fontId="22" fillId="2" borderId="25" xfId="2246" applyFont="1" applyFill="1" applyBorder="1" applyAlignment="1">
      <alignment horizontal="left" vertical="center"/>
    </xf>
    <xf numFmtId="3" fontId="22" fillId="2" borderId="25" xfId="2246" applyNumberFormat="1" applyFont="1" applyFill="1" applyBorder="1" applyAlignment="1">
      <alignment horizontal="right" vertical="center"/>
    </xf>
    <xf numFmtId="196" fontId="22" fillId="2" borderId="25" xfId="2174" applyNumberFormat="1" applyFont="1" applyFill="1" applyBorder="1" applyAlignment="1">
      <alignment horizontal="center" vertical="center"/>
    </xf>
    <xf numFmtId="0" fontId="22" fillId="2" borderId="25" xfId="2246" applyFont="1" applyFill="1" applyBorder="1" applyAlignment="1">
      <alignment horizontal="left" vertical="center" wrapText="1"/>
    </xf>
    <xf numFmtId="0" fontId="23" fillId="38" borderId="25" xfId="2246" applyFont="1" applyFill="1" applyBorder="1" applyAlignment="1">
      <alignment vertical="center"/>
    </xf>
    <xf numFmtId="0" fontId="61" fillId="2" borderId="0" xfId="169" applyFont="1" applyFill="1" applyAlignment="1">
      <alignment vertical="center"/>
    </xf>
    <xf numFmtId="0" fontId="56" fillId="2" borderId="0" xfId="169" applyFont="1" applyFill="1" applyAlignment="1">
      <alignment vertical="center"/>
    </xf>
    <xf numFmtId="0" fontId="55" fillId="2" borderId="0" xfId="169" applyFont="1" applyFill="1" applyAlignment="1">
      <alignment vertical="center"/>
    </xf>
    <xf numFmtId="191" fontId="31" fillId="0" borderId="25" xfId="161" applyNumberFormat="1" applyFont="1" applyBorder="1" applyAlignment="1">
      <alignment vertical="center"/>
    </xf>
    <xf numFmtId="191" fontId="31" fillId="2" borderId="25" xfId="161" applyNumberFormat="1" applyFont="1" applyFill="1" applyBorder="1" applyAlignment="1">
      <alignment vertical="center"/>
    </xf>
    <xf numFmtId="191" fontId="21" fillId="26" borderId="25" xfId="0" quotePrefix="1" applyNumberFormat="1" applyFont="1" applyFill="1" applyBorder="1" applyAlignment="1">
      <alignment vertical="center" wrapText="1"/>
    </xf>
    <xf numFmtId="0" fontId="0" fillId="0" borderId="0" xfId="0" applyFill="1"/>
    <xf numFmtId="14" fontId="22" fillId="0" borderId="25" xfId="0" applyNumberFormat="1" applyFont="1" applyFill="1" applyBorder="1" applyAlignment="1">
      <alignment horizontal="center"/>
    </xf>
    <xf numFmtId="0" fontId="22" fillId="0" borderId="25" xfId="0" applyFont="1" applyFill="1" applyBorder="1" applyAlignment="1">
      <alignment horizontal="center" vertical="center"/>
    </xf>
    <xf numFmtId="0" fontId="22" fillId="0" borderId="25" xfId="0" applyFont="1" applyFill="1" applyBorder="1" applyAlignment="1">
      <alignment horizontal="center"/>
    </xf>
    <xf numFmtId="191" fontId="22" fillId="0" borderId="25" xfId="2171" applyNumberFormat="1" applyFont="1" applyFill="1" applyBorder="1" applyAlignment="1">
      <alignment horizontal="center" vertical="center"/>
    </xf>
    <xf numFmtId="194" fontId="59" fillId="26" borderId="19" xfId="2" applyNumberFormat="1" applyFont="1" applyFill="1" applyBorder="1" applyAlignment="1">
      <alignment horizontal="center" vertical="center" wrapText="1"/>
    </xf>
    <xf numFmtId="194" fontId="59" fillId="26" borderId="5" xfId="2" applyNumberFormat="1" applyFont="1" applyFill="1" applyBorder="1" applyAlignment="1">
      <alignment horizontal="center" vertical="center" wrapText="1"/>
    </xf>
    <xf numFmtId="41" fontId="59" fillId="26" borderId="19" xfId="2" applyFont="1" applyFill="1" applyBorder="1" applyAlignment="1">
      <alignment horizontal="center" vertical="center" wrapText="1"/>
    </xf>
    <xf numFmtId="41" fontId="59" fillId="26" borderId="5" xfId="2" applyFont="1" applyFill="1" applyBorder="1" applyAlignment="1">
      <alignment horizontal="center" vertical="center" wrapText="1"/>
    </xf>
    <xf numFmtId="193" fontId="22" fillId="2" borderId="22" xfId="0" applyNumberFormat="1" applyFont="1" applyFill="1" applyBorder="1" applyAlignment="1">
      <alignment horizontal="center" vertical="center"/>
    </xf>
    <xf numFmtId="193" fontId="22" fillId="2" borderId="26" xfId="0" applyNumberFormat="1" applyFont="1" applyFill="1" applyBorder="1" applyAlignment="1">
      <alignment horizontal="center" vertical="center"/>
    </xf>
    <xf numFmtId="193" fontId="22" fillId="2" borderId="23" xfId="0" applyNumberFormat="1" applyFont="1" applyFill="1" applyBorder="1" applyAlignment="1">
      <alignment horizontal="center" vertical="center"/>
    </xf>
    <xf numFmtId="193" fontId="22" fillId="2" borderId="27" xfId="0" applyNumberFormat="1" applyFont="1" applyFill="1" applyBorder="1" applyAlignment="1">
      <alignment horizontal="center" vertical="center"/>
    </xf>
    <xf numFmtId="193" fontId="22" fillId="2" borderId="19" xfId="2171" applyNumberFormat="1" applyFont="1" applyFill="1" applyBorder="1" applyAlignment="1">
      <alignment horizontal="center" vertical="center"/>
    </xf>
    <xf numFmtId="193" fontId="22" fillId="2" borderId="5" xfId="2171" applyNumberFormat="1" applyFont="1" applyFill="1" applyBorder="1" applyAlignment="1">
      <alignment horizontal="center" vertical="center"/>
    </xf>
    <xf numFmtId="193" fontId="29" fillId="26" borderId="19" xfId="2171" applyNumberFormat="1" applyFont="1" applyFill="1" applyBorder="1" applyAlignment="1">
      <alignment horizontal="center" vertical="center"/>
    </xf>
    <xf numFmtId="193" fontId="29" fillId="26" borderId="5" xfId="2171" applyNumberFormat="1" applyFont="1" applyFill="1" applyBorder="1" applyAlignment="1">
      <alignment horizontal="center" vertical="center"/>
    </xf>
    <xf numFmtId="41" fontId="23" fillId="28" borderId="32" xfId="2" applyFont="1" applyFill="1" applyBorder="1" applyAlignment="1">
      <alignment horizontal="center" vertical="center"/>
    </xf>
    <xf numFmtId="41" fontId="23" fillId="28" borderId="33" xfId="2" applyFont="1" applyFill="1" applyBorder="1" applyAlignment="1">
      <alignment horizontal="center" vertical="center"/>
    </xf>
    <xf numFmtId="41" fontId="23" fillId="28" borderId="34" xfId="2" applyFont="1" applyFill="1" applyBorder="1" applyAlignment="1">
      <alignment horizontal="center" vertical="center"/>
    </xf>
    <xf numFmtId="0" fontId="98" fillId="0" borderId="24" xfId="0" applyFont="1" applyBorder="1" applyAlignment="1">
      <alignment horizontal="left" vertical="center" wrapText="1"/>
    </xf>
    <xf numFmtId="0" fontId="54" fillId="0" borderId="0" xfId="0" applyFont="1" applyAlignment="1">
      <alignment horizontal="center" vertical="center"/>
    </xf>
    <xf numFmtId="0" fontId="67" fillId="0" borderId="0" xfId="0" applyFont="1" applyAlignment="1">
      <alignment horizontal="center" vertical="center"/>
    </xf>
    <xf numFmtId="41" fontId="60" fillId="0" borderId="0" xfId="2" applyFont="1" applyAlignment="1">
      <alignment horizontal="center" vertical="center"/>
    </xf>
    <xf numFmtId="41" fontId="23" fillId="28" borderId="15" xfId="2" applyFont="1" applyFill="1" applyBorder="1" applyAlignment="1">
      <alignment horizontal="center" vertical="center"/>
    </xf>
    <xf numFmtId="41" fontId="23" fillId="27" borderId="15" xfId="2" applyFont="1" applyFill="1" applyBorder="1" applyAlignment="1">
      <alignment horizontal="center" vertical="center"/>
    </xf>
    <xf numFmtId="0" fontId="59" fillId="31" borderId="19" xfId="0" applyFont="1" applyFill="1" applyBorder="1" applyAlignment="1">
      <alignment horizontal="center" vertical="center" wrapText="1"/>
    </xf>
    <xf numFmtId="0" fontId="59" fillId="31" borderId="5" xfId="0" applyFont="1" applyFill="1" applyBorder="1" applyAlignment="1">
      <alignment horizontal="center" vertical="center" wrapText="1"/>
    </xf>
    <xf numFmtId="0" fontId="23" fillId="30" borderId="15" xfId="0" applyFont="1" applyFill="1" applyBorder="1" applyAlignment="1">
      <alignment horizontal="center" vertical="center"/>
    </xf>
    <xf numFmtId="0" fontId="23" fillId="31" borderId="25" xfId="0" applyFont="1" applyFill="1" applyBorder="1" applyAlignment="1">
      <alignment horizontal="center" vertical="center" wrapText="1"/>
    </xf>
    <xf numFmtId="0" fontId="59" fillId="27" borderId="25" xfId="0" applyFont="1" applyFill="1" applyBorder="1" applyAlignment="1">
      <alignment horizontal="center" vertical="center" wrapText="1"/>
    </xf>
    <xf numFmtId="0" fontId="59" fillId="42" borderId="25" xfId="0" applyFont="1" applyFill="1" applyBorder="1" applyAlignment="1">
      <alignment horizontal="center" vertical="center" wrapText="1"/>
    </xf>
    <xf numFmtId="0" fontId="59" fillId="39" borderId="2" xfId="0" applyFont="1" applyFill="1" applyBorder="1" applyAlignment="1">
      <alignment horizontal="center" vertical="center" wrapText="1"/>
    </xf>
    <xf numFmtId="0" fontId="59" fillId="39" borderId="1" xfId="0" applyFont="1" applyFill="1" applyBorder="1" applyAlignment="1">
      <alignment horizontal="center" vertical="center" wrapText="1"/>
    </xf>
    <xf numFmtId="0" fontId="52" fillId="29" borderId="37" xfId="0" applyFont="1" applyFill="1" applyBorder="1" applyAlignment="1">
      <alignment horizontal="center" vertical="center"/>
    </xf>
    <xf numFmtId="0" fontId="52" fillId="29" borderId="38" xfId="0" applyFont="1" applyFill="1" applyBorder="1" applyAlignment="1">
      <alignment horizontal="center" vertical="center"/>
    </xf>
    <xf numFmtId="0" fontId="52" fillId="29" borderId="39" xfId="0" applyFont="1" applyFill="1" applyBorder="1" applyAlignment="1">
      <alignment horizontal="center" vertical="center"/>
    </xf>
    <xf numFmtId="41" fontId="23" fillId="27" borderId="19" xfId="2" applyFont="1" applyFill="1" applyBorder="1" applyAlignment="1">
      <alignment horizontal="center" vertical="center"/>
    </xf>
    <xf numFmtId="41" fontId="23" fillId="27" borderId="16" xfId="2" applyFont="1" applyFill="1" applyBorder="1" applyAlignment="1">
      <alignment horizontal="center" vertical="center"/>
    </xf>
    <xf numFmtId="41" fontId="23" fillId="27" borderId="5" xfId="2" applyFont="1" applyFill="1" applyBorder="1" applyAlignment="1">
      <alignment horizontal="center" vertical="center"/>
    </xf>
    <xf numFmtId="2" fontId="22" fillId="2" borderId="2" xfId="0" applyNumberFormat="1" applyFont="1" applyFill="1" applyBorder="1" applyAlignment="1">
      <alignment horizontal="center" vertical="center"/>
    </xf>
    <xf numFmtId="2" fontId="22" fillId="2" borderId="1" xfId="0" applyNumberFormat="1" applyFont="1" applyFill="1" applyBorder="1" applyAlignment="1">
      <alignment horizontal="center" vertical="center"/>
    </xf>
    <xf numFmtId="0" fontId="98" fillId="0" borderId="24" xfId="0" applyFont="1" applyBorder="1" applyAlignment="1">
      <alignment horizontal="left" vertical="center"/>
    </xf>
    <xf numFmtId="0" fontId="29" fillId="26" borderId="32" xfId="0" applyFont="1" applyFill="1" applyBorder="1" applyAlignment="1">
      <alignment horizontal="center" vertical="center"/>
    </xf>
    <xf numFmtId="0" fontId="29" fillId="26" borderId="33" xfId="0" applyFont="1" applyFill="1" applyBorder="1" applyAlignment="1">
      <alignment horizontal="center" vertical="center"/>
    </xf>
    <xf numFmtId="0" fontId="29" fillId="26" borderId="34" xfId="0" applyFont="1" applyFill="1" applyBorder="1" applyAlignment="1">
      <alignment horizontal="center" vertical="center"/>
    </xf>
    <xf numFmtId="181" fontId="22" fillId="0" borderId="32" xfId="0" applyNumberFormat="1" applyFont="1" applyBorder="1" applyAlignment="1">
      <alignment horizontal="center" vertical="center"/>
    </xf>
    <xf numFmtId="181" fontId="22" fillId="0" borderId="33" xfId="0" applyNumberFormat="1" applyFont="1" applyBorder="1" applyAlignment="1">
      <alignment horizontal="center" vertical="center"/>
    </xf>
    <xf numFmtId="181" fontId="22" fillId="0" borderId="34" xfId="0" applyNumberFormat="1" applyFont="1" applyBorder="1" applyAlignment="1">
      <alignment horizontal="center" vertical="center"/>
    </xf>
    <xf numFmtId="0" fontId="82" fillId="0" borderId="24" xfId="0" applyFont="1" applyBorder="1" applyAlignment="1">
      <alignment horizontal="left" vertical="center" wrapText="1"/>
    </xf>
    <xf numFmtId="0" fontId="21" fillId="0" borderId="15" xfId="2239" applyFont="1" applyBorder="1" applyAlignment="1">
      <alignment horizontal="center" vertical="center" wrapText="1"/>
    </xf>
    <xf numFmtId="0" fontId="21" fillId="0" borderId="25" xfId="2239" applyFont="1" applyBorder="1" applyAlignment="1">
      <alignment horizontal="center" vertical="center" wrapText="1"/>
    </xf>
    <xf numFmtId="2" fontId="30" fillId="0" borderId="15" xfId="2239" applyNumberFormat="1" applyFont="1" applyBorder="1" applyAlignment="1">
      <alignment horizontal="center" vertical="center" wrapText="1"/>
    </xf>
    <xf numFmtId="2" fontId="30" fillId="0" borderId="25" xfId="2239" applyNumberFormat="1" applyFont="1" applyBorder="1" applyAlignment="1">
      <alignment horizontal="center" vertical="center" wrapText="1"/>
    </xf>
    <xf numFmtId="9" fontId="30" fillId="0" borderId="15" xfId="2240" applyFont="1" applyFill="1" applyBorder="1" applyAlignment="1">
      <alignment horizontal="center" vertical="center" wrapText="1"/>
    </xf>
    <xf numFmtId="0" fontId="30" fillId="0" borderId="25" xfId="2240" applyNumberFormat="1" applyFont="1" applyFill="1" applyBorder="1" applyAlignment="1">
      <alignment horizontal="center" vertical="center" wrapText="1"/>
    </xf>
    <xf numFmtId="0" fontId="30" fillId="0" borderId="15" xfId="2240" applyNumberFormat="1" applyFont="1" applyFill="1" applyBorder="1" applyAlignment="1">
      <alignment horizontal="center" vertical="center" wrapText="1"/>
    </xf>
    <xf numFmtId="2" fontId="30" fillId="33" borderId="15" xfId="2239" applyNumberFormat="1" applyFont="1" applyFill="1" applyBorder="1" applyAlignment="1">
      <alignment horizontal="center" vertical="center" wrapText="1"/>
    </xf>
    <xf numFmtId="2" fontId="30" fillId="33" borderId="25" xfId="2239" applyNumberFormat="1" applyFont="1" applyFill="1" applyBorder="1" applyAlignment="1">
      <alignment horizontal="center" vertical="center" wrapText="1"/>
    </xf>
    <xf numFmtId="9" fontId="22" fillId="0" borderId="15" xfId="2239" applyNumberFormat="1" applyFont="1" applyBorder="1" applyAlignment="1">
      <alignment horizontal="center" vertical="center" wrapText="1"/>
    </xf>
    <xf numFmtId="9" fontId="22" fillId="0" borderId="25" xfId="2239" applyNumberFormat="1" applyFont="1" applyBorder="1" applyAlignment="1">
      <alignment horizontal="center" vertical="center" wrapText="1"/>
    </xf>
    <xf numFmtId="9" fontId="30" fillId="0" borderId="25" xfId="2240" applyFont="1" applyFill="1" applyBorder="1" applyAlignment="1">
      <alignment horizontal="center" vertical="center" wrapText="1"/>
    </xf>
    <xf numFmtId="0" fontId="22" fillId="0" borderId="15" xfId="2239" applyFont="1" applyBorder="1" applyAlignment="1">
      <alignment horizontal="center" vertical="center" wrapText="1"/>
    </xf>
    <xf numFmtId="9" fontId="30" fillId="0" borderId="15" xfId="2243" applyFont="1" applyBorder="1" applyAlignment="1">
      <alignment horizontal="center" vertical="center" wrapText="1"/>
    </xf>
    <xf numFmtId="9" fontId="22" fillId="0" borderId="15" xfId="2240" applyFont="1" applyFill="1" applyBorder="1" applyAlignment="1">
      <alignment horizontal="center" vertical="center" wrapText="1"/>
    </xf>
    <xf numFmtId="0" fontId="28" fillId="2" borderId="15" xfId="2239" applyFont="1" applyFill="1" applyBorder="1" applyAlignment="1">
      <alignment horizontal="center" vertical="center" wrapText="1"/>
    </xf>
    <xf numFmtId="9" fontId="30" fillId="0" borderId="2" xfId="2240" applyFont="1" applyFill="1" applyBorder="1" applyAlignment="1">
      <alignment horizontal="center" vertical="center"/>
    </xf>
    <xf numFmtId="9" fontId="30" fillId="0" borderId="1" xfId="2240" applyFont="1" applyFill="1" applyBorder="1" applyAlignment="1">
      <alignment horizontal="center" vertical="center"/>
    </xf>
    <xf numFmtId="9" fontId="30" fillId="0" borderId="3" xfId="2240" applyFont="1" applyFill="1" applyBorder="1" applyAlignment="1">
      <alignment horizontal="center" vertical="center"/>
    </xf>
    <xf numFmtId="9" fontId="30" fillId="0" borderId="2" xfId="2240" applyFont="1" applyFill="1" applyBorder="1" applyAlignment="1">
      <alignment horizontal="center" vertical="center" wrapText="1"/>
    </xf>
    <xf numFmtId="9" fontId="30" fillId="0" borderId="1" xfId="2240" applyFont="1" applyFill="1" applyBorder="1" applyAlignment="1">
      <alignment horizontal="center" vertical="center" wrapText="1"/>
    </xf>
    <xf numFmtId="0" fontId="70" fillId="0" borderId="0" xfId="2239" applyFont="1" applyAlignment="1">
      <alignment horizontal="center" vertical="center"/>
    </xf>
    <xf numFmtId="0" fontId="67" fillId="0" borderId="0" xfId="2239" applyFont="1" applyAlignment="1">
      <alignment horizontal="center" vertical="center"/>
    </xf>
    <xf numFmtId="0" fontId="71" fillId="0" borderId="0" xfId="2239" applyFont="1" applyAlignment="1">
      <alignment horizontal="center"/>
    </xf>
    <xf numFmtId="0" fontId="21" fillId="32" borderId="15" xfId="2239" applyFont="1" applyFill="1" applyBorder="1" applyAlignment="1">
      <alignment horizontal="center" vertical="center" wrapText="1"/>
    </xf>
    <xf numFmtId="172" fontId="21" fillId="32" borderId="15" xfId="2180" applyFont="1" applyFill="1" applyBorder="1" applyAlignment="1">
      <alignment horizontal="center" vertical="center" wrapText="1"/>
    </xf>
    <xf numFmtId="0" fontId="21" fillId="33" borderId="15" xfId="2239" applyFont="1" applyFill="1" applyBorder="1" applyAlignment="1">
      <alignment horizontal="center" vertical="center" wrapText="1"/>
    </xf>
    <xf numFmtId="2" fontId="21" fillId="32" borderId="22" xfId="2239" applyNumberFormat="1" applyFont="1" applyFill="1" applyBorder="1" applyAlignment="1">
      <alignment horizontal="center" vertical="center" wrapText="1"/>
    </xf>
    <xf numFmtId="2" fontId="21" fillId="32" borderId="23" xfId="2239" applyNumberFormat="1" applyFont="1" applyFill="1" applyBorder="1" applyAlignment="1">
      <alignment horizontal="center" vertical="center" wrapText="1"/>
    </xf>
    <xf numFmtId="2" fontId="30" fillId="0" borderId="19" xfId="2239" applyNumberFormat="1" applyFont="1" applyBorder="1" applyAlignment="1">
      <alignment horizontal="center" vertical="center" wrapText="1"/>
    </xf>
    <xf numFmtId="195" fontId="21" fillId="26" borderId="25" xfId="0" quotePrefix="1" applyNumberFormat="1" applyFont="1" applyFill="1" applyBorder="1" applyAlignment="1">
      <alignment horizontal="center" vertical="center" wrapText="1"/>
    </xf>
    <xf numFmtId="0" fontId="54" fillId="2" borderId="0" xfId="169" applyFont="1" applyFill="1" applyAlignment="1">
      <alignment horizontal="center" vertical="center"/>
    </xf>
    <xf numFmtId="0" fontId="61" fillId="2" borderId="0" xfId="169" applyFont="1" applyFill="1" applyAlignment="1">
      <alignment horizontal="center" vertical="center"/>
    </xf>
    <xf numFmtId="0" fontId="56" fillId="2" borderId="0" xfId="169" applyFont="1" applyFill="1" applyAlignment="1">
      <alignment horizontal="center" vertical="center"/>
    </xf>
    <xf numFmtId="0" fontId="55" fillId="2" borderId="0" xfId="169" applyFont="1" applyFill="1" applyAlignment="1">
      <alignment horizontal="center" vertical="center"/>
    </xf>
    <xf numFmtId="0" fontId="30" fillId="0" borderId="0" xfId="169" applyFont="1" applyAlignment="1">
      <alignment horizontal="justify" vertical="center" wrapText="1"/>
    </xf>
    <xf numFmtId="0" fontId="30" fillId="0" borderId="32" xfId="166" quotePrefix="1" applyFont="1" applyBorder="1" applyAlignment="1">
      <alignment horizontal="left" vertical="center" wrapText="1"/>
    </xf>
    <xf numFmtId="0" fontId="30" fillId="0" borderId="34" xfId="166" quotePrefix="1" applyFont="1" applyBorder="1" applyAlignment="1">
      <alignment horizontal="left" vertical="center" wrapText="1"/>
    </xf>
    <xf numFmtId="0" fontId="21" fillId="26" borderId="25" xfId="0" quotePrefix="1" applyFont="1" applyFill="1" applyBorder="1" applyAlignment="1">
      <alignment horizontal="left" vertical="center" wrapText="1"/>
    </xf>
    <xf numFmtId="0" fontId="57" fillId="25" borderId="32" xfId="161" applyFont="1" applyFill="1" applyBorder="1" applyAlignment="1">
      <alignment horizontal="left" vertical="center"/>
    </xf>
    <xf numFmtId="0" fontId="57" fillId="25" borderId="34" xfId="161" applyFont="1" applyFill="1" applyBorder="1" applyAlignment="1">
      <alignment horizontal="left" vertical="center"/>
    </xf>
    <xf numFmtId="0" fontId="25" fillId="0" borderId="0" xfId="161" applyFont="1" applyAlignment="1">
      <alignment horizontal="center"/>
    </xf>
    <xf numFmtId="0" fontId="23" fillId="0" borderId="20" xfId="2246" applyFont="1" applyBorder="1" applyAlignment="1">
      <alignment horizontal="center" vertical="center"/>
    </xf>
    <xf numFmtId="0" fontId="23" fillId="38" borderId="25" xfId="2246" applyFont="1" applyFill="1" applyBorder="1" applyAlignment="1">
      <alignment horizontal="center" vertical="center"/>
    </xf>
    <xf numFmtId="0" fontId="78" fillId="0" borderId="0" xfId="2244" applyFont="1" applyAlignment="1">
      <alignment horizontal="center" vertical="center"/>
    </xf>
    <xf numFmtId="0" fontId="77" fillId="0" borderId="0" xfId="2244" applyFont="1" applyAlignment="1">
      <alignment horizontal="center" vertical="center"/>
    </xf>
    <xf numFmtId="0" fontId="76" fillId="0" borderId="0" xfId="2244" applyFont="1" applyAlignment="1">
      <alignment horizontal="center" vertical="center"/>
    </xf>
    <xf numFmtId="0" fontId="4" fillId="0" borderId="0" xfId="2244" applyAlignment="1">
      <alignment horizontal="center" vertical="center"/>
    </xf>
    <xf numFmtId="0" fontId="79" fillId="0" borderId="0" xfId="2244" applyFont="1" applyAlignment="1">
      <alignment horizontal="center" vertical="center"/>
    </xf>
    <xf numFmtId="0" fontId="80" fillId="0" borderId="0" xfId="2244" applyFont="1" applyAlignment="1">
      <alignment horizontal="center" vertical="center"/>
    </xf>
    <xf numFmtId="0" fontId="23" fillId="37" borderId="25" xfId="2244" applyFont="1" applyFill="1" applyBorder="1" applyAlignment="1">
      <alignment horizontal="center" vertical="center" wrapText="1"/>
    </xf>
    <xf numFmtId="0" fontId="84" fillId="36" borderId="15" xfId="0" applyFont="1" applyFill="1" applyBorder="1" applyAlignment="1">
      <alignment horizontal="center" wrapText="1"/>
    </xf>
    <xf numFmtId="0" fontId="83" fillId="0" borderId="15" xfId="0" applyFont="1" applyBorder="1" applyAlignment="1">
      <alignment vertical="center" wrapText="1"/>
    </xf>
    <xf numFmtId="0" fontId="84" fillId="0" borderId="15" xfId="0" applyFont="1" applyBorder="1" applyAlignment="1">
      <alignment vertical="center" wrapText="1"/>
    </xf>
    <xf numFmtId="0" fontId="83" fillId="0" borderId="15" xfId="0" applyFont="1" applyBorder="1" applyAlignment="1">
      <alignment horizontal="center" vertical="center" wrapText="1"/>
    </xf>
    <xf numFmtId="193" fontId="84" fillId="36" borderId="19" xfId="2171" applyNumberFormat="1" applyFont="1" applyFill="1" applyBorder="1" applyAlignment="1">
      <alignment horizontal="center" vertical="center"/>
    </xf>
    <xf numFmtId="193" fontId="84" fillId="36" borderId="16" xfId="2171" applyNumberFormat="1" applyFont="1" applyFill="1" applyBorder="1" applyAlignment="1">
      <alignment horizontal="center" vertical="center"/>
    </xf>
    <xf numFmtId="193" fontId="84" fillId="36" borderId="5" xfId="2171" applyNumberFormat="1" applyFont="1" applyFill="1" applyBorder="1" applyAlignment="1">
      <alignment horizontal="center" vertical="center"/>
    </xf>
    <xf numFmtId="0" fontId="83" fillId="0" borderId="15" xfId="0" applyFont="1" applyBorder="1" applyAlignment="1">
      <alignment horizontal="left"/>
    </xf>
    <xf numFmtId="0" fontId="84" fillId="0" borderId="0" xfId="0" applyFont="1" applyAlignment="1">
      <alignment horizontal="center" wrapText="1"/>
    </xf>
    <xf numFmtId="0" fontId="90" fillId="0" borderId="0" xfId="0" applyFont="1" applyAlignment="1">
      <alignment horizontal="center"/>
    </xf>
    <xf numFmtId="0" fontId="84" fillId="0" borderId="15" xfId="0" applyFont="1" applyBorder="1" applyAlignment="1">
      <alignment horizontal="left"/>
    </xf>
    <xf numFmtId="0" fontId="83" fillId="0" borderId="19" xfId="0" applyFont="1" applyBorder="1" applyAlignment="1">
      <alignment horizontal="left" vertical="center" wrapText="1"/>
    </xf>
    <xf numFmtId="0" fontId="83" fillId="0" borderId="16" xfId="0" applyFont="1" applyBorder="1" applyAlignment="1">
      <alignment horizontal="left" vertical="center" wrapText="1"/>
    </xf>
    <xf numFmtId="0" fontId="83" fillId="0" borderId="5" xfId="0" applyFont="1" applyBorder="1" applyAlignment="1">
      <alignment horizontal="left" vertical="center" wrapText="1"/>
    </xf>
    <xf numFmtId="0" fontId="84" fillId="27" borderId="19" xfId="0" applyFont="1" applyFill="1" applyBorder="1" applyAlignment="1">
      <alignment horizontal="left" vertical="center" wrapText="1"/>
    </xf>
    <xf numFmtId="0" fontId="84" fillId="27" borderId="16" xfId="0" applyFont="1" applyFill="1" applyBorder="1" applyAlignment="1">
      <alignment horizontal="left" vertical="center" wrapText="1"/>
    </xf>
    <xf numFmtId="0" fontId="84" fillId="27" borderId="5" xfId="0" applyFont="1" applyFill="1" applyBorder="1" applyAlignment="1">
      <alignment horizontal="left" vertical="center" wrapText="1"/>
    </xf>
    <xf numFmtId="0" fontId="29" fillId="0" borderId="0" xfId="0" applyFont="1" applyAlignment="1">
      <alignment horizontal="center"/>
    </xf>
    <xf numFmtId="0" fontId="84" fillId="0" borderId="0" xfId="0" applyFont="1" applyAlignment="1">
      <alignment horizontal="center"/>
    </xf>
    <xf numFmtId="0" fontId="84" fillId="0" borderId="0" xfId="0" applyFont="1" applyAlignment="1">
      <alignment horizontal="center" vertical="center" wrapText="1"/>
    </xf>
    <xf numFmtId="0" fontId="83" fillId="0" borderId="19" xfId="0" applyFont="1" applyBorder="1" applyAlignment="1">
      <alignment vertical="center" wrapText="1"/>
    </xf>
    <xf numFmtId="0" fontId="23" fillId="32" borderId="25" xfId="2246" applyFont="1" applyFill="1" applyBorder="1" applyAlignment="1">
      <alignment horizontal="center" vertical="center"/>
    </xf>
    <xf numFmtId="0" fontId="22" fillId="0" borderId="0" xfId="2246" applyFont="1" applyAlignment="1">
      <alignment horizontal="center" vertical="center"/>
    </xf>
    <xf numFmtId="0" fontId="23" fillId="38" borderId="15" xfId="2246" applyFont="1" applyFill="1" applyBorder="1" applyAlignment="1">
      <alignment horizontal="center" vertical="center"/>
    </xf>
    <xf numFmtId="0" fontId="87" fillId="0" borderId="0" xfId="2246" applyFont="1" applyAlignment="1">
      <alignment horizontal="center" vertical="center"/>
    </xf>
    <xf numFmtId="0" fontId="23" fillId="38" borderId="19" xfId="2246" applyFont="1" applyFill="1" applyBorder="1" applyAlignment="1">
      <alignment horizontal="center" vertical="center"/>
    </xf>
    <xf numFmtId="0" fontId="23" fillId="38" borderId="5" xfId="2246" applyFont="1" applyFill="1" applyBorder="1" applyAlignment="1">
      <alignment horizontal="center" vertical="center"/>
    </xf>
    <xf numFmtId="0" fontId="96" fillId="0" borderId="0" xfId="2246" applyFont="1" applyAlignment="1">
      <alignment horizontal="center" vertical="center"/>
    </xf>
    <xf numFmtId="14" fontId="62" fillId="0" borderId="32" xfId="0" applyNumberFormat="1" applyFont="1" applyBorder="1" applyAlignment="1">
      <alignment horizontal="center" vertical="center"/>
    </xf>
    <xf numFmtId="14" fontId="62" fillId="0" borderId="34" xfId="0" applyNumberFormat="1" applyFont="1" applyBorder="1" applyAlignment="1">
      <alignment horizontal="center" vertical="center"/>
    </xf>
    <xf numFmtId="176" fontId="22" fillId="0" borderId="32" xfId="0" applyNumberFormat="1" applyFont="1" applyBorder="1" applyAlignment="1">
      <alignment horizontal="center" vertical="center"/>
    </xf>
    <xf numFmtId="176" fontId="22" fillId="0" borderId="34" xfId="0" applyNumberFormat="1" applyFont="1" applyBorder="1" applyAlignment="1">
      <alignment horizontal="center" vertical="center"/>
    </xf>
    <xf numFmtId="0" fontId="23" fillId="38" borderId="32" xfId="2246" applyFont="1" applyFill="1" applyBorder="1" applyAlignment="1">
      <alignment horizontal="center"/>
    </xf>
    <xf numFmtId="0" fontId="23" fillId="38" borderId="33" xfId="2246" applyFont="1" applyFill="1" applyBorder="1" applyAlignment="1">
      <alignment horizontal="center"/>
    </xf>
    <xf numFmtId="0" fontId="23" fillId="38" borderId="34" xfId="2246" applyFont="1" applyFill="1" applyBorder="1" applyAlignment="1">
      <alignment horizontal="center"/>
    </xf>
    <xf numFmtId="0" fontId="53" fillId="2" borderId="43" xfId="0" applyFont="1" applyFill="1" applyBorder="1" applyAlignment="1">
      <alignment horizontal="left" wrapText="1"/>
    </xf>
    <xf numFmtId="0" fontId="53" fillId="2" borderId="0" xfId="0" applyFont="1" applyFill="1" applyAlignment="1">
      <alignment horizontal="left" wrapText="1"/>
    </xf>
    <xf numFmtId="0" fontId="53" fillId="2" borderId="44" xfId="0" applyFont="1" applyFill="1" applyBorder="1" applyAlignment="1">
      <alignment horizontal="left" wrapText="1"/>
    </xf>
    <xf numFmtId="0" fontId="53" fillId="2" borderId="45" xfId="0" applyFont="1" applyFill="1" applyBorder="1" applyAlignment="1">
      <alignment horizontal="left" wrapText="1"/>
    </xf>
    <xf numFmtId="0" fontId="53" fillId="2" borderId="46" xfId="0" applyFont="1" applyFill="1" applyBorder="1" applyAlignment="1">
      <alignment horizontal="left" wrapText="1"/>
    </xf>
    <xf numFmtId="0" fontId="53" fillId="2" borderId="47" xfId="0" applyFont="1" applyFill="1" applyBorder="1" applyAlignment="1">
      <alignment horizontal="left" wrapText="1"/>
    </xf>
    <xf numFmtId="0" fontId="53" fillId="2" borderId="40" xfId="0" applyFont="1" applyFill="1" applyBorder="1" applyAlignment="1">
      <alignment horizontal="left" wrapText="1"/>
    </xf>
    <xf numFmtId="0" fontId="53" fillId="2" borderId="41" xfId="0" applyFont="1" applyFill="1" applyBorder="1" applyAlignment="1">
      <alignment horizontal="left" wrapText="1"/>
    </xf>
    <xf numFmtId="0" fontId="53" fillId="2" borderId="42" xfId="0" applyFont="1" applyFill="1" applyBorder="1" applyAlignment="1">
      <alignment horizontal="left" wrapText="1"/>
    </xf>
    <xf numFmtId="0" fontId="85" fillId="0" borderId="0" xfId="0" applyFont="1" applyAlignment="1">
      <alignment horizontal="center"/>
    </xf>
    <xf numFmtId="0" fontId="53" fillId="2" borderId="25" xfId="0" applyFont="1" applyFill="1" applyBorder="1" applyAlignment="1">
      <alignment horizontal="left" vertical="center" wrapText="1"/>
    </xf>
    <xf numFmtId="0" fontId="101" fillId="0" borderId="25" xfId="0" applyFont="1" applyBorder="1" applyAlignment="1">
      <alignment horizontal="left" vertical="center" wrapText="1"/>
    </xf>
    <xf numFmtId="0" fontId="101" fillId="0" borderId="20" xfId="0" applyFont="1" applyBorder="1" applyAlignment="1">
      <alignment horizontal="center" vertical="center" wrapText="1"/>
    </xf>
    <xf numFmtId="0" fontId="101" fillId="0" borderId="27" xfId="0" applyFont="1" applyBorder="1" applyAlignment="1">
      <alignment horizontal="center" vertical="center" wrapText="1"/>
    </xf>
    <xf numFmtId="0" fontId="53" fillId="0" borderId="25" xfId="0" applyFont="1" applyBorder="1" applyAlignment="1">
      <alignment vertical="center" wrapText="1"/>
    </xf>
    <xf numFmtId="0" fontId="90" fillId="0" borderId="4" xfId="0" applyFont="1" applyBorder="1" applyAlignment="1">
      <alignment horizontal="center"/>
    </xf>
  </cellXfs>
  <cellStyles count="2247">
    <cellStyle name="_Anexo __  RCSP Condiciones Obligatorias" xfId="177" xr:uid="{00000000-0005-0000-0000-000000000000}"/>
    <cellStyle name="_Anexo __ Autos Condiciones Obligatorias" xfId="178" xr:uid="{00000000-0005-0000-0000-000001000000}"/>
    <cellStyle name="_Anexo __ Manejo Condiciones Obligatorias" xfId="179" xr:uid="{00000000-0005-0000-0000-000002000000}"/>
    <cellStyle name="_Anexo 1 Habilitantes" xfId="180" xr:uid="{00000000-0005-0000-0000-000003000000}"/>
    <cellStyle name="_Anexo 2 Condiciones Obligatorias" xfId="181" xr:uid="{00000000-0005-0000-0000-000004000000}"/>
    <cellStyle name="_EVALUACION TECNICA METROVIVIENDA 2010" xfId="182" xr:uid="{00000000-0005-0000-0000-000005000000}"/>
    <cellStyle name="_EVALUACION TECNICA METROVIVIENDA 2010 2" xfId="183" xr:uid="{00000000-0005-0000-0000-000006000000}"/>
    <cellStyle name="_EVALUACION TECNICA METROVIVIENDA 2010_INFORME DE EVALUACION TECNICO PRELIMINAR AJUSTADO" xfId="184" xr:uid="{00000000-0005-0000-0000-000007000000}"/>
    <cellStyle name="_Formato slips estándar" xfId="185" xr:uid="{00000000-0005-0000-0000-000008000000}"/>
    <cellStyle name="_Formato slips estándar_Adenda Grupo 2 COMP MC" xfId="186" xr:uid="{00000000-0005-0000-0000-000009000000}"/>
    <cellStyle name="_Formato slips estándar_Adenda Grupo 2 COMP MCano" xfId="187" xr:uid="{00000000-0005-0000-0000-00000A000000}"/>
    <cellStyle name="_Formato slips estándar_Condiciones Complementarias TRDM" xfId="188" xr:uid="{00000000-0005-0000-0000-00000B000000}"/>
    <cellStyle name="_Formato slips estándar_Condiciones Complementarias V7-1-10" xfId="189" xr:uid="{00000000-0005-0000-0000-00000C000000}"/>
    <cellStyle name="_Formato slips estándar_SlipTecnico Grupo EEB - D&amp;O 6ene10" xfId="190" xr:uid="{00000000-0005-0000-0000-00000D000000}"/>
    <cellStyle name="_Grupo 1 COMPL. V Adenda F" xfId="191" xr:uid="{00000000-0005-0000-0000-00000E000000}"/>
    <cellStyle name="_Slip habilitantes DM (Secretaría)" xfId="192" xr:uid="{00000000-0005-0000-0000-00000F000000}"/>
    <cellStyle name="_Slip habilitantes DM (Secretaría)_Adenda Grupo 2 COMP MC" xfId="193" xr:uid="{00000000-0005-0000-0000-000010000000}"/>
    <cellStyle name="_Slip habilitantes DM (Secretaría)_Adenda Grupo 2 COMP MCano" xfId="194" xr:uid="{00000000-0005-0000-0000-000011000000}"/>
    <cellStyle name="_Slip habilitantes DM (Secretaría)_Condiciones Complementarias TRDM" xfId="195" xr:uid="{00000000-0005-0000-0000-000012000000}"/>
    <cellStyle name="_Slip habilitantes DM (Secretaría)_Condiciones Complementarias V7-1-10" xfId="196" xr:uid="{00000000-0005-0000-0000-000013000000}"/>
    <cellStyle name="_Slip habilitantes DM (Secretaría)_SlipTecnico Grupo EEB - D&amp;O 6ene10" xfId="197" xr:uid="{00000000-0005-0000-0000-000014000000}"/>
    <cellStyle name="_SLIP RCSP NUEVAS CONDICIONES" xfId="198" xr:uid="{00000000-0005-0000-0000-000015000000}"/>
    <cellStyle name="_SLIP RCSP NUEVAS CONDICIONES_Adenda Grupo 2 COMP MC" xfId="199" xr:uid="{00000000-0005-0000-0000-000016000000}"/>
    <cellStyle name="_SLIP RCSP NUEVAS CONDICIONES_Adenda Grupo 2 COMP MCano" xfId="200" xr:uid="{00000000-0005-0000-0000-000017000000}"/>
    <cellStyle name="_SLIP RCSP NUEVAS CONDICIONES_Condiciones Complementarias TRDM" xfId="201" xr:uid="{00000000-0005-0000-0000-000018000000}"/>
    <cellStyle name="_SLIP RCSP NUEVAS CONDICIONES_Condiciones Complementarias V7-1-10" xfId="202" xr:uid="{00000000-0005-0000-0000-000019000000}"/>
    <cellStyle name="_SLIP RCSP NUEVAS CONDICIONES_SlipTecnico Grupo EEB - D&amp;O 6ene10" xfId="203" xr:uid="{00000000-0005-0000-0000-00001A000000}"/>
    <cellStyle name="_Slips RCSP (habilitantes) Secretaría" xfId="204" xr:uid="{00000000-0005-0000-0000-00001B000000}"/>
    <cellStyle name="_Slips RCSP (habilitantes) Secretaría_Adenda Grupo 2 COMP MC" xfId="205" xr:uid="{00000000-0005-0000-0000-00001C000000}"/>
    <cellStyle name="_Slips RCSP (habilitantes) Secretaría_Adenda Grupo 2 COMP MCano" xfId="206" xr:uid="{00000000-0005-0000-0000-00001D000000}"/>
    <cellStyle name="_Slips RCSP (habilitantes) Secretaría_Condiciones Complementarias TRDM" xfId="207" xr:uid="{00000000-0005-0000-0000-00001E000000}"/>
    <cellStyle name="_Slips RCSP (habilitantes) Secretaría_Condiciones Complementarias V7-1-10" xfId="208" xr:uid="{00000000-0005-0000-0000-00001F000000}"/>
    <cellStyle name="_Slips RCSP (habilitantes) Secretaría_SlipTecnico Grupo EEB - D&amp;O 6ene10" xfId="209" xr:uid="{00000000-0005-0000-0000-000020000000}"/>
    <cellStyle name="_Terminos Solicitados." xfId="210" xr:uid="{00000000-0005-0000-0000-000021000000}"/>
    <cellStyle name="20% - Accent1" xfId="211" xr:uid="{00000000-0005-0000-0000-000022000000}"/>
    <cellStyle name="20% - Accent2" xfId="212" xr:uid="{00000000-0005-0000-0000-000023000000}"/>
    <cellStyle name="20% - Accent3" xfId="213" xr:uid="{00000000-0005-0000-0000-000024000000}"/>
    <cellStyle name="20% - Accent4" xfId="214" xr:uid="{00000000-0005-0000-0000-000025000000}"/>
    <cellStyle name="20% - Accent5" xfId="215" xr:uid="{00000000-0005-0000-0000-000026000000}"/>
    <cellStyle name="20% - Accent6" xfId="216" xr:uid="{00000000-0005-0000-0000-000027000000}"/>
    <cellStyle name="20% - Énfasis1 2" xfId="217" xr:uid="{00000000-0005-0000-0000-000028000000}"/>
    <cellStyle name="20% - Énfasis1 2 2" xfId="218" xr:uid="{00000000-0005-0000-0000-000029000000}"/>
    <cellStyle name="20% - Énfasis1 3" xfId="219" xr:uid="{00000000-0005-0000-0000-00002A000000}"/>
    <cellStyle name="20% - Énfasis1 4" xfId="220" xr:uid="{00000000-0005-0000-0000-00002B000000}"/>
    <cellStyle name="20% - Énfasis2 2" xfId="221" xr:uid="{00000000-0005-0000-0000-00002C000000}"/>
    <cellStyle name="20% - Énfasis2 2 2" xfId="222" xr:uid="{00000000-0005-0000-0000-00002D000000}"/>
    <cellStyle name="20% - Énfasis2 3" xfId="223" xr:uid="{00000000-0005-0000-0000-00002E000000}"/>
    <cellStyle name="20% - Énfasis2 4" xfId="224" xr:uid="{00000000-0005-0000-0000-00002F000000}"/>
    <cellStyle name="20% - Énfasis3 2" xfId="225" xr:uid="{00000000-0005-0000-0000-000030000000}"/>
    <cellStyle name="20% - Énfasis3 2 2" xfId="226" xr:uid="{00000000-0005-0000-0000-000031000000}"/>
    <cellStyle name="20% - Énfasis3 3" xfId="227" xr:uid="{00000000-0005-0000-0000-000032000000}"/>
    <cellStyle name="20% - Énfasis3 4" xfId="228" xr:uid="{00000000-0005-0000-0000-000033000000}"/>
    <cellStyle name="20% - Énfasis4 2" xfId="229" xr:uid="{00000000-0005-0000-0000-000034000000}"/>
    <cellStyle name="20% - Énfasis4 2 2" xfId="230" xr:uid="{00000000-0005-0000-0000-000035000000}"/>
    <cellStyle name="20% - Énfasis4 3" xfId="231" xr:uid="{00000000-0005-0000-0000-000036000000}"/>
    <cellStyle name="20% - Énfasis4 4" xfId="232" xr:uid="{00000000-0005-0000-0000-000037000000}"/>
    <cellStyle name="20% - Énfasis5 2" xfId="233" xr:uid="{00000000-0005-0000-0000-000038000000}"/>
    <cellStyle name="20% - Énfasis5 2 2" xfId="234" xr:uid="{00000000-0005-0000-0000-000039000000}"/>
    <cellStyle name="20% - Énfasis5 3" xfId="235" xr:uid="{00000000-0005-0000-0000-00003A000000}"/>
    <cellStyle name="20% - Énfasis5 4" xfId="236" xr:uid="{00000000-0005-0000-0000-00003B000000}"/>
    <cellStyle name="20% - Énfasis6 2" xfId="237" xr:uid="{00000000-0005-0000-0000-00003C000000}"/>
    <cellStyle name="20% - Énfasis6 2 2" xfId="238" xr:uid="{00000000-0005-0000-0000-00003D000000}"/>
    <cellStyle name="20% - Énfasis6 3" xfId="239" xr:uid="{00000000-0005-0000-0000-00003E000000}"/>
    <cellStyle name="20% - Énfasis6 4" xfId="240" xr:uid="{00000000-0005-0000-0000-00003F000000}"/>
    <cellStyle name="40% - Accent1" xfId="241" xr:uid="{00000000-0005-0000-0000-000040000000}"/>
    <cellStyle name="40% - Accent2" xfId="242" xr:uid="{00000000-0005-0000-0000-000041000000}"/>
    <cellStyle name="40% - Accent3" xfId="243" xr:uid="{00000000-0005-0000-0000-000042000000}"/>
    <cellStyle name="40% - Accent4" xfId="244" xr:uid="{00000000-0005-0000-0000-000043000000}"/>
    <cellStyle name="40% - Accent5" xfId="245" xr:uid="{00000000-0005-0000-0000-000044000000}"/>
    <cellStyle name="40% - Accent6" xfId="246" xr:uid="{00000000-0005-0000-0000-000045000000}"/>
    <cellStyle name="40% - Énfasis1 2" xfId="247" xr:uid="{00000000-0005-0000-0000-000046000000}"/>
    <cellStyle name="40% - Énfasis1 2 2" xfId="248" xr:uid="{00000000-0005-0000-0000-000047000000}"/>
    <cellStyle name="40% - Énfasis1 3" xfId="249" xr:uid="{00000000-0005-0000-0000-000048000000}"/>
    <cellStyle name="40% - Énfasis1 4" xfId="250" xr:uid="{00000000-0005-0000-0000-000049000000}"/>
    <cellStyle name="40% - Énfasis2 2" xfId="251" xr:uid="{00000000-0005-0000-0000-00004A000000}"/>
    <cellStyle name="40% - Énfasis2 2 2" xfId="252" xr:uid="{00000000-0005-0000-0000-00004B000000}"/>
    <cellStyle name="40% - Énfasis2 3" xfId="253" xr:uid="{00000000-0005-0000-0000-00004C000000}"/>
    <cellStyle name="40% - Énfasis2 4" xfId="254" xr:uid="{00000000-0005-0000-0000-00004D000000}"/>
    <cellStyle name="40% - Énfasis3 2" xfId="255" xr:uid="{00000000-0005-0000-0000-00004E000000}"/>
    <cellStyle name="40% - Énfasis3 2 2" xfId="256" xr:uid="{00000000-0005-0000-0000-00004F000000}"/>
    <cellStyle name="40% - Énfasis3 3" xfId="257" xr:uid="{00000000-0005-0000-0000-000050000000}"/>
    <cellStyle name="40% - Énfasis3 4" xfId="258" xr:uid="{00000000-0005-0000-0000-000051000000}"/>
    <cellStyle name="40% - Énfasis4 2" xfId="259" xr:uid="{00000000-0005-0000-0000-000052000000}"/>
    <cellStyle name="40% - Énfasis4 2 2" xfId="260" xr:uid="{00000000-0005-0000-0000-000053000000}"/>
    <cellStyle name="40% - Énfasis4 3" xfId="261" xr:uid="{00000000-0005-0000-0000-000054000000}"/>
    <cellStyle name="40% - Énfasis4 4" xfId="262" xr:uid="{00000000-0005-0000-0000-000055000000}"/>
    <cellStyle name="40% - Énfasis5 2" xfId="263" xr:uid="{00000000-0005-0000-0000-000056000000}"/>
    <cellStyle name="40% - Énfasis5 2 2" xfId="264" xr:uid="{00000000-0005-0000-0000-000057000000}"/>
    <cellStyle name="40% - Énfasis5 3" xfId="265" xr:uid="{00000000-0005-0000-0000-000058000000}"/>
    <cellStyle name="40% - Énfasis5 4" xfId="266" xr:uid="{00000000-0005-0000-0000-000059000000}"/>
    <cellStyle name="40% - Énfasis6 2" xfId="267" xr:uid="{00000000-0005-0000-0000-00005A000000}"/>
    <cellStyle name="40% - Énfasis6 2 2" xfId="268" xr:uid="{00000000-0005-0000-0000-00005B000000}"/>
    <cellStyle name="40% - Énfasis6 3" xfId="269" xr:uid="{00000000-0005-0000-0000-00005C000000}"/>
    <cellStyle name="40% - Énfasis6 4" xfId="270" xr:uid="{00000000-0005-0000-0000-00005D000000}"/>
    <cellStyle name="60% - Accent1" xfId="271" xr:uid="{00000000-0005-0000-0000-00005E000000}"/>
    <cellStyle name="60% - Accent2" xfId="272" xr:uid="{00000000-0005-0000-0000-00005F000000}"/>
    <cellStyle name="60% - Accent3" xfId="273" xr:uid="{00000000-0005-0000-0000-000060000000}"/>
    <cellStyle name="60% - Accent4" xfId="274" xr:uid="{00000000-0005-0000-0000-000061000000}"/>
    <cellStyle name="60% - Accent5" xfId="275" xr:uid="{00000000-0005-0000-0000-000062000000}"/>
    <cellStyle name="60% - Accent6" xfId="276" xr:uid="{00000000-0005-0000-0000-000063000000}"/>
    <cellStyle name="60% - Énfasis1 2" xfId="277" xr:uid="{00000000-0005-0000-0000-000064000000}"/>
    <cellStyle name="60% - Énfasis1 2 2" xfId="278" xr:uid="{00000000-0005-0000-0000-000065000000}"/>
    <cellStyle name="60% - Énfasis1 3" xfId="279" xr:uid="{00000000-0005-0000-0000-000066000000}"/>
    <cellStyle name="60% - Énfasis1 4" xfId="280" xr:uid="{00000000-0005-0000-0000-000067000000}"/>
    <cellStyle name="60% - Énfasis2 2" xfId="281" xr:uid="{00000000-0005-0000-0000-000068000000}"/>
    <cellStyle name="60% - Énfasis2 2 2" xfId="282" xr:uid="{00000000-0005-0000-0000-000069000000}"/>
    <cellStyle name="60% - Énfasis2 3" xfId="283" xr:uid="{00000000-0005-0000-0000-00006A000000}"/>
    <cellStyle name="60% - Énfasis2 4" xfId="284" xr:uid="{00000000-0005-0000-0000-00006B000000}"/>
    <cellStyle name="60% - Énfasis3 2" xfId="285" xr:uid="{00000000-0005-0000-0000-00006C000000}"/>
    <cellStyle name="60% - Énfasis3 2 2" xfId="286" xr:uid="{00000000-0005-0000-0000-00006D000000}"/>
    <cellStyle name="60% - Énfasis3 3" xfId="287" xr:uid="{00000000-0005-0000-0000-00006E000000}"/>
    <cellStyle name="60% - Énfasis3 4" xfId="288" xr:uid="{00000000-0005-0000-0000-00006F000000}"/>
    <cellStyle name="60% - Énfasis4 2" xfId="289" xr:uid="{00000000-0005-0000-0000-000070000000}"/>
    <cellStyle name="60% - Énfasis4 2 2" xfId="290" xr:uid="{00000000-0005-0000-0000-000071000000}"/>
    <cellStyle name="60% - Énfasis4 3" xfId="291" xr:uid="{00000000-0005-0000-0000-000072000000}"/>
    <cellStyle name="60% - Énfasis4 4" xfId="292" xr:uid="{00000000-0005-0000-0000-000073000000}"/>
    <cellStyle name="60% - Énfasis5 2" xfId="293" xr:uid="{00000000-0005-0000-0000-000074000000}"/>
    <cellStyle name="60% - Énfasis5 2 2" xfId="294" xr:uid="{00000000-0005-0000-0000-000075000000}"/>
    <cellStyle name="60% - Énfasis5 3" xfId="295" xr:uid="{00000000-0005-0000-0000-000076000000}"/>
    <cellStyle name="60% - Énfasis5 4" xfId="296" xr:uid="{00000000-0005-0000-0000-000077000000}"/>
    <cellStyle name="60% - Énfasis6 2" xfId="297" xr:uid="{00000000-0005-0000-0000-000078000000}"/>
    <cellStyle name="60% - Énfasis6 2 2" xfId="298" xr:uid="{00000000-0005-0000-0000-000079000000}"/>
    <cellStyle name="60% - Énfasis6 3" xfId="299" xr:uid="{00000000-0005-0000-0000-00007A000000}"/>
    <cellStyle name="60% - Énfasis6 4" xfId="300" xr:uid="{00000000-0005-0000-0000-00007B000000}"/>
    <cellStyle name="Accent1" xfId="301" xr:uid="{00000000-0005-0000-0000-00007C000000}"/>
    <cellStyle name="Accent2" xfId="302" xr:uid="{00000000-0005-0000-0000-00007D000000}"/>
    <cellStyle name="Accent3" xfId="303" xr:uid="{00000000-0005-0000-0000-00007E000000}"/>
    <cellStyle name="Accent4" xfId="304" xr:uid="{00000000-0005-0000-0000-00007F000000}"/>
    <cellStyle name="Accent5" xfId="305" xr:uid="{00000000-0005-0000-0000-000080000000}"/>
    <cellStyle name="Accent6" xfId="306" xr:uid="{00000000-0005-0000-0000-000081000000}"/>
    <cellStyle name="Bad" xfId="307" xr:uid="{00000000-0005-0000-0000-000082000000}"/>
    <cellStyle name="Buena 2" xfId="308" xr:uid="{00000000-0005-0000-0000-000083000000}"/>
    <cellStyle name="Buena 2 2" xfId="309" xr:uid="{00000000-0005-0000-0000-000084000000}"/>
    <cellStyle name="Buena 3" xfId="310" xr:uid="{00000000-0005-0000-0000-000085000000}"/>
    <cellStyle name="Buena 4" xfId="311" xr:uid="{00000000-0005-0000-0000-000086000000}"/>
    <cellStyle name="Calculation" xfId="312" xr:uid="{00000000-0005-0000-0000-000087000000}"/>
    <cellStyle name="Cálculo 2" xfId="313" xr:uid="{00000000-0005-0000-0000-000088000000}"/>
    <cellStyle name="Cálculo 2 2" xfId="314" xr:uid="{00000000-0005-0000-0000-000089000000}"/>
    <cellStyle name="Cálculo 3" xfId="315" xr:uid="{00000000-0005-0000-0000-00008A000000}"/>
    <cellStyle name="Cálculo 4" xfId="316" xr:uid="{00000000-0005-0000-0000-00008B000000}"/>
    <cellStyle name="Celda de comprobación 2" xfId="317" xr:uid="{00000000-0005-0000-0000-00008C000000}"/>
    <cellStyle name="Celda de comprobación 2 2" xfId="318" xr:uid="{00000000-0005-0000-0000-00008D000000}"/>
    <cellStyle name="Celda de comprobación 3" xfId="319" xr:uid="{00000000-0005-0000-0000-00008E000000}"/>
    <cellStyle name="Celda de comprobación 4" xfId="320" xr:uid="{00000000-0005-0000-0000-00008F000000}"/>
    <cellStyle name="Celda vinculada 2" xfId="321" xr:uid="{00000000-0005-0000-0000-000090000000}"/>
    <cellStyle name="Celda vinculada 2 2" xfId="322" xr:uid="{00000000-0005-0000-0000-000091000000}"/>
    <cellStyle name="Celda vinculada 3" xfId="323" xr:uid="{00000000-0005-0000-0000-000092000000}"/>
    <cellStyle name="Celda vinculada 4" xfId="324" xr:uid="{00000000-0005-0000-0000-000093000000}"/>
    <cellStyle name="Encabezado 4 2" xfId="325" xr:uid="{00000000-0005-0000-0000-000094000000}"/>
    <cellStyle name="Encabezado 4 2 2" xfId="326" xr:uid="{00000000-0005-0000-0000-000095000000}"/>
    <cellStyle name="Encabezado 4 3" xfId="327" xr:uid="{00000000-0005-0000-0000-000096000000}"/>
    <cellStyle name="Encabezado 4 4" xfId="328" xr:uid="{00000000-0005-0000-0000-000097000000}"/>
    <cellStyle name="Énfasis1 2" xfId="329" xr:uid="{00000000-0005-0000-0000-000098000000}"/>
    <cellStyle name="Énfasis1 2 2" xfId="330" xr:uid="{00000000-0005-0000-0000-000099000000}"/>
    <cellStyle name="Énfasis1 3" xfId="331" xr:uid="{00000000-0005-0000-0000-00009A000000}"/>
    <cellStyle name="Énfasis1 4" xfId="332" xr:uid="{00000000-0005-0000-0000-00009B000000}"/>
    <cellStyle name="Énfasis2 2" xfId="333" xr:uid="{00000000-0005-0000-0000-00009C000000}"/>
    <cellStyle name="Énfasis2 2 2" xfId="334" xr:uid="{00000000-0005-0000-0000-00009D000000}"/>
    <cellStyle name="Énfasis2 3" xfId="335" xr:uid="{00000000-0005-0000-0000-00009E000000}"/>
    <cellStyle name="Énfasis2 4" xfId="336" xr:uid="{00000000-0005-0000-0000-00009F000000}"/>
    <cellStyle name="Énfasis3 2" xfId="337" xr:uid="{00000000-0005-0000-0000-0000A0000000}"/>
    <cellStyle name="Énfasis3 2 2" xfId="338" xr:uid="{00000000-0005-0000-0000-0000A1000000}"/>
    <cellStyle name="Énfasis3 3" xfId="339" xr:uid="{00000000-0005-0000-0000-0000A2000000}"/>
    <cellStyle name="Énfasis3 4" xfId="340" xr:uid="{00000000-0005-0000-0000-0000A3000000}"/>
    <cellStyle name="Énfasis4 2" xfId="341" xr:uid="{00000000-0005-0000-0000-0000A4000000}"/>
    <cellStyle name="Énfasis4 2 2" xfId="342" xr:uid="{00000000-0005-0000-0000-0000A5000000}"/>
    <cellStyle name="Énfasis4 3" xfId="343" xr:uid="{00000000-0005-0000-0000-0000A6000000}"/>
    <cellStyle name="Énfasis4 4" xfId="344" xr:uid="{00000000-0005-0000-0000-0000A7000000}"/>
    <cellStyle name="Énfasis5 2" xfId="345" xr:uid="{00000000-0005-0000-0000-0000A8000000}"/>
    <cellStyle name="Énfasis5 2 2" xfId="346" xr:uid="{00000000-0005-0000-0000-0000A9000000}"/>
    <cellStyle name="Énfasis5 3" xfId="347" xr:uid="{00000000-0005-0000-0000-0000AA000000}"/>
    <cellStyle name="Énfasis5 4" xfId="348" xr:uid="{00000000-0005-0000-0000-0000AB000000}"/>
    <cellStyle name="Énfasis6 2" xfId="349" xr:uid="{00000000-0005-0000-0000-0000AC000000}"/>
    <cellStyle name="Énfasis6 2 2" xfId="350" xr:uid="{00000000-0005-0000-0000-0000AD000000}"/>
    <cellStyle name="Énfasis6 3" xfId="351" xr:uid="{00000000-0005-0000-0000-0000AE000000}"/>
    <cellStyle name="Énfasis6 4" xfId="352" xr:uid="{00000000-0005-0000-0000-0000AF000000}"/>
    <cellStyle name="Entrada 2" xfId="353" xr:uid="{00000000-0005-0000-0000-0000B0000000}"/>
    <cellStyle name="Entrada 2 2" xfId="354" xr:uid="{00000000-0005-0000-0000-0000B1000000}"/>
    <cellStyle name="Entrada 3" xfId="355" xr:uid="{00000000-0005-0000-0000-0000B2000000}"/>
    <cellStyle name="Entrada 4" xfId="356" xr:uid="{00000000-0005-0000-0000-0000B3000000}"/>
    <cellStyle name="Estilo 1" xfId="357" xr:uid="{00000000-0005-0000-0000-0000B4000000}"/>
    <cellStyle name="Estilo 1 10" xfId="358" xr:uid="{00000000-0005-0000-0000-0000B5000000}"/>
    <cellStyle name="Estilo 1 10 2" xfId="359" xr:uid="{00000000-0005-0000-0000-0000B6000000}"/>
    <cellStyle name="Estilo 1 100" xfId="360" xr:uid="{00000000-0005-0000-0000-0000B7000000}"/>
    <cellStyle name="Estilo 1 101" xfId="361" xr:uid="{00000000-0005-0000-0000-0000B8000000}"/>
    <cellStyle name="Estilo 1 102" xfId="362" xr:uid="{00000000-0005-0000-0000-0000B9000000}"/>
    <cellStyle name="Estilo 1 103" xfId="363" xr:uid="{00000000-0005-0000-0000-0000BA000000}"/>
    <cellStyle name="Estilo 1 11" xfId="364" xr:uid="{00000000-0005-0000-0000-0000BB000000}"/>
    <cellStyle name="Estilo 1 11 2" xfId="365" xr:uid="{00000000-0005-0000-0000-0000BC000000}"/>
    <cellStyle name="Estilo 1 12" xfId="366" xr:uid="{00000000-0005-0000-0000-0000BD000000}"/>
    <cellStyle name="Estilo 1 12 2" xfId="367" xr:uid="{00000000-0005-0000-0000-0000BE000000}"/>
    <cellStyle name="Estilo 1 13" xfId="368" xr:uid="{00000000-0005-0000-0000-0000BF000000}"/>
    <cellStyle name="Estilo 1 13 2" xfId="369" xr:uid="{00000000-0005-0000-0000-0000C0000000}"/>
    <cellStyle name="Estilo 1 14" xfId="370" xr:uid="{00000000-0005-0000-0000-0000C1000000}"/>
    <cellStyle name="Estilo 1 14 2" xfId="371" xr:uid="{00000000-0005-0000-0000-0000C2000000}"/>
    <cellStyle name="Estilo 1 15" xfId="372" xr:uid="{00000000-0005-0000-0000-0000C3000000}"/>
    <cellStyle name="Estilo 1 15 2" xfId="373" xr:uid="{00000000-0005-0000-0000-0000C4000000}"/>
    <cellStyle name="Estilo 1 16" xfId="374" xr:uid="{00000000-0005-0000-0000-0000C5000000}"/>
    <cellStyle name="Estilo 1 16 2" xfId="375" xr:uid="{00000000-0005-0000-0000-0000C6000000}"/>
    <cellStyle name="Estilo 1 17" xfId="376" xr:uid="{00000000-0005-0000-0000-0000C7000000}"/>
    <cellStyle name="Estilo 1 17 2" xfId="377" xr:uid="{00000000-0005-0000-0000-0000C8000000}"/>
    <cellStyle name="Estilo 1 18" xfId="378" xr:uid="{00000000-0005-0000-0000-0000C9000000}"/>
    <cellStyle name="Estilo 1 18 2" xfId="379" xr:uid="{00000000-0005-0000-0000-0000CA000000}"/>
    <cellStyle name="Estilo 1 19" xfId="380" xr:uid="{00000000-0005-0000-0000-0000CB000000}"/>
    <cellStyle name="Estilo 1 19 2" xfId="381" xr:uid="{00000000-0005-0000-0000-0000CC000000}"/>
    <cellStyle name="Estilo 1 2" xfId="382" xr:uid="{00000000-0005-0000-0000-0000CD000000}"/>
    <cellStyle name="Estilo 1 2 2" xfId="383" xr:uid="{00000000-0005-0000-0000-0000CE000000}"/>
    <cellStyle name="Estilo 1 2 3" xfId="384" xr:uid="{00000000-0005-0000-0000-0000CF000000}"/>
    <cellStyle name="Estilo 1 20" xfId="385" xr:uid="{00000000-0005-0000-0000-0000D0000000}"/>
    <cellStyle name="Estilo 1 20 2" xfId="386" xr:uid="{00000000-0005-0000-0000-0000D1000000}"/>
    <cellStyle name="Estilo 1 21" xfId="387" xr:uid="{00000000-0005-0000-0000-0000D2000000}"/>
    <cellStyle name="Estilo 1 21 2" xfId="388" xr:uid="{00000000-0005-0000-0000-0000D3000000}"/>
    <cellStyle name="Estilo 1 22" xfId="389" xr:uid="{00000000-0005-0000-0000-0000D4000000}"/>
    <cellStyle name="Estilo 1 22 2" xfId="390" xr:uid="{00000000-0005-0000-0000-0000D5000000}"/>
    <cellStyle name="Estilo 1 23" xfId="391" xr:uid="{00000000-0005-0000-0000-0000D6000000}"/>
    <cellStyle name="Estilo 1 23 2" xfId="392" xr:uid="{00000000-0005-0000-0000-0000D7000000}"/>
    <cellStyle name="Estilo 1 24" xfId="393" xr:uid="{00000000-0005-0000-0000-0000D8000000}"/>
    <cellStyle name="Estilo 1 24 2" xfId="394" xr:uid="{00000000-0005-0000-0000-0000D9000000}"/>
    <cellStyle name="Estilo 1 25" xfId="395" xr:uid="{00000000-0005-0000-0000-0000DA000000}"/>
    <cellStyle name="Estilo 1 25 2" xfId="396" xr:uid="{00000000-0005-0000-0000-0000DB000000}"/>
    <cellStyle name="Estilo 1 26" xfId="397" xr:uid="{00000000-0005-0000-0000-0000DC000000}"/>
    <cellStyle name="Estilo 1 26 2" xfId="398" xr:uid="{00000000-0005-0000-0000-0000DD000000}"/>
    <cellStyle name="Estilo 1 27" xfId="399" xr:uid="{00000000-0005-0000-0000-0000DE000000}"/>
    <cellStyle name="Estilo 1 27 2" xfId="400" xr:uid="{00000000-0005-0000-0000-0000DF000000}"/>
    <cellStyle name="Estilo 1 28" xfId="401" xr:uid="{00000000-0005-0000-0000-0000E0000000}"/>
    <cellStyle name="Estilo 1 28 2" xfId="402" xr:uid="{00000000-0005-0000-0000-0000E1000000}"/>
    <cellStyle name="Estilo 1 29" xfId="403" xr:uid="{00000000-0005-0000-0000-0000E2000000}"/>
    <cellStyle name="Estilo 1 29 2" xfId="404" xr:uid="{00000000-0005-0000-0000-0000E3000000}"/>
    <cellStyle name="Estilo 1 3" xfId="405" xr:uid="{00000000-0005-0000-0000-0000E4000000}"/>
    <cellStyle name="Estilo 1 3 2" xfId="406" xr:uid="{00000000-0005-0000-0000-0000E5000000}"/>
    <cellStyle name="Estilo 1 3 3" xfId="407" xr:uid="{00000000-0005-0000-0000-0000E6000000}"/>
    <cellStyle name="Estilo 1 30" xfId="408" xr:uid="{00000000-0005-0000-0000-0000E7000000}"/>
    <cellStyle name="Estilo 1 30 2" xfId="409" xr:uid="{00000000-0005-0000-0000-0000E8000000}"/>
    <cellStyle name="Estilo 1 31" xfId="410" xr:uid="{00000000-0005-0000-0000-0000E9000000}"/>
    <cellStyle name="Estilo 1 31 2" xfId="411" xr:uid="{00000000-0005-0000-0000-0000EA000000}"/>
    <cellStyle name="Estilo 1 32" xfId="412" xr:uid="{00000000-0005-0000-0000-0000EB000000}"/>
    <cellStyle name="Estilo 1 32 2" xfId="413" xr:uid="{00000000-0005-0000-0000-0000EC000000}"/>
    <cellStyle name="Estilo 1 33" xfId="414" xr:uid="{00000000-0005-0000-0000-0000ED000000}"/>
    <cellStyle name="Estilo 1 33 2" xfId="415" xr:uid="{00000000-0005-0000-0000-0000EE000000}"/>
    <cellStyle name="Estilo 1 34" xfId="416" xr:uid="{00000000-0005-0000-0000-0000EF000000}"/>
    <cellStyle name="Estilo 1 34 2" xfId="417" xr:uid="{00000000-0005-0000-0000-0000F0000000}"/>
    <cellStyle name="Estilo 1 35" xfId="418" xr:uid="{00000000-0005-0000-0000-0000F1000000}"/>
    <cellStyle name="Estilo 1 35 2" xfId="419" xr:uid="{00000000-0005-0000-0000-0000F2000000}"/>
    <cellStyle name="Estilo 1 36" xfId="420" xr:uid="{00000000-0005-0000-0000-0000F3000000}"/>
    <cellStyle name="Estilo 1 36 2" xfId="421" xr:uid="{00000000-0005-0000-0000-0000F4000000}"/>
    <cellStyle name="Estilo 1 37" xfId="422" xr:uid="{00000000-0005-0000-0000-0000F5000000}"/>
    <cellStyle name="Estilo 1 37 2" xfId="423" xr:uid="{00000000-0005-0000-0000-0000F6000000}"/>
    <cellStyle name="Estilo 1 38" xfId="424" xr:uid="{00000000-0005-0000-0000-0000F7000000}"/>
    <cellStyle name="Estilo 1 38 2" xfId="425" xr:uid="{00000000-0005-0000-0000-0000F8000000}"/>
    <cellStyle name="Estilo 1 39" xfId="426" xr:uid="{00000000-0005-0000-0000-0000F9000000}"/>
    <cellStyle name="Estilo 1 39 2" xfId="427" xr:uid="{00000000-0005-0000-0000-0000FA000000}"/>
    <cellStyle name="Estilo 1 4" xfId="428" xr:uid="{00000000-0005-0000-0000-0000FB000000}"/>
    <cellStyle name="Estilo 1 4 2" xfId="429" xr:uid="{00000000-0005-0000-0000-0000FC000000}"/>
    <cellStyle name="Estilo 1 40" xfId="430" xr:uid="{00000000-0005-0000-0000-0000FD000000}"/>
    <cellStyle name="Estilo 1 40 2" xfId="431" xr:uid="{00000000-0005-0000-0000-0000FE000000}"/>
    <cellStyle name="Estilo 1 41" xfId="432" xr:uid="{00000000-0005-0000-0000-0000FF000000}"/>
    <cellStyle name="Estilo 1 41 2" xfId="433" xr:uid="{00000000-0005-0000-0000-000000010000}"/>
    <cellStyle name="Estilo 1 41 3" xfId="434" xr:uid="{00000000-0005-0000-0000-000001010000}"/>
    <cellStyle name="Estilo 1 42" xfId="435" xr:uid="{00000000-0005-0000-0000-000002010000}"/>
    <cellStyle name="Estilo 1 43" xfId="436" xr:uid="{00000000-0005-0000-0000-000003010000}"/>
    <cellStyle name="Estilo 1 44" xfId="437" xr:uid="{00000000-0005-0000-0000-000004010000}"/>
    <cellStyle name="Estilo 1 45" xfId="438" xr:uid="{00000000-0005-0000-0000-000005010000}"/>
    <cellStyle name="Estilo 1 46" xfId="439" xr:uid="{00000000-0005-0000-0000-000006010000}"/>
    <cellStyle name="Estilo 1 47" xfId="440" xr:uid="{00000000-0005-0000-0000-000007010000}"/>
    <cellStyle name="Estilo 1 48" xfId="441" xr:uid="{00000000-0005-0000-0000-000008010000}"/>
    <cellStyle name="Estilo 1 49" xfId="442" xr:uid="{00000000-0005-0000-0000-000009010000}"/>
    <cellStyle name="Estilo 1 5" xfId="443" xr:uid="{00000000-0005-0000-0000-00000A010000}"/>
    <cellStyle name="Estilo 1 5 2" xfId="444" xr:uid="{00000000-0005-0000-0000-00000B010000}"/>
    <cellStyle name="Estilo 1 50" xfId="445" xr:uid="{00000000-0005-0000-0000-00000C010000}"/>
    <cellStyle name="Estilo 1 51" xfId="446" xr:uid="{00000000-0005-0000-0000-00000D010000}"/>
    <cellStyle name="Estilo 1 52" xfId="447" xr:uid="{00000000-0005-0000-0000-00000E010000}"/>
    <cellStyle name="Estilo 1 53" xfId="448" xr:uid="{00000000-0005-0000-0000-00000F010000}"/>
    <cellStyle name="Estilo 1 54" xfId="449" xr:uid="{00000000-0005-0000-0000-000010010000}"/>
    <cellStyle name="Estilo 1 55" xfId="450" xr:uid="{00000000-0005-0000-0000-000011010000}"/>
    <cellStyle name="Estilo 1 56" xfId="451" xr:uid="{00000000-0005-0000-0000-000012010000}"/>
    <cellStyle name="Estilo 1 57" xfId="452" xr:uid="{00000000-0005-0000-0000-000013010000}"/>
    <cellStyle name="Estilo 1 58" xfId="453" xr:uid="{00000000-0005-0000-0000-000014010000}"/>
    <cellStyle name="Estilo 1 59" xfId="454" xr:uid="{00000000-0005-0000-0000-000015010000}"/>
    <cellStyle name="Estilo 1 6" xfId="455" xr:uid="{00000000-0005-0000-0000-000016010000}"/>
    <cellStyle name="Estilo 1 6 2" xfId="456" xr:uid="{00000000-0005-0000-0000-000017010000}"/>
    <cellStyle name="Estilo 1 60" xfId="457" xr:uid="{00000000-0005-0000-0000-000018010000}"/>
    <cellStyle name="Estilo 1 61" xfId="458" xr:uid="{00000000-0005-0000-0000-000019010000}"/>
    <cellStyle name="Estilo 1 62" xfId="459" xr:uid="{00000000-0005-0000-0000-00001A010000}"/>
    <cellStyle name="Estilo 1 63" xfId="460" xr:uid="{00000000-0005-0000-0000-00001B010000}"/>
    <cellStyle name="Estilo 1 64" xfId="461" xr:uid="{00000000-0005-0000-0000-00001C010000}"/>
    <cellStyle name="Estilo 1 65" xfId="462" xr:uid="{00000000-0005-0000-0000-00001D010000}"/>
    <cellStyle name="Estilo 1 66" xfId="463" xr:uid="{00000000-0005-0000-0000-00001E010000}"/>
    <cellStyle name="Estilo 1 67" xfId="464" xr:uid="{00000000-0005-0000-0000-00001F010000}"/>
    <cellStyle name="Estilo 1 68" xfId="465" xr:uid="{00000000-0005-0000-0000-000020010000}"/>
    <cellStyle name="Estilo 1 69" xfId="466" xr:uid="{00000000-0005-0000-0000-000021010000}"/>
    <cellStyle name="Estilo 1 7" xfId="467" xr:uid="{00000000-0005-0000-0000-000022010000}"/>
    <cellStyle name="Estilo 1 7 2" xfId="468" xr:uid="{00000000-0005-0000-0000-000023010000}"/>
    <cellStyle name="Estilo 1 70" xfId="469" xr:uid="{00000000-0005-0000-0000-000024010000}"/>
    <cellStyle name="Estilo 1 71" xfId="470" xr:uid="{00000000-0005-0000-0000-000025010000}"/>
    <cellStyle name="Estilo 1 72" xfId="471" xr:uid="{00000000-0005-0000-0000-000026010000}"/>
    <cellStyle name="Estilo 1 73" xfId="472" xr:uid="{00000000-0005-0000-0000-000027010000}"/>
    <cellStyle name="Estilo 1 74" xfId="473" xr:uid="{00000000-0005-0000-0000-000028010000}"/>
    <cellStyle name="Estilo 1 75" xfId="474" xr:uid="{00000000-0005-0000-0000-000029010000}"/>
    <cellStyle name="Estilo 1 76" xfId="475" xr:uid="{00000000-0005-0000-0000-00002A010000}"/>
    <cellStyle name="Estilo 1 77" xfId="476" xr:uid="{00000000-0005-0000-0000-00002B010000}"/>
    <cellStyle name="Estilo 1 78" xfId="477" xr:uid="{00000000-0005-0000-0000-00002C010000}"/>
    <cellStyle name="Estilo 1 79" xfId="478" xr:uid="{00000000-0005-0000-0000-00002D010000}"/>
    <cellStyle name="Estilo 1 8" xfId="479" xr:uid="{00000000-0005-0000-0000-00002E010000}"/>
    <cellStyle name="Estilo 1 8 2" xfId="480" xr:uid="{00000000-0005-0000-0000-00002F010000}"/>
    <cellStyle name="Estilo 1 80" xfId="481" xr:uid="{00000000-0005-0000-0000-000030010000}"/>
    <cellStyle name="Estilo 1 81" xfId="482" xr:uid="{00000000-0005-0000-0000-000031010000}"/>
    <cellStyle name="Estilo 1 82" xfId="483" xr:uid="{00000000-0005-0000-0000-000032010000}"/>
    <cellStyle name="Estilo 1 83" xfId="484" xr:uid="{00000000-0005-0000-0000-000033010000}"/>
    <cellStyle name="Estilo 1 84" xfId="485" xr:uid="{00000000-0005-0000-0000-000034010000}"/>
    <cellStyle name="Estilo 1 85" xfId="486" xr:uid="{00000000-0005-0000-0000-000035010000}"/>
    <cellStyle name="Estilo 1 86" xfId="487" xr:uid="{00000000-0005-0000-0000-000036010000}"/>
    <cellStyle name="Estilo 1 87" xfId="488" xr:uid="{00000000-0005-0000-0000-000037010000}"/>
    <cellStyle name="Estilo 1 88" xfId="489" xr:uid="{00000000-0005-0000-0000-000038010000}"/>
    <cellStyle name="Estilo 1 89" xfId="490" xr:uid="{00000000-0005-0000-0000-000039010000}"/>
    <cellStyle name="Estilo 1 9" xfId="491" xr:uid="{00000000-0005-0000-0000-00003A010000}"/>
    <cellStyle name="Estilo 1 9 2" xfId="492" xr:uid="{00000000-0005-0000-0000-00003B010000}"/>
    <cellStyle name="Estilo 1 90" xfId="493" xr:uid="{00000000-0005-0000-0000-00003C010000}"/>
    <cellStyle name="Estilo 1 91" xfId="494" xr:uid="{00000000-0005-0000-0000-00003D010000}"/>
    <cellStyle name="Estilo 1 92" xfId="495" xr:uid="{00000000-0005-0000-0000-00003E010000}"/>
    <cellStyle name="Estilo 1 93" xfId="496" xr:uid="{00000000-0005-0000-0000-00003F010000}"/>
    <cellStyle name="Estilo 1 94" xfId="497" xr:uid="{00000000-0005-0000-0000-000040010000}"/>
    <cellStyle name="Estilo 1 95" xfId="498" xr:uid="{00000000-0005-0000-0000-000041010000}"/>
    <cellStyle name="Estilo 1 96" xfId="499" xr:uid="{00000000-0005-0000-0000-000042010000}"/>
    <cellStyle name="Estilo 1 97" xfId="500" xr:uid="{00000000-0005-0000-0000-000043010000}"/>
    <cellStyle name="Estilo 1 98" xfId="501" xr:uid="{00000000-0005-0000-0000-000044010000}"/>
    <cellStyle name="Estilo 1 99" xfId="502" xr:uid="{00000000-0005-0000-0000-000045010000}"/>
    <cellStyle name="Euro" xfId="503" xr:uid="{00000000-0005-0000-0000-000046010000}"/>
    <cellStyle name="Euro 10" xfId="504" xr:uid="{00000000-0005-0000-0000-000047010000}"/>
    <cellStyle name="Euro 11" xfId="505" xr:uid="{00000000-0005-0000-0000-000048010000}"/>
    <cellStyle name="Euro 12" xfId="506" xr:uid="{00000000-0005-0000-0000-000049010000}"/>
    <cellStyle name="Euro 13" xfId="507" xr:uid="{00000000-0005-0000-0000-00004A010000}"/>
    <cellStyle name="Euro 14" xfId="508" xr:uid="{00000000-0005-0000-0000-00004B010000}"/>
    <cellStyle name="Euro 15" xfId="509" xr:uid="{00000000-0005-0000-0000-00004C010000}"/>
    <cellStyle name="Euro 16" xfId="510" xr:uid="{00000000-0005-0000-0000-00004D010000}"/>
    <cellStyle name="Euro 17" xfId="511" xr:uid="{00000000-0005-0000-0000-00004E010000}"/>
    <cellStyle name="Euro 18" xfId="512" xr:uid="{00000000-0005-0000-0000-00004F010000}"/>
    <cellStyle name="Euro 19" xfId="513" xr:uid="{00000000-0005-0000-0000-000050010000}"/>
    <cellStyle name="Euro 2" xfId="514" xr:uid="{00000000-0005-0000-0000-000051010000}"/>
    <cellStyle name="Euro 2 10" xfId="515" xr:uid="{00000000-0005-0000-0000-000052010000}"/>
    <cellStyle name="Euro 2 11" xfId="516" xr:uid="{00000000-0005-0000-0000-000053010000}"/>
    <cellStyle name="Euro 2 12" xfId="517" xr:uid="{00000000-0005-0000-0000-000054010000}"/>
    <cellStyle name="Euro 2 13" xfId="518" xr:uid="{00000000-0005-0000-0000-000055010000}"/>
    <cellStyle name="Euro 2 14" xfId="519" xr:uid="{00000000-0005-0000-0000-000056010000}"/>
    <cellStyle name="Euro 2 15" xfId="520" xr:uid="{00000000-0005-0000-0000-000057010000}"/>
    <cellStyle name="Euro 2 16" xfId="521" xr:uid="{00000000-0005-0000-0000-000058010000}"/>
    <cellStyle name="Euro 2 17" xfId="522" xr:uid="{00000000-0005-0000-0000-000059010000}"/>
    <cellStyle name="Euro 2 18" xfId="523" xr:uid="{00000000-0005-0000-0000-00005A010000}"/>
    <cellStyle name="Euro 2 19" xfId="524" xr:uid="{00000000-0005-0000-0000-00005B010000}"/>
    <cellStyle name="Euro 2 2" xfId="525" xr:uid="{00000000-0005-0000-0000-00005C010000}"/>
    <cellStyle name="Euro 2 20" xfId="526" xr:uid="{00000000-0005-0000-0000-00005D010000}"/>
    <cellStyle name="Euro 2 21" xfId="527" xr:uid="{00000000-0005-0000-0000-00005E010000}"/>
    <cellStyle name="Euro 2 22" xfId="528" xr:uid="{00000000-0005-0000-0000-00005F010000}"/>
    <cellStyle name="Euro 2 23" xfId="529" xr:uid="{00000000-0005-0000-0000-000060010000}"/>
    <cellStyle name="Euro 2 24" xfId="530" xr:uid="{00000000-0005-0000-0000-000061010000}"/>
    <cellStyle name="Euro 2 25" xfId="531" xr:uid="{00000000-0005-0000-0000-000062010000}"/>
    <cellStyle name="Euro 2 26" xfId="532" xr:uid="{00000000-0005-0000-0000-000063010000}"/>
    <cellStyle name="Euro 2 27" xfId="533" xr:uid="{00000000-0005-0000-0000-000064010000}"/>
    <cellStyle name="Euro 2 28" xfId="534" xr:uid="{00000000-0005-0000-0000-000065010000}"/>
    <cellStyle name="Euro 2 29" xfId="535" xr:uid="{00000000-0005-0000-0000-000066010000}"/>
    <cellStyle name="Euro 2 3" xfId="536" xr:uid="{00000000-0005-0000-0000-000067010000}"/>
    <cellStyle name="Euro 2 30" xfId="537" xr:uid="{00000000-0005-0000-0000-000068010000}"/>
    <cellStyle name="Euro 2 31" xfId="538" xr:uid="{00000000-0005-0000-0000-000069010000}"/>
    <cellStyle name="Euro 2 32" xfId="539" xr:uid="{00000000-0005-0000-0000-00006A010000}"/>
    <cellStyle name="Euro 2 33" xfId="540" xr:uid="{00000000-0005-0000-0000-00006B010000}"/>
    <cellStyle name="Euro 2 34" xfId="541" xr:uid="{00000000-0005-0000-0000-00006C010000}"/>
    <cellStyle name="Euro 2 35" xfId="542" xr:uid="{00000000-0005-0000-0000-00006D010000}"/>
    <cellStyle name="Euro 2 36" xfId="543" xr:uid="{00000000-0005-0000-0000-00006E010000}"/>
    <cellStyle name="Euro 2 37" xfId="544" xr:uid="{00000000-0005-0000-0000-00006F010000}"/>
    <cellStyle name="Euro 2 38" xfId="545" xr:uid="{00000000-0005-0000-0000-000070010000}"/>
    <cellStyle name="Euro 2 39" xfId="546" xr:uid="{00000000-0005-0000-0000-000071010000}"/>
    <cellStyle name="Euro 2 4" xfId="547" xr:uid="{00000000-0005-0000-0000-000072010000}"/>
    <cellStyle name="Euro 2 40" xfId="548" xr:uid="{00000000-0005-0000-0000-000073010000}"/>
    <cellStyle name="Euro 2 41" xfId="549" xr:uid="{00000000-0005-0000-0000-000074010000}"/>
    <cellStyle name="Euro 2 42" xfId="550" xr:uid="{00000000-0005-0000-0000-000075010000}"/>
    <cellStyle name="Euro 2 43" xfId="551" xr:uid="{00000000-0005-0000-0000-000076010000}"/>
    <cellStyle name="Euro 2 44" xfId="552" xr:uid="{00000000-0005-0000-0000-000077010000}"/>
    <cellStyle name="Euro 2 45" xfId="553" xr:uid="{00000000-0005-0000-0000-000078010000}"/>
    <cellStyle name="Euro 2 46" xfId="554" xr:uid="{00000000-0005-0000-0000-000079010000}"/>
    <cellStyle name="Euro 2 47" xfId="555" xr:uid="{00000000-0005-0000-0000-00007A010000}"/>
    <cellStyle name="Euro 2 48" xfId="556" xr:uid="{00000000-0005-0000-0000-00007B010000}"/>
    <cellStyle name="Euro 2 49" xfId="557" xr:uid="{00000000-0005-0000-0000-00007C010000}"/>
    <cellStyle name="Euro 2 5" xfId="558" xr:uid="{00000000-0005-0000-0000-00007D010000}"/>
    <cellStyle name="Euro 2 50" xfId="559" xr:uid="{00000000-0005-0000-0000-00007E010000}"/>
    <cellStyle name="Euro 2 51" xfId="560" xr:uid="{00000000-0005-0000-0000-00007F010000}"/>
    <cellStyle name="Euro 2 52" xfId="561" xr:uid="{00000000-0005-0000-0000-000080010000}"/>
    <cellStyle name="Euro 2 53" xfId="562" xr:uid="{00000000-0005-0000-0000-000081010000}"/>
    <cellStyle name="Euro 2 54" xfId="563" xr:uid="{00000000-0005-0000-0000-000082010000}"/>
    <cellStyle name="Euro 2 55" xfId="564" xr:uid="{00000000-0005-0000-0000-000083010000}"/>
    <cellStyle name="Euro 2 56" xfId="565" xr:uid="{00000000-0005-0000-0000-000084010000}"/>
    <cellStyle name="Euro 2 57" xfId="566" xr:uid="{00000000-0005-0000-0000-000085010000}"/>
    <cellStyle name="Euro 2 58" xfId="567" xr:uid="{00000000-0005-0000-0000-000086010000}"/>
    <cellStyle name="Euro 2 59" xfId="568" xr:uid="{00000000-0005-0000-0000-000087010000}"/>
    <cellStyle name="Euro 2 6" xfId="569" xr:uid="{00000000-0005-0000-0000-000088010000}"/>
    <cellStyle name="Euro 2 60" xfId="570" xr:uid="{00000000-0005-0000-0000-000089010000}"/>
    <cellStyle name="Euro 2 61" xfId="571" xr:uid="{00000000-0005-0000-0000-00008A010000}"/>
    <cellStyle name="Euro 2 62" xfId="572" xr:uid="{00000000-0005-0000-0000-00008B010000}"/>
    <cellStyle name="Euro 2 63" xfId="573" xr:uid="{00000000-0005-0000-0000-00008C010000}"/>
    <cellStyle name="Euro 2 64" xfId="574" xr:uid="{00000000-0005-0000-0000-00008D010000}"/>
    <cellStyle name="Euro 2 65" xfId="575" xr:uid="{00000000-0005-0000-0000-00008E010000}"/>
    <cellStyle name="Euro 2 7" xfId="576" xr:uid="{00000000-0005-0000-0000-00008F010000}"/>
    <cellStyle name="Euro 2 8" xfId="577" xr:uid="{00000000-0005-0000-0000-000090010000}"/>
    <cellStyle name="Euro 2 9" xfId="578" xr:uid="{00000000-0005-0000-0000-000091010000}"/>
    <cellStyle name="Euro 20" xfId="579" xr:uid="{00000000-0005-0000-0000-000092010000}"/>
    <cellStyle name="Euro 21" xfId="580" xr:uid="{00000000-0005-0000-0000-000093010000}"/>
    <cellStyle name="Euro 22" xfId="581" xr:uid="{00000000-0005-0000-0000-000094010000}"/>
    <cellStyle name="Euro 23" xfId="582" xr:uid="{00000000-0005-0000-0000-000095010000}"/>
    <cellStyle name="Euro 24" xfId="583" xr:uid="{00000000-0005-0000-0000-000096010000}"/>
    <cellStyle name="Euro 25" xfId="584" xr:uid="{00000000-0005-0000-0000-000097010000}"/>
    <cellStyle name="Euro 26" xfId="585" xr:uid="{00000000-0005-0000-0000-000098010000}"/>
    <cellStyle name="Euro 27" xfId="586" xr:uid="{00000000-0005-0000-0000-000099010000}"/>
    <cellStyle name="Euro 28" xfId="587" xr:uid="{00000000-0005-0000-0000-00009A010000}"/>
    <cellStyle name="Euro 29" xfId="588" xr:uid="{00000000-0005-0000-0000-00009B010000}"/>
    <cellStyle name="Euro 3" xfId="589" xr:uid="{00000000-0005-0000-0000-00009C010000}"/>
    <cellStyle name="Euro 3 2" xfId="590" xr:uid="{00000000-0005-0000-0000-00009D010000}"/>
    <cellStyle name="Euro 3 3" xfId="591" xr:uid="{00000000-0005-0000-0000-00009E010000}"/>
    <cellStyle name="Euro 3 4" xfId="592" xr:uid="{00000000-0005-0000-0000-00009F010000}"/>
    <cellStyle name="Euro 30" xfId="593" xr:uid="{00000000-0005-0000-0000-0000A0010000}"/>
    <cellStyle name="Euro 31" xfId="594" xr:uid="{00000000-0005-0000-0000-0000A1010000}"/>
    <cellStyle name="Euro 32" xfId="595" xr:uid="{00000000-0005-0000-0000-0000A2010000}"/>
    <cellStyle name="Euro 33" xfId="596" xr:uid="{00000000-0005-0000-0000-0000A3010000}"/>
    <cellStyle name="Euro 34" xfId="597" xr:uid="{00000000-0005-0000-0000-0000A4010000}"/>
    <cellStyle name="Euro 35" xfId="598" xr:uid="{00000000-0005-0000-0000-0000A5010000}"/>
    <cellStyle name="Euro 4" xfId="599" xr:uid="{00000000-0005-0000-0000-0000A6010000}"/>
    <cellStyle name="Euro 5" xfId="600" xr:uid="{00000000-0005-0000-0000-0000A7010000}"/>
    <cellStyle name="Euro 6" xfId="601" xr:uid="{00000000-0005-0000-0000-0000A8010000}"/>
    <cellStyle name="Euro 7" xfId="602" xr:uid="{00000000-0005-0000-0000-0000A9010000}"/>
    <cellStyle name="Euro 8" xfId="603" xr:uid="{00000000-0005-0000-0000-0000AA010000}"/>
    <cellStyle name="Euro 9" xfId="604" xr:uid="{00000000-0005-0000-0000-0000AB010000}"/>
    <cellStyle name="Explanatory Text" xfId="605" xr:uid="{00000000-0005-0000-0000-0000AC010000}"/>
    <cellStyle name="Heading 1" xfId="606" xr:uid="{00000000-0005-0000-0000-0000AD010000}"/>
    <cellStyle name="Heading 2" xfId="607" xr:uid="{00000000-0005-0000-0000-0000AE010000}"/>
    <cellStyle name="Heading 3" xfId="608" xr:uid="{00000000-0005-0000-0000-0000AF010000}"/>
    <cellStyle name="Hipervínculo" xfId="135" builtinId="8" hidden="1"/>
    <cellStyle name="Hipervínculo" xfId="137" builtinId="8" hidden="1"/>
    <cellStyle name="Hipervínculo" xfId="139" builtinId="8" hidden="1"/>
    <cellStyle name="Hipervínculo" xfId="141" builtinId="8" hidden="1"/>
    <cellStyle name="Hipervínculo" xfId="145" builtinId="8" hidden="1"/>
    <cellStyle name="Hipervínculo" xfId="147" builtinId="8" hidden="1"/>
    <cellStyle name="Hipervínculo" xfId="149" builtinId="8" hidden="1"/>
    <cellStyle name="Hipervínculo" xfId="151" builtinId="8" hidden="1"/>
    <cellStyle name="Hipervínculo" xfId="153" builtinId="8" hidden="1"/>
    <cellStyle name="Hipervínculo" xfId="155" builtinId="8" hidden="1"/>
    <cellStyle name="Hipervínculo" xfId="157" builtinId="8" hidden="1"/>
    <cellStyle name="Hipervínculo" xfId="159" builtinId="8" hidden="1"/>
    <cellStyle name="Hipervínculo" xfId="143" builtinId="8" hidden="1"/>
    <cellStyle name="Hipervínculo" xfId="65" builtinId="8" hidden="1"/>
    <cellStyle name="Hipervínculo" xfId="67" builtinId="8" hidden="1"/>
    <cellStyle name="Hipervínculo" xfId="69" builtinId="8" hidden="1"/>
    <cellStyle name="Hipervínculo" xfId="71" builtinId="8" hidden="1"/>
    <cellStyle name="Hipervínculo" xfId="73" builtinId="8" hidden="1"/>
    <cellStyle name="Hipervínculo" xfId="75" builtinId="8" hidden="1"/>
    <cellStyle name="Hipervínculo" xfId="77" builtinId="8" hidden="1"/>
    <cellStyle name="Hipervínculo" xfId="79" builtinId="8" hidden="1"/>
    <cellStyle name="Hipervínculo" xfId="81" builtinId="8" hidden="1"/>
    <cellStyle name="Hipervínculo" xfId="83" builtinId="8" hidden="1"/>
    <cellStyle name="Hipervínculo" xfId="85" builtinId="8" hidden="1"/>
    <cellStyle name="Hipervínculo" xfId="87" builtinId="8" hidden="1"/>
    <cellStyle name="Hipervínculo" xfId="89" builtinId="8" hidden="1"/>
    <cellStyle name="Hipervínculo" xfId="91" builtinId="8" hidden="1"/>
    <cellStyle name="Hipervínculo" xfId="93" builtinId="8" hidden="1"/>
    <cellStyle name="Hipervínculo" xfId="97" builtinId="8" hidden="1"/>
    <cellStyle name="Hipervínculo" xfId="99" builtinId="8" hidden="1"/>
    <cellStyle name="Hipervínculo" xfId="101" builtinId="8" hidden="1"/>
    <cellStyle name="Hipervínculo" xfId="103" builtinId="8" hidden="1"/>
    <cellStyle name="Hipervínculo" xfId="105" builtinId="8" hidden="1"/>
    <cellStyle name="Hipervínculo" xfId="107" builtinId="8" hidden="1"/>
    <cellStyle name="Hipervínculo" xfId="109" builtinId="8" hidden="1"/>
    <cellStyle name="Hipervínculo" xfId="111" builtinId="8" hidden="1"/>
    <cellStyle name="Hipervínculo" xfId="113" builtinId="8" hidden="1"/>
    <cellStyle name="Hipervínculo" xfId="115" builtinId="8" hidden="1"/>
    <cellStyle name="Hipervínculo" xfId="117" builtinId="8" hidden="1"/>
    <cellStyle name="Hipervínculo" xfId="119" builtinId="8" hidden="1"/>
    <cellStyle name="Hipervínculo" xfId="121" builtinId="8" hidden="1"/>
    <cellStyle name="Hipervínculo" xfId="123" builtinId="8" hidden="1"/>
    <cellStyle name="Hipervínculo" xfId="125" builtinId="8" hidden="1"/>
    <cellStyle name="Hipervínculo" xfId="129" builtinId="8" hidden="1"/>
    <cellStyle name="Hipervínculo" xfId="131" builtinId="8" hidden="1"/>
    <cellStyle name="Hipervínculo" xfId="133" builtinId="8" hidden="1"/>
    <cellStyle name="Hipervínculo" xfId="127" builtinId="8" hidden="1"/>
    <cellStyle name="Hipervínculo" xfId="95" builtinId="8" hidden="1"/>
    <cellStyle name="Hipervínculo" xfId="63" builtinId="8" hidden="1"/>
    <cellStyle name="Hipervínculo" xfId="33" builtinId="8" hidden="1"/>
    <cellStyle name="Hipervínculo" xfId="35" builtinId="8" hidden="1"/>
    <cellStyle name="Hipervínculo" xfId="37" builtinId="8" hidden="1"/>
    <cellStyle name="Hipervínculo" xfId="39" builtinId="8" hidden="1"/>
    <cellStyle name="Hipervínculo" xfId="41" builtinId="8" hidden="1"/>
    <cellStyle name="Hipervínculo" xfId="43" builtinId="8" hidden="1"/>
    <cellStyle name="Hipervínculo" xfId="45" builtinId="8" hidden="1"/>
    <cellStyle name="Hipervínculo" xfId="47" builtinId="8" hidden="1"/>
    <cellStyle name="Hipervínculo" xfId="49" builtinId="8" hidden="1"/>
    <cellStyle name="Hipervínculo" xfId="51" builtinId="8" hidden="1"/>
    <cellStyle name="Hipervínculo" xfId="53" builtinId="8" hidden="1"/>
    <cellStyle name="Hipervínculo" xfId="55" builtinId="8" hidden="1"/>
    <cellStyle name="Hipervínculo" xfId="57" builtinId="8" hidden="1"/>
    <cellStyle name="Hipervínculo" xfId="59" builtinId="8" hidden="1"/>
    <cellStyle name="Hipervínculo" xfId="61" builtinId="8" hidden="1"/>
    <cellStyle name="Hipervínculo" xfId="31"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9" builtinId="8" hidden="1"/>
    <cellStyle name="Hipervínculo" xfId="11" builtinId="8" hidden="1"/>
    <cellStyle name="Hipervínculo" xfId="13" builtinId="8" hidden="1"/>
    <cellStyle name="Hipervínculo" xfId="15" builtinId="8" hidden="1"/>
    <cellStyle name="Hipervínculo" xfId="5" builtinId="8" hidden="1"/>
    <cellStyle name="Hipervínculo" xfId="7" builtinId="8" hidden="1"/>
    <cellStyle name="Hipervínculo" xfId="3" builtinId="8" hidden="1"/>
    <cellStyle name="Hipervínculo visitado" xfId="158" builtinId="9" hidden="1"/>
    <cellStyle name="Hipervínculo visitado" xfId="160" builtinId="9" hidden="1"/>
    <cellStyle name="Hipervínculo visitado" xfId="76" builtinId="9" hidden="1"/>
    <cellStyle name="Hipervínculo visitado" xfId="78" builtinId="9" hidden="1"/>
    <cellStyle name="Hipervínculo visitado" xfId="80" builtinId="9" hidden="1"/>
    <cellStyle name="Hipervínculo visitado" xfId="82" builtinId="9" hidden="1"/>
    <cellStyle name="Hipervínculo visitado" xfId="84" builtinId="9" hidden="1"/>
    <cellStyle name="Hipervínculo visitado" xfId="86" builtinId="9" hidden="1"/>
    <cellStyle name="Hipervínculo visitado" xfId="88" builtinId="9" hidden="1"/>
    <cellStyle name="Hipervínculo visitado" xfId="90" builtinId="9" hidden="1"/>
    <cellStyle name="Hipervínculo visitado" xfId="92" builtinId="9" hidden="1"/>
    <cellStyle name="Hipervínculo visitado" xfId="94" builtinId="9" hidden="1"/>
    <cellStyle name="Hipervínculo visitado" xfId="96" builtinId="9" hidden="1"/>
    <cellStyle name="Hipervínculo visitado" xfId="100" builtinId="9" hidden="1"/>
    <cellStyle name="Hipervínculo visitado" xfId="102" builtinId="9" hidden="1"/>
    <cellStyle name="Hipervínculo visitado" xfId="104" builtinId="9" hidden="1"/>
    <cellStyle name="Hipervínculo visitado" xfId="106" builtinId="9" hidden="1"/>
    <cellStyle name="Hipervínculo visitado" xfId="108" builtinId="9" hidden="1"/>
    <cellStyle name="Hipervínculo visitado" xfId="110" builtinId="9" hidden="1"/>
    <cellStyle name="Hipervínculo visitado" xfId="112" builtinId="9" hidden="1"/>
    <cellStyle name="Hipervínculo visitado" xfId="114" builtinId="9" hidden="1"/>
    <cellStyle name="Hipervínculo visitado" xfId="116" builtinId="9" hidden="1"/>
    <cellStyle name="Hipervínculo visitado" xfId="118" builtinId="9" hidden="1"/>
    <cellStyle name="Hipervínculo visitado" xfId="120" builtinId="9" hidden="1"/>
    <cellStyle name="Hipervínculo visitado" xfId="122" builtinId="9" hidden="1"/>
    <cellStyle name="Hipervínculo visitado" xfId="124" builtinId="9" hidden="1"/>
    <cellStyle name="Hipervínculo visitado" xfId="126" builtinId="9" hidden="1"/>
    <cellStyle name="Hipervínculo visitado" xfId="128" builtinId="9" hidden="1"/>
    <cellStyle name="Hipervínculo visitado" xfId="132" builtinId="9" hidden="1"/>
    <cellStyle name="Hipervínculo visitado" xfId="134" builtinId="9" hidden="1"/>
    <cellStyle name="Hipervínculo visitado" xfId="136" builtinId="9" hidden="1"/>
    <cellStyle name="Hipervínculo visitado" xfId="138" builtinId="9" hidden="1"/>
    <cellStyle name="Hipervínculo visitado" xfId="140" builtinId="9" hidden="1"/>
    <cellStyle name="Hipervínculo visitado" xfId="142" builtinId="9" hidden="1"/>
    <cellStyle name="Hipervínculo visitado" xfId="144" builtinId="9" hidden="1"/>
    <cellStyle name="Hipervínculo visitado" xfId="146" builtinId="9" hidden="1"/>
    <cellStyle name="Hipervínculo visitado" xfId="148" builtinId="9" hidden="1"/>
    <cellStyle name="Hipervínculo visitado" xfId="150" builtinId="9" hidden="1"/>
    <cellStyle name="Hipervínculo visitado" xfId="152" builtinId="9" hidden="1"/>
    <cellStyle name="Hipervínculo visitado" xfId="154" builtinId="9" hidden="1"/>
    <cellStyle name="Hipervínculo visitado" xfId="156" builtinId="9" hidden="1"/>
    <cellStyle name="Hipervínculo visitado" xfId="130" builtinId="9" hidden="1"/>
    <cellStyle name="Hipervínculo visitado" xfId="98" builtinId="9" hidden="1"/>
    <cellStyle name="Hipervínculo visitado" xfId="38" builtinId="9" hidden="1"/>
    <cellStyle name="Hipervínculo visitado" xfId="40" builtinId="9" hidden="1"/>
    <cellStyle name="Hipervínculo visitado" xfId="42" builtinId="9" hidden="1"/>
    <cellStyle name="Hipervínculo visitado" xfId="44" builtinId="9" hidden="1"/>
    <cellStyle name="Hipervínculo visitado" xfId="46" builtinId="9" hidden="1"/>
    <cellStyle name="Hipervínculo visitado" xfId="48" builtinId="9" hidden="1"/>
    <cellStyle name="Hipervínculo visitado" xfId="50" builtinId="9" hidden="1"/>
    <cellStyle name="Hipervínculo visitado" xfId="52" builtinId="9" hidden="1"/>
    <cellStyle name="Hipervínculo visitado" xfId="54" builtinId="9" hidden="1"/>
    <cellStyle name="Hipervínculo visitado" xfId="56" builtinId="9" hidden="1"/>
    <cellStyle name="Hipervínculo visitado" xfId="58" builtinId="9" hidden="1"/>
    <cellStyle name="Hipervínculo visitado" xfId="60" builtinId="9" hidden="1"/>
    <cellStyle name="Hipervínculo visitado" xfId="62" builtinId="9" hidden="1"/>
    <cellStyle name="Hipervínculo visitado" xfId="64" builtinId="9" hidden="1"/>
    <cellStyle name="Hipervínculo visitado" xfId="68" builtinId="9" hidden="1"/>
    <cellStyle name="Hipervínculo visitado" xfId="70" builtinId="9" hidden="1"/>
    <cellStyle name="Hipervínculo visitado" xfId="72" builtinId="9" hidden="1"/>
    <cellStyle name="Hipervínculo visitado" xfId="74" builtinId="9" hidden="1"/>
    <cellStyle name="Hipervínculo visitado" xfId="66"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Hipervínculo visitado" xfId="36"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8" builtinId="9" hidden="1"/>
    <cellStyle name="Hipervínculo visitado" xfId="10" builtinId="9" hidden="1"/>
    <cellStyle name="Hipervínculo visitado" xfId="6" builtinId="9" hidden="1"/>
    <cellStyle name="Hipervínculo visitado" xfId="4" builtinId="9" hidden="1"/>
    <cellStyle name="Incorrecto 2" xfId="609" xr:uid="{00000000-0005-0000-0000-00004E020000}"/>
    <cellStyle name="Incorrecto 2 2" xfId="610" xr:uid="{00000000-0005-0000-0000-00004F020000}"/>
    <cellStyle name="Incorrecto 3" xfId="611" xr:uid="{00000000-0005-0000-0000-000050020000}"/>
    <cellStyle name="Incorrecto 4" xfId="612" xr:uid="{00000000-0005-0000-0000-000051020000}"/>
    <cellStyle name="Millares" xfId="1" builtinId="3"/>
    <cellStyle name="Millares [0]" xfId="2" builtinId="6"/>
    <cellStyle name="Millares [0] 2" xfId="615" xr:uid="{00000000-0005-0000-0000-000054020000}"/>
    <cellStyle name="Millares [0] 3" xfId="616" xr:uid="{00000000-0005-0000-0000-000055020000}"/>
    <cellStyle name="Millares [0] 4" xfId="614" xr:uid="{00000000-0005-0000-0000-000056020000}"/>
    <cellStyle name="Millares [0] 4 2" xfId="2187" xr:uid="{00000000-0005-0000-0000-000057020000}"/>
    <cellStyle name="Millares [0] 5" xfId="2175" xr:uid="{00000000-0005-0000-0000-000058020000}"/>
    <cellStyle name="Millares 10" xfId="617" xr:uid="{00000000-0005-0000-0000-000059020000}"/>
    <cellStyle name="Millares 10 2" xfId="618" xr:uid="{00000000-0005-0000-0000-00005A020000}"/>
    <cellStyle name="Millares 10 3" xfId="619" xr:uid="{00000000-0005-0000-0000-00005B020000}"/>
    <cellStyle name="Millares 10 3 2" xfId="2180" xr:uid="{00000000-0005-0000-0000-00005C020000}"/>
    <cellStyle name="Millares 11" xfId="620" xr:uid="{00000000-0005-0000-0000-00005D020000}"/>
    <cellStyle name="Millares 11 2" xfId="621" xr:uid="{00000000-0005-0000-0000-00005E020000}"/>
    <cellStyle name="Millares 12" xfId="622" xr:uid="{00000000-0005-0000-0000-00005F020000}"/>
    <cellStyle name="Millares 12 2" xfId="623" xr:uid="{00000000-0005-0000-0000-000060020000}"/>
    <cellStyle name="Millares 13" xfId="624" xr:uid="{00000000-0005-0000-0000-000061020000}"/>
    <cellStyle name="Millares 13 2" xfId="625" xr:uid="{00000000-0005-0000-0000-000062020000}"/>
    <cellStyle name="Millares 13 3" xfId="626" xr:uid="{00000000-0005-0000-0000-000063020000}"/>
    <cellStyle name="Millares 14" xfId="627" xr:uid="{00000000-0005-0000-0000-000064020000}"/>
    <cellStyle name="Millares 14 2" xfId="628" xr:uid="{00000000-0005-0000-0000-000065020000}"/>
    <cellStyle name="Millares 14 3" xfId="629" xr:uid="{00000000-0005-0000-0000-000066020000}"/>
    <cellStyle name="Millares 15" xfId="630" xr:uid="{00000000-0005-0000-0000-000067020000}"/>
    <cellStyle name="Millares 15 2" xfId="631" xr:uid="{00000000-0005-0000-0000-000068020000}"/>
    <cellStyle name="Millares 16" xfId="632" xr:uid="{00000000-0005-0000-0000-000069020000}"/>
    <cellStyle name="Millares 16 2" xfId="633" xr:uid="{00000000-0005-0000-0000-00006A020000}"/>
    <cellStyle name="Millares 17" xfId="634" xr:uid="{00000000-0005-0000-0000-00006B020000}"/>
    <cellStyle name="Millares 17 2" xfId="635" xr:uid="{00000000-0005-0000-0000-00006C020000}"/>
    <cellStyle name="Millares 18" xfId="636" xr:uid="{00000000-0005-0000-0000-00006D020000}"/>
    <cellStyle name="Millares 18 2" xfId="637" xr:uid="{00000000-0005-0000-0000-00006E020000}"/>
    <cellStyle name="Millares 19" xfId="638" xr:uid="{00000000-0005-0000-0000-00006F020000}"/>
    <cellStyle name="Millares 19 2" xfId="639" xr:uid="{00000000-0005-0000-0000-000070020000}"/>
    <cellStyle name="Millares 2" xfId="162" xr:uid="{00000000-0005-0000-0000-000071020000}"/>
    <cellStyle name="Millares 2 10" xfId="641" xr:uid="{00000000-0005-0000-0000-000072020000}"/>
    <cellStyle name="Millares 2 11" xfId="642" xr:uid="{00000000-0005-0000-0000-000073020000}"/>
    <cellStyle name="Millares 2 12" xfId="643" xr:uid="{00000000-0005-0000-0000-000074020000}"/>
    <cellStyle name="Millares 2 12 2" xfId="644" xr:uid="{00000000-0005-0000-0000-000075020000}"/>
    <cellStyle name="Millares 2 13" xfId="645" xr:uid="{00000000-0005-0000-0000-000076020000}"/>
    <cellStyle name="Millares 2 14" xfId="646" xr:uid="{00000000-0005-0000-0000-000077020000}"/>
    <cellStyle name="Millares 2 15" xfId="647" xr:uid="{00000000-0005-0000-0000-000078020000}"/>
    <cellStyle name="Millares 2 16" xfId="648" xr:uid="{00000000-0005-0000-0000-000079020000}"/>
    <cellStyle name="Millares 2 17" xfId="649" xr:uid="{00000000-0005-0000-0000-00007A020000}"/>
    <cellStyle name="Millares 2 18" xfId="650" xr:uid="{00000000-0005-0000-0000-00007B020000}"/>
    <cellStyle name="Millares 2 19" xfId="651" xr:uid="{00000000-0005-0000-0000-00007C020000}"/>
    <cellStyle name="Millares 2 2" xfId="652" xr:uid="{00000000-0005-0000-0000-00007D020000}"/>
    <cellStyle name="Millares 2 2 2" xfId="653" xr:uid="{00000000-0005-0000-0000-00007E020000}"/>
    <cellStyle name="Millares 2 2 2 2" xfId="654" xr:uid="{00000000-0005-0000-0000-00007F020000}"/>
    <cellStyle name="Millares 2 2 3" xfId="655" xr:uid="{00000000-0005-0000-0000-000080020000}"/>
    <cellStyle name="Millares 2 20" xfId="656" xr:uid="{00000000-0005-0000-0000-000081020000}"/>
    <cellStyle name="Millares 2 21" xfId="657" xr:uid="{00000000-0005-0000-0000-000082020000}"/>
    <cellStyle name="Millares 2 22" xfId="658" xr:uid="{00000000-0005-0000-0000-000083020000}"/>
    <cellStyle name="Millares 2 23" xfId="659" xr:uid="{00000000-0005-0000-0000-000084020000}"/>
    <cellStyle name="Millares 2 24" xfId="660" xr:uid="{00000000-0005-0000-0000-000085020000}"/>
    <cellStyle name="Millares 2 25" xfId="661" xr:uid="{00000000-0005-0000-0000-000086020000}"/>
    <cellStyle name="Millares 2 26" xfId="662" xr:uid="{00000000-0005-0000-0000-000087020000}"/>
    <cellStyle name="Millares 2 27" xfId="663" xr:uid="{00000000-0005-0000-0000-000088020000}"/>
    <cellStyle name="Millares 2 28" xfId="664" xr:uid="{00000000-0005-0000-0000-000089020000}"/>
    <cellStyle name="Millares 2 29" xfId="665" xr:uid="{00000000-0005-0000-0000-00008A020000}"/>
    <cellStyle name="Millares 2 3" xfId="666" xr:uid="{00000000-0005-0000-0000-00008B020000}"/>
    <cellStyle name="Millares 2 30" xfId="667" xr:uid="{00000000-0005-0000-0000-00008C020000}"/>
    <cellStyle name="Millares 2 31" xfId="668" xr:uid="{00000000-0005-0000-0000-00008D020000}"/>
    <cellStyle name="Millares 2 32" xfId="669" xr:uid="{00000000-0005-0000-0000-00008E020000}"/>
    <cellStyle name="Millares 2 33" xfId="670" xr:uid="{00000000-0005-0000-0000-00008F020000}"/>
    <cellStyle name="Millares 2 34" xfId="671" xr:uid="{00000000-0005-0000-0000-000090020000}"/>
    <cellStyle name="Millares 2 35" xfId="672" xr:uid="{00000000-0005-0000-0000-000091020000}"/>
    <cellStyle name="Millares 2 36" xfId="673" xr:uid="{00000000-0005-0000-0000-000092020000}"/>
    <cellStyle name="Millares 2 37" xfId="674" xr:uid="{00000000-0005-0000-0000-000093020000}"/>
    <cellStyle name="Millares 2 38" xfId="675" xr:uid="{00000000-0005-0000-0000-000094020000}"/>
    <cellStyle name="Millares 2 39" xfId="676" xr:uid="{00000000-0005-0000-0000-000095020000}"/>
    <cellStyle name="Millares 2 4" xfId="677" xr:uid="{00000000-0005-0000-0000-000096020000}"/>
    <cellStyle name="Millares 2 40" xfId="678" xr:uid="{00000000-0005-0000-0000-000097020000}"/>
    <cellStyle name="Millares 2 41" xfId="679" xr:uid="{00000000-0005-0000-0000-000098020000}"/>
    <cellStyle name="Millares 2 42" xfId="680" xr:uid="{00000000-0005-0000-0000-000099020000}"/>
    <cellStyle name="Millares 2 43" xfId="681" xr:uid="{00000000-0005-0000-0000-00009A020000}"/>
    <cellStyle name="Millares 2 44" xfId="170" xr:uid="{00000000-0005-0000-0000-00009B020000}"/>
    <cellStyle name="Millares 2 45" xfId="682" xr:uid="{00000000-0005-0000-0000-00009C020000}"/>
    <cellStyle name="Millares 2 46" xfId="683" xr:uid="{00000000-0005-0000-0000-00009D020000}"/>
    <cellStyle name="Millares 2 47" xfId="684" xr:uid="{00000000-0005-0000-0000-00009E020000}"/>
    <cellStyle name="Millares 2 48" xfId="685" xr:uid="{00000000-0005-0000-0000-00009F020000}"/>
    <cellStyle name="Millares 2 49" xfId="686" xr:uid="{00000000-0005-0000-0000-0000A0020000}"/>
    <cellStyle name="Millares 2 5" xfId="687" xr:uid="{00000000-0005-0000-0000-0000A1020000}"/>
    <cellStyle name="Millares 2 50" xfId="688" xr:uid="{00000000-0005-0000-0000-0000A2020000}"/>
    <cellStyle name="Millares 2 51" xfId="689" xr:uid="{00000000-0005-0000-0000-0000A3020000}"/>
    <cellStyle name="Millares 2 52" xfId="690" xr:uid="{00000000-0005-0000-0000-0000A4020000}"/>
    <cellStyle name="Millares 2 53" xfId="691" xr:uid="{00000000-0005-0000-0000-0000A5020000}"/>
    <cellStyle name="Millares 2 54" xfId="692" xr:uid="{00000000-0005-0000-0000-0000A6020000}"/>
    <cellStyle name="Millares 2 55" xfId="693" xr:uid="{00000000-0005-0000-0000-0000A7020000}"/>
    <cellStyle name="Millares 2 56" xfId="694" xr:uid="{00000000-0005-0000-0000-0000A8020000}"/>
    <cellStyle name="Millares 2 57" xfId="695" xr:uid="{00000000-0005-0000-0000-0000A9020000}"/>
    <cellStyle name="Millares 2 58" xfId="696" xr:uid="{00000000-0005-0000-0000-0000AA020000}"/>
    <cellStyle name="Millares 2 59" xfId="697" xr:uid="{00000000-0005-0000-0000-0000AB020000}"/>
    <cellStyle name="Millares 2 6" xfId="698" xr:uid="{00000000-0005-0000-0000-0000AC020000}"/>
    <cellStyle name="Millares 2 60" xfId="699" xr:uid="{00000000-0005-0000-0000-0000AD020000}"/>
    <cellStyle name="Millares 2 61" xfId="700" xr:uid="{00000000-0005-0000-0000-0000AE020000}"/>
    <cellStyle name="Millares 2 62" xfId="701" xr:uid="{00000000-0005-0000-0000-0000AF020000}"/>
    <cellStyle name="Millares 2 63" xfId="702" xr:uid="{00000000-0005-0000-0000-0000B0020000}"/>
    <cellStyle name="Millares 2 64" xfId="703" xr:uid="{00000000-0005-0000-0000-0000B1020000}"/>
    <cellStyle name="Millares 2 65" xfId="704" xr:uid="{00000000-0005-0000-0000-0000B2020000}"/>
    <cellStyle name="Millares 2 66" xfId="705" xr:uid="{00000000-0005-0000-0000-0000B3020000}"/>
    <cellStyle name="Millares 2 67" xfId="706" xr:uid="{00000000-0005-0000-0000-0000B4020000}"/>
    <cellStyle name="Millares 2 68" xfId="707" xr:uid="{00000000-0005-0000-0000-0000B5020000}"/>
    <cellStyle name="Millares 2 69" xfId="708" xr:uid="{00000000-0005-0000-0000-0000B6020000}"/>
    <cellStyle name="Millares 2 7" xfId="709" xr:uid="{00000000-0005-0000-0000-0000B7020000}"/>
    <cellStyle name="Millares 2 70" xfId="710" xr:uid="{00000000-0005-0000-0000-0000B8020000}"/>
    <cellStyle name="Millares 2 71" xfId="711" xr:uid="{00000000-0005-0000-0000-0000B9020000}"/>
    <cellStyle name="Millares 2 72" xfId="712" xr:uid="{00000000-0005-0000-0000-0000BA020000}"/>
    <cellStyle name="Millares 2 73" xfId="713" xr:uid="{00000000-0005-0000-0000-0000BB020000}"/>
    <cellStyle name="Millares 2 74" xfId="714" xr:uid="{00000000-0005-0000-0000-0000BC020000}"/>
    <cellStyle name="Millares 2 75" xfId="173" xr:uid="{00000000-0005-0000-0000-0000BD020000}"/>
    <cellStyle name="Millares 2 76" xfId="715" xr:uid="{00000000-0005-0000-0000-0000BE020000}"/>
    <cellStyle name="Millares 2 77" xfId="640" xr:uid="{00000000-0005-0000-0000-0000BF020000}"/>
    <cellStyle name="Millares 2 77 2" xfId="2188" xr:uid="{00000000-0005-0000-0000-0000C0020000}"/>
    <cellStyle name="Millares 2 8" xfId="716" xr:uid="{00000000-0005-0000-0000-0000C1020000}"/>
    <cellStyle name="Millares 2 9" xfId="717" xr:uid="{00000000-0005-0000-0000-0000C2020000}"/>
    <cellStyle name="Millares 20" xfId="718" xr:uid="{00000000-0005-0000-0000-0000C3020000}"/>
    <cellStyle name="Millares 20 2" xfId="719" xr:uid="{00000000-0005-0000-0000-0000C4020000}"/>
    <cellStyle name="Millares 21" xfId="720" xr:uid="{00000000-0005-0000-0000-0000C5020000}"/>
    <cellStyle name="Millares 21 2" xfId="721" xr:uid="{00000000-0005-0000-0000-0000C6020000}"/>
    <cellStyle name="Millares 22" xfId="722" xr:uid="{00000000-0005-0000-0000-0000C7020000}"/>
    <cellStyle name="Millares 22 2" xfId="723" xr:uid="{00000000-0005-0000-0000-0000C8020000}"/>
    <cellStyle name="Millares 23" xfId="724" xr:uid="{00000000-0005-0000-0000-0000C9020000}"/>
    <cellStyle name="Millares 24" xfId="725" xr:uid="{00000000-0005-0000-0000-0000CA020000}"/>
    <cellStyle name="Millares 25" xfId="726" xr:uid="{00000000-0005-0000-0000-0000CB020000}"/>
    <cellStyle name="Millares 26" xfId="727" xr:uid="{00000000-0005-0000-0000-0000CC020000}"/>
    <cellStyle name="Millares 27" xfId="728" xr:uid="{00000000-0005-0000-0000-0000CD020000}"/>
    <cellStyle name="Millares 28" xfId="729" xr:uid="{00000000-0005-0000-0000-0000CE020000}"/>
    <cellStyle name="Millares 29" xfId="730" xr:uid="{00000000-0005-0000-0000-0000CF020000}"/>
    <cellStyle name="Millares 3" xfId="165" xr:uid="{00000000-0005-0000-0000-0000D0020000}"/>
    <cellStyle name="Millares 3 10" xfId="732" xr:uid="{00000000-0005-0000-0000-0000D1020000}"/>
    <cellStyle name="Millares 3 11" xfId="733" xr:uid="{00000000-0005-0000-0000-0000D2020000}"/>
    <cellStyle name="Millares 3 12" xfId="734" xr:uid="{00000000-0005-0000-0000-0000D3020000}"/>
    <cellStyle name="Millares 3 13" xfId="735" xr:uid="{00000000-0005-0000-0000-0000D4020000}"/>
    <cellStyle name="Millares 3 14" xfId="736" xr:uid="{00000000-0005-0000-0000-0000D5020000}"/>
    <cellStyle name="Millares 3 15" xfId="737" xr:uid="{00000000-0005-0000-0000-0000D6020000}"/>
    <cellStyle name="Millares 3 16" xfId="738" xr:uid="{00000000-0005-0000-0000-0000D7020000}"/>
    <cellStyle name="Millares 3 17" xfId="739" xr:uid="{00000000-0005-0000-0000-0000D8020000}"/>
    <cellStyle name="Millares 3 18" xfId="740" xr:uid="{00000000-0005-0000-0000-0000D9020000}"/>
    <cellStyle name="Millares 3 19" xfId="741" xr:uid="{00000000-0005-0000-0000-0000DA020000}"/>
    <cellStyle name="Millares 3 2" xfId="742" xr:uid="{00000000-0005-0000-0000-0000DB020000}"/>
    <cellStyle name="Millares 3 20" xfId="743" xr:uid="{00000000-0005-0000-0000-0000DC020000}"/>
    <cellStyle name="Millares 3 21" xfId="744" xr:uid="{00000000-0005-0000-0000-0000DD020000}"/>
    <cellStyle name="Millares 3 22" xfId="745" xr:uid="{00000000-0005-0000-0000-0000DE020000}"/>
    <cellStyle name="Millares 3 23" xfId="746" xr:uid="{00000000-0005-0000-0000-0000DF020000}"/>
    <cellStyle name="Millares 3 24" xfId="747" xr:uid="{00000000-0005-0000-0000-0000E0020000}"/>
    <cellStyle name="Millares 3 25" xfId="748" xr:uid="{00000000-0005-0000-0000-0000E1020000}"/>
    <cellStyle name="Millares 3 26" xfId="749" xr:uid="{00000000-0005-0000-0000-0000E2020000}"/>
    <cellStyle name="Millares 3 27" xfId="750" xr:uid="{00000000-0005-0000-0000-0000E3020000}"/>
    <cellStyle name="Millares 3 28" xfId="751" xr:uid="{00000000-0005-0000-0000-0000E4020000}"/>
    <cellStyle name="Millares 3 29" xfId="752" xr:uid="{00000000-0005-0000-0000-0000E5020000}"/>
    <cellStyle name="Millares 3 3" xfId="753" xr:uid="{00000000-0005-0000-0000-0000E6020000}"/>
    <cellStyle name="Millares 3 30" xfId="754" xr:uid="{00000000-0005-0000-0000-0000E7020000}"/>
    <cellStyle name="Millares 3 31" xfId="755" xr:uid="{00000000-0005-0000-0000-0000E8020000}"/>
    <cellStyle name="Millares 3 32" xfId="756" xr:uid="{00000000-0005-0000-0000-0000E9020000}"/>
    <cellStyle name="Millares 3 33" xfId="757" xr:uid="{00000000-0005-0000-0000-0000EA020000}"/>
    <cellStyle name="Millares 3 33 2" xfId="758" xr:uid="{00000000-0005-0000-0000-0000EB020000}"/>
    <cellStyle name="Millares 3 34" xfId="759" xr:uid="{00000000-0005-0000-0000-0000EC020000}"/>
    <cellStyle name="Millares 3 35" xfId="760" xr:uid="{00000000-0005-0000-0000-0000ED020000}"/>
    <cellStyle name="Millares 3 36" xfId="761" xr:uid="{00000000-0005-0000-0000-0000EE020000}"/>
    <cellStyle name="Millares 3 37" xfId="762" xr:uid="{00000000-0005-0000-0000-0000EF020000}"/>
    <cellStyle name="Millares 3 38" xfId="763" xr:uid="{00000000-0005-0000-0000-0000F0020000}"/>
    <cellStyle name="Millares 3 39" xfId="764" xr:uid="{00000000-0005-0000-0000-0000F1020000}"/>
    <cellStyle name="Millares 3 4" xfId="765" xr:uid="{00000000-0005-0000-0000-0000F2020000}"/>
    <cellStyle name="Millares 3 40" xfId="766" xr:uid="{00000000-0005-0000-0000-0000F3020000}"/>
    <cellStyle name="Millares 3 41" xfId="767" xr:uid="{00000000-0005-0000-0000-0000F4020000}"/>
    <cellStyle name="Millares 3 42" xfId="768" xr:uid="{00000000-0005-0000-0000-0000F5020000}"/>
    <cellStyle name="Millares 3 43" xfId="769" xr:uid="{00000000-0005-0000-0000-0000F6020000}"/>
    <cellStyle name="Millares 3 44" xfId="770" xr:uid="{00000000-0005-0000-0000-0000F7020000}"/>
    <cellStyle name="Millares 3 45" xfId="771" xr:uid="{00000000-0005-0000-0000-0000F8020000}"/>
    <cellStyle name="Millares 3 46" xfId="772" xr:uid="{00000000-0005-0000-0000-0000F9020000}"/>
    <cellStyle name="Millares 3 47" xfId="773" xr:uid="{00000000-0005-0000-0000-0000FA020000}"/>
    <cellStyle name="Millares 3 48" xfId="774" xr:uid="{00000000-0005-0000-0000-0000FB020000}"/>
    <cellStyle name="Millares 3 49" xfId="775" xr:uid="{00000000-0005-0000-0000-0000FC020000}"/>
    <cellStyle name="Millares 3 5" xfId="776" xr:uid="{00000000-0005-0000-0000-0000FD020000}"/>
    <cellStyle name="Millares 3 50" xfId="777" xr:uid="{00000000-0005-0000-0000-0000FE020000}"/>
    <cellStyle name="Millares 3 51" xfId="778" xr:uid="{00000000-0005-0000-0000-0000FF020000}"/>
    <cellStyle name="Millares 3 52" xfId="779" xr:uid="{00000000-0005-0000-0000-000000030000}"/>
    <cellStyle name="Millares 3 53" xfId="780" xr:uid="{00000000-0005-0000-0000-000001030000}"/>
    <cellStyle name="Millares 3 54" xfId="781" xr:uid="{00000000-0005-0000-0000-000002030000}"/>
    <cellStyle name="Millares 3 55" xfId="782" xr:uid="{00000000-0005-0000-0000-000003030000}"/>
    <cellStyle name="Millares 3 56" xfId="783" xr:uid="{00000000-0005-0000-0000-000004030000}"/>
    <cellStyle name="Millares 3 57" xfId="784" xr:uid="{00000000-0005-0000-0000-000005030000}"/>
    <cellStyle name="Millares 3 58" xfId="785" xr:uid="{00000000-0005-0000-0000-000006030000}"/>
    <cellStyle name="Millares 3 59" xfId="786" xr:uid="{00000000-0005-0000-0000-000007030000}"/>
    <cellStyle name="Millares 3 6" xfId="787" xr:uid="{00000000-0005-0000-0000-000008030000}"/>
    <cellStyle name="Millares 3 60" xfId="788" xr:uid="{00000000-0005-0000-0000-000009030000}"/>
    <cellStyle name="Millares 3 61" xfId="789" xr:uid="{00000000-0005-0000-0000-00000A030000}"/>
    <cellStyle name="Millares 3 62" xfId="790" xr:uid="{00000000-0005-0000-0000-00000B030000}"/>
    <cellStyle name="Millares 3 63" xfId="791" xr:uid="{00000000-0005-0000-0000-00000C030000}"/>
    <cellStyle name="Millares 3 64" xfId="792" xr:uid="{00000000-0005-0000-0000-00000D030000}"/>
    <cellStyle name="Millares 3 65" xfId="793" xr:uid="{00000000-0005-0000-0000-00000E030000}"/>
    <cellStyle name="Millares 3 66" xfId="794" xr:uid="{00000000-0005-0000-0000-00000F030000}"/>
    <cellStyle name="Millares 3 67" xfId="731" xr:uid="{00000000-0005-0000-0000-000010030000}"/>
    <cellStyle name="Millares 3 7" xfId="795" xr:uid="{00000000-0005-0000-0000-000011030000}"/>
    <cellStyle name="Millares 3 8" xfId="796" xr:uid="{00000000-0005-0000-0000-000012030000}"/>
    <cellStyle name="Millares 3 9" xfId="797" xr:uid="{00000000-0005-0000-0000-000013030000}"/>
    <cellStyle name="Millares 30" xfId="798" xr:uid="{00000000-0005-0000-0000-000014030000}"/>
    <cellStyle name="Millares 31" xfId="799" xr:uid="{00000000-0005-0000-0000-000015030000}"/>
    <cellStyle name="Millares 32" xfId="800" xr:uid="{00000000-0005-0000-0000-000016030000}"/>
    <cellStyle name="Millares 33" xfId="801" xr:uid="{00000000-0005-0000-0000-000017030000}"/>
    <cellStyle name="Millares 34" xfId="802" xr:uid="{00000000-0005-0000-0000-000018030000}"/>
    <cellStyle name="Millares 35" xfId="803" xr:uid="{00000000-0005-0000-0000-000019030000}"/>
    <cellStyle name="Millares 36" xfId="804" xr:uid="{00000000-0005-0000-0000-00001A030000}"/>
    <cellStyle name="Millares 37" xfId="805" xr:uid="{00000000-0005-0000-0000-00001B030000}"/>
    <cellStyle name="Millares 38" xfId="806" xr:uid="{00000000-0005-0000-0000-00001C030000}"/>
    <cellStyle name="Millares 39" xfId="807" xr:uid="{00000000-0005-0000-0000-00001D030000}"/>
    <cellStyle name="Millares 39 2" xfId="2189" xr:uid="{00000000-0005-0000-0000-00001E030000}"/>
    <cellStyle name="Millares 4" xfId="808" xr:uid="{00000000-0005-0000-0000-00001F030000}"/>
    <cellStyle name="Millares 4 2" xfId="809" xr:uid="{00000000-0005-0000-0000-000020030000}"/>
    <cellStyle name="Millares 4 3" xfId="810" xr:uid="{00000000-0005-0000-0000-000021030000}"/>
    <cellStyle name="Millares 4 3 2" xfId="811" xr:uid="{00000000-0005-0000-0000-000022030000}"/>
    <cellStyle name="Millares 4 4" xfId="812" xr:uid="{00000000-0005-0000-0000-000023030000}"/>
    <cellStyle name="Millares 40" xfId="613" xr:uid="{00000000-0005-0000-0000-000024030000}"/>
    <cellStyle name="Millares 41" xfId="813" xr:uid="{00000000-0005-0000-0000-000025030000}"/>
    <cellStyle name="Millares 41 10" xfId="814" xr:uid="{00000000-0005-0000-0000-000026030000}"/>
    <cellStyle name="Millares 41 11" xfId="815" xr:uid="{00000000-0005-0000-0000-000027030000}"/>
    <cellStyle name="Millares 41 12" xfId="816" xr:uid="{00000000-0005-0000-0000-000028030000}"/>
    <cellStyle name="Millares 41 13" xfId="817" xr:uid="{00000000-0005-0000-0000-000029030000}"/>
    <cellStyle name="Millares 41 14" xfId="818" xr:uid="{00000000-0005-0000-0000-00002A030000}"/>
    <cellStyle name="Millares 41 15" xfId="819" xr:uid="{00000000-0005-0000-0000-00002B030000}"/>
    <cellStyle name="Millares 41 16" xfId="820" xr:uid="{00000000-0005-0000-0000-00002C030000}"/>
    <cellStyle name="Millares 41 17" xfId="821" xr:uid="{00000000-0005-0000-0000-00002D030000}"/>
    <cellStyle name="Millares 41 18" xfId="822" xr:uid="{00000000-0005-0000-0000-00002E030000}"/>
    <cellStyle name="Millares 41 19" xfId="823" xr:uid="{00000000-0005-0000-0000-00002F030000}"/>
    <cellStyle name="Millares 41 2" xfId="824" xr:uid="{00000000-0005-0000-0000-000030030000}"/>
    <cellStyle name="Millares 41 2 2" xfId="825" xr:uid="{00000000-0005-0000-0000-000031030000}"/>
    <cellStyle name="Millares 41 20" xfId="826" xr:uid="{00000000-0005-0000-0000-000032030000}"/>
    <cellStyle name="Millares 41 21" xfId="827" xr:uid="{00000000-0005-0000-0000-000033030000}"/>
    <cellStyle name="Millares 41 22" xfId="828" xr:uid="{00000000-0005-0000-0000-000034030000}"/>
    <cellStyle name="Millares 41 23" xfId="829" xr:uid="{00000000-0005-0000-0000-000035030000}"/>
    <cellStyle name="Millares 41 24" xfId="830" xr:uid="{00000000-0005-0000-0000-000036030000}"/>
    <cellStyle name="Millares 41 25" xfId="831" xr:uid="{00000000-0005-0000-0000-000037030000}"/>
    <cellStyle name="Millares 41 26" xfId="832" xr:uid="{00000000-0005-0000-0000-000038030000}"/>
    <cellStyle name="Millares 41 27" xfId="833" xr:uid="{00000000-0005-0000-0000-000039030000}"/>
    <cellStyle name="Millares 41 28" xfId="834" xr:uid="{00000000-0005-0000-0000-00003A030000}"/>
    <cellStyle name="Millares 41 29" xfId="835" xr:uid="{00000000-0005-0000-0000-00003B030000}"/>
    <cellStyle name="Millares 41 3" xfId="836" xr:uid="{00000000-0005-0000-0000-00003C030000}"/>
    <cellStyle name="Millares 41 30" xfId="837" xr:uid="{00000000-0005-0000-0000-00003D030000}"/>
    <cellStyle name="Millares 41 31" xfId="838" xr:uid="{00000000-0005-0000-0000-00003E030000}"/>
    <cellStyle name="Millares 41 32" xfId="839" xr:uid="{00000000-0005-0000-0000-00003F030000}"/>
    <cellStyle name="Millares 41 33" xfId="840" xr:uid="{00000000-0005-0000-0000-000040030000}"/>
    <cellStyle name="Millares 41 4" xfId="841" xr:uid="{00000000-0005-0000-0000-000041030000}"/>
    <cellStyle name="Millares 41 5" xfId="842" xr:uid="{00000000-0005-0000-0000-000042030000}"/>
    <cellStyle name="Millares 41 6" xfId="843" xr:uid="{00000000-0005-0000-0000-000043030000}"/>
    <cellStyle name="Millares 41 7" xfId="844" xr:uid="{00000000-0005-0000-0000-000044030000}"/>
    <cellStyle name="Millares 41 8" xfId="845" xr:uid="{00000000-0005-0000-0000-000045030000}"/>
    <cellStyle name="Millares 41 9" xfId="846" xr:uid="{00000000-0005-0000-0000-000046030000}"/>
    <cellStyle name="Millares 42" xfId="2174" xr:uid="{00000000-0005-0000-0000-000047030000}"/>
    <cellStyle name="Millares 42 2" xfId="2219" xr:uid="{00000000-0005-0000-0000-000048030000}"/>
    <cellStyle name="Millares 43" xfId="2231" xr:uid="{00000000-0005-0000-0000-000049030000}"/>
    <cellStyle name="Millares 44" xfId="2242" xr:uid="{93C7AF93-0129-4E6C-A265-F0CCD6937120}"/>
    <cellStyle name="Millares 5" xfId="847" xr:uid="{00000000-0005-0000-0000-00004A030000}"/>
    <cellStyle name="Millares 5 2" xfId="848" xr:uid="{00000000-0005-0000-0000-00004B030000}"/>
    <cellStyle name="Millares 5 3" xfId="849" xr:uid="{00000000-0005-0000-0000-00004C030000}"/>
    <cellStyle name="Millares 5 4" xfId="850" xr:uid="{00000000-0005-0000-0000-00004D030000}"/>
    <cellStyle name="Millares 5 5" xfId="851" xr:uid="{00000000-0005-0000-0000-00004E030000}"/>
    <cellStyle name="Millares 5 5 2" xfId="2190" xr:uid="{00000000-0005-0000-0000-00004F030000}"/>
    <cellStyle name="Millares 6" xfId="852" xr:uid="{00000000-0005-0000-0000-000050030000}"/>
    <cellStyle name="Millares 6 2" xfId="853" xr:uid="{00000000-0005-0000-0000-000051030000}"/>
    <cellStyle name="Millares 7" xfId="854" xr:uid="{00000000-0005-0000-0000-000052030000}"/>
    <cellStyle name="Millares 7 2" xfId="855" xr:uid="{00000000-0005-0000-0000-000053030000}"/>
    <cellStyle name="Millares 7 3" xfId="856" xr:uid="{00000000-0005-0000-0000-000054030000}"/>
    <cellStyle name="Millares 8" xfId="857" xr:uid="{00000000-0005-0000-0000-000055030000}"/>
    <cellStyle name="Millares 8 2" xfId="858" xr:uid="{00000000-0005-0000-0000-000056030000}"/>
    <cellStyle name="Millares 9" xfId="859" xr:uid="{00000000-0005-0000-0000-000057030000}"/>
    <cellStyle name="Millares 9 2" xfId="860" xr:uid="{00000000-0005-0000-0000-000058030000}"/>
    <cellStyle name="Millares 9 3" xfId="861" xr:uid="{00000000-0005-0000-0000-000059030000}"/>
    <cellStyle name="Moneda" xfId="2171" builtinId="4"/>
    <cellStyle name="Moneda [0] 2" xfId="862" xr:uid="{00000000-0005-0000-0000-00005B030000}"/>
    <cellStyle name="Moneda [0] 2 2" xfId="2191" xr:uid="{00000000-0005-0000-0000-00005C030000}"/>
    <cellStyle name="Moneda 10" xfId="863" xr:uid="{00000000-0005-0000-0000-00005D030000}"/>
    <cellStyle name="Moneda 11" xfId="864" xr:uid="{00000000-0005-0000-0000-00005E030000}"/>
    <cellStyle name="Moneda 12" xfId="865" xr:uid="{00000000-0005-0000-0000-00005F030000}"/>
    <cellStyle name="Moneda 13" xfId="866" xr:uid="{00000000-0005-0000-0000-000060030000}"/>
    <cellStyle name="Moneda 13 2" xfId="2192" xr:uid="{00000000-0005-0000-0000-000061030000}"/>
    <cellStyle name="Moneda 14" xfId="867" xr:uid="{00000000-0005-0000-0000-000062030000}"/>
    <cellStyle name="Moneda 14 2" xfId="2193" xr:uid="{00000000-0005-0000-0000-000063030000}"/>
    <cellStyle name="Moneda 15" xfId="2230" xr:uid="{00000000-0005-0000-0000-000064030000}"/>
    <cellStyle name="Moneda 16" xfId="2234" xr:uid="{00000000-0005-0000-0000-000065030000}"/>
    <cellStyle name="Moneda 17" xfId="2245" xr:uid="{61EEE8F0-2A46-4013-B764-60A3A1EFE2E3}"/>
    <cellStyle name="Moneda 2" xfId="163" xr:uid="{00000000-0005-0000-0000-000066030000}"/>
    <cellStyle name="Moneda 2 10" xfId="869" xr:uid="{00000000-0005-0000-0000-000067030000}"/>
    <cellStyle name="Moneda 2 11" xfId="870" xr:uid="{00000000-0005-0000-0000-000068030000}"/>
    <cellStyle name="Moneda 2 12" xfId="871" xr:uid="{00000000-0005-0000-0000-000069030000}"/>
    <cellStyle name="Moneda 2 13" xfId="872" xr:uid="{00000000-0005-0000-0000-00006A030000}"/>
    <cellStyle name="Moneda 2 14" xfId="873" xr:uid="{00000000-0005-0000-0000-00006B030000}"/>
    <cellStyle name="Moneda 2 15" xfId="874" xr:uid="{00000000-0005-0000-0000-00006C030000}"/>
    <cellStyle name="Moneda 2 16" xfId="875" xr:uid="{00000000-0005-0000-0000-00006D030000}"/>
    <cellStyle name="Moneda 2 17" xfId="876" xr:uid="{00000000-0005-0000-0000-00006E030000}"/>
    <cellStyle name="Moneda 2 18" xfId="877" xr:uid="{00000000-0005-0000-0000-00006F030000}"/>
    <cellStyle name="Moneda 2 19" xfId="878" xr:uid="{00000000-0005-0000-0000-000070030000}"/>
    <cellStyle name="Moneda 2 2" xfId="879" xr:uid="{00000000-0005-0000-0000-000071030000}"/>
    <cellStyle name="Moneda 2 2 10" xfId="164" xr:uid="{00000000-0005-0000-0000-000072030000}"/>
    <cellStyle name="Moneda 2 2 11" xfId="880" xr:uid="{00000000-0005-0000-0000-000073030000}"/>
    <cellStyle name="Moneda 2 2 12" xfId="881" xr:uid="{00000000-0005-0000-0000-000074030000}"/>
    <cellStyle name="Moneda 2 2 13" xfId="882" xr:uid="{00000000-0005-0000-0000-000075030000}"/>
    <cellStyle name="Moneda 2 2 14" xfId="883" xr:uid="{00000000-0005-0000-0000-000076030000}"/>
    <cellStyle name="Moneda 2 2 15" xfId="884" xr:uid="{00000000-0005-0000-0000-000077030000}"/>
    <cellStyle name="Moneda 2 2 16" xfId="885" xr:uid="{00000000-0005-0000-0000-000078030000}"/>
    <cellStyle name="Moneda 2 2 17" xfId="886" xr:uid="{00000000-0005-0000-0000-000079030000}"/>
    <cellStyle name="Moneda 2 2 18" xfId="887" xr:uid="{00000000-0005-0000-0000-00007A030000}"/>
    <cellStyle name="Moneda 2 2 19" xfId="888" xr:uid="{00000000-0005-0000-0000-00007B030000}"/>
    <cellStyle name="Moneda 2 2 2" xfId="889" xr:uid="{00000000-0005-0000-0000-00007C030000}"/>
    <cellStyle name="Moneda 2 2 2 2" xfId="890" xr:uid="{00000000-0005-0000-0000-00007D030000}"/>
    <cellStyle name="Moneda 2 2 2 3" xfId="891" xr:uid="{00000000-0005-0000-0000-00007E030000}"/>
    <cellStyle name="Moneda 2 2 20" xfId="892" xr:uid="{00000000-0005-0000-0000-00007F030000}"/>
    <cellStyle name="Moneda 2 2 21" xfId="893" xr:uid="{00000000-0005-0000-0000-000080030000}"/>
    <cellStyle name="Moneda 2 2 22" xfId="894" xr:uid="{00000000-0005-0000-0000-000081030000}"/>
    <cellStyle name="Moneda 2 2 23" xfId="895" xr:uid="{00000000-0005-0000-0000-000082030000}"/>
    <cellStyle name="Moneda 2 2 24" xfId="896" xr:uid="{00000000-0005-0000-0000-000083030000}"/>
    <cellStyle name="Moneda 2 2 25" xfId="897" xr:uid="{00000000-0005-0000-0000-000084030000}"/>
    <cellStyle name="Moneda 2 2 26" xfId="898" xr:uid="{00000000-0005-0000-0000-000085030000}"/>
    <cellStyle name="Moneda 2 2 27" xfId="899" xr:uid="{00000000-0005-0000-0000-000086030000}"/>
    <cellStyle name="Moneda 2 2 28" xfId="900" xr:uid="{00000000-0005-0000-0000-000087030000}"/>
    <cellStyle name="Moneda 2 2 29" xfId="901" xr:uid="{00000000-0005-0000-0000-000088030000}"/>
    <cellStyle name="Moneda 2 2 3" xfId="902" xr:uid="{00000000-0005-0000-0000-000089030000}"/>
    <cellStyle name="Moneda 2 2 30" xfId="903" xr:uid="{00000000-0005-0000-0000-00008A030000}"/>
    <cellStyle name="Moneda 2 2 31" xfId="904" xr:uid="{00000000-0005-0000-0000-00008B030000}"/>
    <cellStyle name="Moneda 2 2 32" xfId="905" xr:uid="{00000000-0005-0000-0000-00008C030000}"/>
    <cellStyle name="Moneda 2 2 33" xfId="906" xr:uid="{00000000-0005-0000-0000-00008D030000}"/>
    <cellStyle name="Moneda 2 2 33 2" xfId="907" xr:uid="{00000000-0005-0000-0000-00008E030000}"/>
    <cellStyle name="Moneda 2 2 34" xfId="908" xr:uid="{00000000-0005-0000-0000-00008F030000}"/>
    <cellStyle name="Moneda 2 2 35" xfId="909" xr:uid="{00000000-0005-0000-0000-000090030000}"/>
    <cellStyle name="Moneda 2 2 36" xfId="910" xr:uid="{00000000-0005-0000-0000-000091030000}"/>
    <cellStyle name="Moneda 2 2 37" xfId="911" xr:uid="{00000000-0005-0000-0000-000092030000}"/>
    <cellStyle name="Moneda 2 2 38" xfId="912" xr:uid="{00000000-0005-0000-0000-000093030000}"/>
    <cellStyle name="Moneda 2 2 39" xfId="913" xr:uid="{00000000-0005-0000-0000-000094030000}"/>
    <cellStyle name="Moneda 2 2 4" xfId="914" xr:uid="{00000000-0005-0000-0000-000095030000}"/>
    <cellStyle name="Moneda 2 2 40" xfId="915" xr:uid="{00000000-0005-0000-0000-000096030000}"/>
    <cellStyle name="Moneda 2 2 41" xfId="916" xr:uid="{00000000-0005-0000-0000-000097030000}"/>
    <cellStyle name="Moneda 2 2 42" xfId="917" xr:uid="{00000000-0005-0000-0000-000098030000}"/>
    <cellStyle name="Moneda 2 2 43" xfId="918" xr:uid="{00000000-0005-0000-0000-000099030000}"/>
    <cellStyle name="Moneda 2 2 44" xfId="919" xr:uid="{00000000-0005-0000-0000-00009A030000}"/>
    <cellStyle name="Moneda 2 2 45" xfId="920" xr:uid="{00000000-0005-0000-0000-00009B030000}"/>
    <cellStyle name="Moneda 2 2 46" xfId="921" xr:uid="{00000000-0005-0000-0000-00009C030000}"/>
    <cellStyle name="Moneda 2 2 47" xfId="922" xr:uid="{00000000-0005-0000-0000-00009D030000}"/>
    <cellStyle name="Moneda 2 2 48" xfId="923" xr:uid="{00000000-0005-0000-0000-00009E030000}"/>
    <cellStyle name="Moneda 2 2 49" xfId="924" xr:uid="{00000000-0005-0000-0000-00009F030000}"/>
    <cellStyle name="Moneda 2 2 5" xfId="925" xr:uid="{00000000-0005-0000-0000-0000A0030000}"/>
    <cellStyle name="Moneda 2 2 50" xfId="926" xr:uid="{00000000-0005-0000-0000-0000A1030000}"/>
    <cellStyle name="Moneda 2 2 51" xfId="927" xr:uid="{00000000-0005-0000-0000-0000A2030000}"/>
    <cellStyle name="Moneda 2 2 52" xfId="928" xr:uid="{00000000-0005-0000-0000-0000A3030000}"/>
    <cellStyle name="Moneda 2 2 53" xfId="929" xr:uid="{00000000-0005-0000-0000-0000A4030000}"/>
    <cellStyle name="Moneda 2 2 54" xfId="930" xr:uid="{00000000-0005-0000-0000-0000A5030000}"/>
    <cellStyle name="Moneda 2 2 55" xfId="931" xr:uid="{00000000-0005-0000-0000-0000A6030000}"/>
    <cellStyle name="Moneda 2 2 56" xfId="932" xr:uid="{00000000-0005-0000-0000-0000A7030000}"/>
    <cellStyle name="Moneda 2 2 57" xfId="933" xr:uid="{00000000-0005-0000-0000-0000A8030000}"/>
    <cellStyle name="Moneda 2 2 58" xfId="934" xr:uid="{00000000-0005-0000-0000-0000A9030000}"/>
    <cellStyle name="Moneda 2 2 59" xfId="935" xr:uid="{00000000-0005-0000-0000-0000AA030000}"/>
    <cellStyle name="Moneda 2 2 6" xfId="936" xr:uid="{00000000-0005-0000-0000-0000AB030000}"/>
    <cellStyle name="Moneda 2 2 60" xfId="937" xr:uid="{00000000-0005-0000-0000-0000AC030000}"/>
    <cellStyle name="Moneda 2 2 61" xfId="938" xr:uid="{00000000-0005-0000-0000-0000AD030000}"/>
    <cellStyle name="Moneda 2 2 62" xfId="939" xr:uid="{00000000-0005-0000-0000-0000AE030000}"/>
    <cellStyle name="Moneda 2 2 63" xfId="940" xr:uid="{00000000-0005-0000-0000-0000AF030000}"/>
    <cellStyle name="Moneda 2 2 64" xfId="941" xr:uid="{00000000-0005-0000-0000-0000B0030000}"/>
    <cellStyle name="Moneda 2 2 65" xfId="942" xr:uid="{00000000-0005-0000-0000-0000B1030000}"/>
    <cellStyle name="Moneda 2 2 66" xfId="943" xr:uid="{00000000-0005-0000-0000-0000B2030000}"/>
    <cellStyle name="Moneda 2 2 7" xfId="944" xr:uid="{00000000-0005-0000-0000-0000B3030000}"/>
    <cellStyle name="Moneda 2 2 8" xfId="945" xr:uid="{00000000-0005-0000-0000-0000B4030000}"/>
    <cellStyle name="Moneda 2 2 9" xfId="946" xr:uid="{00000000-0005-0000-0000-0000B5030000}"/>
    <cellStyle name="Moneda 2 20" xfId="947" xr:uid="{00000000-0005-0000-0000-0000B6030000}"/>
    <cellStyle name="Moneda 2 21" xfId="948" xr:uid="{00000000-0005-0000-0000-0000B7030000}"/>
    <cellStyle name="Moneda 2 22" xfId="949" xr:uid="{00000000-0005-0000-0000-0000B8030000}"/>
    <cellStyle name="Moneda 2 23" xfId="950" xr:uid="{00000000-0005-0000-0000-0000B9030000}"/>
    <cellStyle name="Moneda 2 24" xfId="951" xr:uid="{00000000-0005-0000-0000-0000BA030000}"/>
    <cellStyle name="Moneda 2 25" xfId="952" xr:uid="{00000000-0005-0000-0000-0000BB030000}"/>
    <cellStyle name="Moneda 2 26" xfId="953" xr:uid="{00000000-0005-0000-0000-0000BC030000}"/>
    <cellStyle name="Moneda 2 27" xfId="954" xr:uid="{00000000-0005-0000-0000-0000BD030000}"/>
    <cellStyle name="Moneda 2 28" xfId="955" xr:uid="{00000000-0005-0000-0000-0000BE030000}"/>
    <cellStyle name="Moneda 2 29" xfId="956" xr:uid="{00000000-0005-0000-0000-0000BF030000}"/>
    <cellStyle name="Moneda 2 3" xfId="957" xr:uid="{00000000-0005-0000-0000-0000C0030000}"/>
    <cellStyle name="Moneda 2 3 10" xfId="958" xr:uid="{00000000-0005-0000-0000-0000C1030000}"/>
    <cellStyle name="Moneda 2 3 11" xfId="959" xr:uid="{00000000-0005-0000-0000-0000C2030000}"/>
    <cellStyle name="Moneda 2 3 12" xfId="960" xr:uid="{00000000-0005-0000-0000-0000C3030000}"/>
    <cellStyle name="Moneda 2 3 13" xfId="961" xr:uid="{00000000-0005-0000-0000-0000C4030000}"/>
    <cellStyle name="Moneda 2 3 14" xfId="962" xr:uid="{00000000-0005-0000-0000-0000C5030000}"/>
    <cellStyle name="Moneda 2 3 15" xfId="963" xr:uid="{00000000-0005-0000-0000-0000C6030000}"/>
    <cellStyle name="Moneda 2 3 16" xfId="964" xr:uid="{00000000-0005-0000-0000-0000C7030000}"/>
    <cellStyle name="Moneda 2 3 17" xfId="965" xr:uid="{00000000-0005-0000-0000-0000C8030000}"/>
    <cellStyle name="Moneda 2 3 18" xfId="966" xr:uid="{00000000-0005-0000-0000-0000C9030000}"/>
    <cellStyle name="Moneda 2 3 19" xfId="967" xr:uid="{00000000-0005-0000-0000-0000CA030000}"/>
    <cellStyle name="Moneda 2 3 2" xfId="968" xr:uid="{00000000-0005-0000-0000-0000CB030000}"/>
    <cellStyle name="Moneda 2 3 2 2" xfId="969" xr:uid="{00000000-0005-0000-0000-0000CC030000}"/>
    <cellStyle name="Moneda 2 3 20" xfId="970" xr:uid="{00000000-0005-0000-0000-0000CD030000}"/>
    <cellStyle name="Moneda 2 3 21" xfId="971" xr:uid="{00000000-0005-0000-0000-0000CE030000}"/>
    <cellStyle name="Moneda 2 3 22" xfId="972" xr:uid="{00000000-0005-0000-0000-0000CF030000}"/>
    <cellStyle name="Moneda 2 3 23" xfId="973" xr:uid="{00000000-0005-0000-0000-0000D0030000}"/>
    <cellStyle name="Moneda 2 3 24" xfId="974" xr:uid="{00000000-0005-0000-0000-0000D1030000}"/>
    <cellStyle name="Moneda 2 3 25" xfId="975" xr:uid="{00000000-0005-0000-0000-0000D2030000}"/>
    <cellStyle name="Moneda 2 3 26" xfId="976" xr:uid="{00000000-0005-0000-0000-0000D3030000}"/>
    <cellStyle name="Moneda 2 3 27" xfId="977" xr:uid="{00000000-0005-0000-0000-0000D4030000}"/>
    <cellStyle name="Moneda 2 3 28" xfId="978" xr:uid="{00000000-0005-0000-0000-0000D5030000}"/>
    <cellStyle name="Moneda 2 3 29" xfId="979" xr:uid="{00000000-0005-0000-0000-0000D6030000}"/>
    <cellStyle name="Moneda 2 3 3" xfId="980" xr:uid="{00000000-0005-0000-0000-0000D7030000}"/>
    <cellStyle name="Moneda 2 3 30" xfId="981" xr:uid="{00000000-0005-0000-0000-0000D8030000}"/>
    <cellStyle name="Moneda 2 3 31" xfId="982" xr:uid="{00000000-0005-0000-0000-0000D9030000}"/>
    <cellStyle name="Moneda 2 3 32" xfId="983" xr:uid="{00000000-0005-0000-0000-0000DA030000}"/>
    <cellStyle name="Moneda 2 3 33" xfId="984" xr:uid="{00000000-0005-0000-0000-0000DB030000}"/>
    <cellStyle name="Moneda 2 3 4" xfId="985" xr:uid="{00000000-0005-0000-0000-0000DC030000}"/>
    <cellStyle name="Moneda 2 3 5" xfId="986" xr:uid="{00000000-0005-0000-0000-0000DD030000}"/>
    <cellStyle name="Moneda 2 3 6" xfId="987" xr:uid="{00000000-0005-0000-0000-0000DE030000}"/>
    <cellStyle name="Moneda 2 3 7" xfId="988" xr:uid="{00000000-0005-0000-0000-0000DF030000}"/>
    <cellStyle name="Moneda 2 3 8" xfId="989" xr:uid="{00000000-0005-0000-0000-0000E0030000}"/>
    <cellStyle name="Moneda 2 3 9" xfId="990" xr:uid="{00000000-0005-0000-0000-0000E1030000}"/>
    <cellStyle name="Moneda 2 30" xfId="991" xr:uid="{00000000-0005-0000-0000-0000E2030000}"/>
    <cellStyle name="Moneda 2 31" xfId="992" xr:uid="{00000000-0005-0000-0000-0000E3030000}"/>
    <cellStyle name="Moneda 2 32" xfId="993" xr:uid="{00000000-0005-0000-0000-0000E4030000}"/>
    <cellStyle name="Moneda 2 33" xfId="994" xr:uid="{00000000-0005-0000-0000-0000E5030000}"/>
    <cellStyle name="Moneda 2 34" xfId="995" xr:uid="{00000000-0005-0000-0000-0000E6030000}"/>
    <cellStyle name="Moneda 2 35" xfId="996" xr:uid="{00000000-0005-0000-0000-0000E7030000}"/>
    <cellStyle name="Moneda 2 36" xfId="997" xr:uid="{00000000-0005-0000-0000-0000E8030000}"/>
    <cellStyle name="Moneda 2 37" xfId="998" xr:uid="{00000000-0005-0000-0000-0000E9030000}"/>
    <cellStyle name="Moneda 2 38" xfId="999" xr:uid="{00000000-0005-0000-0000-0000EA030000}"/>
    <cellStyle name="Moneda 2 39" xfId="1000" xr:uid="{00000000-0005-0000-0000-0000EB030000}"/>
    <cellStyle name="Moneda 2 4" xfId="1001" xr:uid="{00000000-0005-0000-0000-0000EC030000}"/>
    <cellStyle name="Moneda 2 4 10" xfId="1002" xr:uid="{00000000-0005-0000-0000-0000ED030000}"/>
    <cellStyle name="Moneda 2 4 11" xfId="1003" xr:uid="{00000000-0005-0000-0000-0000EE030000}"/>
    <cellStyle name="Moneda 2 4 12" xfId="1004" xr:uid="{00000000-0005-0000-0000-0000EF030000}"/>
    <cellStyle name="Moneda 2 4 13" xfId="1005" xr:uid="{00000000-0005-0000-0000-0000F0030000}"/>
    <cellStyle name="Moneda 2 4 14" xfId="1006" xr:uid="{00000000-0005-0000-0000-0000F1030000}"/>
    <cellStyle name="Moneda 2 4 15" xfId="1007" xr:uid="{00000000-0005-0000-0000-0000F2030000}"/>
    <cellStyle name="Moneda 2 4 16" xfId="1008" xr:uid="{00000000-0005-0000-0000-0000F3030000}"/>
    <cellStyle name="Moneda 2 4 17" xfId="1009" xr:uid="{00000000-0005-0000-0000-0000F4030000}"/>
    <cellStyle name="Moneda 2 4 18" xfId="1010" xr:uid="{00000000-0005-0000-0000-0000F5030000}"/>
    <cellStyle name="Moneda 2 4 19" xfId="1011" xr:uid="{00000000-0005-0000-0000-0000F6030000}"/>
    <cellStyle name="Moneda 2 4 2" xfId="1012" xr:uid="{00000000-0005-0000-0000-0000F7030000}"/>
    <cellStyle name="Moneda 2 4 2 2" xfId="1013" xr:uid="{00000000-0005-0000-0000-0000F8030000}"/>
    <cellStyle name="Moneda 2 4 20" xfId="1014" xr:uid="{00000000-0005-0000-0000-0000F9030000}"/>
    <cellStyle name="Moneda 2 4 21" xfId="1015" xr:uid="{00000000-0005-0000-0000-0000FA030000}"/>
    <cellStyle name="Moneda 2 4 22" xfId="1016" xr:uid="{00000000-0005-0000-0000-0000FB030000}"/>
    <cellStyle name="Moneda 2 4 23" xfId="1017" xr:uid="{00000000-0005-0000-0000-0000FC030000}"/>
    <cellStyle name="Moneda 2 4 24" xfId="1018" xr:uid="{00000000-0005-0000-0000-0000FD030000}"/>
    <cellStyle name="Moneda 2 4 25" xfId="1019" xr:uid="{00000000-0005-0000-0000-0000FE030000}"/>
    <cellStyle name="Moneda 2 4 26" xfId="1020" xr:uid="{00000000-0005-0000-0000-0000FF030000}"/>
    <cellStyle name="Moneda 2 4 27" xfId="1021" xr:uid="{00000000-0005-0000-0000-000000040000}"/>
    <cellStyle name="Moneda 2 4 28" xfId="1022" xr:uid="{00000000-0005-0000-0000-000001040000}"/>
    <cellStyle name="Moneda 2 4 29" xfId="1023" xr:uid="{00000000-0005-0000-0000-000002040000}"/>
    <cellStyle name="Moneda 2 4 3" xfId="1024" xr:uid="{00000000-0005-0000-0000-000003040000}"/>
    <cellStyle name="Moneda 2 4 30" xfId="1025" xr:uid="{00000000-0005-0000-0000-000004040000}"/>
    <cellStyle name="Moneda 2 4 31" xfId="1026" xr:uid="{00000000-0005-0000-0000-000005040000}"/>
    <cellStyle name="Moneda 2 4 32" xfId="1027" xr:uid="{00000000-0005-0000-0000-000006040000}"/>
    <cellStyle name="Moneda 2 4 33" xfId="1028" xr:uid="{00000000-0005-0000-0000-000007040000}"/>
    <cellStyle name="Moneda 2 4 4" xfId="1029" xr:uid="{00000000-0005-0000-0000-000008040000}"/>
    <cellStyle name="Moneda 2 4 5" xfId="1030" xr:uid="{00000000-0005-0000-0000-000009040000}"/>
    <cellStyle name="Moneda 2 4 6" xfId="1031" xr:uid="{00000000-0005-0000-0000-00000A040000}"/>
    <cellStyle name="Moneda 2 4 7" xfId="1032" xr:uid="{00000000-0005-0000-0000-00000B040000}"/>
    <cellStyle name="Moneda 2 4 8" xfId="1033" xr:uid="{00000000-0005-0000-0000-00000C040000}"/>
    <cellStyle name="Moneda 2 4 9" xfId="1034" xr:uid="{00000000-0005-0000-0000-00000D040000}"/>
    <cellStyle name="Moneda 2 40" xfId="1035" xr:uid="{00000000-0005-0000-0000-00000E040000}"/>
    <cellStyle name="Moneda 2 41" xfId="1036" xr:uid="{00000000-0005-0000-0000-00000F040000}"/>
    <cellStyle name="Moneda 2 42" xfId="1037" xr:uid="{00000000-0005-0000-0000-000010040000}"/>
    <cellStyle name="Moneda 2 43" xfId="1038" xr:uid="{00000000-0005-0000-0000-000011040000}"/>
    <cellStyle name="Moneda 2 44" xfId="1039" xr:uid="{00000000-0005-0000-0000-000012040000}"/>
    <cellStyle name="Moneda 2 45" xfId="1040" xr:uid="{00000000-0005-0000-0000-000013040000}"/>
    <cellStyle name="Moneda 2 46" xfId="1041" xr:uid="{00000000-0005-0000-0000-000014040000}"/>
    <cellStyle name="Moneda 2 47" xfId="1042" xr:uid="{00000000-0005-0000-0000-000015040000}"/>
    <cellStyle name="Moneda 2 48" xfId="1043" xr:uid="{00000000-0005-0000-0000-000016040000}"/>
    <cellStyle name="Moneda 2 49" xfId="1044" xr:uid="{00000000-0005-0000-0000-000017040000}"/>
    <cellStyle name="Moneda 2 5" xfId="1045" xr:uid="{00000000-0005-0000-0000-000018040000}"/>
    <cellStyle name="Moneda 2 5 10" xfId="1046" xr:uid="{00000000-0005-0000-0000-000019040000}"/>
    <cellStyle name="Moneda 2 5 11" xfId="1047" xr:uid="{00000000-0005-0000-0000-00001A040000}"/>
    <cellStyle name="Moneda 2 5 12" xfId="1048" xr:uid="{00000000-0005-0000-0000-00001B040000}"/>
    <cellStyle name="Moneda 2 5 13" xfId="1049" xr:uid="{00000000-0005-0000-0000-00001C040000}"/>
    <cellStyle name="Moneda 2 5 14" xfId="1050" xr:uid="{00000000-0005-0000-0000-00001D040000}"/>
    <cellStyle name="Moneda 2 5 15" xfId="1051" xr:uid="{00000000-0005-0000-0000-00001E040000}"/>
    <cellStyle name="Moneda 2 5 16" xfId="1052" xr:uid="{00000000-0005-0000-0000-00001F040000}"/>
    <cellStyle name="Moneda 2 5 17" xfId="1053" xr:uid="{00000000-0005-0000-0000-000020040000}"/>
    <cellStyle name="Moneda 2 5 18" xfId="1054" xr:uid="{00000000-0005-0000-0000-000021040000}"/>
    <cellStyle name="Moneda 2 5 19" xfId="1055" xr:uid="{00000000-0005-0000-0000-000022040000}"/>
    <cellStyle name="Moneda 2 5 2" xfId="1056" xr:uid="{00000000-0005-0000-0000-000023040000}"/>
    <cellStyle name="Moneda 2 5 2 2" xfId="1057" xr:uid="{00000000-0005-0000-0000-000024040000}"/>
    <cellStyle name="Moneda 2 5 20" xfId="1058" xr:uid="{00000000-0005-0000-0000-000025040000}"/>
    <cellStyle name="Moneda 2 5 21" xfId="1059" xr:uid="{00000000-0005-0000-0000-000026040000}"/>
    <cellStyle name="Moneda 2 5 22" xfId="1060" xr:uid="{00000000-0005-0000-0000-000027040000}"/>
    <cellStyle name="Moneda 2 5 23" xfId="1061" xr:uid="{00000000-0005-0000-0000-000028040000}"/>
    <cellStyle name="Moneda 2 5 24" xfId="1062" xr:uid="{00000000-0005-0000-0000-000029040000}"/>
    <cellStyle name="Moneda 2 5 25" xfId="1063" xr:uid="{00000000-0005-0000-0000-00002A040000}"/>
    <cellStyle name="Moneda 2 5 26" xfId="1064" xr:uid="{00000000-0005-0000-0000-00002B040000}"/>
    <cellStyle name="Moneda 2 5 27" xfId="1065" xr:uid="{00000000-0005-0000-0000-00002C040000}"/>
    <cellStyle name="Moneda 2 5 28" xfId="1066" xr:uid="{00000000-0005-0000-0000-00002D040000}"/>
    <cellStyle name="Moneda 2 5 29" xfId="1067" xr:uid="{00000000-0005-0000-0000-00002E040000}"/>
    <cellStyle name="Moneda 2 5 3" xfId="1068" xr:uid="{00000000-0005-0000-0000-00002F040000}"/>
    <cellStyle name="Moneda 2 5 30" xfId="1069" xr:uid="{00000000-0005-0000-0000-000030040000}"/>
    <cellStyle name="Moneda 2 5 31" xfId="1070" xr:uid="{00000000-0005-0000-0000-000031040000}"/>
    <cellStyle name="Moneda 2 5 32" xfId="1071" xr:uid="{00000000-0005-0000-0000-000032040000}"/>
    <cellStyle name="Moneda 2 5 33" xfId="1072" xr:uid="{00000000-0005-0000-0000-000033040000}"/>
    <cellStyle name="Moneda 2 5 4" xfId="1073" xr:uid="{00000000-0005-0000-0000-000034040000}"/>
    <cellStyle name="Moneda 2 5 5" xfId="1074" xr:uid="{00000000-0005-0000-0000-000035040000}"/>
    <cellStyle name="Moneda 2 5 6" xfId="1075" xr:uid="{00000000-0005-0000-0000-000036040000}"/>
    <cellStyle name="Moneda 2 5 7" xfId="1076" xr:uid="{00000000-0005-0000-0000-000037040000}"/>
    <cellStyle name="Moneda 2 5 8" xfId="1077" xr:uid="{00000000-0005-0000-0000-000038040000}"/>
    <cellStyle name="Moneda 2 5 9" xfId="1078" xr:uid="{00000000-0005-0000-0000-000039040000}"/>
    <cellStyle name="Moneda 2 50" xfId="1079" xr:uid="{00000000-0005-0000-0000-00003A040000}"/>
    <cellStyle name="Moneda 2 51" xfId="1080" xr:uid="{00000000-0005-0000-0000-00003B040000}"/>
    <cellStyle name="Moneda 2 52" xfId="1081" xr:uid="{00000000-0005-0000-0000-00003C040000}"/>
    <cellStyle name="Moneda 2 53" xfId="1082" xr:uid="{00000000-0005-0000-0000-00003D040000}"/>
    <cellStyle name="Moneda 2 54" xfId="1083" xr:uid="{00000000-0005-0000-0000-00003E040000}"/>
    <cellStyle name="Moneda 2 55" xfId="1084" xr:uid="{00000000-0005-0000-0000-00003F040000}"/>
    <cellStyle name="Moneda 2 56" xfId="1085" xr:uid="{00000000-0005-0000-0000-000040040000}"/>
    <cellStyle name="Moneda 2 57" xfId="1086" xr:uid="{00000000-0005-0000-0000-000041040000}"/>
    <cellStyle name="Moneda 2 58" xfId="1087" xr:uid="{00000000-0005-0000-0000-000042040000}"/>
    <cellStyle name="Moneda 2 59" xfId="1088" xr:uid="{00000000-0005-0000-0000-000043040000}"/>
    <cellStyle name="Moneda 2 6" xfId="1089" xr:uid="{00000000-0005-0000-0000-000044040000}"/>
    <cellStyle name="Moneda 2 6 2" xfId="1090" xr:uid="{00000000-0005-0000-0000-000045040000}"/>
    <cellStyle name="Moneda 2 6 2 2" xfId="1091" xr:uid="{00000000-0005-0000-0000-000046040000}"/>
    <cellStyle name="Moneda 2 60" xfId="1092" xr:uid="{00000000-0005-0000-0000-000047040000}"/>
    <cellStyle name="Moneda 2 61" xfId="1093" xr:uid="{00000000-0005-0000-0000-000048040000}"/>
    <cellStyle name="Moneda 2 62" xfId="1094" xr:uid="{00000000-0005-0000-0000-000049040000}"/>
    <cellStyle name="Moneda 2 63" xfId="1095" xr:uid="{00000000-0005-0000-0000-00004A040000}"/>
    <cellStyle name="Moneda 2 64" xfId="1096" xr:uid="{00000000-0005-0000-0000-00004B040000}"/>
    <cellStyle name="Moneda 2 65" xfId="1097" xr:uid="{00000000-0005-0000-0000-00004C040000}"/>
    <cellStyle name="Moneda 2 66" xfId="1098" xr:uid="{00000000-0005-0000-0000-00004D040000}"/>
    <cellStyle name="Moneda 2 67" xfId="1099" xr:uid="{00000000-0005-0000-0000-00004E040000}"/>
    <cellStyle name="Moneda 2 68" xfId="1100" xr:uid="{00000000-0005-0000-0000-00004F040000}"/>
    <cellStyle name="Moneda 2 69" xfId="868" xr:uid="{00000000-0005-0000-0000-000050040000}"/>
    <cellStyle name="Moneda 2 7" xfId="1101" xr:uid="{00000000-0005-0000-0000-000051040000}"/>
    <cellStyle name="Moneda 2 7 2" xfId="1102" xr:uid="{00000000-0005-0000-0000-000052040000}"/>
    <cellStyle name="Moneda 2 70" xfId="2177" xr:uid="{00000000-0005-0000-0000-000053040000}"/>
    <cellStyle name="Moneda 2 8" xfId="1103" xr:uid="{00000000-0005-0000-0000-000054040000}"/>
    <cellStyle name="Moneda 2 9" xfId="1104" xr:uid="{00000000-0005-0000-0000-000055040000}"/>
    <cellStyle name="Moneda 3" xfId="168" xr:uid="{00000000-0005-0000-0000-000056040000}"/>
    <cellStyle name="Moneda 3 10" xfId="1106" xr:uid="{00000000-0005-0000-0000-000057040000}"/>
    <cellStyle name="Moneda 3 11" xfId="1107" xr:uid="{00000000-0005-0000-0000-000058040000}"/>
    <cellStyle name="Moneda 3 12" xfId="1108" xr:uid="{00000000-0005-0000-0000-000059040000}"/>
    <cellStyle name="Moneda 3 13" xfId="1109" xr:uid="{00000000-0005-0000-0000-00005A040000}"/>
    <cellStyle name="Moneda 3 14" xfId="1110" xr:uid="{00000000-0005-0000-0000-00005B040000}"/>
    <cellStyle name="Moneda 3 15" xfId="1111" xr:uid="{00000000-0005-0000-0000-00005C040000}"/>
    <cellStyle name="Moneda 3 16" xfId="1112" xr:uid="{00000000-0005-0000-0000-00005D040000}"/>
    <cellStyle name="Moneda 3 17" xfId="1113" xr:uid="{00000000-0005-0000-0000-00005E040000}"/>
    <cellStyle name="Moneda 3 18" xfId="1114" xr:uid="{00000000-0005-0000-0000-00005F040000}"/>
    <cellStyle name="Moneda 3 19" xfId="1115" xr:uid="{00000000-0005-0000-0000-000060040000}"/>
    <cellStyle name="Moneda 3 2" xfId="1116" xr:uid="{00000000-0005-0000-0000-000061040000}"/>
    <cellStyle name="Moneda 3 2 10" xfId="1117" xr:uid="{00000000-0005-0000-0000-000062040000}"/>
    <cellStyle name="Moneda 3 2 11" xfId="1118" xr:uid="{00000000-0005-0000-0000-000063040000}"/>
    <cellStyle name="Moneda 3 2 12" xfId="1119" xr:uid="{00000000-0005-0000-0000-000064040000}"/>
    <cellStyle name="Moneda 3 2 13" xfId="1120" xr:uid="{00000000-0005-0000-0000-000065040000}"/>
    <cellStyle name="Moneda 3 2 14" xfId="1121" xr:uid="{00000000-0005-0000-0000-000066040000}"/>
    <cellStyle name="Moneda 3 2 15" xfId="1122" xr:uid="{00000000-0005-0000-0000-000067040000}"/>
    <cellStyle name="Moneda 3 2 16" xfId="1123" xr:uid="{00000000-0005-0000-0000-000068040000}"/>
    <cellStyle name="Moneda 3 2 17" xfId="1124" xr:uid="{00000000-0005-0000-0000-000069040000}"/>
    <cellStyle name="Moneda 3 2 18" xfId="1125" xr:uid="{00000000-0005-0000-0000-00006A040000}"/>
    <cellStyle name="Moneda 3 2 19" xfId="1126" xr:uid="{00000000-0005-0000-0000-00006B040000}"/>
    <cellStyle name="Moneda 3 2 2" xfId="1127" xr:uid="{00000000-0005-0000-0000-00006C040000}"/>
    <cellStyle name="Moneda 3 2 2 2" xfId="1128" xr:uid="{00000000-0005-0000-0000-00006D040000}"/>
    <cellStyle name="Moneda 3 2 2 3" xfId="1129" xr:uid="{00000000-0005-0000-0000-00006E040000}"/>
    <cellStyle name="Moneda 3 2 20" xfId="1130" xr:uid="{00000000-0005-0000-0000-00006F040000}"/>
    <cellStyle name="Moneda 3 2 21" xfId="1131" xr:uid="{00000000-0005-0000-0000-000070040000}"/>
    <cellStyle name="Moneda 3 2 22" xfId="1132" xr:uid="{00000000-0005-0000-0000-000071040000}"/>
    <cellStyle name="Moneda 3 2 23" xfId="1133" xr:uid="{00000000-0005-0000-0000-000072040000}"/>
    <cellStyle name="Moneda 3 2 24" xfId="1134" xr:uid="{00000000-0005-0000-0000-000073040000}"/>
    <cellStyle name="Moneda 3 2 25" xfId="1135" xr:uid="{00000000-0005-0000-0000-000074040000}"/>
    <cellStyle name="Moneda 3 2 26" xfId="1136" xr:uid="{00000000-0005-0000-0000-000075040000}"/>
    <cellStyle name="Moneda 3 2 27" xfId="1137" xr:uid="{00000000-0005-0000-0000-000076040000}"/>
    <cellStyle name="Moneda 3 2 28" xfId="1138" xr:uid="{00000000-0005-0000-0000-000077040000}"/>
    <cellStyle name="Moneda 3 2 29" xfId="1139" xr:uid="{00000000-0005-0000-0000-000078040000}"/>
    <cellStyle name="Moneda 3 2 3" xfId="1140" xr:uid="{00000000-0005-0000-0000-000079040000}"/>
    <cellStyle name="Moneda 3 2 3 2" xfId="1141" xr:uid="{00000000-0005-0000-0000-00007A040000}"/>
    <cellStyle name="Moneda 3 2 3 3" xfId="1142" xr:uid="{00000000-0005-0000-0000-00007B040000}"/>
    <cellStyle name="Moneda 3 2 30" xfId="1143" xr:uid="{00000000-0005-0000-0000-00007C040000}"/>
    <cellStyle name="Moneda 3 2 31" xfId="1144" xr:uid="{00000000-0005-0000-0000-00007D040000}"/>
    <cellStyle name="Moneda 3 2 32" xfId="1145" xr:uid="{00000000-0005-0000-0000-00007E040000}"/>
    <cellStyle name="Moneda 3 2 33" xfId="1146" xr:uid="{00000000-0005-0000-0000-00007F040000}"/>
    <cellStyle name="Moneda 3 2 34" xfId="1147" xr:uid="{00000000-0005-0000-0000-000080040000}"/>
    <cellStyle name="Moneda 3 2 35" xfId="1148" xr:uid="{00000000-0005-0000-0000-000081040000}"/>
    <cellStyle name="Moneda 3 2 36" xfId="1149" xr:uid="{00000000-0005-0000-0000-000082040000}"/>
    <cellStyle name="Moneda 3 2 37" xfId="1150" xr:uid="{00000000-0005-0000-0000-000083040000}"/>
    <cellStyle name="Moneda 3 2 38" xfId="1151" xr:uid="{00000000-0005-0000-0000-000084040000}"/>
    <cellStyle name="Moneda 3 2 39" xfId="1152" xr:uid="{00000000-0005-0000-0000-000085040000}"/>
    <cellStyle name="Moneda 3 2 4" xfId="1153" xr:uid="{00000000-0005-0000-0000-000086040000}"/>
    <cellStyle name="Moneda 3 2 4 2" xfId="1154" xr:uid="{00000000-0005-0000-0000-000087040000}"/>
    <cellStyle name="Moneda 3 2 4 3" xfId="1155" xr:uid="{00000000-0005-0000-0000-000088040000}"/>
    <cellStyle name="Moneda 3 2 40" xfId="1156" xr:uid="{00000000-0005-0000-0000-000089040000}"/>
    <cellStyle name="Moneda 3 2 41" xfId="1157" xr:uid="{00000000-0005-0000-0000-00008A040000}"/>
    <cellStyle name="Moneda 3 2 42" xfId="1158" xr:uid="{00000000-0005-0000-0000-00008B040000}"/>
    <cellStyle name="Moneda 3 2 43" xfId="1159" xr:uid="{00000000-0005-0000-0000-00008C040000}"/>
    <cellStyle name="Moneda 3 2 44" xfId="1160" xr:uid="{00000000-0005-0000-0000-00008D040000}"/>
    <cellStyle name="Moneda 3 2 45" xfId="1161" xr:uid="{00000000-0005-0000-0000-00008E040000}"/>
    <cellStyle name="Moneda 3 2 46" xfId="1162" xr:uid="{00000000-0005-0000-0000-00008F040000}"/>
    <cellStyle name="Moneda 3 2 47" xfId="1163" xr:uid="{00000000-0005-0000-0000-000090040000}"/>
    <cellStyle name="Moneda 3 2 48" xfId="1164" xr:uid="{00000000-0005-0000-0000-000091040000}"/>
    <cellStyle name="Moneda 3 2 49" xfId="1165" xr:uid="{00000000-0005-0000-0000-000092040000}"/>
    <cellStyle name="Moneda 3 2 5" xfId="1166" xr:uid="{00000000-0005-0000-0000-000093040000}"/>
    <cellStyle name="Moneda 3 2 50" xfId="1167" xr:uid="{00000000-0005-0000-0000-000094040000}"/>
    <cellStyle name="Moneda 3 2 51" xfId="1168" xr:uid="{00000000-0005-0000-0000-000095040000}"/>
    <cellStyle name="Moneda 3 2 52" xfId="1169" xr:uid="{00000000-0005-0000-0000-000096040000}"/>
    <cellStyle name="Moneda 3 2 53" xfId="1170" xr:uid="{00000000-0005-0000-0000-000097040000}"/>
    <cellStyle name="Moneda 3 2 54" xfId="1171" xr:uid="{00000000-0005-0000-0000-000098040000}"/>
    <cellStyle name="Moneda 3 2 55" xfId="1172" xr:uid="{00000000-0005-0000-0000-000099040000}"/>
    <cellStyle name="Moneda 3 2 56" xfId="1173" xr:uid="{00000000-0005-0000-0000-00009A040000}"/>
    <cellStyle name="Moneda 3 2 57" xfId="1174" xr:uid="{00000000-0005-0000-0000-00009B040000}"/>
    <cellStyle name="Moneda 3 2 58" xfId="1175" xr:uid="{00000000-0005-0000-0000-00009C040000}"/>
    <cellStyle name="Moneda 3 2 59" xfId="1176" xr:uid="{00000000-0005-0000-0000-00009D040000}"/>
    <cellStyle name="Moneda 3 2 6" xfId="1177" xr:uid="{00000000-0005-0000-0000-00009E040000}"/>
    <cellStyle name="Moneda 3 2 60" xfId="1178" xr:uid="{00000000-0005-0000-0000-00009F040000}"/>
    <cellStyle name="Moneda 3 2 61" xfId="1179" xr:uid="{00000000-0005-0000-0000-0000A0040000}"/>
    <cellStyle name="Moneda 3 2 62" xfId="1180" xr:uid="{00000000-0005-0000-0000-0000A1040000}"/>
    <cellStyle name="Moneda 3 2 63" xfId="1181" xr:uid="{00000000-0005-0000-0000-0000A2040000}"/>
    <cellStyle name="Moneda 3 2 64" xfId="1182" xr:uid="{00000000-0005-0000-0000-0000A3040000}"/>
    <cellStyle name="Moneda 3 2 65" xfId="1183" xr:uid="{00000000-0005-0000-0000-0000A4040000}"/>
    <cellStyle name="Moneda 3 2 7" xfId="1184" xr:uid="{00000000-0005-0000-0000-0000A5040000}"/>
    <cellStyle name="Moneda 3 2 8" xfId="1185" xr:uid="{00000000-0005-0000-0000-0000A6040000}"/>
    <cellStyle name="Moneda 3 2 9" xfId="1186" xr:uid="{00000000-0005-0000-0000-0000A7040000}"/>
    <cellStyle name="Moneda 3 20" xfId="1187" xr:uid="{00000000-0005-0000-0000-0000A8040000}"/>
    <cellStyle name="Moneda 3 21" xfId="1188" xr:uid="{00000000-0005-0000-0000-0000A9040000}"/>
    <cellStyle name="Moneda 3 22" xfId="1189" xr:uid="{00000000-0005-0000-0000-0000AA040000}"/>
    <cellStyle name="Moneda 3 23" xfId="1190" xr:uid="{00000000-0005-0000-0000-0000AB040000}"/>
    <cellStyle name="Moneda 3 24" xfId="1191" xr:uid="{00000000-0005-0000-0000-0000AC040000}"/>
    <cellStyle name="Moneda 3 25" xfId="1192" xr:uid="{00000000-0005-0000-0000-0000AD040000}"/>
    <cellStyle name="Moneda 3 26" xfId="1193" xr:uid="{00000000-0005-0000-0000-0000AE040000}"/>
    <cellStyle name="Moneda 3 27" xfId="1194" xr:uid="{00000000-0005-0000-0000-0000AF040000}"/>
    <cellStyle name="Moneda 3 28" xfId="1195" xr:uid="{00000000-0005-0000-0000-0000B0040000}"/>
    <cellStyle name="Moneda 3 29" xfId="1196" xr:uid="{00000000-0005-0000-0000-0000B1040000}"/>
    <cellStyle name="Moneda 3 3" xfId="1197" xr:uid="{00000000-0005-0000-0000-0000B2040000}"/>
    <cellStyle name="Moneda 3 3 10" xfId="1198" xr:uid="{00000000-0005-0000-0000-0000B3040000}"/>
    <cellStyle name="Moneda 3 3 11" xfId="1199" xr:uid="{00000000-0005-0000-0000-0000B4040000}"/>
    <cellStyle name="Moneda 3 3 12" xfId="1200" xr:uid="{00000000-0005-0000-0000-0000B5040000}"/>
    <cellStyle name="Moneda 3 3 13" xfId="1201" xr:uid="{00000000-0005-0000-0000-0000B6040000}"/>
    <cellStyle name="Moneda 3 3 14" xfId="1202" xr:uid="{00000000-0005-0000-0000-0000B7040000}"/>
    <cellStyle name="Moneda 3 3 15" xfId="1203" xr:uid="{00000000-0005-0000-0000-0000B8040000}"/>
    <cellStyle name="Moneda 3 3 16" xfId="1204" xr:uid="{00000000-0005-0000-0000-0000B9040000}"/>
    <cellStyle name="Moneda 3 3 17" xfId="1205" xr:uid="{00000000-0005-0000-0000-0000BA040000}"/>
    <cellStyle name="Moneda 3 3 18" xfId="1206" xr:uid="{00000000-0005-0000-0000-0000BB040000}"/>
    <cellStyle name="Moneda 3 3 19" xfId="1207" xr:uid="{00000000-0005-0000-0000-0000BC040000}"/>
    <cellStyle name="Moneda 3 3 2" xfId="1208" xr:uid="{00000000-0005-0000-0000-0000BD040000}"/>
    <cellStyle name="Moneda 3 3 2 2" xfId="1209" xr:uid="{00000000-0005-0000-0000-0000BE040000}"/>
    <cellStyle name="Moneda 3 3 2 3" xfId="1210" xr:uid="{00000000-0005-0000-0000-0000BF040000}"/>
    <cellStyle name="Moneda 3 3 20" xfId="1211" xr:uid="{00000000-0005-0000-0000-0000C0040000}"/>
    <cellStyle name="Moneda 3 3 21" xfId="1212" xr:uid="{00000000-0005-0000-0000-0000C1040000}"/>
    <cellStyle name="Moneda 3 3 22" xfId="1213" xr:uid="{00000000-0005-0000-0000-0000C2040000}"/>
    <cellStyle name="Moneda 3 3 23" xfId="1214" xr:uid="{00000000-0005-0000-0000-0000C3040000}"/>
    <cellStyle name="Moneda 3 3 24" xfId="1215" xr:uid="{00000000-0005-0000-0000-0000C4040000}"/>
    <cellStyle name="Moneda 3 3 25" xfId="1216" xr:uid="{00000000-0005-0000-0000-0000C5040000}"/>
    <cellStyle name="Moneda 3 3 26" xfId="1217" xr:uid="{00000000-0005-0000-0000-0000C6040000}"/>
    <cellStyle name="Moneda 3 3 27" xfId="1218" xr:uid="{00000000-0005-0000-0000-0000C7040000}"/>
    <cellStyle name="Moneda 3 3 28" xfId="1219" xr:uid="{00000000-0005-0000-0000-0000C8040000}"/>
    <cellStyle name="Moneda 3 3 29" xfId="1220" xr:uid="{00000000-0005-0000-0000-0000C9040000}"/>
    <cellStyle name="Moneda 3 3 3" xfId="1221" xr:uid="{00000000-0005-0000-0000-0000CA040000}"/>
    <cellStyle name="Moneda 3 3 30" xfId="1222" xr:uid="{00000000-0005-0000-0000-0000CB040000}"/>
    <cellStyle name="Moneda 3 3 31" xfId="1223" xr:uid="{00000000-0005-0000-0000-0000CC040000}"/>
    <cellStyle name="Moneda 3 3 32" xfId="1224" xr:uid="{00000000-0005-0000-0000-0000CD040000}"/>
    <cellStyle name="Moneda 3 3 33" xfId="1225" xr:uid="{00000000-0005-0000-0000-0000CE040000}"/>
    <cellStyle name="Moneda 3 3 34" xfId="1226" xr:uid="{00000000-0005-0000-0000-0000CF040000}"/>
    <cellStyle name="Moneda 3 3 35" xfId="1227" xr:uid="{00000000-0005-0000-0000-0000D0040000}"/>
    <cellStyle name="Moneda 3 3 36" xfId="1228" xr:uid="{00000000-0005-0000-0000-0000D1040000}"/>
    <cellStyle name="Moneda 3 3 37" xfId="1229" xr:uid="{00000000-0005-0000-0000-0000D2040000}"/>
    <cellStyle name="Moneda 3 3 38" xfId="1230" xr:uid="{00000000-0005-0000-0000-0000D3040000}"/>
    <cellStyle name="Moneda 3 3 39" xfId="1231" xr:uid="{00000000-0005-0000-0000-0000D4040000}"/>
    <cellStyle name="Moneda 3 3 4" xfId="1232" xr:uid="{00000000-0005-0000-0000-0000D5040000}"/>
    <cellStyle name="Moneda 3 3 40" xfId="1233" xr:uid="{00000000-0005-0000-0000-0000D6040000}"/>
    <cellStyle name="Moneda 3 3 41" xfId="1234" xr:uid="{00000000-0005-0000-0000-0000D7040000}"/>
    <cellStyle name="Moneda 3 3 42" xfId="1235" xr:uid="{00000000-0005-0000-0000-0000D8040000}"/>
    <cellStyle name="Moneda 3 3 43" xfId="1236" xr:uid="{00000000-0005-0000-0000-0000D9040000}"/>
    <cellStyle name="Moneda 3 3 44" xfId="1237" xr:uid="{00000000-0005-0000-0000-0000DA040000}"/>
    <cellStyle name="Moneda 3 3 45" xfId="1238" xr:uid="{00000000-0005-0000-0000-0000DB040000}"/>
    <cellStyle name="Moneda 3 3 46" xfId="1239" xr:uid="{00000000-0005-0000-0000-0000DC040000}"/>
    <cellStyle name="Moneda 3 3 47" xfId="1240" xr:uid="{00000000-0005-0000-0000-0000DD040000}"/>
    <cellStyle name="Moneda 3 3 48" xfId="1241" xr:uid="{00000000-0005-0000-0000-0000DE040000}"/>
    <cellStyle name="Moneda 3 3 49" xfId="1242" xr:uid="{00000000-0005-0000-0000-0000DF040000}"/>
    <cellStyle name="Moneda 3 3 5" xfId="1243" xr:uid="{00000000-0005-0000-0000-0000E0040000}"/>
    <cellStyle name="Moneda 3 3 50" xfId="1244" xr:uid="{00000000-0005-0000-0000-0000E1040000}"/>
    <cellStyle name="Moneda 3 3 51" xfId="1245" xr:uid="{00000000-0005-0000-0000-0000E2040000}"/>
    <cellStyle name="Moneda 3 3 52" xfId="1246" xr:uid="{00000000-0005-0000-0000-0000E3040000}"/>
    <cellStyle name="Moneda 3 3 53" xfId="1247" xr:uid="{00000000-0005-0000-0000-0000E4040000}"/>
    <cellStyle name="Moneda 3 3 54" xfId="1248" xr:uid="{00000000-0005-0000-0000-0000E5040000}"/>
    <cellStyle name="Moneda 3 3 55" xfId="1249" xr:uid="{00000000-0005-0000-0000-0000E6040000}"/>
    <cellStyle name="Moneda 3 3 56" xfId="1250" xr:uid="{00000000-0005-0000-0000-0000E7040000}"/>
    <cellStyle name="Moneda 3 3 57" xfId="1251" xr:uid="{00000000-0005-0000-0000-0000E8040000}"/>
    <cellStyle name="Moneda 3 3 58" xfId="1252" xr:uid="{00000000-0005-0000-0000-0000E9040000}"/>
    <cellStyle name="Moneda 3 3 59" xfId="1253" xr:uid="{00000000-0005-0000-0000-0000EA040000}"/>
    <cellStyle name="Moneda 3 3 6" xfId="1254" xr:uid="{00000000-0005-0000-0000-0000EB040000}"/>
    <cellStyle name="Moneda 3 3 60" xfId="1255" xr:uid="{00000000-0005-0000-0000-0000EC040000}"/>
    <cellStyle name="Moneda 3 3 61" xfId="1256" xr:uid="{00000000-0005-0000-0000-0000ED040000}"/>
    <cellStyle name="Moneda 3 3 62" xfId="1257" xr:uid="{00000000-0005-0000-0000-0000EE040000}"/>
    <cellStyle name="Moneda 3 3 63" xfId="1258" xr:uid="{00000000-0005-0000-0000-0000EF040000}"/>
    <cellStyle name="Moneda 3 3 64" xfId="1259" xr:uid="{00000000-0005-0000-0000-0000F0040000}"/>
    <cellStyle name="Moneda 3 3 65" xfId="1260" xr:uid="{00000000-0005-0000-0000-0000F1040000}"/>
    <cellStyle name="Moneda 3 3 7" xfId="1261" xr:uid="{00000000-0005-0000-0000-0000F2040000}"/>
    <cellStyle name="Moneda 3 3 8" xfId="1262" xr:uid="{00000000-0005-0000-0000-0000F3040000}"/>
    <cellStyle name="Moneda 3 3 9" xfId="1263" xr:uid="{00000000-0005-0000-0000-0000F4040000}"/>
    <cellStyle name="Moneda 3 30" xfId="1264" xr:uid="{00000000-0005-0000-0000-0000F5040000}"/>
    <cellStyle name="Moneda 3 31" xfId="1265" xr:uid="{00000000-0005-0000-0000-0000F6040000}"/>
    <cellStyle name="Moneda 3 32" xfId="1266" xr:uid="{00000000-0005-0000-0000-0000F7040000}"/>
    <cellStyle name="Moneda 3 33" xfId="1267" xr:uid="{00000000-0005-0000-0000-0000F8040000}"/>
    <cellStyle name="Moneda 3 34" xfId="1268" xr:uid="{00000000-0005-0000-0000-0000F9040000}"/>
    <cellStyle name="Moneda 3 35" xfId="1269" xr:uid="{00000000-0005-0000-0000-0000FA040000}"/>
    <cellStyle name="Moneda 3 36" xfId="1270" xr:uid="{00000000-0005-0000-0000-0000FB040000}"/>
    <cellStyle name="Moneda 3 36 2" xfId="1271" xr:uid="{00000000-0005-0000-0000-0000FC040000}"/>
    <cellStyle name="Moneda 3 37" xfId="1272" xr:uid="{00000000-0005-0000-0000-0000FD040000}"/>
    <cellStyle name="Moneda 3 38" xfId="1273" xr:uid="{00000000-0005-0000-0000-0000FE040000}"/>
    <cellStyle name="Moneda 3 39" xfId="1274" xr:uid="{00000000-0005-0000-0000-0000FF040000}"/>
    <cellStyle name="Moneda 3 4" xfId="1275" xr:uid="{00000000-0005-0000-0000-000000050000}"/>
    <cellStyle name="Moneda 3 4 10" xfId="1276" xr:uid="{00000000-0005-0000-0000-000001050000}"/>
    <cellStyle name="Moneda 3 4 11" xfId="1277" xr:uid="{00000000-0005-0000-0000-000002050000}"/>
    <cellStyle name="Moneda 3 4 12" xfId="1278" xr:uid="{00000000-0005-0000-0000-000003050000}"/>
    <cellStyle name="Moneda 3 4 13" xfId="1279" xr:uid="{00000000-0005-0000-0000-000004050000}"/>
    <cellStyle name="Moneda 3 4 14" xfId="1280" xr:uid="{00000000-0005-0000-0000-000005050000}"/>
    <cellStyle name="Moneda 3 4 15" xfId="1281" xr:uid="{00000000-0005-0000-0000-000006050000}"/>
    <cellStyle name="Moneda 3 4 16" xfId="1282" xr:uid="{00000000-0005-0000-0000-000007050000}"/>
    <cellStyle name="Moneda 3 4 17" xfId="1283" xr:uid="{00000000-0005-0000-0000-000008050000}"/>
    <cellStyle name="Moneda 3 4 18" xfId="1284" xr:uid="{00000000-0005-0000-0000-000009050000}"/>
    <cellStyle name="Moneda 3 4 19" xfId="1285" xr:uid="{00000000-0005-0000-0000-00000A050000}"/>
    <cellStyle name="Moneda 3 4 2" xfId="1286" xr:uid="{00000000-0005-0000-0000-00000B050000}"/>
    <cellStyle name="Moneda 3 4 20" xfId="1287" xr:uid="{00000000-0005-0000-0000-00000C050000}"/>
    <cellStyle name="Moneda 3 4 21" xfId="1288" xr:uid="{00000000-0005-0000-0000-00000D050000}"/>
    <cellStyle name="Moneda 3 4 22" xfId="1289" xr:uid="{00000000-0005-0000-0000-00000E050000}"/>
    <cellStyle name="Moneda 3 4 23" xfId="1290" xr:uid="{00000000-0005-0000-0000-00000F050000}"/>
    <cellStyle name="Moneda 3 4 24" xfId="1291" xr:uid="{00000000-0005-0000-0000-000010050000}"/>
    <cellStyle name="Moneda 3 4 25" xfId="1292" xr:uid="{00000000-0005-0000-0000-000011050000}"/>
    <cellStyle name="Moneda 3 4 26" xfId="1293" xr:uid="{00000000-0005-0000-0000-000012050000}"/>
    <cellStyle name="Moneda 3 4 27" xfId="1294" xr:uid="{00000000-0005-0000-0000-000013050000}"/>
    <cellStyle name="Moneda 3 4 28" xfId="1295" xr:uid="{00000000-0005-0000-0000-000014050000}"/>
    <cellStyle name="Moneda 3 4 29" xfId="1296" xr:uid="{00000000-0005-0000-0000-000015050000}"/>
    <cellStyle name="Moneda 3 4 3" xfId="1297" xr:uid="{00000000-0005-0000-0000-000016050000}"/>
    <cellStyle name="Moneda 3 4 30" xfId="1298" xr:uid="{00000000-0005-0000-0000-000017050000}"/>
    <cellStyle name="Moneda 3 4 31" xfId="1299" xr:uid="{00000000-0005-0000-0000-000018050000}"/>
    <cellStyle name="Moneda 3 4 32" xfId="1300" xr:uid="{00000000-0005-0000-0000-000019050000}"/>
    <cellStyle name="Moneda 3 4 33" xfId="1301" xr:uid="{00000000-0005-0000-0000-00001A050000}"/>
    <cellStyle name="Moneda 3 4 34" xfId="1302" xr:uid="{00000000-0005-0000-0000-00001B050000}"/>
    <cellStyle name="Moneda 3 4 35" xfId="1303" xr:uid="{00000000-0005-0000-0000-00001C050000}"/>
    <cellStyle name="Moneda 3 4 36" xfId="1304" xr:uid="{00000000-0005-0000-0000-00001D050000}"/>
    <cellStyle name="Moneda 3 4 37" xfId="1305" xr:uid="{00000000-0005-0000-0000-00001E050000}"/>
    <cellStyle name="Moneda 3 4 38" xfId="1306" xr:uid="{00000000-0005-0000-0000-00001F050000}"/>
    <cellStyle name="Moneda 3 4 39" xfId="1307" xr:uid="{00000000-0005-0000-0000-000020050000}"/>
    <cellStyle name="Moneda 3 4 4" xfId="1308" xr:uid="{00000000-0005-0000-0000-000021050000}"/>
    <cellStyle name="Moneda 3 4 40" xfId="1309" xr:uid="{00000000-0005-0000-0000-000022050000}"/>
    <cellStyle name="Moneda 3 4 41" xfId="1310" xr:uid="{00000000-0005-0000-0000-000023050000}"/>
    <cellStyle name="Moneda 3 4 42" xfId="1311" xr:uid="{00000000-0005-0000-0000-000024050000}"/>
    <cellStyle name="Moneda 3 4 43" xfId="1312" xr:uid="{00000000-0005-0000-0000-000025050000}"/>
    <cellStyle name="Moneda 3 4 44" xfId="1313" xr:uid="{00000000-0005-0000-0000-000026050000}"/>
    <cellStyle name="Moneda 3 4 45" xfId="1314" xr:uid="{00000000-0005-0000-0000-000027050000}"/>
    <cellStyle name="Moneda 3 4 46" xfId="1315" xr:uid="{00000000-0005-0000-0000-000028050000}"/>
    <cellStyle name="Moneda 3 4 47" xfId="1316" xr:uid="{00000000-0005-0000-0000-000029050000}"/>
    <cellStyle name="Moneda 3 4 48" xfId="1317" xr:uid="{00000000-0005-0000-0000-00002A050000}"/>
    <cellStyle name="Moneda 3 4 49" xfId="1318" xr:uid="{00000000-0005-0000-0000-00002B050000}"/>
    <cellStyle name="Moneda 3 4 5" xfId="1319" xr:uid="{00000000-0005-0000-0000-00002C050000}"/>
    <cellStyle name="Moneda 3 4 50" xfId="1320" xr:uid="{00000000-0005-0000-0000-00002D050000}"/>
    <cellStyle name="Moneda 3 4 51" xfId="1321" xr:uid="{00000000-0005-0000-0000-00002E050000}"/>
    <cellStyle name="Moneda 3 4 52" xfId="1322" xr:uid="{00000000-0005-0000-0000-00002F050000}"/>
    <cellStyle name="Moneda 3 4 53" xfId="1323" xr:uid="{00000000-0005-0000-0000-000030050000}"/>
    <cellStyle name="Moneda 3 4 54" xfId="1324" xr:uid="{00000000-0005-0000-0000-000031050000}"/>
    <cellStyle name="Moneda 3 4 55" xfId="1325" xr:uid="{00000000-0005-0000-0000-000032050000}"/>
    <cellStyle name="Moneda 3 4 56" xfId="1326" xr:uid="{00000000-0005-0000-0000-000033050000}"/>
    <cellStyle name="Moneda 3 4 57" xfId="1327" xr:uid="{00000000-0005-0000-0000-000034050000}"/>
    <cellStyle name="Moneda 3 4 58" xfId="1328" xr:uid="{00000000-0005-0000-0000-000035050000}"/>
    <cellStyle name="Moneda 3 4 59" xfId="1329" xr:uid="{00000000-0005-0000-0000-000036050000}"/>
    <cellStyle name="Moneda 3 4 6" xfId="1330" xr:uid="{00000000-0005-0000-0000-000037050000}"/>
    <cellStyle name="Moneda 3 4 60" xfId="1331" xr:uid="{00000000-0005-0000-0000-000038050000}"/>
    <cellStyle name="Moneda 3 4 61" xfId="1332" xr:uid="{00000000-0005-0000-0000-000039050000}"/>
    <cellStyle name="Moneda 3 4 62" xfId="1333" xr:uid="{00000000-0005-0000-0000-00003A050000}"/>
    <cellStyle name="Moneda 3 4 63" xfId="1334" xr:uid="{00000000-0005-0000-0000-00003B050000}"/>
    <cellStyle name="Moneda 3 4 64" xfId="1335" xr:uid="{00000000-0005-0000-0000-00003C050000}"/>
    <cellStyle name="Moneda 3 4 65" xfId="1336" xr:uid="{00000000-0005-0000-0000-00003D050000}"/>
    <cellStyle name="Moneda 3 4 7" xfId="1337" xr:uid="{00000000-0005-0000-0000-00003E050000}"/>
    <cellStyle name="Moneda 3 4 8" xfId="1338" xr:uid="{00000000-0005-0000-0000-00003F050000}"/>
    <cellStyle name="Moneda 3 4 9" xfId="1339" xr:uid="{00000000-0005-0000-0000-000040050000}"/>
    <cellStyle name="Moneda 3 40" xfId="1340" xr:uid="{00000000-0005-0000-0000-000041050000}"/>
    <cellStyle name="Moneda 3 41" xfId="1341" xr:uid="{00000000-0005-0000-0000-000042050000}"/>
    <cellStyle name="Moneda 3 42" xfId="1342" xr:uid="{00000000-0005-0000-0000-000043050000}"/>
    <cellStyle name="Moneda 3 43" xfId="1343" xr:uid="{00000000-0005-0000-0000-000044050000}"/>
    <cellStyle name="Moneda 3 44" xfId="1344" xr:uid="{00000000-0005-0000-0000-000045050000}"/>
    <cellStyle name="Moneda 3 45" xfId="1345" xr:uid="{00000000-0005-0000-0000-000046050000}"/>
    <cellStyle name="Moneda 3 46" xfId="1346" xr:uid="{00000000-0005-0000-0000-000047050000}"/>
    <cellStyle name="Moneda 3 47" xfId="1347" xr:uid="{00000000-0005-0000-0000-000048050000}"/>
    <cellStyle name="Moneda 3 48" xfId="1348" xr:uid="{00000000-0005-0000-0000-000049050000}"/>
    <cellStyle name="Moneda 3 49" xfId="1349" xr:uid="{00000000-0005-0000-0000-00004A050000}"/>
    <cellStyle name="Moneda 3 5" xfId="1350" xr:uid="{00000000-0005-0000-0000-00004B050000}"/>
    <cellStyle name="Moneda 3 5 10" xfId="1351" xr:uid="{00000000-0005-0000-0000-00004C050000}"/>
    <cellStyle name="Moneda 3 5 11" xfId="1352" xr:uid="{00000000-0005-0000-0000-00004D050000}"/>
    <cellStyle name="Moneda 3 5 12" xfId="1353" xr:uid="{00000000-0005-0000-0000-00004E050000}"/>
    <cellStyle name="Moneda 3 5 13" xfId="1354" xr:uid="{00000000-0005-0000-0000-00004F050000}"/>
    <cellStyle name="Moneda 3 5 14" xfId="1355" xr:uid="{00000000-0005-0000-0000-000050050000}"/>
    <cellStyle name="Moneda 3 5 15" xfId="1356" xr:uid="{00000000-0005-0000-0000-000051050000}"/>
    <cellStyle name="Moneda 3 5 16" xfId="1357" xr:uid="{00000000-0005-0000-0000-000052050000}"/>
    <cellStyle name="Moneda 3 5 17" xfId="1358" xr:uid="{00000000-0005-0000-0000-000053050000}"/>
    <cellStyle name="Moneda 3 5 18" xfId="1359" xr:uid="{00000000-0005-0000-0000-000054050000}"/>
    <cellStyle name="Moneda 3 5 19" xfId="1360" xr:uid="{00000000-0005-0000-0000-000055050000}"/>
    <cellStyle name="Moneda 3 5 2" xfId="1361" xr:uid="{00000000-0005-0000-0000-000056050000}"/>
    <cellStyle name="Moneda 3 5 2 2" xfId="1362" xr:uid="{00000000-0005-0000-0000-000057050000}"/>
    <cellStyle name="Moneda 3 5 20" xfId="1363" xr:uid="{00000000-0005-0000-0000-000058050000}"/>
    <cellStyle name="Moneda 3 5 21" xfId="1364" xr:uid="{00000000-0005-0000-0000-000059050000}"/>
    <cellStyle name="Moneda 3 5 22" xfId="1365" xr:uid="{00000000-0005-0000-0000-00005A050000}"/>
    <cellStyle name="Moneda 3 5 23" xfId="1366" xr:uid="{00000000-0005-0000-0000-00005B050000}"/>
    <cellStyle name="Moneda 3 5 24" xfId="1367" xr:uid="{00000000-0005-0000-0000-00005C050000}"/>
    <cellStyle name="Moneda 3 5 25" xfId="1368" xr:uid="{00000000-0005-0000-0000-00005D050000}"/>
    <cellStyle name="Moneda 3 5 26" xfId="1369" xr:uid="{00000000-0005-0000-0000-00005E050000}"/>
    <cellStyle name="Moneda 3 5 27" xfId="1370" xr:uid="{00000000-0005-0000-0000-00005F050000}"/>
    <cellStyle name="Moneda 3 5 28" xfId="1371" xr:uid="{00000000-0005-0000-0000-000060050000}"/>
    <cellStyle name="Moneda 3 5 29" xfId="1372" xr:uid="{00000000-0005-0000-0000-000061050000}"/>
    <cellStyle name="Moneda 3 5 3" xfId="1373" xr:uid="{00000000-0005-0000-0000-000062050000}"/>
    <cellStyle name="Moneda 3 5 30" xfId="1374" xr:uid="{00000000-0005-0000-0000-000063050000}"/>
    <cellStyle name="Moneda 3 5 31" xfId="1375" xr:uid="{00000000-0005-0000-0000-000064050000}"/>
    <cellStyle name="Moneda 3 5 32" xfId="1376" xr:uid="{00000000-0005-0000-0000-000065050000}"/>
    <cellStyle name="Moneda 3 5 33" xfId="1377" xr:uid="{00000000-0005-0000-0000-000066050000}"/>
    <cellStyle name="Moneda 3 5 4" xfId="1378" xr:uid="{00000000-0005-0000-0000-000067050000}"/>
    <cellStyle name="Moneda 3 5 5" xfId="1379" xr:uid="{00000000-0005-0000-0000-000068050000}"/>
    <cellStyle name="Moneda 3 5 6" xfId="1380" xr:uid="{00000000-0005-0000-0000-000069050000}"/>
    <cellStyle name="Moneda 3 5 7" xfId="1381" xr:uid="{00000000-0005-0000-0000-00006A050000}"/>
    <cellStyle name="Moneda 3 5 8" xfId="1382" xr:uid="{00000000-0005-0000-0000-00006B050000}"/>
    <cellStyle name="Moneda 3 5 9" xfId="1383" xr:uid="{00000000-0005-0000-0000-00006C050000}"/>
    <cellStyle name="Moneda 3 50" xfId="1384" xr:uid="{00000000-0005-0000-0000-00006D050000}"/>
    <cellStyle name="Moneda 3 51" xfId="1385" xr:uid="{00000000-0005-0000-0000-00006E050000}"/>
    <cellStyle name="Moneda 3 52" xfId="1386" xr:uid="{00000000-0005-0000-0000-00006F050000}"/>
    <cellStyle name="Moneda 3 53" xfId="1387" xr:uid="{00000000-0005-0000-0000-000070050000}"/>
    <cellStyle name="Moneda 3 54" xfId="1388" xr:uid="{00000000-0005-0000-0000-000071050000}"/>
    <cellStyle name="Moneda 3 55" xfId="1389" xr:uid="{00000000-0005-0000-0000-000072050000}"/>
    <cellStyle name="Moneda 3 56" xfId="1390" xr:uid="{00000000-0005-0000-0000-000073050000}"/>
    <cellStyle name="Moneda 3 57" xfId="1391" xr:uid="{00000000-0005-0000-0000-000074050000}"/>
    <cellStyle name="Moneda 3 58" xfId="1392" xr:uid="{00000000-0005-0000-0000-000075050000}"/>
    <cellStyle name="Moneda 3 59" xfId="1393" xr:uid="{00000000-0005-0000-0000-000076050000}"/>
    <cellStyle name="Moneda 3 6" xfId="1394" xr:uid="{00000000-0005-0000-0000-000077050000}"/>
    <cellStyle name="Moneda 3 6 2" xfId="1395" xr:uid="{00000000-0005-0000-0000-000078050000}"/>
    <cellStyle name="Moneda 3 6 3" xfId="1396" xr:uid="{00000000-0005-0000-0000-000079050000}"/>
    <cellStyle name="Moneda 3 6 4" xfId="1397" xr:uid="{00000000-0005-0000-0000-00007A050000}"/>
    <cellStyle name="Moneda 3 60" xfId="1398" xr:uid="{00000000-0005-0000-0000-00007B050000}"/>
    <cellStyle name="Moneda 3 61" xfId="1399" xr:uid="{00000000-0005-0000-0000-00007C050000}"/>
    <cellStyle name="Moneda 3 62" xfId="1400" xr:uid="{00000000-0005-0000-0000-00007D050000}"/>
    <cellStyle name="Moneda 3 63" xfId="1401" xr:uid="{00000000-0005-0000-0000-00007E050000}"/>
    <cellStyle name="Moneda 3 64" xfId="1402" xr:uid="{00000000-0005-0000-0000-00007F050000}"/>
    <cellStyle name="Moneda 3 65" xfId="1403" xr:uid="{00000000-0005-0000-0000-000080050000}"/>
    <cellStyle name="Moneda 3 66" xfId="1404" xr:uid="{00000000-0005-0000-0000-000081050000}"/>
    <cellStyle name="Moneda 3 67" xfId="1405" xr:uid="{00000000-0005-0000-0000-000082050000}"/>
    <cellStyle name="Moneda 3 68" xfId="1406" xr:uid="{00000000-0005-0000-0000-000083050000}"/>
    <cellStyle name="Moneda 3 69" xfId="1407" xr:uid="{00000000-0005-0000-0000-000084050000}"/>
    <cellStyle name="Moneda 3 7" xfId="1408" xr:uid="{00000000-0005-0000-0000-000085050000}"/>
    <cellStyle name="Moneda 3 7 2" xfId="1409" xr:uid="{00000000-0005-0000-0000-000086050000}"/>
    <cellStyle name="Moneda 3 70" xfId="1105" xr:uid="{00000000-0005-0000-0000-000087050000}"/>
    <cellStyle name="Moneda 3 71" xfId="2179" xr:uid="{00000000-0005-0000-0000-000088050000}"/>
    <cellStyle name="Moneda 3 72" xfId="2184" xr:uid="{00000000-0005-0000-0000-000089050000}"/>
    <cellStyle name="Moneda 3 73" xfId="2238" xr:uid="{00000000-0005-0000-0000-00008A050000}"/>
    <cellStyle name="Moneda 3 8" xfId="1410" xr:uid="{00000000-0005-0000-0000-00008B050000}"/>
    <cellStyle name="Moneda 3 9" xfId="1411" xr:uid="{00000000-0005-0000-0000-00008C050000}"/>
    <cellStyle name="Moneda 4" xfId="1412" xr:uid="{00000000-0005-0000-0000-00008D050000}"/>
    <cellStyle name="Moneda 4 10" xfId="1413" xr:uid="{00000000-0005-0000-0000-00008E050000}"/>
    <cellStyle name="Moneda 4 11" xfId="1414" xr:uid="{00000000-0005-0000-0000-00008F050000}"/>
    <cellStyle name="Moneda 4 12" xfId="1415" xr:uid="{00000000-0005-0000-0000-000090050000}"/>
    <cellStyle name="Moneda 4 13" xfId="1416" xr:uid="{00000000-0005-0000-0000-000091050000}"/>
    <cellStyle name="Moneda 4 14" xfId="1417" xr:uid="{00000000-0005-0000-0000-000092050000}"/>
    <cellStyle name="Moneda 4 15" xfId="1418" xr:uid="{00000000-0005-0000-0000-000093050000}"/>
    <cellStyle name="Moneda 4 16" xfId="1419" xr:uid="{00000000-0005-0000-0000-000094050000}"/>
    <cellStyle name="Moneda 4 17" xfId="1420" xr:uid="{00000000-0005-0000-0000-000095050000}"/>
    <cellStyle name="Moneda 4 18" xfId="1421" xr:uid="{00000000-0005-0000-0000-000096050000}"/>
    <cellStyle name="Moneda 4 19" xfId="1422" xr:uid="{00000000-0005-0000-0000-000097050000}"/>
    <cellStyle name="Moneda 4 2" xfId="1423" xr:uid="{00000000-0005-0000-0000-000098050000}"/>
    <cellStyle name="Moneda 4 2 10" xfId="1424" xr:uid="{00000000-0005-0000-0000-000099050000}"/>
    <cellStyle name="Moneda 4 2 11" xfId="1425" xr:uid="{00000000-0005-0000-0000-00009A050000}"/>
    <cellStyle name="Moneda 4 2 12" xfId="1426" xr:uid="{00000000-0005-0000-0000-00009B050000}"/>
    <cellStyle name="Moneda 4 2 13" xfId="1427" xr:uid="{00000000-0005-0000-0000-00009C050000}"/>
    <cellStyle name="Moneda 4 2 14" xfId="1428" xr:uid="{00000000-0005-0000-0000-00009D050000}"/>
    <cellStyle name="Moneda 4 2 15" xfId="1429" xr:uid="{00000000-0005-0000-0000-00009E050000}"/>
    <cellStyle name="Moneda 4 2 16" xfId="1430" xr:uid="{00000000-0005-0000-0000-00009F050000}"/>
    <cellStyle name="Moneda 4 2 17" xfId="1431" xr:uid="{00000000-0005-0000-0000-0000A0050000}"/>
    <cellStyle name="Moneda 4 2 18" xfId="1432" xr:uid="{00000000-0005-0000-0000-0000A1050000}"/>
    <cellStyle name="Moneda 4 2 19" xfId="1433" xr:uid="{00000000-0005-0000-0000-0000A2050000}"/>
    <cellStyle name="Moneda 4 2 2" xfId="1434" xr:uid="{00000000-0005-0000-0000-0000A3050000}"/>
    <cellStyle name="Moneda 4 2 20" xfId="1435" xr:uid="{00000000-0005-0000-0000-0000A4050000}"/>
    <cellStyle name="Moneda 4 2 21" xfId="1436" xr:uid="{00000000-0005-0000-0000-0000A5050000}"/>
    <cellStyle name="Moneda 4 2 22" xfId="1437" xr:uid="{00000000-0005-0000-0000-0000A6050000}"/>
    <cellStyle name="Moneda 4 2 23" xfId="1438" xr:uid="{00000000-0005-0000-0000-0000A7050000}"/>
    <cellStyle name="Moneda 4 2 24" xfId="1439" xr:uid="{00000000-0005-0000-0000-0000A8050000}"/>
    <cellStyle name="Moneda 4 2 25" xfId="1440" xr:uid="{00000000-0005-0000-0000-0000A9050000}"/>
    <cellStyle name="Moneda 4 2 26" xfId="1441" xr:uid="{00000000-0005-0000-0000-0000AA050000}"/>
    <cellStyle name="Moneda 4 2 27" xfId="1442" xr:uid="{00000000-0005-0000-0000-0000AB050000}"/>
    <cellStyle name="Moneda 4 2 28" xfId="1443" xr:uid="{00000000-0005-0000-0000-0000AC050000}"/>
    <cellStyle name="Moneda 4 2 29" xfId="1444" xr:uid="{00000000-0005-0000-0000-0000AD050000}"/>
    <cellStyle name="Moneda 4 2 3" xfId="1445" xr:uid="{00000000-0005-0000-0000-0000AE050000}"/>
    <cellStyle name="Moneda 4 2 30" xfId="1446" xr:uid="{00000000-0005-0000-0000-0000AF050000}"/>
    <cellStyle name="Moneda 4 2 31" xfId="1447" xr:uid="{00000000-0005-0000-0000-0000B0050000}"/>
    <cellStyle name="Moneda 4 2 32" xfId="1448" xr:uid="{00000000-0005-0000-0000-0000B1050000}"/>
    <cellStyle name="Moneda 4 2 33" xfId="1449" xr:uid="{00000000-0005-0000-0000-0000B2050000}"/>
    <cellStyle name="Moneda 4 2 34" xfId="1450" xr:uid="{00000000-0005-0000-0000-0000B3050000}"/>
    <cellStyle name="Moneda 4 2 35" xfId="1451" xr:uid="{00000000-0005-0000-0000-0000B4050000}"/>
    <cellStyle name="Moneda 4 2 36" xfId="1452" xr:uid="{00000000-0005-0000-0000-0000B5050000}"/>
    <cellStyle name="Moneda 4 2 37" xfId="1453" xr:uid="{00000000-0005-0000-0000-0000B6050000}"/>
    <cellStyle name="Moneda 4 2 38" xfId="1454" xr:uid="{00000000-0005-0000-0000-0000B7050000}"/>
    <cellStyle name="Moneda 4 2 39" xfId="1455" xr:uid="{00000000-0005-0000-0000-0000B8050000}"/>
    <cellStyle name="Moneda 4 2 4" xfId="1456" xr:uid="{00000000-0005-0000-0000-0000B9050000}"/>
    <cellStyle name="Moneda 4 2 40" xfId="1457" xr:uid="{00000000-0005-0000-0000-0000BA050000}"/>
    <cellStyle name="Moneda 4 2 41" xfId="1458" xr:uid="{00000000-0005-0000-0000-0000BB050000}"/>
    <cellStyle name="Moneda 4 2 42" xfId="1459" xr:uid="{00000000-0005-0000-0000-0000BC050000}"/>
    <cellStyle name="Moneda 4 2 43" xfId="1460" xr:uid="{00000000-0005-0000-0000-0000BD050000}"/>
    <cellStyle name="Moneda 4 2 44" xfId="1461" xr:uid="{00000000-0005-0000-0000-0000BE050000}"/>
    <cellStyle name="Moneda 4 2 45" xfId="1462" xr:uid="{00000000-0005-0000-0000-0000BF050000}"/>
    <cellStyle name="Moneda 4 2 46" xfId="1463" xr:uid="{00000000-0005-0000-0000-0000C0050000}"/>
    <cellStyle name="Moneda 4 2 47" xfId="1464" xr:uid="{00000000-0005-0000-0000-0000C1050000}"/>
    <cellStyle name="Moneda 4 2 48" xfId="1465" xr:uid="{00000000-0005-0000-0000-0000C2050000}"/>
    <cellStyle name="Moneda 4 2 49" xfId="1466" xr:uid="{00000000-0005-0000-0000-0000C3050000}"/>
    <cellStyle name="Moneda 4 2 5" xfId="1467" xr:uid="{00000000-0005-0000-0000-0000C4050000}"/>
    <cellStyle name="Moneda 4 2 50" xfId="1468" xr:uid="{00000000-0005-0000-0000-0000C5050000}"/>
    <cellStyle name="Moneda 4 2 51" xfId="1469" xr:uid="{00000000-0005-0000-0000-0000C6050000}"/>
    <cellStyle name="Moneda 4 2 52" xfId="1470" xr:uid="{00000000-0005-0000-0000-0000C7050000}"/>
    <cellStyle name="Moneda 4 2 53" xfId="1471" xr:uid="{00000000-0005-0000-0000-0000C8050000}"/>
    <cellStyle name="Moneda 4 2 54" xfId="1472" xr:uid="{00000000-0005-0000-0000-0000C9050000}"/>
    <cellStyle name="Moneda 4 2 55" xfId="1473" xr:uid="{00000000-0005-0000-0000-0000CA050000}"/>
    <cellStyle name="Moneda 4 2 56" xfId="1474" xr:uid="{00000000-0005-0000-0000-0000CB050000}"/>
    <cellStyle name="Moneda 4 2 57" xfId="1475" xr:uid="{00000000-0005-0000-0000-0000CC050000}"/>
    <cellStyle name="Moneda 4 2 58" xfId="1476" xr:uid="{00000000-0005-0000-0000-0000CD050000}"/>
    <cellStyle name="Moneda 4 2 59" xfId="1477" xr:uid="{00000000-0005-0000-0000-0000CE050000}"/>
    <cellStyle name="Moneda 4 2 6" xfId="1478" xr:uid="{00000000-0005-0000-0000-0000CF050000}"/>
    <cellStyle name="Moneda 4 2 60" xfId="1479" xr:uid="{00000000-0005-0000-0000-0000D0050000}"/>
    <cellStyle name="Moneda 4 2 61" xfId="1480" xr:uid="{00000000-0005-0000-0000-0000D1050000}"/>
    <cellStyle name="Moneda 4 2 62" xfId="1481" xr:uid="{00000000-0005-0000-0000-0000D2050000}"/>
    <cellStyle name="Moneda 4 2 63" xfId="1482" xr:uid="{00000000-0005-0000-0000-0000D3050000}"/>
    <cellStyle name="Moneda 4 2 64" xfId="1483" xr:uid="{00000000-0005-0000-0000-0000D4050000}"/>
    <cellStyle name="Moneda 4 2 65" xfId="1484" xr:uid="{00000000-0005-0000-0000-0000D5050000}"/>
    <cellStyle name="Moneda 4 2 7" xfId="1485" xr:uid="{00000000-0005-0000-0000-0000D6050000}"/>
    <cellStyle name="Moneda 4 2 8" xfId="1486" xr:uid="{00000000-0005-0000-0000-0000D7050000}"/>
    <cellStyle name="Moneda 4 2 9" xfId="1487" xr:uid="{00000000-0005-0000-0000-0000D8050000}"/>
    <cellStyle name="Moneda 4 20" xfId="1488" xr:uid="{00000000-0005-0000-0000-0000D9050000}"/>
    <cellStyle name="Moneda 4 21" xfId="1489" xr:uid="{00000000-0005-0000-0000-0000DA050000}"/>
    <cellStyle name="Moneda 4 22" xfId="1490" xr:uid="{00000000-0005-0000-0000-0000DB050000}"/>
    <cellStyle name="Moneda 4 23" xfId="1491" xr:uid="{00000000-0005-0000-0000-0000DC050000}"/>
    <cellStyle name="Moneda 4 24" xfId="1492" xr:uid="{00000000-0005-0000-0000-0000DD050000}"/>
    <cellStyle name="Moneda 4 25" xfId="1493" xr:uid="{00000000-0005-0000-0000-0000DE050000}"/>
    <cellStyle name="Moneda 4 26" xfId="1494" xr:uid="{00000000-0005-0000-0000-0000DF050000}"/>
    <cellStyle name="Moneda 4 27" xfId="1495" xr:uid="{00000000-0005-0000-0000-0000E0050000}"/>
    <cellStyle name="Moneda 4 28" xfId="1496" xr:uid="{00000000-0005-0000-0000-0000E1050000}"/>
    <cellStyle name="Moneda 4 29" xfId="1497" xr:uid="{00000000-0005-0000-0000-0000E2050000}"/>
    <cellStyle name="Moneda 4 3" xfId="1498" xr:uid="{00000000-0005-0000-0000-0000E3050000}"/>
    <cellStyle name="Moneda 4 3 10" xfId="1499" xr:uid="{00000000-0005-0000-0000-0000E4050000}"/>
    <cellStyle name="Moneda 4 3 11" xfId="1500" xr:uid="{00000000-0005-0000-0000-0000E5050000}"/>
    <cellStyle name="Moneda 4 3 12" xfId="1501" xr:uid="{00000000-0005-0000-0000-0000E6050000}"/>
    <cellStyle name="Moneda 4 3 13" xfId="1502" xr:uid="{00000000-0005-0000-0000-0000E7050000}"/>
    <cellStyle name="Moneda 4 3 14" xfId="1503" xr:uid="{00000000-0005-0000-0000-0000E8050000}"/>
    <cellStyle name="Moneda 4 3 15" xfId="1504" xr:uid="{00000000-0005-0000-0000-0000E9050000}"/>
    <cellStyle name="Moneda 4 3 16" xfId="1505" xr:uid="{00000000-0005-0000-0000-0000EA050000}"/>
    <cellStyle name="Moneda 4 3 17" xfId="1506" xr:uid="{00000000-0005-0000-0000-0000EB050000}"/>
    <cellStyle name="Moneda 4 3 18" xfId="1507" xr:uid="{00000000-0005-0000-0000-0000EC050000}"/>
    <cellStyle name="Moneda 4 3 19" xfId="1508" xr:uid="{00000000-0005-0000-0000-0000ED050000}"/>
    <cellStyle name="Moneda 4 3 2" xfId="1509" xr:uid="{00000000-0005-0000-0000-0000EE050000}"/>
    <cellStyle name="Moneda 4 3 20" xfId="1510" xr:uid="{00000000-0005-0000-0000-0000EF050000}"/>
    <cellStyle name="Moneda 4 3 21" xfId="1511" xr:uid="{00000000-0005-0000-0000-0000F0050000}"/>
    <cellStyle name="Moneda 4 3 22" xfId="1512" xr:uid="{00000000-0005-0000-0000-0000F1050000}"/>
    <cellStyle name="Moneda 4 3 23" xfId="1513" xr:uid="{00000000-0005-0000-0000-0000F2050000}"/>
    <cellStyle name="Moneda 4 3 24" xfId="1514" xr:uid="{00000000-0005-0000-0000-0000F3050000}"/>
    <cellStyle name="Moneda 4 3 25" xfId="1515" xr:uid="{00000000-0005-0000-0000-0000F4050000}"/>
    <cellStyle name="Moneda 4 3 26" xfId="1516" xr:uid="{00000000-0005-0000-0000-0000F5050000}"/>
    <cellStyle name="Moneda 4 3 27" xfId="1517" xr:uid="{00000000-0005-0000-0000-0000F6050000}"/>
    <cellStyle name="Moneda 4 3 28" xfId="1518" xr:uid="{00000000-0005-0000-0000-0000F7050000}"/>
    <cellStyle name="Moneda 4 3 29" xfId="1519" xr:uid="{00000000-0005-0000-0000-0000F8050000}"/>
    <cellStyle name="Moneda 4 3 3" xfId="1520" xr:uid="{00000000-0005-0000-0000-0000F9050000}"/>
    <cellStyle name="Moneda 4 3 30" xfId="1521" xr:uid="{00000000-0005-0000-0000-0000FA050000}"/>
    <cellStyle name="Moneda 4 3 31" xfId="1522" xr:uid="{00000000-0005-0000-0000-0000FB050000}"/>
    <cellStyle name="Moneda 4 3 32" xfId="1523" xr:uid="{00000000-0005-0000-0000-0000FC050000}"/>
    <cellStyle name="Moneda 4 3 33" xfId="1524" xr:uid="{00000000-0005-0000-0000-0000FD050000}"/>
    <cellStyle name="Moneda 4 3 34" xfId="1525" xr:uid="{00000000-0005-0000-0000-0000FE050000}"/>
    <cellStyle name="Moneda 4 3 35" xfId="1526" xr:uid="{00000000-0005-0000-0000-0000FF050000}"/>
    <cellStyle name="Moneda 4 3 36" xfId="1527" xr:uid="{00000000-0005-0000-0000-000000060000}"/>
    <cellStyle name="Moneda 4 3 37" xfId="1528" xr:uid="{00000000-0005-0000-0000-000001060000}"/>
    <cellStyle name="Moneda 4 3 38" xfId="1529" xr:uid="{00000000-0005-0000-0000-000002060000}"/>
    <cellStyle name="Moneda 4 3 39" xfId="1530" xr:uid="{00000000-0005-0000-0000-000003060000}"/>
    <cellStyle name="Moneda 4 3 4" xfId="1531" xr:uid="{00000000-0005-0000-0000-000004060000}"/>
    <cellStyle name="Moneda 4 3 40" xfId="1532" xr:uid="{00000000-0005-0000-0000-000005060000}"/>
    <cellStyle name="Moneda 4 3 41" xfId="1533" xr:uid="{00000000-0005-0000-0000-000006060000}"/>
    <cellStyle name="Moneda 4 3 42" xfId="1534" xr:uid="{00000000-0005-0000-0000-000007060000}"/>
    <cellStyle name="Moneda 4 3 43" xfId="1535" xr:uid="{00000000-0005-0000-0000-000008060000}"/>
    <cellStyle name="Moneda 4 3 44" xfId="1536" xr:uid="{00000000-0005-0000-0000-000009060000}"/>
    <cellStyle name="Moneda 4 3 45" xfId="1537" xr:uid="{00000000-0005-0000-0000-00000A060000}"/>
    <cellStyle name="Moneda 4 3 46" xfId="1538" xr:uid="{00000000-0005-0000-0000-00000B060000}"/>
    <cellStyle name="Moneda 4 3 47" xfId="1539" xr:uid="{00000000-0005-0000-0000-00000C060000}"/>
    <cellStyle name="Moneda 4 3 48" xfId="1540" xr:uid="{00000000-0005-0000-0000-00000D060000}"/>
    <cellStyle name="Moneda 4 3 49" xfId="1541" xr:uid="{00000000-0005-0000-0000-00000E060000}"/>
    <cellStyle name="Moneda 4 3 5" xfId="1542" xr:uid="{00000000-0005-0000-0000-00000F060000}"/>
    <cellStyle name="Moneda 4 3 50" xfId="1543" xr:uid="{00000000-0005-0000-0000-000010060000}"/>
    <cellStyle name="Moneda 4 3 51" xfId="1544" xr:uid="{00000000-0005-0000-0000-000011060000}"/>
    <cellStyle name="Moneda 4 3 52" xfId="1545" xr:uid="{00000000-0005-0000-0000-000012060000}"/>
    <cellStyle name="Moneda 4 3 53" xfId="1546" xr:uid="{00000000-0005-0000-0000-000013060000}"/>
    <cellStyle name="Moneda 4 3 54" xfId="1547" xr:uid="{00000000-0005-0000-0000-000014060000}"/>
    <cellStyle name="Moneda 4 3 55" xfId="1548" xr:uid="{00000000-0005-0000-0000-000015060000}"/>
    <cellStyle name="Moneda 4 3 56" xfId="1549" xr:uid="{00000000-0005-0000-0000-000016060000}"/>
    <cellStyle name="Moneda 4 3 57" xfId="1550" xr:uid="{00000000-0005-0000-0000-000017060000}"/>
    <cellStyle name="Moneda 4 3 58" xfId="1551" xr:uid="{00000000-0005-0000-0000-000018060000}"/>
    <cellStyle name="Moneda 4 3 59" xfId="1552" xr:uid="{00000000-0005-0000-0000-000019060000}"/>
    <cellStyle name="Moneda 4 3 6" xfId="1553" xr:uid="{00000000-0005-0000-0000-00001A060000}"/>
    <cellStyle name="Moneda 4 3 60" xfId="1554" xr:uid="{00000000-0005-0000-0000-00001B060000}"/>
    <cellStyle name="Moneda 4 3 61" xfId="1555" xr:uid="{00000000-0005-0000-0000-00001C060000}"/>
    <cellStyle name="Moneda 4 3 62" xfId="1556" xr:uid="{00000000-0005-0000-0000-00001D060000}"/>
    <cellStyle name="Moneda 4 3 63" xfId="1557" xr:uid="{00000000-0005-0000-0000-00001E060000}"/>
    <cellStyle name="Moneda 4 3 64" xfId="1558" xr:uid="{00000000-0005-0000-0000-00001F060000}"/>
    <cellStyle name="Moneda 4 3 65" xfId="1559" xr:uid="{00000000-0005-0000-0000-000020060000}"/>
    <cellStyle name="Moneda 4 3 7" xfId="1560" xr:uid="{00000000-0005-0000-0000-000021060000}"/>
    <cellStyle name="Moneda 4 3 8" xfId="1561" xr:uid="{00000000-0005-0000-0000-000022060000}"/>
    <cellStyle name="Moneda 4 3 9" xfId="1562" xr:uid="{00000000-0005-0000-0000-000023060000}"/>
    <cellStyle name="Moneda 4 30" xfId="1563" xr:uid="{00000000-0005-0000-0000-000024060000}"/>
    <cellStyle name="Moneda 4 31" xfId="1564" xr:uid="{00000000-0005-0000-0000-000025060000}"/>
    <cellStyle name="Moneda 4 32" xfId="1565" xr:uid="{00000000-0005-0000-0000-000026060000}"/>
    <cellStyle name="Moneda 4 33" xfId="1566" xr:uid="{00000000-0005-0000-0000-000027060000}"/>
    <cellStyle name="Moneda 4 34" xfId="1567" xr:uid="{00000000-0005-0000-0000-000028060000}"/>
    <cellStyle name="Moneda 4 35" xfId="1568" xr:uid="{00000000-0005-0000-0000-000029060000}"/>
    <cellStyle name="Moneda 4 36" xfId="1569" xr:uid="{00000000-0005-0000-0000-00002A060000}"/>
    <cellStyle name="Moneda 4 37" xfId="1570" xr:uid="{00000000-0005-0000-0000-00002B060000}"/>
    <cellStyle name="Moneda 4 38" xfId="1571" xr:uid="{00000000-0005-0000-0000-00002C060000}"/>
    <cellStyle name="Moneda 4 39" xfId="1572" xr:uid="{00000000-0005-0000-0000-00002D060000}"/>
    <cellStyle name="Moneda 4 4" xfId="1573" xr:uid="{00000000-0005-0000-0000-00002E060000}"/>
    <cellStyle name="Moneda 4 4 10" xfId="1574" xr:uid="{00000000-0005-0000-0000-00002F060000}"/>
    <cellStyle name="Moneda 4 4 11" xfId="1575" xr:uid="{00000000-0005-0000-0000-000030060000}"/>
    <cellStyle name="Moneda 4 4 12" xfId="1576" xr:uid="{00000000-0005-0000-0000-000031060000}"/>
    <cellStyle name="Moneda 4 4 13" xfId="1577" xr:uid="{00000000-0005-0000-0000-000032060000}"/>
    <cellStyle name="Moneda 4 4 14" xfId="1578" xr:uid="{00000000-0005-0000-0000-000033060000}"/>
    <cellStyle name="Moneda 4 4 15" xfId="1579" xr:uid="{00000000-0005-0000-0000-000034060000}"/>
    <cellStyle name="Moneda 4 4 16" xfId="1580" xr:uid="{00000000-0005-0000-0000-000035060000}"/>
    <cellStyle name="Moneda 4 4 17" xfId="1581" xr:uid="{00000000-0005-0000-0000-000036060000}"/>
    <cellStyle name="Moneda 4 4 18" xfId="1582" xr:uid="{00000000-0005-0000-0000-000037060000}"/>
    <cellStyle name="Moneda 4 4 19" xfId="1583" xr:uid="{00000000-0005-0000-0000-000038060000}"/>
    <cellStyle name="Moneda 4 4 2" xfId="1584" xr:uid="{00000000-0005-0000-0000-000039060000}"/>
    <cellStyle name="Moneda 4 4 20" xfId="1585" xr:uid="{00000000-0005-0000-0000-00003A060000}"/>
    <cellStyle name="Moneda 4 4 21" xfId="1586" xr:uid="{00000000-0005-0000-0000-00003B060000}"/>
    <cellStyle name="Moneda 4 4 22" xfId="1587" xr:uid="{00000000-0005-0000-0000-00003C060000}"/>
    <cellStyle name="Moneda 4 4 23" xfId="1588" xr:uid="{00000000-0005-0000-0000-00003D060000}"/>
    <cellStyle name="Moneda 4 4 24" xfId="1589" xr:uid="{00000000-0005-0000-0000-00003E060000}"/>
    <cellStyle name="Moneda 4 4 25" xfId="1590" xr:uid="{00000000-0005-0000-0000-00003F060000}"/>
    <cellStyle name="Moneda 4 4 26" xfId="1591" xr:uid="{00000000-0005-0000-0000-000040060000}"/>
    <cellStyle name="Moneda 4 4 27" xfId="1592" xr:uid="{00000000-0005-0000-0000-000041060000}"/>
    <cellStyle name="Moneda 4 4 28" xfId="1593" xr:uid="{00000000-0005-0000-0000-000042060000}"/>
    <cellStyle name="Moneda 4 4 29" xfId="1594" xr:uid="{00000000-0005-0000-0000-000043060000}"/>
    <cellStyle name="Moneda 4 4 3" xfId="1595" xr:uid="{00000000-0005-0000-0000-000044060000}"/>
    <cellStyle name="Moneda 4 4 30" xfId="1596" xr:uid="{00000000-0005-0000-0000-000045060000}"/>
    <cellStyle name="Moneda 4 4 31" xfId="1597" xr:uid="{00000000-0005-0000-0000-000046060000}"/>
    <cellStyle name="Moneda 4 4 32" xfId="1598" xr:uid="{00000000-0005-0000-0000-000047060000}"/>
    <cellStyle name="Moneda 4 4 33" xfId="1599" xr:uid="{00000000-0005-0000-0000-000048060000}"/>
    <cellStyle name="Moneda 4 4 34" xfId="1600" xr:uid="{00000000-0005-0000-0000-000049060000}"/>
    <cellStyle name="Moneda 4 4 35" xfId="1601" xr:uid="{00000000-0005-0000-0000-00004A060000}"/>
    <cellStyle name="Moneda 4 4 36" xfId="1602" xr:uid="{00000000-0005-0000-0000-00004B060000}"/>
    <cellStyle name="Moneda 4 4 37" xfId="1603" xr:uid="{00000000-0005-0000-0000-00004C060000}"/>
    <cellStyle name="Moneda 4 4 38" xfId="1604" xr:uid="{00000000-0005-0000-0000-00004D060000}"/>
    <cellStyle name="Moneda 4 4 39" xfId="1605" xr:uid="{00000000-0005-0000-0000-00004E060000}"/>
    <cellStyle name="Moneda 4 4 4" xfId="1606" xr:uid="{00000000-0005-0000-0000-00004F060000}"/>
    <cellStyle name="Moneda 4 4 40" xfId="1607" xr:uid="{00000000-0005-0000-0000-000050060000}"/>
    <cellStyle name="Moneda 4 4 41" xfId="1608" xr:uid="{00000000-0005-0000-0000-000051060000}"/>
    <cellStyle name="Moneda 4 4 42" xfId="1609" xr:uid="{00000000-0005-0000-0000-000052060000}"/>
    <cellStyle name="Moneda 4 4 43" xfId="1610" xr:uid="{00000000-0005-0000-0000-000053060000}"/>
    <cellStyle name="Moneda 4 4 44" xfId="1611" xr:uid="{00000000-0005-0000-0000-000054060000}"/>
    <cellStyle name="Moneda 4 4 45" xfId="1612" xr:uid="{00000000-0005-0000-0000-000055060000}"/>
    <cellStyle name="Moneda 4 4 46" xfId="1613" xr:uid="{00000000-0005-0000-0000-000056060000}"/>
    <cellStyle name="Moneda 4 4 47" xfId="1614" xr:uid="{00000000-0005-0000-0000-000057060000}"/>
    <cellStyle name="Moneda 4 4 48" xfId="1615" xr:uid="{00000000-0005-0000-0000-000058060000}"/>
    <cellStyle name="Moneda 4 4 49" xfId="1616" xr:uid="{00000000-0005-0000-0000-000059060000}"/>
    <cellStyle name="Moneda 4 4 5" xfId="1617" xr:uid="{00000000-0005-0000-0000-00005A060000}"/>
    <cellStyle name="Moneda 4 4 50" xfId="1618" xr:uid="{00000000-0005-0000-0000-00005B060000}"/>
    <cellStyle name="Moneda 4 4 51" xfId="1619" xr:uid="{00000000-0005-0000-0000-00005C060000}"/>
    <cellStyle name="Moneda 4 4 52" xfId="1620" xr:uid="{00000000-0005-0000-0000-00005D060000}"/>
    <cellStyle name="Moneda 4 4 53" xfId="1621" xr:uid="{00000000-0005-0000-0000-00005E060000}"/>
    <cellStyle name="Moneda 4 4 54" xfId="1622" xr:uid="{00000000-0005-0000-0000-00005F060000}"/>
    <cellStyle name="Moneda 4 4 55" xfId="1623" xr:uid="{00000000-0005-0000-0000-000060060000}"/>
    <cellStyle name="Moneda 4 4 56" xfId="1624" xr:uid="{00000000-0005-0000-0000-000061060000}"/>
    <cellStyle name="Moneda 4 4 57" xfId="1625" xr:uid="{00000000-0005-0000-0000-000062060000}"/>
    <cellStyle name="Moneda 4 4 58" xfId="1626" xr:uid="{00000000-0005-0000-0000-000063060000}"/>
    <cellStyle name="Moneda 4 4 59" xfId="1627" xr:uid="{00000000-0005-0000-0000-000064060000}"/>
    <cellStyle name="Moneda 4 4 6" xfId="1628" xr:uid="{00000000-0005-0000-0000-000065060000}"/>
    <cellStyle name="Moneda 4 4 60" xfId="1629" xr:uid="{00000000-0005-0000-0000-000066060000}"/>
    <cellStyle name="Moneda 4 4 61" xfId="1630" xr:uid="{00000000-0005-0000-0000-000067060000}"/>
    <cellStyle name="Moneda 4 4 62" xfId="1631" xr:uid="{00000000-0005-0000-0000-000068060000}"/>
    <cellStyle name="Moneda 4 4 63" xfId="1632" xr:uid="{00000000-0005-0000-0000-000069060000}"/>
    <cellStyle name="Moneda 4 4 64" xfId="1633" xr:uid="{00000000-0005-0000-0000-00006A060000}"/>
    <cellStyle name="Moneda 4 4 65" xfId="1634" xr:uid="{00000000-0005-0000-0000-00006B060000}"/>
    <cellStyle name="Moneda 4 4 7" xfId="1635" xr:uid="{00000000-0005-0000-0000-00006C060000}"/>
    <cellStyle name="Moneda 4 4 8" xfId="1636" xr:uid="{00000000-0005-0000-0000-00006D060000}"/>
    <cellStyle name="Moneda 4 4 9" xfId="1637" xr:uid="{00000000-0005-0000-0000-00006E060000}"/>
    <cellStyle name="Moneda 4 40" xfId="1638" xr:uid="{00000000-0005-0000-0000-00006F060000}"/>
    <cellStyle name="Moneda 4 41" xfId="1639" xr:uid="{00000000-0005-0000-0000-000070060000}"/>
    <cellStyle name="Moneda 4 42" xfId="1640" xr:uid="{00000000-0005-0000-0000-000071060000}"/>
    <cellStyle name="Moneda 4 43" xfId="1641" xr:uid="{00000000-0005-0000-0000-000072060000}"/>
    <cellStyle name="Moneda 4 44" xfId="1642" xr:uid="{00000000-0005-0000-0000-000073060000}"/>
    <cellStyle name="Moneda 4 45" xfId="1643" xr:uid="{00000000-0005-0000-0000-000074060000}"/>
    <cellStyle name="Moneda 4 46" xfId="1644" xr:uid="{00000000-0005-0000-0000-000075060000}"/>
    <cellStyle name="Moneda 4 47" xfId="1645" xr:uid="{00000000-0005-0000-0000-000076060000}"/>
    <cellStyle name="Moneda 4 48" xfId="1646" xr:uid="{00000000-0005-0000-0000-000077060000}"/>
    <cellStyle name="Moneda 4 49" xfId="1647" xr:uid="{00000000-0005-0000-0000-000078060000}"/>
    <cellStyle name="Moneda 4 5" xfId="1648" xr:uid="{00000000-0005-0000-0000-000079060000}"/>
    <cellStyle name="Moneda 4 5 10" xfId="1649" xr:uid="{00000000-0005-0000-0000-00007A060000}"/>
    <cellStyle name="Moneda 4 5 11" xfId="1650" xr:uid="{00000000-0005-0000-0000-00007B060000}"/>
    <cellStyle name="Moneda 4 5 12" xfId="1651" xr:uid="{00000000-0005-0000-0000-00007C060000}"/>
    <cellStyle name="Moneda 4 5 13" xfId="1652" xr:uid="{00000000-0005-0000-0000-00007D060000}"/>
    <cellStyle name="Moneda 4 5 14" xfId="1653" xr:uid="{00000000-0005-0000-0000-00007E060000}"/>
    <cellStyle name="Moneda 4 5 15" xfId="1654" xr:uid="{00000000-0005-0000-0000-00007F060000}"/>
    <cellStyle name="Moneda 4 5 16" xfId="1655" xr:uid="{00000000-0005-0000-0000-000080060000}"/>
    <cellStyle name="Moneda 4 5 17" xfId="1656" xr:uid="{00000000-0005-0000-0000-000081060000}"/>
    <cellStyle name="Moneda 4 5 18" xfId="1657" xr:uid="{00000000-0005-0000-0000-000082060000}"/>
    <cellStyle name="Moneda 4 5 19" xfId="1658" xr:uid="{00000000-0005-0000-0000-000083060000}"/>
    <cellStyle name="Moneda 4 5 2" xfId="1659" xr:uid="{00000000-0005-0000-0000-000084060000}"/>
    <cellStyle name="Moneda 4 5 2 2" xfId="1660" xr:uid="{00000000-0005-0000-0000-000085060000}"/>
    <cellStyle name="Moneda 4 5 20" xfId="1661" xr:uid="{00000000-0005-0000-0000-000086060000}"/>
    <cellStyle name="Moneda 4 5 21" xfId="1662" xr:uid="{00000000-0005-0000-0000-000087060000}"/>
    <cellStyle name="Moneda 4 5 22" xfId="1663" xr:uid="{00000000-0005-0000-0000-000088060000}"/>
    <cellStyle name="Moneda 4 5 23" xfId="1664" xr:uid="{00000000-0005-0000-0000-000089060000}"/>
    <cellStyle name="Moneda 4 5 24" xfId="1665" xr:uid="{00000000-0005-0000-0000-00008A060000}"/>
    <cellStyle name="Moneda 4 5 25" xfId="1666" xr:uid="{00000000-0005-0000-0000-00008B060000}"/>
    <cellStyle name="Moneda 4 5 26" xfId="1667" xr:uid="{00000000-0005-0000-0000-00008C060000}"/>
    <cellStyle name="Moneda 4 5 27" xfId="1668" xr:uid="{00000000-0005-0000-0000-00008D060000}"/>
    <cellStyle name="Moneda 4 5 28" xfId="1669" xr:uid="{00000000-0005-0000-0000-00008E060000}"/>
    <cellStyle name="Moneda 4 5 29" xfId="1670" xr:uid="{00000000-0005-0000-0000-00008F060000}"/>
    <cellStyle name="Moneda 4 5 3" xfId="1671" xr:uid="{00000000-0005-0000-0000-000090060000}"/>
    <cellStyle name="Moneda 4 5 30" xfId="1672" xr:uid="{00000000-0005-0000-0000-000091060000}"/>
    <cellStyle name="Moneda 4 5 31" xfId="1673" xr:uid="{00000000-0005-0000-0000-000092060000}"/>
    <cellStyle name="Moneda 4 5 32" xfId="1674" xr:uid="{00000000-0005-0000-0000-000093060000}"/>
    <cellStyle name="Moneda 4 5 33" xfId="1675" xr:uid="{00000000-0005-0000-0000-000094060000}"/>
    <cellStyle name="Moneda 4 5 4" xfId="1676" xr:uid="{00000000-0005-0000-0000-000095060000}"/>
    <cellStyle name="Moneda 4 5 5" xfId="1677" xr:uid="{00000000-0005-0000-0000-000096060000}"/>
    <cellStyle name="Moneda 4 5 6" xfId="1678" xr:uid="{00000000-0005-0000-0000-000097060000}"/>
    <cellStyle name="Moneda 4 5 7" xfId="1679" xr:uid="{00000000-0005-0000-0000-000098060000}"/>
    <cellStyle name="Moneda 4 5 8" xfId="1680" xr:uid="{00000000-0005-0000-0000-000099060000}"/>
    <cellStyle name="Moneda 4 5 9" xfId="1681" xr:uid="{00000000-0005-0000-0000-00009A060000}"/>
    <cellStyle name="Moneda 4 50" xfId="1682" xr:uid="{00000000-0005-0000-0000-00009B060000}"/>
    <cellStyle name="Moneda 4 51" xfId="1683" xr:uid="{00000000-0005-0000-0000-00009C060000}"/>
    <cellStyle name="Moneda 4 52" xfId="1684" xr:uid="{00000000-0005-0000-0000-00009D060000}"/>
    <cellStyle name="Moneda 4 53" xfId="1685" xr:uid="{00000000-0005-0000-0000-00009E060000}"/>
    <cellStyle name="Moneda 4 54" xfId="1686" xr:uid="{00000000-0005-0000-0000-00009F060000}"/>
    <cellStyle name="Moneda 4 55" xfId="1687" xr:uid="{00000000-0005-0000-0000-0000A0060000}"/>
    <cellStyle name="Moneda 4 56" xfId="1688" xr:uid="{00000000-0005-0000-0000-0000A1060000}"/>
    <cellStyle name="Moneda 4 57" xfId="1689" xr:uid="{00000000-0005-0000-0000-0000A2060000}"/>
    <cellStyle name="Moneda 4 58" xfId="1690" xr:uid="{00000000-0005-0000-0000-0000A3060000}"/>
    <cellStyle name="Moneda 4 59" xfId="1691" xr:uid="{00000000-0005-0000-0000-0000A4060000}"/>
    <cellStyle name="Moneda 4 6" xfId="1692" xr:uid="{00000000-0005-0000-0000-0000A5060000}"/>
    <cellStyle name="Moneda 4 6 2" xfId="1693" xr:uid="{00000000-0005-0000-0000-0000A6060000}"/>
    <cellStyle name="Moneda 4 6 3" xfId="1694" xr:uid="{00000000-0005-0000-0000-0000A7060000}"/>
    <cellStyle name="Moneda 4 60" xfId="1695" xr:uid="{00000000-0005-0000-0000-0000A8060000}"/>
    <cellStyle name="Moneda 4 61" xfId="1696" xr:uid="{00000000-0005-0000-0000-0000A9060000}"/>
    <cellStyle name="Moneda 4 62" xfId="1697" xr:uid="{00000000-0005-0000-0000-0000AA060000}"/>
    <cellStyle name="Moneda 4 63" xfId="1698" xr:uid="{00000000-0005-0000-0000-0000AB060000}"/>
    <cellStyle name="Moneda 4 64" xfId="1699" xr:uid="{00000000-0005-0000-0000-0000AC060000}"/>
    <cellStyle name="Moneda 4 65" xfId="1700" xr:uid="{00000000-0005-0000-0000-0000AD060000}"/>
    <cellStyle name="Moneda 4 66" xfId="1701" xr:uid="{00000000-0005-0000-0000-0000AE060000}"/>
    <cellStyle name="Moneda 4 67" xfId="1702" xr:uid="{00000000-0005-0000-0000-0000AF060000}"/>
    <cellStyle name="Moneda 4 68" xfId="1703" xr:uid="{00000000-0005-0000-0000-0000B0060000}"/>
    <cellStyle name="Moneda 4 7" xfId="1704" xr:uid="{00000000-0005-0000-0000-0000B1060000}"/>
    <cellStyle name="Moneda 4 8" xfId="1705" xr:uid="{00000000-0005-0000-0000-0000B2060000}"/>
    <cellStyle name="Moneda 4 9" xfId="1706" xr:uid="{00000000-0005-0000-0000-0000B3060000}"/>
    <cellStyle name="Moneda 5" xfId="1707" xr:uid="{00000000-0005-0000-0000-0000B4060000}"/>
    <cellStyle name="Moneda 5 2" xfId="1708" xr:uid="{00000000-0005-0000-0000-0000B5060000}"/>
    <cellStyle name="Moneda 5 2 2" xfId="1709" xr:uid="{00000000-0005-0000-0000-0000B6060000}"/>
    <cellStyle name="Moneda 5 3" xfId="1710" xr:uid="{00000000-0005-0000-0000-0000B7060000}"/>
    <cellStyle name="Moneda 5 4" xfId="1711" xr:uid="{00000000-0005-0000-0000-0000B8060000}"/>
    <cellStyle name="Moneda 6" xfId="1712" xr:uid="{00000000-0005-0000-0000-0000B9060000}"/>
    <cellStyle name="Moneda 6 2" xfId="1713" xr:uid="{00000000-0005-0000-0000-0000BA060000}"/>
    <cellStyle name="Moneda 6 3" xfId="1714" xr:uid="{00000000-0005-0000-0000-0000BB060000}"/>
    <cellStyle name="Moneda 6 4" xfId="1715" xr:uid="{00000000-0005-0000-0000-0000BC060000}"/>
    <cellStyle name="Moneda 7" xfId="1716" xr:uid="{00000000-0005-0000-0000-0000BD060000}"/>
    <cellStyle name="Moneda 7 2" xfId="1717" xr:uid="{00000000-0005-0000-0000-0000BE060000}"/>
    <cellStyle name="Moneda 8" xfId="1718" xr:uid="{00000000-0005-0000-0000-0000BF060000}"/>
    <cellStyle name="Moneda 8 2" xfId="1719" xr:uid="{00000000-0005-0000-0000-0000C0060000}"/>
    <cellStyle name="Moneda 9" xfId="1720" xr:uid="{00000000-0005-0000-0000-0000C1060000}"/>
    <cellStyle name="Moneda 9 2" xfId="1721" xr:uid="{00000000-0005-0000-0000-0000C2060000}"/>
    <cellStyle name="Neutral 2" xfId="1722" xr:uid="{00000000-0005-0000-0000-0000C3060000}"/>
    <cellStyle name="Neutral 2 2" xfId="1723" xr:uid="{00000000-0005-0000-0000-0000C4060000}"/>
    <cellStyle name="Neutral 3" xfId="1724" xr:uid="{00000000-0005-0000-0000-0000C5060000}"/>
    <cellStyle name="Neutral 4" xfId="1725" xr:uid="{00000000-0005-0000-0000-0000C6060000}"/>
    <cellStyle name="Normal" xfId="0" builtinId="0"/>
    <cellStyle name="Normal 10" xfId="169" xr:uid="{00000000-0005-0000-0000-0000C8060000}"/>
    <cellStyle name="Normal 10 2" xfId="1726" xr:uid="{00000000-0005-0000-0000-0000C9060000}"/>
    <cellStyle name="Normal 10 2 2" xfId="2194" xr:uid="{00000000-0005-0000-0000-0000CA060000}"/>
    <cellStyle name="Normal 11" xfId="1727" xr:uid="{00000000-0005-0000-0000-0000CB060000}"/>
    <cellStyle name="Normal 11 2" xfId="1728" xr:uid="{00000000-0005-0000-0000-0000CC060000}"/>
    <cellStyle name="Normal 12" xfId="1729" xr:uid="{00000000-0005-0000-0000-0000CD060000}"/>
    <cellStyle name="Normal 13" xfId="1730" xr:uid="{00000000-0005-0000-0000-0000CE060000}"/>
    <cellStyle name="Normal 14" xfId="1731" xr:uid="{00000000-0005-0000-0000-0000CF060000}"/>
    <cellStyle name="Normal 15" xfId="1732" xr:uid="{00000000-0005-0000-0000-0000D0060000}"/>
    <cellStyle name="Normal 16" xfId="1733" xr:uid="{00000000-0005-0000-0000-0000D1060000}"/>
    <cellStyle name="Normal 17" xfId="1734" xr:uid="{00000000-0005-0000-0000-0000D2060000}"/>
    <cellStyle name="Normal 18" xfId="1735" xr:uid="{00000000-0005-0000-0000-0000D3060000}"/>
    <cellStyle name="Normal 19" xfId="1736" xr:uid="{00000000-0005-0000-0000-0000D4060000}"/>
    <cellStyle name="Normal 2" xfId="161" xr:uid="{00000000-0005-0000-0000-0000D5060000}"/>
    <cellStyle name="Normal 2 10" xfId="172" xr:uid="{00000000-0005-0000-0000-0000D6060000}"/>
    <cellStyle name="Normal 2 10 2" xfId="1737" xr:uid="{00000000-0005-0000-0000-0000D7060000}"/>
    <cellStyle name="Normal 2 11" xfId="1738" xr:uid="{00000000-0005-0000-0000-0000D8060000}"/>
    <cellStyle name="Normal 2 12" xfId="1739" xr:uid="{00000000-0005-0000-0000-0000D9060000}"/>
    <cellStyle name="Normal 2 13" xfId="1740" xr:uid="{00000000-0005-0000-0000-0000DA060000}"/>
    <cellStyle name="Normal 2 14" xfId="1741" xr:uid="{00000000-0005-0000-0000-0000DB060000}"/>
    <cellStyle name="Normal 2 15" xfId="1742" xr:uid="{00000000-0005-0000-0000-0000DC060000}"/>
    <cellStyle name="Normal 2 16" xfId="1743" xr:uid="{00000000-0005-0000-0000-0000DD060000}"/>
    <cellStyle name="Normal 2 17" xfId="1744" xr:uid="{00000000-0005-0000-0000-0000DE060000}"/>
    <cellStyle name="Normal 2 18" xfId="1745" xr:uid="{00000000-0005-0000-0000-0000DF060000}"/>
    <cellStyle name="Normal 2 19" xfId="1746" xr:uid="{00000000-0005-0000-0000-0000E0060000}"/>
    <cellStyle name="Normal 2 2" xfId="167" xr:uid="{00000000-0005-0000-0000-0000E1060000}"/>
    <cellStyle name="Normal 2 2 10" xfId="1748" xr:uid="{00000000-0005-0000-0000-0000E2060000}"/>
    <cellStyle name="Normal 2 2 11" xfId="1749" xr:uid="{00000000-0005-0000-0000-0000E3060000}"/>
    <cellStyle name="Normal 2 2 12" xfId="1750" xr:uid="{00000000-0005-0000-0000-0000E4060000}"/>
    <cellStyle name="Normal 2 2 13" xfId="1751" xr:uid="{00000000-0005-0000-0000-0000E5060000}"/>
    <cellStyle name="Normal 2 2 14" xfId="1752" xr:uid="{00000000-0005-0000-0000-0000E6060000}"/>
    <cellStyle name="Normal 2 2 15" xfId="1753" xr:uid="{00000000-0005-0000-0000-0000E7060000}"/>
    <cellStyle name="Normal 2 2 16" xfId="1754" xr:uid="{00000000-0005-0000-0000-0000E8060000}"/>
    <cellStyle name="Normal 2 2 17" xfId="1755" xr:uid="{00000000-0005-0000-0000-0000E9060000}"/>
    <cellStyle name="Normal 2 2 18" xfId="1756" xr:uid="{00000000-0005-0000-0000-0000EA060000}"/>
    <cellStyle name="Normal 2 2 19" xfId="1757" xr:uid="{00000000-0005-0000-0000-0000EB060000}"/>
    <cellStyle name="Normal 2 2 2" xfId="1758" xr:uid="{00000000-0005-0000-0000-0000EC060000}"/>
    <cellStyle name="Normal 2 2 2 2" xfId="1759" xr:uid="{00000000-0005-0000-0000-0000ED060000}"/>
    <cellStyle name="Normal 2 2 20" xfId="1760" xr:uid="{00000000-0005-0000-0000-0000EE060000}"/>
    <cellStyle name="Normal 2 2 21" xfId="1761" xr:uid="{00000000-0005-0000-0000-0000EF060000}"/>
    <cellStyle name="Normal 2 2 22" xfId="1762" xr:uid="{00000000-0005-0000-0000-0000F0060000}"/>
    <cellStyle name="Normal 2 2 23" xfId="1763" xr:uid="{00000000-0005-0000-0000-0000F1060000}"/>
    <cellStyle name="Normal 2 2 24" xfId="1764" xr:uid="{00000000-0005-0000-0000-0000F2060000}"/>
    <cellStyle name="Normal 2 2 25" xfId="1765" xr:uid="{00000000-0005-0000-0000-0000F3060000}"/>
    <cellStyle name="Normal 2 2 26" xfId="1766" xr:uid="{00000000-0005-0000-0000-0000F4060000}"/>
    <cellStyle name="Normal 2 2 27" xfId="1767" xr:uid="{00000000-0005-0000-0000-0000F5060000}"/>
    <cellStyle name="Normal 2 2 28" xfId="1768" xr:uid="{00000000-0005-0000-0000-0000F6060000}"/>
    <cellStyle name="Normal 2 2 29" xfId="1769" xr:uid="{00000000-0005-0000-0000-0000F7060000}"/>
    <cellStyle name="Normal 2 2 3" xfId="1770" xr:uid="{00000000-0005-0000-0000-0000F8060000}"/>
    <cellStyle name="Normal 2 2 3 2" xfId="1771" xr:uid="{00000000-0005-0000-0000-0000F9060000}"/>
    <cellStyle name="Normal 2 2 30" xfId="1772" xr:uid="{00000000-0005-0000-0000-0000FA060000}"/>
    <cellStyle name="Normal 2 2 31" xfId="1773" xr:uid="{00000000-0005-0000-0000-0000FB060000}"/>
    <cellStyle name="Normal 2 2 32" xfId="1774" xr:uid="{00000000-0005-0000-0000-0000FC060000}"/>
    <cellStyle name="Normal 2 2 33" xfId="1775" xr:uid="{00000000-0005-0000-0000-0000FD060000}"/>
    <cellStyle name="Normal 2 2 34" xfId="1776" xr:uid="{00000000-0005-0000-0000-0000FE060000}"/>
    <cellStyle name="Normal 2 2 35" xfId="1777" xr:uid="{00000000-0005-0000-0000-0000FF060000}"/>
    <cellStyle name="Normal 2 2 36" xfId="1778" xr:uid="{00000000-0005-0000-0000-000000070000}"/>
    <cellStyle name="Normal 2 2 37" xfId="1779" xr:uid="{00000000-0005-0000-0000-000001070000}"/>
    <cellStyle name="Normal 2 2 38" xfId="1780" xr:uid="{00000000-0005-0000-0000-000002070000}"/>
    <cellStyle name="Normal 2 2 39" xfId="1781" xr:uid="{00000000-0005-0000-0000-000003070000}"/>
    <cellStyle name="Normal 2 2 4" xfId="1782" xr:uid="{00000000-0005-0000-0000-000004070000}"/>
    <cellStyle name="Normal 2 2 40" xfId="1783" xr:uid="{00000000-0005-0000-0000-000005070000}"/>
    <cellStyle name="Normal 2 2 41" xfId="1784" xr:uid="{00000000-0005-0000-0000-000006070000}"/>
    <cellStyle name="Normal 2 2 42" xfId="1785" xr:uid="{00000000-0005-0000-0000-000007070000}"/>
    <cellStyle name="Normal 2 2 43" xfId="1786" xr:uid="{00000000-0005-0000-0000-000008070000}"/>
    <cellStyle name="Normal 2 2 44" xfId="1787" xr:uid="{00000000-0005-0000-0000-000009070000}"/>
    <cellStyle name="Normal 2 2 45" xfId="1788" xr:uid="{00000000-0005-0000-0000-00000A070000}"/>
    <cellStyle name="Normal 2 2 46" xfId="1789" xr:uid="{00000000-0005-0000-0000-00000B070000}"/>
    <cellStyle name="Normal 2 2 47" xfId="1790" xr:uid="{00000000-0005-0000-0000-00000C070000}"/>
    <cellStyle name="Normal 2 2 48" xfId="1791" xr:uid="{00000000-0005-0000-0000-00000D070000}"/>
    <cellStyle name="Normal 2 2 49" xfId="1792" xr:uid="{00000000-0005-0000-0000-00000E070000}"/>
    <cellStyle name="Normal 2 2 5" xfId="1793" xr:uid="{00000000-0005-0000-0000-00000F070000}"/>
    <cellStyle name="Normal 2 2 50" xfId="1794" xr:uid="{00000000-0005-0000-0000-000010070000}"/>
    <cellStyle name="Normal 2 2 51" xfId="1795" xr:uid="{00000000-0005-0000-0000-000011070000}"/>
    <cellStyle name="Normal 2 2 52" xfId="1796" xr:uid="{00000000-0005-0000-0000-000012070000}"/>
    <cellStyle name="Normal 2 2 53" xfId="1797" xr:uid="{00000000-0005-0000-0000-000013070000}"/>
    <cellStyle name="Normal 2 2 54" xfId="1798" xr:uid="{00000000-0005-0000-0000-000014070000}"/>
    <cellStyle name="Normal 2 2 55" xfId="1799" xr:uid="{00000000-0005-0000-0000-000015070000}"/>
    <cellStyle name="Normal 2 2 56" xfId="1800" xr:uid="{00000000-0005-0000-0000-000016070000}"/>
    <cellStyle name="Normal 2 2 57" xfId="1801" xr:uid="{00000000-0005-0000-0000-000017070000}"/>
    <cellStyle name="Normal 2 2 58" xfId="1802" xr:uid="{00000000-0005-0000-0000-000018070000}"/>
    <cellStyle name="Normal 2 2 59" xfId="1803" xr:uid="{00000000-0005-0000-0000-000019070000}"/>
    <cellStyle name="Normal 2 2 6" xfId="1804" xr:uid="{00000000-0005-0000-0000-00001A070000}"/>
    <cellStyle name="Normal 2 2 60" xfId="1805" xr:uid="{00000000-0005-0000-0000-00001B070000}"/>
    <cellStyle name="Normal 2 2 61" xfId="1806" xr:uid="{00000000-0005-0000-0000-00001C070000}"/>
    <cellStyle name="Normal 2 2 62" xfId="1807" xr:uid="{00000000-0005-0000-0000-00001D070000}"/>
    <cellStyle name="Normal 2 2 63" xfId="1808" xr:uid="{00000000-0005-0000-0000-00001E070000}"/>
    <cellStyle name="Normal 2 2 64" xfId="1809" xr:uid="{00000000-0005-0000-0000-00001F070000}"/>
    <cellStyle name="Normal 2 2 65" xfId="1747" xr:uid="{00000000-0005-0000-0000-000020070000}"/>
    <cellStyle name="Normal 2 2 66" xfId="2183" xr:uid="{00000000-0005-0000-0000-000021070000}"/>
    <cellStyle name="Normal 2 2 67" xfId="2237" xr:uid="{00000000-0005-0000-0000-000022070000}"/>
    <cellStyle name="Normal 2 2 7" xfId="1810" xr:uid="{00000000-0005-0000-0000-000023070000}"/>
    <cellStyle name="Normal 2 2 8" xfId="1811" xr:uid="{00000000-0005-0000-0000-000024070000}"/>
    <cellStyle name="Normal 2 2 9" xfId="1812" xr:uid="{00000000-0005-0000-0000-000025070000}"/>
    <cellStyle name="Normal 2 20" xfId="1813" xr:uid="{00000000-0005-0000-0000-000026070000}"/>
    <cellStyle name="Normal 2 21" xfId="1814" xr:uid="{00000000-0005-0000-0000-000027070000}"/>
    <cellStyle name="Normal 2 22" xfId="1815" xr:uid="{00000000-0005-0000-0000-000028070000}"/>
    <cellStyle name="Normal 2 23" xfId="1816" xr:uid="{00000000-0005-0000-0000-000029070000}"/>
    <cellStyle name="Normal 2 24" xfId="1817" xr:uid="{00000000-0005-0000-0000-00002A070000}"/>
    <cellStyle name="Normal 2 25" xfId="1818" xr:uid="{00000000-0005-0000-0000-00002B070000}"/>
    <cellStyle name="Normal 2 26" xfId="1819" xr:uid="{00000000-0005-0000-0000-00002C070000}"/>
    <cellStyle name="Normal 2 27" xfId="1820" xr:uid="{00000000-0005-0000-0000-00002D070000}"/>
    <cellStyle name="Normal 2 28" xfId="171" xr:uid="{00000000-0005-0000-0000-00002E070000}"/>
    <cellStyle name="Normal 2 29" xfId="1821" xr:uid="{00000000-0005-0000-0000-00002F070000}"/>
    <cellStyle name="Normal 2 3" xfId="1822" xr:uid="{00000000-0005-0000-0000-000030070000}"/>
    <cellStyle name="Normal 2 3 2" xfId="1823" xr:uid="{00000000-0005-0000-0000-000031070000}"/>
    <cellStyle name="Normal 2 3 2 2" xfId="1824" xr:uid="{00000000-0005-0000-0000-000032070000}"/>
    <cellStyle name="Normal 2 3 3" xfId="1825" xr:uid="{00000000-0005-0000-0000-000033070000}"/>
    <cellStyle name="Normal 2 30" xfId="1826" xr:uid="{00000000-0005-0000-0000-000034070000}"/>
    <cellStyle name="Normal 2 31" xfId="1827" xr:uid="{00000000-0005-0000-0000-000035070000}"/>
    <cellStyle name="Normal 2 32" xfId="1828" xr:uid="{00000000-0005-0000-0000-000036070000}"/>
    <cellStyle name="Normal 2 33" xfId="1829" xr:uid="{00000000-0005-0000-0000-000037070000}"/>
    <cellStyle name="Normal 2 34" xfId="1830" xr:uid="{00000000-0005-0000-0000-000038070000}"/>
    <cellStyle name="Normal 2 35" xfId="1831" xr:uid="{00000000-0005-0000-0000-000039070000}"/>
    <cellStyle name="Normal 2 36" xfId="1832" xr:uid="{00000000-0005-0000-0000-00003A070000}"/>
    <cellStyle name="Normal 2 37" xfId="1833" xr:uid="{00000000-0005-0000-0000-00003B070000}"/>
    <cellStyle name="Normal 2 38" xfId="1834" xr:uid="{00000000-0005-0000-0000-00003C070000}"/>
    <cellStyle name="Normal 2 39" xfId="1835" xr:uid="{00000000-0005-0000-0000-00003D070000}"/>
    <cellStyle name="Normal 2 4" xfId="1836" xr:uid="{00000000-0005-0000-0000-00003E070000}"/>
    <cellStyle name="Normal 2 4 2" xfId="1837" xr:uid="{00000000-0005-0000-0000-00003F070000}"/>
    <cellStyle name="Normal 2 4 2 2" xfId="1838" xr:uid="{00000000-0005-0000-0000-000040070000}"/>
    <cellStyle name="Normal 2 40" xfId="1839" xr:uid="{00000000-0005-0000-0000-000041070000}"/>
    <cellStyle name="Normal 2 41" xfId="1840" xr:uid="{00000000-0005-0000-0000-000042070000}"/>
    <cellStyle name="Normal 2 42" xfId="1841" xr:uid="{00000000-0005-0000-0000-000043070000}"/>
    <cellStyle name="Normal 2 43" xfId="1842" xr:uid="{00000000-0005-0000-0000-000044070000}"/>
    <cellStyle name="Normal 2 44" xfId="1843" xr:uid="{00000000-0005-0000-0000-000045070000}"/>
    <cellStyle name="Normal 2 45" xfId="1844" xr:uid="{00000000-0005-0000-0000-000046070000}"/>
    <cellStyle name="Normal 2 46" xfId="1845" xr:uid="{00000000-0005-0000-0000-000047070000}"/>
    <cellStyle name="Normal 2 47" xfId="1846" xr:uid="{00000000-0005-0000-0000-000048070000}"/>
    <cellStyle name="Normal 2 48" xfId="1847" xr:uid="{00000000-0005-0000-0000-000049070000}"/>
    <cellStyle name="Normal 2 49" xfId="1848" xr:uid="{00000000-0005-0000-0000-00004A070000}"/>
    <cellStyle name="Normal 2 5" xfId="1849" xr:uid="{00000000-0005-0000-0000-00004B070000}"/>
    <cellStyle name="Normal 2 50" xfId="1850" xr:uid="{00000000-0005-0000-0000-00004C070000}"/>
    <cellStyle name="Normal 2 51" xfId="1851" xr:uid="{00000000-0005-0000-0000-00004D070000}"/>
    <cellStyle name="Normal 2 52" xfId="1852" xr:uid="{00000000-0005-0000-0000-00004E070000}"/>
    <cellStyle name="Normal 2 53" xfId="1853" xr:uid="{00000000-0005-0000-0000-00004F070000}"/>
    <cellStyle name="Normal 2 54" xfId="1854" xr:uid="{00000000-0005-0000-0000-000050070000}"/>
    <cellStyle name="Normal 2 55" xfId="1855" xr:uid="{00000000-0005-0000-0000-000051070000}"/>
    <cellStyle name="Normal 2 56" xfId="1856" xr:uid="{00000000-0005-0000-0000-000052070000}"/>
    <cellStyle name="Normal 2 57" xfId="1857" xr:uid="{00000000-0005-0000-0000-000053070000}"/>
    <cellStyle name="Normal 2 58" xfId="1858" xr:uid="{00000000-0005-0000-0000-000054070000}"/>
    <cellStyle name="Normal 2 59" xfId="1859" xr:uid="{00000000-0005-0000-0000-000055070000}"/>
    <cellStyle name="Normal 2 6" xfId="1860" xr:uid="{00000000-0005-0000-0000-000056070000}"/>
    <cellStyle name="Normal 2 60" xfId="1861" xr:uid="{00000000-0005-0000-0000-000057070000}"/>
    <cellStyle name="Normal 2 61" xfId="1862" xr:uid="{00000000-0005-0000-0000-000058070000}"/>
    <cellStyle name="Normal 2 62" xfId="1863" xr:uid="{00000000-0005-0000-0000-000059070000}"/>
    <cellStyle name="Normal 2 63" xfId="1864" xr:uid="{00000000-0005-0000-0000-00005A070000}"/>
    <cellStyle name="Normal 2 64" xfId="1865" xr:uid="{00000000-0005-0000-0000-00005B070000}"/>
    <cellStyle name="Normal 2 65" xfId="1866" xr:uid="{00000000-0005-0000-0000-00005C070000}"/>
    <cellStyle name="Normal 2 66" xfId="1867" xr:uid="{00000000-0005-0000-0000-00005D070000}"/>
    <cellStyle name="Normal 2 67" xfId="1868" xr:uid="{00000000-0005-0000-0000-00005E070000}"/>
    <cellStyle name="Normal 2 68" xfId="1869" xr:uid="{00000000-0005-0000-0000-00005F070000}"/>
    <cellStyle name="Normal 2 68 2" xfId="2195" xr:uid="{00000000-0005-0000-0000-000060070000}"/>
    <cellStyle name="Normal 2 69" xfId="2176" xr:uid="{00000000-0005-0000-0000-000061070000}"/>
    <cellStyle name="Normal 2 7" xfId="1870" xr:uid="{00000000-0005-0000-0000-000062070000}"/>
    <cellStyle name="Normal 2 7 2" xfId="1871" xr:uid="{00000000-0005-0000-0000-000063070000}"/>
    <cellStyle name="Normal 2 70" xfId="2236" xr:uid="{00000000-0005-0000-0000-000064070000}"/>
    <cellStyle name="Normal 2 8" xfId="1872" xr:uid="{00000000-0005-0000-0000-000065070000}"/>
    <cellStyle name="Normal 2 9" xfId="1873" xr:uid="{00000000-0005-0000-0000-000066070000}"/>
    <cellStyle name="Normal 2_4. ANEXOS TECNICOS" xfId="1874" xr:uid="{00000000-0005-0000-0000-000067070000}"/>
    <cellStyle name="Normal 20" xfId="1875" xr:uid="{00000000-0005-0000-0000-000068070000}"/>
    <cellStyle name="Normal 21" xfId="1876" xr:uid="{00000000-0005-0000-0000-000069070000}"/>
    <cellStyle name="Normal 22" xfId="1877" xr:uid="{00000000-0005-0000-0000-00006A070000}"/>
    <cellStyle name="Normal 22 2" xfId="1878" xr:uid="{00000000-0005-0000-0000-00006B070000}"/>
    <cellStyle name="Normal 23" xfId="1879" xr:uid="{00000000-0005-0000-0000-00006C070000}"/>
    <cellStyle name="Normal 24" xfId="1880" xr:uid="{00000000-0005-0000-0000-00006D070000}"/>
    <cellStyle name="Normal 25" xfId="1881" xr:uid="{00000000-0005-0000-0000-00006E070000}"/>
    <cellStyle name="Normal 26" xfId="1882" xr:uid="{00000000-0005-0000-0000-00006F070000}"/>
    <cellStyle name="Normal 27" xfId="1883" xr:uid="{00000000-0005-0000-0000-000070070000}"/>
    <cellStyle name="Normal 28" xfId="1884" xr:uid="{00000000-0005-0000-0000-000071070000}"/>
    <cellStyle name="Normal 29" xfId="1885" xr:uid="{00000000-0005-0000-0000-000072070000}"/>
    <cellStyle name="Normal 3" xfId="166" xr:uid="{00000000-0005-0000-0000-000073070000}"/>
    <cellStyle name="Normal 3 10" xfId="1886" xr:uid="{00000000-0005-0000-0000-000074070000}"/>
    <cellStyle name="Normal 3 10 2" xfId="1887" xr:uid="{00000000-0005-0000-0000-000075070000}"/>
    <cellStyle name="Normal 3 11" xfId="1888" xr:uid="{00000000-0005-0000-0000-000076070000}"/>
    <cellStyle name="Normal 3 11 2" xfId="1889" xr:uid="{00000000-0005-0000-0000-000077070000}"/>
    <cellStyle name="Normal 3 12" xfId="1890" xr:uid="{00000000-0005-0000-0000-000078070000}"/>
    <cellStyle name="Normal 3 12 2" xfId="1891" xr:uid="{00000000-0005-0000-0000-000079070000}"/>
    <cellStyle name="Normal 3 13" xfId="1892" xr:uid="{00000000-0005-0000-0000-00007A070000}"/>
    <cellStyle name="Normal 3 14" xfId="1893" xr:uid="{00000000-0005-0000-0000-00007B070000}"/>
    <cellStyle name="Normal 3 15" xfId="1894" xr:uid="{00000000-0005-0000-0000-00007C070000}"/>
    <cellStyle name="Normal 3 16" xfId="1895" xr:uid="{00000000-0005-0000-0000-00007D070000}"/>
    <cellStyle name="Normal 3 17" xfId="1896" xr:uid="{00000000-0005-0000-0000-00007E070000}"/>
    <cellStyle name="Normal 3 18" xfId="1897" xr:uid="{00000000-0005-0000-0000-00007F070000}"/>
    <cellStyle name="Normal 3 19" xfId="1898" xr:uid="{00000000-0005-0000-0000-000080070000}"/>
    <cellStyle name="Normal 3 2" xfId="1899" xr:uid="{00000000-0005-0000-0000-000081070000}"/>
    <cellStyle name="Normal 3 2 2" xfId="1900" xr:uid="{00000000-0005-0000-0000-000082070000}"/>
    <cellStyle name="Normal 3 20" xfId="1901" xr:uid="{00000000-0005-0000-0000-000083070000}"/>
    <cellStyle name="Normal 3 21" xfId="1902" xr:uid="{00000000-0005-0000-0000-000084070000}"/>
    <cellStyle name="Normal 3 22" xfId="1903" xr:uid="{00000000-0005-0000-0000-000085070000}"/>
    <cellStyle name="Normal 3 23" xfId="1904" xr:uid="{00000000-0005-0000-0000-000086070000}"/>
    <cellStyle name="Normal 3 24" xfId="1905" xr:uid="{00000000-0005-0000-0000-000087070000}"/>
    <cellStyle name="Normal 3 25" xfId="1906" xr:uid="{00000000-0005-0000-0000-000088070000}"/>
    <cellStyle name="Normal 3 26" xfId="1907" xr:uid="{00000000-0005-0000-0000-000089070000}"/>
    <cellStyle name="Normal 3 27" xfId="1908" xr:uid="{00000000-0005-0000-0000-00008A070000}"/>
    <cellStyle name="Normal 3 28" xfId="1909" xr:uid="{00000000-0005-0000-0000-00008B070000}"/>
    <cellStyle name="Normal 3 29" xfId="1910" xr:uid="{00000000-0005-0000-0000-00008C070000}"/>
    <cellStyle name="Normal 3 3" xfId="1911" xr:uid="{00000000-0005-0000-0000-00008D070000}"/>
    <cellStyle name="Normal 3 3 2" xfId="1912" xr:uid="{00000000-0005-0000-0000-00008E070000}"/>
    <cellStyle name="Normal 3 30" xfId="1913" xr:uid="{00000000-0005-0000-0000-00008F070000}"/>
    <cellStyle name="Normal 3 31" xfId="1914" xr:uid="{00000000-0005-0000-0000-000090070000}"/>
    <cellStyle name="Normal 3 32" xfId="1915" xr:uid="{00000000-0005-0000-0000-000091070000}"/>
    <cellStyle name="Normal 3 33" xfId="1916" xr:uid="{00000000-0005-0000-0000-000092070000}"/>
    <cellStyle name="Normal 3 34" xfId="1917" xr:uid="{00000000-0005-0000-0000-000093070000}"/>
    <cellStyle name="Normal 3 35" xfId="1918" xr:uid="{00000000-0005-0000-0000-000094070000}"/>
    <cellStyle name="Normal 3 36" xfId="1919" xr:uid="{00000000-0005-0000-0000-000095070000}"/>
    <cellStyle name="Normal 3 37" xfId="1920" xr:uid="{00000000-0005-0000-0000-000096070000}"/>
    <cellStyle name="Normal 3 38" xfId="1921" xr:uid="{00000000-0005-0000-0000-000097070000}"/>
    <cellStyle name="Normal 3 39" xfId="1922" xr:uid="{00000000-0005-0000-0000-000098070000}"/>
    <cellStyle name="Normal 3 4" xfId="1923" xr:uid="{00000000-0005-0000-0000-000099070000}"/>
    <cellStyle name="Normal 3 4 2" xfId="1924" xr:uid="{00000000-0005-0000-0000-00009A070000}"/>
    <cellStyle name="Normal 3 40" xfId="1925" xr:uid="{00000000-0005-0000-0000-00009B070000}"/>
    <cellStyle name="Normal 3 41" xfId="1926" xr:uid="{00000000-0005-0000-0000-00009C070000}"/>
    <cellStyle name="Normal 3 42" xfId="1927" xr:uid="{00000000-0005-0000-0000-00009D070000}"/>
    <cellStyle name="Normal 3 43" xfId="1928" xr:uid="{00000000-0005-0000-0000-00009E070000}"/>
    <cellStyle name="Normal 3 44" xfId="1929" xr:uid="{00000000-0005-0000-0000-00009F070000}"/>
    <cellStyle name="Normal 3 44 2" xfId="1930" xr:uid="{00000000-0005-0000-0000-0000A0070000}"/>
    <cellStyle name="Normal 3 45" xfId="1931" xr:uid="{00000000-0005-0000-0000-0000A1070000}"/>
    <cellStyle name="Normal 3 46" xfId="1932" xr:uid="{00000000-0005-0000-0000-0000A2070000}"/>
    <cellStyle name="Normal 3 47" xfId="1933" xr:uid="{00000000-0005-0000-0000-0000A3070000}"/>
    <cellStyle name="Normal 3 48" xfId="1934" xr:uid="{00000000-0005-0000-0000-0000A4070000}"/>
    <cellStyle name="Normal 3 49" xfId="1935" xr:uid="{00000000-0005-0000-0000-0000A5070000}"/>
    <cellStyle name="Normal 3 5" xfId="1936" xr:uid="{00000000-0005-0000-0000-0000A6070000}"/>
    <cellStyle name="Normal 3 5 2" xfId="1937" xr:uid="{00000000-0005-0000-0000-0000A7070000}"/>
    <cellStyle name="Normal 3 50" xfId="1938" xr:uid="{00000000-0005-0000-0000-0000A8070000}"/>
    <cellStyle name="Normal 3 51" xfId="1939" xr:uid="{00000000-0005-0000-0000-0000A9070000}"/>
    <cellStyle name="Normal 3 52" xfId="1940" xr:uid="{00000000-0005-0000-0000-0000AA070000}"/>
    <cellStyle name="Normal 3 53" xfId="1941" xr:uid="{00000000-0005-0000-0000-0000AB070000}"/>
    <cellStyle name="Normal 3 54" xfId="1942" xr:uid="{00000000-0005-0000-0000-0000AC070000}"/>
    <cellStyle name="Normal 3 55" xfId="1943" xr:uid="{00000000-0005-0000-0000-0000AD070000}"/>
    <cellStyle name="Normal 3 56" xfId="1944" xr:uid="{00000000-0005-0000-0000-0000AE070000}"/>
    <cellStyle name="Normal 3 57" xfId="1945" xr:uid="{00000000-0005-0000-0000-0000AF070000}"/>
    <cellStyle name="Normal 3 58" xfId="1946" xr:uid="{00000000-0005-0000-0000-0000B0070000}"/>
    <cellStyle name="Normal 3 59" xfId="1947" xr:uid="{00000000-0005-0000-0000-0000B1070000}"/>
    <cellStyle name="Normal 3 6" xfId="1948" xr:uid="{00000000-0005-0000-0000-0000B2070000}"/>
    <cellStyle name="Normal 3 6 2" xfId="1949" xr:uid="{00000000-0005-0000-0000-0000B3070000}"/>
    <cellStyle name="Normal 3 60" xfId="1950" xr:uid="{00000000-0005-0000-0000-0000B4070000}"/>
    <cellStyle name="Normal 3 61" xfId="1951" xr:uid="{00000000-0005-0000-0000-0000B5070000}"/>
    <cellStyle name="Normal 3 62" xfId="1952" xr:uid="{00000000-0005-0000-0000-0000B6070000}"/>
    <cellStyle name="Normal 3 63" xfId="1953" xr:uid="{00000000-0005-0000-0000-0000B7070000}"/>
    <cellStyle name="Normal 3 64" xfId="1954" xr:uid="{00000000-0005-0000-0000-0000B8070000}"/>
    <cellStyle name="Normal 3 65" xfId="1955" xr:uid="{00000000-0005-0000-0000-0000B9070000}"/>
    <cellStyle name="Normal 3 66" xfId="1956" xr:uid="{00000000-0005-0000-0000-0000BA070000}"/>
    <cellStyle name="Normal 3 67" xfId="1957" xr:uid="{00000000-0005-0000-0000-0000BB070000}"/>
    <cellStyle name="Normal 3 68" xfId="1958" xr:uid="{00000000-0005-0000-0000-0000BC070000}"/>
    <cellStyle name="Normal 3 69" xfId="1959" xr:uid="{00000000-0005-0000-0000-0000BD070000}"/>
    <cellStyle name="Normal 3 7" xfId="1960" xr:uid="{00000000-0005-0000-0000-0000BE070000}"/>
    <cellStyle name="Normal 3 7 2" xfId="1961" xr:uid="{00000000-0005-0000-0000-0000BF070000}"/>
    <cellStyle name="Normal 3 70" xfId="1962" xr:uid="{00000000-0005-0000-0000-0000C0070000}"/>
    <cellStyle name="Normal 3 71" xfId="1963" xr:uid="{00000000-0005-0000-0000-0000C1070000}"/>
    <cellStyle name="Normal 3 72" xfId="1964" xr:uid="{00000000-0005-0000-0000-0000C2070000}"/>
    <cellStyle name="Normal 3 73" xfId="1965" xr:uid="{00000000-0005-0000-0000-0000C3070000}"/>
    <cellStyle name="Normal 3 74" xfId="1966" xr:uid="{00000000-0005-0000-0000-0000C4070000}"/>
    <cellStyle name="Normal 3 75" xfId="1967" xr:uid="{00000000-0005-0000-0000-0000C5070000}"/>
    <cellStyle name="Normal 3 76" xfId="1968" xr:uid="{00000000-0005-0000-0000-0000C6070000}"/>
    <cellStyle name="Normal 3 77" xfId="1969" xr:uid="{00000000-0005-0000-0000-0000C7070000}"/>
    <cellStyle name="Normal 3 77 2" xfId="2196" xr:uid="{00000000-0005-0000-0000-0000C8070000}"/>
    <cellStyle name="Normal 3 78" xfId="2178" xr:uid="{00000000-0005-0000-0000-0000C9070000}"/>
    <cellStyle name="Normal 3 8" xfId="1970" xr:uid="{00000000-0005-0000-0000-0000CA070000}"/>
    <cellStyle name="Normal 3 8 2" xfId="1971" xr:uid="{00000000-0005-0000-0000-0000CB070000}"/>
    <cellStyle name="Normal 3 9" xfId="1972" xr:uid="{00000000-0005-0000-0000-0000CC070000}"/>
    <cellStyle name="Normal 3 9 2" xfId="1973" xr:uid="{00000000-0005-0000-0000-0000CD070000}"/>
    <cellStyle name="Normal 3_4. ANEXOS TECNICOS" xfId="1974" xr:uid="{00000000-0005-0000-0000-0000CE070000}"/>
    <cellStyle name="Normal 30" xfId="1975" xr:uid="{00000000-0005-0000-0000-0000CF070000}"/>
    <cellStyle name="Normal 31" xfId="1976" xr:uid="{00000000-0005-0000-0000-0000D0070000}"/>
    <cellStyle name="Normal 32" xfId="1977" xr:uid="{00000000-0005-0000-0000-0000D1070000}"/>
    <cellStyle name="Normal 33" xfId="1978" xr:uid="{00000000-0005-0000-0000-0000D2070000}"/>
    <cellStyle name="Normal 34" xfId="1979" xr:uid="{00000000-0005-0000-0000-0000D3070000}"/>
    <cellStyle name="Normal 35" xfId="1980" xr:uid="{00000000-0005-0000-0000-0000D4070000}"/>
    <cellStyle name="Normal 36" xfId="1981" xr:uid="{00000000-0005-0000-0000-0000D5070000}"/>
    <cellStyle name="Normal 37" xfId="1982" xr:uid="{00000000-0005-0000-0000-0000D6070000}"/>
    <cellStyle name="Normal 38" xfId="1983" xr:uid="{00000000-0005-0000-0000-0000D7070000}"/>
    <cellStyle name="Normal 39" xfId="174" xr:uid="{00000000-0005-0000-0000-0000D8070000}"/>
    <cellStyle name="Normal 39 2" xfId="1984" xr:uid="{00000000-0005-0000-0000-0000D9070000}"/>
    <cellStyle name="Normal 39 2 2" xfId="2197" xr:uid="{00000000-0005-0000-0000-0000DA070000}"/>
    <cellStyle name="Normal 4" xfId="1985" xr:uid="{00000000-0005-0000-0000-0000DB070000}"/>
    <cellStyle name="Normal 4 2" xfId="1986" xr:uid="{00000000-0005-0000-0000-0000DC070000}"/>
    <cellStyle name="Normal 4 2 2" xfId="1987" xr:uid="{00000000-0005-0000-0000-0000DD070000}"/>
    <cellStyle name="Normal 4 2 2 2" xfId="1988" xr:uid="{00000000-0005-0000-0000-0000DE070000}"/>
    <cellStyle name="Normal 4 2 2 2 2" xfId="2198" xr:uid="{00000000-0005-0000-0000-0000DF070000}"/>
    <cellStyle name="Normal 4 2 2 3" xfId="1989" xr:uid="{00000000-0005-0000-0000-0000E0070000}"/>
    <cellStyle name="Normal 4 2 2 3 2" xfId="2199" xr:uid="{00000000-0005-0000-0000-0000E1070000}"/>
    <cellStyle name="Normal 4 2 3" xfId="1990" xr:uid="{00000000-0005-0000-0000-0000E2070000}"/>
    <cellStyle name="Normal 4 2 4" xfId="1991" xr:uid="{00000000-0005-0000-0000-0000E3070000}"/>
    <cellStyle name="Normal 4 2 4 2" xfId="2200" xr:uid="{00000000-0005-0000-0000-0000E4070000}"/>
    <cellStyle name="Normal 4 3" xfId="1992" xr:uid="{00000000-0005-0000-0000-0000E5070000}"/>
    <cellStyle name="Normal 4 3 2" xfId="1993" xr:uid="{00000000-0005-0000-0000-0000E6070000}"/>
    <cellStyle name="Normal 4 3 3" xfId="1994" xr:uid="{00000000-0005-0000-0000-0000E7070000}"/>
    <cellStyle name="Normal 4 3 3 2" xfId="2201" xr:uid="{00000000-0005-0000-0000-0000E8070000}"/>
    <cellStyle name="Normal 4 4" xfId="1995" xr:uid="{00000000-0005-0000-0000-0000E9070000}"/>
    <cellStyle name="Normal 4 4 2" xfId="2202" xr:uid="{00000000-0005-0000-0000-0000EA070000}"/>
    <cellStyle name="Normal 4 5" xfId="1996" xr:uid="{00000000-0005-0000-0000-0000EB070000}"/>
    <cellStyle name="Normal 4 5 2" xfId="2203" xr:uid="{00000000-0005-0000-0000-0000EC070000}"/>
    <cellStyle name="Normal 4 6" xfId="2181" xr:uid="{00000000-0005-0000-0000-0000ED070000}"/>
    <cellStyle name="Normal 40" xfId="175" xr:uid="{00000000-0005-0000-0000-0000EE070000}"/>
    <cellStyle name="Normal 40 2" xfId="1997" xr:uid="{00000000-0005-0000-0000-0000EF070000}"/>
    <cellStyle name="Normal 40 2 2" xfId="2204" xr:uid="{00000000-0005-0000-0000-0000F0070000}"/>
    <cellStyle name="Normal 40 3" xfId="2185" xr:uid="{00000000-0005-0000-0000-0000F1070000}"/>
    <cellStyle name="Normal 41" xfId="1998" xr:uid="{00000000-0005-0000-0000-0000F2070000}"/>
    <cellStyle name="Normal 42" xfId="1999" xr:uid="{00000000-0005-0000-0000-0000F3070000}"/>
    <cellStyle name="Normal 43" xfId="2000" xr:uid="{00000000-0005-0000-0000-0000F4070000}"/>
    <cellStyle name="Normal 44" xfId="2001" xr:uid="{00000000-0005-0000-0000-0000F5070000}"/>
    <cellStyle name="Normal 44 10" xfId="2002" xr:uid="{00000000-0005-0000-0000-0000F6070000}"/>
    <cellStyle name="Normal 44 10 2" xfId="2003" xr:uid="{00000000-0005-0000-0000-0000F7070000}"/>
    <cellStyle name="Normal 44 11" xfId="2004" xr:uid="{00000000-0005-0000-0000-0000F8070000}"/>
    <cellStyle name="Normal 44 11 2" xfId="2005" xr:uid="{00000000-0005-0000-0000-0000F9070000}"/>
    <cellStyle name="Normal 44 12" xfId="2006" xr:uid="{00000000-0005-0000-0000-0000FA070000}"/>
    <cellStyle name="Normal 44 13" xfId="2007" xr:uid="{00000000-0005-0000-0000-0000FB070000}"/>
    <cellStyle name="Normal 44 14" xfId="2008" xr:uid="{00000000-0005-0000-0000-0000FC070000}"/>
    <cellStyle name="Normal 44 15" xfId="2009" xr:uid="{00000000-0005-0000-0000-0000FD070000}"/>
    <cellStyle name="Normal 44 16" xfId="2010" xr:uid="{00000000-0005-0000-0000-0000FE070000}"/>
    <cellStyle name="Normal 44 17" xfId="2011" xr:uid="{00000000-0005-0000-0000-0000FF070000}"/>
    <cellStyle name="Normal 44 18" xfId="2012" xr:uid="{00000000-0005-0000-0000-000000080000}"/>
    <cellStyle name="Normal 44 19" xfId="2013" xr:uid="{00000000-0005-0000-0000-000001080000}"/>
    <cellStyle name="Normal 44 2" xfId="2014" xr:uid="{00000000-0005-0000-0000-000002080000}"/>
    <cellStyle name="Normal 44 2 2" xfId="2015" xr:uid="{00000000-0005-0000-0000-000003080000}"/>
    <cellStyle name="Normal 44 20" xfId="2016" xr:uid="{00000000-0005-0000-0000-000004080000}"/>
    <cellStyle name="Normal 44 21" xfId="2017" xr:uid="{00000000-0005-0000-0000-000005080000}"/>
    <cellStyle name="Normal 44 22" xfId="2018" xr:uid="{00000000-0005-0000-0000-000006080000}"/>
    <cellStyle name="Normal 44 23" xfId="2019" xr:uid="{00000000-0005-0000-0000-000007080000}"/>
    <cellStyle name="Normal 44 24" xfId="2020" xr:uid="{00000000-0005-0000-0000-000008080000}"/>
    <cellStyle name="Normal 44 25" xfId="2021" xr:uid="{00000000-0005-0000-0000-000009080000}"/>
    <cellStyle name="Normal 44 26" xfId="2022" xr:uid="{00000000-0005-0000-0000-00000A080000}"/>
    <cellStyle name="Normal 44 27" xfId="2023" xr:uid="{00000000-0005-0000-0000-00000B080000}"/>
    <cellStyle name="Normal 44 28" xfId="2024" xr:uid="{00000000-0005-0000-0000-00000C080000}"/>
    <cellStyle name="Normal 44 29" xfId="2025" xr:uid="{00000000-0005-0000-0000-00000D080000}"/>
    <cellStyle name="Normal 44 3" xfId="2026" xr:uid="{00000000-0005-0000-0000-00000E080000}"/>
    <cellStyle name="Normal 44 3 2" xfId="2027" xr:uid="{00000000-0005-0000-0000-00000F080000}"/>
    <cellStyle name="Normal 44 30" xfId="2028" xr:uid="{00000000-0005-0000-0000-000010080000}"/>
    <cellStyle name="Normal 44 31" xfId="2029" xr:uid="{00000000-0005-0000-0000-000011080000}"/>
    <cellStyle name="Normal 44 32" xfId="2030" xr:uid="{00000000-0005-0000-0000-000012080000}"/>
    <cellStyle name="Normal 44 33" xfId="2031" xr:uid="{00000000-0005-0000-0000-000013080000}"/>
    <cellStyle name="Normal 44 34" xfId="2032" xr:uid="{00000000-0005-0000-0000-000014080000}"/>
    <cellStyle name="Normal 44 35" xfId="2033" xr:uid="{00000000-0005-0000-0000-000015080000}"/>
    <cellStyle name="Normal 44 36" xfId="2034" xr:uid="{00000000-0005-0000-0000-000016080000}"/>
    <cellStyle name="Normal 44 37" xfId="2035" xr:uid="{00000000-0005-0000-0000-000017080000}"/>
    <cellStyle name="Normal 44 38" xfId="2036" xr:uid="{00000000-0005-0000-0000-000018080000}"/>
    <cellStyle name="Normal 44 39" xfId="2037" xr:uid="{00000000-0005-0000-0000-000019080000}"/>
    <cellStyle name="Normal 44 4" xfId="2038" xr:uid="{00000000-0005-0000-0000-00001A080000}"/>
    <cellStyle name="Normal 44 4 2" xfId="2039" xr:uid="{00000000-0005-0000-0000-00001B080000}"/>
    <cellStyle name="Normal 44 40" xfId="2040" xr:uid="{00000000-0005-0000-0000-00001C080000}"/>
    <cellStyle name="Normal 44 41" xfId="2041" xr:uid="{00000000-0005-0000-0000-00001D080000}"/>
    <cellStyle name="Normal 44 42" xfId="2042" xr:uid="{00000000-0005-0000-0000-00001E080000}"/>
    <cellStyle name="Normal 44 43" xfId="2043" xr:uid="{00000000-0005-0000-0000-00001F080000}"/>
    <cellStyle name="Normal 44 44" xfId="2044" xr:uid="{00000000-0005-0000-0000-000020080000}"/>
    <cellStyle name="Normal 44 45" xfId="2045" xr:uid="{00000000-0005-0000-0000-000021080000}"/>
    <cellStyle name="Normal 44 46" xfId="2046" xr:uid="{00000000-0005-0000-0000-000022080000}"/>
    <cellStyle name="Normal 44 47" xfId="2047" xr:uid="{00000000-0005-0000-0000-000023080000}"/>
    <cellStyle name="Normal 44 48" xfId="2048" xr:uid="{00000000-0005-0000-0000-000024080000}"/>
    <cellStyle name="Normal 44 49" xfId="2049" xr:uid="{00000000-0005-0000-0000-000025080000}"/>
    <cellStyle name="Normal 44 5" xfId="2050" xr:uid="{00000000-0005-0000-0000-000026080000}"/>
    <cellStyle name="Normal 44 5 2" xfId="2051" xr:uid="{00000000-0005-0000-0000-000027080000}"/>
    <cellStyle name="Normal 44 50" xfId="2052" xr:uid="{00000000-0005-0000-0000-000028080000}"/>
    <cellStyle name="Normal 44 51" xfId="2053" xr:uid="{00000000-0005-0000-0000-000029080000}"/>
    <cellStyle name="Normal 44 52" xfId="2054" xr:uid="{00000000-0005-0000-0000-00002A080000}"/>
    <cellStyle name="Normal 44 53" xfId="2055" xr:uid="{00000000-0005-0000-0000-00002B080000}"/>
    <cellStyle name="Normal 44 54" xfId="2056" xr:uid="{00000000-0005-0000-0000-00002C080000}"/>
    <cellStyle name="Normal 44 55" xfId="2057" xr:uid="{00000000-0005-0000-0000-00002D080000}"/>
    <cellStyle name="Normal 44 56" xfId="2058" xr:uid="{00000000-0005-0000-0000-00002E080000}"/>
    <cellStyle name="Normal 44 57" xfId="2059" xr:uid="{00000000-0005-0000-0000-00002F080000}"/>
    <cellStyle name="Normal 44 58" xfId="2060" xr:uid="{00000000-0005-0000-0000-000030080000}"/>
    <cellStyle name="Normal 44 59" xfId="2061" xr:uid="{00000000-0005-0000-0000-000031080000}"/>
    <cellStyle name="Normal 44 6" xfId="2062" xr:uid="{00000000-0005-0000-0000-000032080000}"/>
    <cellStyle name="Normal 44 6 2" xfId="2063" xr:uid="{00000000-0005-0000-0000-000033080000}"/>
    <cellStyle name="Normal 44 60" xfId="2064" xr:uid="{00000000-0005-0000-0000-000034080000}"/>
    <cellStyle name="Normal 44 61" xfId="2065" xr:uid="{00000000-0005-0000-0000-000035080000}"/>
    <cellStyle name="Normal 44 62" xfId="2066" xr:uid="{00000000-0005-0000-0000-000036080000}"/>
    <cellStyle name="Normal 44 63" xfId="2067" xr:uid="{00000000-0005-0000-0000-000037080000}"/>
    <cellStyle name="Normal 44 64" xfId="2068" xr:uid="{00000000-0005-0000-0000-000038080000}"/>
    <cellStyle name="Normal 44 65" xfId="2069" xr:uid="{00000000-0005-0000-0000-000039080000}"/>
    <cellStyle name="Normal 44 66" xfId="2070" xr:uid="{00000000-0005-0000-0000-00003A080000}"/>
    <cellStyle name="Normal 44 67" xfId="2071" xr:uid="{00000000-0005-0000-0000-00003B080000}"/>
    <cellStyle name="Normal 44 68" xfId="2072" xr:uid="{00000000-0005-0000-0000-00003C080000}"/>
    <cellStyle name="Normal 44 69" xfId="2073" xr:uid="{00000000-0005-0000-0000-00003D080000}"/>
    <cellStyle name="Normal 44 7" xfId="2074" xr:uid="{00000000-0005-0000-0000-00003E080000}"/>
    <cellStyle name="Normal 44 7 2" xfId="2075" xr:uid="{00000000-0005-0000-0000-00003F080000}"/>
    <cellStyle name="Normal 44 70" xfId="2076" xr:uid="{00000000-0005-0000-0000-000040080000}"/>
    <cellStyle name="Normal 44 71" xfId="2077" xr:uid="{00000000-0005-0000-0000-000041080000}"/>
    <cellStyle name="Normal 44 72" xfId="2078" xr:uid="{00000000-0005-0000-0000-000042080000}"/>
    <cellStyle name="Normal 44 73" xfId="2079" xr:uid="{00000000-0005-0000-0000-000043080000}"/>
    <cellStyle name="Normal 44 74" xfId="2080" xr:uid="{00000000-0005-0000-0000-000044080000}"/>
    <cellStyle name="Normal 44 75" xfId="2081" xr:uid="{00000000-0005-0000-0000-000045080000}"/>
    <cellStyle name="Normal 44 8" xfId="2082" xr:uid="{00000000-0005-0000-0000-000046080000}"/>
    <cellStyle name="Normal 44 8 2" xfId="2083" xr:uid="{00000000-0005-0000-0000-000047080000}"/>
    <cellStyle name="Normal 44 9" xfId="2084" xr:uid="{00000000-0005-0000-0000-000048080000}"/>
    <cellStyle name="Normal 44 9 2" xfId="2085" xr:uid="{00000000-0005-0000-0000-000049080000}"/>
    <cellStyle name="Normal 44_INFORME DE EVALUACION TECNICO PRELIMINAR AJUSTADO" xfId="2086" xr:uid="{00000000-0005-0000-0000-00004A080000}"/>
    <cellStyle name="Normal 45" xfId="2087" xr:uid="{00000000-0005-0000-0000-00004B080000}"/>
    <cellStyle name="Normal 45 2" xfId="2205" xr:uid="{00000000-0005-0000-0000-00004C080000}"/>
    <cellStyle name="Normal 46" xfId="2088" xr:uid="{00000000-0005-0000-0000-00004D080000}"/>
    <cellStyle name="Normal 46 2" xfId="2206" xr:uid="{00000000-0005-0000-0000-00004E080000}"/>
    <cellStyle name="Normal 47" xfId="2089" xr:uid="{00000000-0005-0000-0000-00004F080000}"/>
    <cellStyle name="Normal 47 2" xfId="2207" xr:uid="{00000000-0005-0000-0000-000050080000}"/>
    <cellStyle name="Normal 48" xfId="2090" xr:uid="{00000000-0005-0000-0000-000051080000}"/>
    <cellStyle name="Normal 48 2" xfId="2208" xr:uid="{00000000-0005-0000-0000-000052080000}"/>
    <cellStyle name="Normal 49" xfId="2091" xr:uid="{00000000-0005-0000-0000-000053080000}"/>
    <cellStyle name="Normal 49 2" xfId="2209" xr:uid="{00000000-0005-0000-0000-000054080000}"/>
    <cellStyle name="Normal 5" xfId="2092" xr:uid="{00000000-0005-0000-0000-000055080000}"/>
    <cellStyle name="Normal 5 2" xfId="2093" xr:uid="{00000000-0005-0000-0000-000056080000}"/>
    <cellStyle name="Normal 5 2 2" xfId="2094" xr:uid="{00000000-0005-0000-0000-000057080000}"/>
    <cellStyle name="Normal 5 3" xfId="2095" xr:uid="{00000000-0005-0000-0000-000058080000}"/>
    <cellStyle name="Normal 5 3 2" xfId="2096" xr:uid="{00000000-0005-0000-0000-000059080000}"/>
    <cellStyle name="Normal 5 4" xfId="2097" xr:uid="{00000000-0005-0000-0000-00005A080000}"/>
    <cellStyle name="Normal 5 5" xfId="2098" xr:uid="{00000000-0005-0000-0000-00005B080000}"/>
    <cellStyle name="Normal 5 6" xfId="2099" xr:uid="{00000000-0005-0000-0000-00005C080000}"/>
    <cellStyle name="Normal 5 6 2" xfId="2210" xr:uid="{00000000-0005-0000-0000-00005D080000}"/>
    <cellStyle name="Normal 5 7" xfId="2182" xr:uid="{00000000-0005-0000-0000-00005E080000}"/>
    <cellStyle name="Normal 50" xfId="2100" xr:uid="{00000000-0005-0000-0000-00005F080000}"/>
    <cellStyle name="Normal 50 2" xfId="2101" xr:uid="{00000000-0005-0000-0000-000060080000}"/>
    <cellStyle name="Normal 50 2 2" xfId="2172" xr:uid="{00000000-0005-0000-0000-000061080000}"/>
    <cellStyle name="Normal 50 2 2 2" xfId="2216" xr:uid="{00000000-0005-0000-0000-000062080000}"/>
    <cellStyle name="Normal 50 2 3" xfId="2173" xr:uid="{00000000-0005-0000-0000-000063080000}"/>
    <cellStyle name="Normal 50 2 3 2" xfId="2217" xr:uid="{00000000-0005-0000-0000-000064080000}"/>
    <cellStyle name="Normal 50 3" xfId="2211" xr:uid="{00000000-0005-0000-0000-000065080000}"/>
    <cellStyle name="Normal 51" xfId="2102" xr:uid="{00000000-0005-0000-0000-000066080000}"/>
    <cellStyle name="Normal 51 2" xfId="2103" xr:uid="{00000000-0005-0000-0000-000067080000}"/>
    <cellStyle name="Normal 52" xfId="176" xr:uid="{00000000-0005-0000-0000-000068080000}"/>
    <cellStyle name="Normal 52 2" xfId="2186" xr:uid="{00000000-0005-0000-0000-000069080000}"/>
    <cellStyle name="Normal 53" xfId="2218" xr:uid="{00000000-0005-0000-0000-00006A080000}"/>
    <cellStyle name="Normal 54" xfId="2104" xr:uid="{00000000-0005-0000-0000-00006B080000}"/>
    <cellStyle name="Normal 55" xfId="2229" xr:uid="{00000000-0005-0000-0000-00006C080000}"/>
    <cellStyle name="Normal 56" xfId="2232" xr:uid="{00000000-0005-0000-0000-00006D080000}"/>
    <cellStyle name="Normal 57" xfId="2233" xr:uid="{00000000-0005-0000-0000-00006E080000}"/>
    <cellStyle name="Normal 58" xfId="2105" xr:uid="{00000000-0005-0000-0000-00006F080000}"/>
    <cellStyle name="Normal 59" xfId="2239" xr:uid="{FDAA3CD1-D98F-4771-B08F-F8FE6D6F4CF9}"/>
    <cellStyle name="Normal 6" xfId="2106" xr:uid="{00000000-0005-0000-0000-000070080000}"/>
    <cellStyle name="Normal 6 2" xfId="2107" xr:uid="{00000000-0005-0000-0000-000071080000}"/>
    <cellStyle name="Normal 6 3" xfId="2108" xr:uid="{00000000-0005-0000-0000-000072080000}"/>
    <cellStyle name="Normal 6 4" xfId="2109" xr:uid="{00000000-0005-0000-0000-000073080000}"/>
    <cellStyle name="Normal 6 5" xfId="2212" xr:uid="{00000000-0005-0000-0000-000074080000}"/>
    <cellStyle name="Normal 60" xfId="2244" xr:uid="{73BD62C5-1D35-4E5E-ACED-56A0E56007AF}"/>
    <cellStyle name="Normal 61" xfId="2110" xr:uid="{00000000-0005-0000-0000-000075080000}"/>
    <cellStyle name="Normal 62" xfId="2111" xr:uid="{00000000-0005-0000-0000-000076080000}"/>
    <cellStyle name="Normal 66" xfId="2241" xr:uid="{FEB3C750-A48A-4886-8E5E-C62623AC3DC0}"/>
    <cellStyle name="Normal 66 2" xfId="2246" xr:uid="{9CC9F84F-9CAF-4A8F-AFFC-0D0B4308080C}"/>
    <cellStyle name="Normal 7" xfId="2112" xr:uid="{00000000-0005-0000-0000-000077080000}"/>
    <cellStyle name="Normal 7 2" xfId="2113" xr:uid="{00000000-0005-0000-0000-000078080000}"/>
    <cellStyle name="Normal 7 2 2" xfId="2114" xr:uid="{00000000-0005-0000-0000-000079080000}"/>
    <cellStyle name="Normal 7 3" xfId="2115" xr:uid="{00000000-0005-0000-0000-00007A080000}"/>
    <cellStyle name="Normal 7 4" xfId="2116" xr:uid="{00000000-0005-0000-0000-00007B080000}"/>
    <cellStyle name="Normal 7 5" xfId="2117" xr:uid="{00000000-0005-0000-0000-00007C080000}"/>
    <cellStyle name="Normal 8" xfId="2118" xr:uid="{00000000-0005-0000-0000-00007D080000}"/>
    <cellStyle name="Normal 8 2" xfId="2119" xr:uid="{00000000-0005-0000-0000-00007E080000}"/>
    <cellStyle name="Normal 8 2 2" xfId="2120" xr:uid="{00000000-0005-0000-0000-00007F080000}"/>
    <cellStyle name="Normal 8 3" xfId="2121" xr:uid="{00000000-0005-0000-0000-000080080000}"/>
    <cellStyle name="Normal 8 4" xfId="2122" xr:uid="{00000000-0005-0000-0000-000081080000}"/>
    <cellStyle name="Normal 8 4 2" xfId="2213" xr:uid="{00000000-0005-0000-0000-000082080000}"/>
    <cellStyle name="Normal 8 5" xfId="2123" xr:uid="{00000000-0005-0000-0000-000083080000}"/>
    <cellStyle name="Normal 9" xfId="2124" xr:uid="{00000000-0005-0000-0000-000084080000}"/>
    <cellStyle name="Normal 9 2" xfId="2125" xr:uid="{00000000-0005-0000-0000-000085080000}"/>
    <cellStyle name="Normal 9 3" xfId="2214" xr:uid="{00000000-0005-0000-0000-000086080000}"/>
    <cellStyle name="Notas 2" xfId="2126" xr:uid="{00000000-0005-0000-0000-000087080000}"/>
    <cellStyle name="Notas 2 2" xfId="2127" xr:uid="{00000000-0005-0000-0000-000088080000}"/>
    <cellStyle name="Notas 3" xfId="2128" xr:uid="{00000000-0005-0000-0000-000089080000}"/>
    <cellStyle name="Notas 4" xfId="2129" xr:uid="{00000000-0005-0000-0000-00008A080000}"/>
    <cellStyle name="Output" xfId="2130" xr:uid="{00000000-0005-0000-0000-00008B080000}"/>
    <cellStyle name="Output 2" xfId="2220" xr:uid="{00000000-0005-0000-0000-00008C080000}"/>
    <cellStyle name="Porcentaje" xfId="2243" builtinId="5"/>
    <cellStyle name="Porcentaje 2" xfId="2132" xr:uid="{00000000-0005-0000-0000-00008E080000}"/>
    <cellStyle name="Porcentaje 2 2" xfId="2133" xr:uid="{00000000-0005-0000-0000-00008F080000}"/>
    <cellStyle name="Porcentaje 3" xfId="2131" xr:uid="{00000000-0005-0000-0000-000090080000}"/>
    <cellStyle name="Porcentaje 3 2" xfId="2215" xr:uid="{00000000-0005-0000-0000-000091080000}"/>
    <cellStyle name="Porcentaje 4" xfId="2235" xr:uid="{00000000-0005-0000-0000-000092080000}"/>
    <cellStyle name="Porcentaje 5" xfId="2240" xr:uid="{4640B0E3-EA26-43CD-824F-24B93DD8ECEE}"/>
    <cellStyle name="Porcentual 2" xfId="2134" xr:uid="{00000000-0005-0000-0000-000093080000}"/>
    <cellStyle name="Porcentual 2 2" xfId="2135" xr:uid="{00000000-0005-0000-0000-000094080000}"/>
    <cellStyle name="Porcentual 3" xfId="2136" xr:uid="{00000000-0005-0000-0000-000095080000}"/>
    <cellStyle name="Salida 2" xfId="2137" xr:uid="{00000000-0005-0000-0000-000096080000}"/>
    <cellStyle name="Salida 2 2" xfId="2138" xr:uid="{00000000-0005-0000-0000-000097080000}"/>
    <cellStyle name="Salida 2 2 2" xfId="2222" xr:uid="{00000000-0005-0000-0000-000098080000}"/>
    <cellStyle name="Salida 2 3" xfId="2221" xr:uid="{00000000-0005-0000-0000-000099080000}"/>
    <cellStyle name="Salida 3" xfId="2139" xr:uid="{00000000-0005-0000-0000-00009A080000}"/>
    <cellStyle name="Salida 3 2" xfId="2223" xr:uid="{00000000-0005-0000-0000-00009B080000}"/>
    <cellStyle name="Salida 4" xfId="2140" xr:uid="{00000000-0005-0000-0000-00009C080000}"/>
    <cellStyle name="Salida 4 2" xfId="2224" xr:uid="{00000000-0005-0000-0000-00009D080000}"/>
    <cellStyle name="TableStyleLight1" xfId="2141" xr:uid="{00000000-0005-0000-0000-00009E080000}"/>
    <cellStyle name="Texto de advertencia 2" xfId="2142" xr:uid="{00000000-0005-0000-0000-00009F080000}"/>
    <cellStyle name="Texto de advertencia 2 2" xfId="2143" xr:uid="{00000000-0005-0000-0000-0000A0080000}"/>
    <cellStyle name="Texto de advertencia 3" xfId="2144" xr:uid="{00000000-0005-0000-0000-0000A1080000}"/>
    <cellStyle name="Texto de advertencia 4" xfId="2145" xr:uid="{00000000-0005-0000-0000-0000A2080000}"/>
    <cellStyle name="Texto explicativo 2" xfId="2146" xr:uid="{00000000-0005-0000-0000-0000A3080000}"/>
    <cellStyle name="Texto explicativo 2 2" xfId="2147" xr:uid="{00000000-0005-0000-0000-0000A4080000}"/>
    <cellStyle name="Texto explicativo 3" xfId="2148" xr:uid="{00000000-0005-0000-0000-0000A5080000}"/>
    <cellStyle name="Texto explicativo 4" xfId="2149" xr:uid="{00000000-0005-0000-0000-0000A6080000}"/>
    <cellStyle name="Title" xfId="2150" xr:uid="{00000000-0005-0000-0000-0000A7080000}"/>
    <cellStyle name="Título 1 2" xfId="2151" xr:uid="{00000000-0005-0000-0000-0000A8080000}"/>
    <cellStyle name="Título 1 2 2" xfId="2152" xr:uid="{00000000-0005-0000-0000-0000A9080000}"/>
    <cellStyle name="Título 1 3" xfId="2153" xr:uid="{00000000-0005-0000-0000-0000AA080000}"/>
    <cellStyle name="Título 1 4" xfId="2154" xr:uid="{00000000-0005-0000-0000-0000AB080000}"/>
    <cellStyle name="Título 2 2" xfId="2155" xr:uid="{00000000-0005-0000-0000-0000AC080000}"/>
    <cellStyle name="Título 2 2 2" xfId="2156" xr:uid="{00000000-0005-0000-0000-0000AD080000}"/>
    <cellStyle name="Título 2 3" xfId="2157" xr:uid="{00000000-0005-0000-0000-0000AE080000}"/>
    <cellStyle name="Título 2 4" xfId="2158" xr:uid="{00000000-0005-0000-0000-0000AF080000}"/>
    <cellStyle name="Título 3 2" xfId="2159" xr:uid="{00000000-0005-0000-0000-0000B0080000}"/>
    <cellStyle name="Título 3 2 2" xfId="2160" xr:uid="{00000000-0005-0000-0000-0000B1080000}"/>
    <cellStyle name="Título 3 3" xfId="2161" xr:uid="{00000000-0005-0000-0000-0000B2080000}"/>
    <cellStyle name="Título 3 4" xfId="2162" xr:uid="{00000000-0005-0000-0000-0000B3080000}"/>
    <cellStyle name="Título 4" xfId="2163" xr:uid="{00000000-0005-0000-0000-0000B4080000}"/>
    <cellStyle name="Título 4 2" xfId="2164" xr:uid="{00000000-0005-0000-0000-0000B5080000}"/>
    <cellStyle name="Título 5" xfId="2165" xr:uid="{00000000-0005-0000-0000-0000B6080000}"/>
    <cellStyle name="Título 6" xfId="2166" xr:uid="{00000000-0005-0000-0000-0000B7080000}"/>
    <cellStyle name="Total 2" xfId="2167" xr:uid="{00000000-0005-0000-0000-0000B8080000}"/>
    <cellStyle name="Total 2 2" xfId="2168" xr:uid="{00000000-0005-0000-0000-0000B9080000}"/>
    <cellStyle name="Total 2 2 2" xfId="2226" xr:uid="{00000000-0005-0000-0000-0000BA080000}"/>
    <cellStyle name="Total 2 3" xfId="2225" xr:uid="{00000000-0005-0000-0000-0000BB080000}"/>
    <cellStyle name="Total 3" xfId="2169" xr:uid="{00000000-0005-0000-0000-0000BC080000}"/>
    <cellStyle name="Total 3 2" xfId="2227" xr:uid="{00000000-0005-0000-0000-0000BD080000}"/>
    <cellStyle name="Total 4" xfId="2170" xr:uid="{00000000-0005-0000-0000-0000BE080000}"/>
    <cellStyle name="Total 4 2" xfId="2228" xr:uid="{00000000-0005-0000-0000-0000BF080000}"/>
  </cellStyles>
  <dxfs count="0"/>
  <tableStyles count="0" defaultTableStyle="TableStyleMedium9" defaultPivotStyle="PivotStyleMedium4"/>
  <colors>
    <mruColors>
      <color rgb="FF003399"/>
      <color rgb="FF000099"/>
      <color rgb="FF0000CC"/>
      <color rgb="FF3366C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146909</xdr:colOff>
      <xdr:row>0</xdr:row>
      <xdr:rowOff>64546</xdr:rowOff>
    </xdr:from>
    <xdr:to>
      <xdr:col>1</xdr:col>
      <xdr:colOff>1278932</xdr:colOff>
      <xdr:row>5</xdr:row>
      <xdr:rowOff>22412</xdr:rowOff>
    </xdr:to>
    <xdr:pic>
      <xdr:nvPicPr>
        <xdr:cNvPr id="3" name="Imagen 2">
          <a:extLst>
            <a:ext uri="{FF2B5EF4-FFF2-40B4-BE49-F238E27FC236}">
              <a16:creationId xmlns:a16="http://schemas.microsoft.com/office/drawing/2014/main" id="{BBEA5426-3BDC-425B-459E-DAE62574FDAB}"/>
            </a:ext>
          </a:extLst>
        </xdr:cNvPr>
        <xdr:cNvPicPr>
          <a:picLocks noChangeAspect="1"/>
        </xdr:cNvPicPr>
      </xdr:nvPicPr>
      <xdr:blipFill>
        <a:blip xmlns:r="http://schemas.openxmlformats.org/officeDocument/2006/relationships" r:embed="rId1"/>
        <a:stretch>
          <a:fillRect/>
        </a:stretch>
      </xdr:blipFill>
      <xdr:spPr>
        <a:xfrm>
          <a:off x="583938" y="64546"/>
          <a:ext cx="1132023" cy="105604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1</xdr:rowOff>
    </xdr:from>
    <xdr:to>
      <xdr:col>1</xdr:col>
      <xdr:colOff>1255059</xdr:colOff>
      <xdr:row>3</xdr:row>
      <xdr:rowOff>24889</xdr:rowOff>
    </xdr:to>
    <xdr:pic>
      <xdr:nvPicPr>
        <xdr:cNvPr id="2" name="Imagen 1">
          <a:extLst>
            <a:ext uri="{FF2B5EF4-FFF2-40B4-BE49-F238E27FC236}">
              <a16:creationId xmlns:a16="http://schemas.microsoft.com/office/drawing/2014/main" id="{573ED307-90C5-4FAC-9A76-46D8B5160C96}"/>
            </a:ext>
          </a:extLst>
        </xdr:cNvPr>
        <xdr:cNvPicPr>
          <a:picLocks noChangeAspect="1"/>
        </xdr:cNvPicPr>
      </xdr:nvPicPr>
      <xdr:blipFill>
        <a:blip xmlns:r="http://schemas.openxmlformats.org/officeDocument/2006/relationships" r:embed="rId1"/>
        <a:stretch>
          <a:fillRect/>
        </a:stretch>
      </xdr:blipFill>
      <xdr:spPr>
        <a:xfrm>
          <a:off x="291353" y="1"/>
          <a:ext cx="1255059" cy="12203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612588</xdr:colOff>
      <xdr:row>1</xdr:row>
      <xdr:rowOff>74705</xdr:rowOff>
    </xdr:from>
    <xdr:to>
      <xdr:col>4</xdr:col>
      <xdr:colOff>32234</xdr:colOff>
      <xdr:row>4</xdr:row>
      <xdr:rowOff>187100</xdr:rowOff>
    </xdr:to>
    <xdr:pic>
      <xdr:nvPicPr>
        <xdr:cNvPr id="2" name="Imagen 1">
          <a:extLst>
            <a:ext uri="{FF2B5EF4-FFF2-40B4-BE49-F238E27FC236}">
              <a16:creationId xmlns:a16="http://schemas.microsoft.com/office/drawing/2014/main" id="{40EA069E-CA2C-489C-B9A4-CB8F2F6E18F6}"/>
            </a:ext>
          </a:extLst>
        </xdr:cNvPr>
        <xdr:cNvPicPr>
          <a:picLocks noChangeAspect="1"/>
        </xdr:cNvPicPr>
      </xdr:nvPicPr>
      <xdr:blipFill>
        <a:blip xmlns:r="http://schemas.openxmlformats.org/officeDocument/2006/relationships" r:embed="rId1"/>
        <a:stretch>
          <a:fillRect/>
        </a:stretch>
      </xdr:blipFill>
      <xdr:spPr>
        <a:xfrm>
          <a:off x="1426882" y="306293"/>
          <a:ext cx="846528" cy="8071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846528</xdr:colOff>
      <xdr:row>4</xdr:row>
      <xdr:rowOff>30219</xdr:rowOff>
    </xdr:to>
    <xdr:pic>
      <xdr:nvPicPr>
        <xdr:cNvPr id="2" name="Imagen 1">
          <a:extLst>
            <a:ext uri="{FF2B5EF4-FFF2-40B4-BE49-F238E27FC236}">
              <a16:creationId xmlns:a16="http://schemas.microsoft.com/office/drawing/2014/main" id="{21188481-F05F-4D23-AD2F-D7CBDFC07155}"/>
            </a:ext>
          </a:extLst>
        </xdr:cNvPr>
        <xdr:cNvPicPr>
          <a:picLocks noChangeAspect="1"/>
        </xdr:cNvPicPr>
      </xdr:nvPicPr>
      <xdr:blipFill>
        <a:blip xmlns:r="http://schemas.openxmlformats.org/officeDocument/2006/relationships" r:embed="rId1"/>
        <a:stretch>
          <a:fillRect/>
        </a:stretch>
      </xdr:blipFill>
      <xdr:spPr>
        <a:xfrm>
          <a:off x="358588" y="179294"/>
          <a:ext cx="846528" cy="8071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846528</xdr:colOff>
      <xdr:row>4</xdr:row>
      <xdr:rowOff>30219</xdr:rowOff>
    </xdr:to>
    <xdr:pic>
      <xdr:nvPicPr>
        <xdr:cNvPr id="3" name="Imagen 2">
          <a:extLst>
            <a:ext uri="{FF2B5EF4-FFF2-40B4-BE49-F238E27FC236}">
              <a16:creationId xmlns:a16="http://schemas.microsoft.com/office/drawing/2014/main" id="{8E996978-3928-4C93-A227-4C5437DB2D7F}"/>
            </a:ext>
          </a:extLst>
        </xdr:cNvPr>
        <xdr:cNvPicPr>
          <a:picLocks noChangeAspect="1"/>
        </xdr:cNvPicPr>
      </xdr:nvPicPr>
      <xdr:blipFill>
        <a:blip xmlns:r="http://schemas.openxmlformats.org/officeDocument/2006/relationships" r:embed="rId1"/>
        <a:stretch>
          <a:fillRect/>
        </a:stretch>
      </xdr:blipFill>
      <xdr:spPr>
        <a:xfrm>
          <a:off x="358588" y="179294"/>
          <a:ext cx="846528" cy="8071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532763</xdr:colOff>
      <xdr:row>4</xdr:row>
      <xdr:rowOff>30219</xdr:rowOff>
    </xdr:to>
    <xdr:pic>
      <xdr:nvPicPr>
        <xdr:cNvPr id="4" name="Imagen 3">
          <a:extLst>
            <a:ext uri="{FF2B5EF4-FFF2-40B4-BE49-F238E27FC236}">
              <a16:creationId xmlns:a16="http://schemas.microsoft.com/office/drawing/2014/main" id="{BEAEE514-B02C-4170-9031-1B888384B3BA}"/>
            </a:ext>
          </a:extLst>
        </xdr:cNvPr>
        <xdr:cNvPicPr>
          <a:picLocks noChangeAspect="1"/>
        </xdr:cNvPicPr>
      </xdr:nvPicPr>
      <xdr:blipFill>
        <a:blip xmlns:r="http://schemas.openxmlformats.org/officeDocument/2006/relationships" r:embed="rId1"/>
        <a:stretch>
          <a:fillRect/>
        </a:stretch>
      </xdr:blipFill>
      <xdr:spPr>
        <a:xfrm>
          <a:off x="358588" y="179294"/>
          <a:ext cx="846528" cy="8071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18</xdr:col>
      <xdr:colOff>1139342</xdr:colOff>
      <xdr:row>4</xdr:row>
      <xdr:rowOff>27214</xdr:rowOff>
    </xdr:from>
    <xdr:ext cx="1691851" cy="619124"/>
    <xdr:pic>
      <xdr:nvPicPr>
        <xdr:cNvPr id="2" name="image1.png">
          <a:extLst>
            <a:ext uri="{FF2B5EF4-FFF2-40B4-BE49-F238E27FC236}">
              <a16:creationId xmlns:a16="http://schemas.microsoft.com/office/drawing/2014/main" id="{56A53D1F-B74E-4E2E-9486-DFCE7A8559B3}"/>
            </a:ext>
          </a:extLst>
        </xdr:cNvPr>
        <xdr:cNvPicPr preferRelativeResize="0"/>
      </xdr:nvPicPr>
      <xdr:blipFill>
        <a:blip xmlns:r="http://schemas.openxmlformats.org/officeDocument/2006/relationships" r:embed="rId1" cstate="print"/>
        <a:stretch>
          <a:fillRect/>
        </a:stretch>
      </xdr:blipFill>
      <xdr:spPr>
        <a:xfrm>
          <a:off x="26816021" y="27214"/>
          <a:ext cx="1691851" cy="619124"/>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314325</xdr:colOff>
      <xdr:row>5</xdr:row>
      <xdr:rowOff>100932</xdr:rowOff>
    </xdr:to>
    <xdr:pic>
      <xdr:nvPicPr>
        <xdr:cNvPr id="2" name="Imagen 1">
          <a:extLst>
            <a:ext uri="{FF2B5EF4-FFF2-40B4-BE49-F238E27FC236}">
              <a16:creationId xmlns:a16="http://schemas.microsoft.com/office/drawing/2014/main" id="{1199E35B-6CB7-4E87-B1B8-BF43313F99BD}"/>
            </a:ext>
          </a:extLst>
        </xdr:cNvPr>
        <xdr:cNvPicPr>
          <a:picLocks noChangeAspect="1"/>
        </xdr:cNvPicPr>
      </xdr:nvPicPr>
      <xdr:blipFill>
        <a:blip xmlns:r="http://schemas.openxmlformats.org/officeDocument/2006/relationships" r:embed="rId1"/>
        <a:stretch>
          <a:fillRect/>
        </a:stretch>
      </xdr:blipFill>
      <xdr:spPr>
        <a:xfrm>
          <a:off x="0" y="19050"/>
          <a:ext cx="1171575" cy="113915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523875</xdr:colOff>
      <xdr:row>0</xdr:row>
      <xdr:rowOff>57151</xdr:rowOff>
    </xdr:from>
    <xdr:to>
      <xdr:col>2</xdr:col>
      <xdr:colOff>1377161</xdr:colOff>
      <xdr:row>3</xdr:row>
      <xdr:rowOff>45721</xdr:rowOff>
    </xdr:to>
    <xdr:pic>
      <xdr:nvPicPr>
        <xdr:cNvPr id="2" name="Imagen 1">
          <a:extLst>
            <a:ext uri="{FF2B5EF4-FFF2-40B4-BE49-F238E27FC236}">
              <a16:creationId xmlns:a16="http://schemas.microsoft.com/office/drawing/2014/main" id="{F5A44FCD-8786-4AFF-89D7-5450E1194B71}"/>
            </a:ext>
          </a:extLst>
        </xdr:cNvPr>
        <xdr:cNvPicPr>
          <a:picLocks noChangeAspect="1"/>
        </xdr:cNvPicPr>
      </xdr:nvPicPr>
      <xdr:blipFill>
        <a:blip xmlns:r="http://schemas.openxmlformats.org/officeDocument/2006/relationships" r:embed="rId1"/>
        <a:stretch>
          <a:fillRect/>
        </a:stretch>
      </xdr:blipFill>
      <xdr:spPr>
        <a:xfrm>
          <a:off x="523875" y="57151"/>
          <a:ext cx="2011526" cy="84201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1653386</xdr:colOff>
      <xdr:row>3</xdr:row>
      <xdr:rowOff>131445</xdr:rowOff>
    </xdr:to>
    <xdr:pic>
      <xdr:nvPicPr>
        <xdr:cNvPr id="2" name="Imagen 1">
          <a:extLst>
            <a:ext uri="{FF2B5EF4-FFF2-40B4-BE49-F238E27FC236}">
              <a16:creationId xmlns:a16="http://schemas.microsoft.com/office/drawing/2014/main" id="{6DAC96CB-1B1D-4830-92F9-B9F95595BACE}"/>
            </a:ext>
          </a:extLst>
        </xdr:cNvPr>
        <xdr:cNvPicPr>
          <a:picLocks noChangeAspect="1"/>
        </xdr:cNvPicPr>
      </xdr:nvPicPr>
      <xdr:blipFill>
        <a:blip xmlns:r="http://schemas.openxmlformats.org/officeDocument/2006/relationships" r:embed="rId1"/>
        <a:stretch>
          <a:fillRect/>
        </a:stretch>
      </xdr:blipFill>
      <xdr:spPr>
        <a:xfrm>
          <a:off x="0" y="0"/>
          <a:ext cx="2015336" cy="8172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N60"/>
  <sheetViews>
    <sheetView showGridLines="0" topLeftCell="B39" zoomScaleNormal="100" workbookViewId="0">
      <selection activeCell="B59" sqref="B59:J59"/>
    </sheetView>
  </sheetViews>
  <sheetFormatPr baseColWidth="10" defaultColWidth="10.75" defaultRowHeight="12.75" x14ac:dyDescent="0.25"/>
  <cols>
    <col min="1" max="1" width="5.75" style="3" customWidth="1"/>
    <col min="2" max="2" width="52" style="3" bestFit="1" customWidth="1"/>
    <col min="3" max="3" width="15" style="3" customWidth="1"/>
    <col min="4" max="4" width="14.25" style="3" customWidth="1"/>
    <col min="5" max="5" width="11.75" style="6" customWidth="1"/>
    <col min="6" max="6" width="13.625" style="8" bestFit="1" customWidth="1"/>
    <col min="7" max="7" width="12" style="8" customWidth="1"/>
    <col min="8" max="8" width="13.875" style="8" customWidth="1"/>
    <col min="9" max="9" width="12.875" style="8" customWidth="1"/>
    <col min="10" max="10" width="12.75" style="8" customWidth="1"/>
    <col min="11" max="11" width="17.75" style="8" customWidth="1"/>
    <col min="12" max="12" width="14.25" style="16" bestFit="1" customWidth="1"/>
    <col min="13" max="13" width="15.75" style="16" customWidth="1"/>
    <col min="14" max="14" width="10.75" style="16"/>
    <col min="15" max="16384" width="10.75" style="3"/>
  </cols>
  <sheetData>
    <row r="2" spans="2:14" ht="20.25" x14ac:dyDescent="0.25">
      <c r="B2" s="387" t="s">
        <v>0</v>
      </c>
      <c r="C2" s="387"/>
      <c r="D2" s="387"/>
      <c r="E2" s="387"/>
      <c r="F2" s="387"/>
      <c r="G2" s="387"/>
      <c r="H2" s="387"/>
      <c r="I2" s="387"/>
      <c r="J2" s="387"/>
      <c r="K2" s="387"/>
    </row>
    <row r="3" spans="2:14" ht="20.25" x14ac:dyDescent="0.25">
      <c r="B3" s="388" t="s">
        <v>1</v>
      </c>
      <c r="C3" s="388"/>
      <c r="D3" s="388"/>
      <c r="E3" s="388"/>
      <c r="F3" s="388"/>
      <c r="G3" s="388"/>
      <c r="H3" s="388"/>
      <c r="I3" s="388"/>
      <c r="J3" s="388"/>
      <c r="K3" s="388"/>
    </row>
    <row r="4" spans="2:14" ht="21" customHeight="1" x14ac:dyDescent="0.25">
      <c r="B4" s="387" t="s">
        <v>695</v>
      </c>
      <c r="C4" s="387"/>
      <c r="D4" s="387"/>
      <c r="E4" s="387"/>
      <c r="F4" s="387"/>
      <c r="G4" s="387"/>
      <c r="H4" s="387"/>
      <c r="I4" s="387"/>
      <c r="J4" s="387"/>
      <c r="K4" s="387"/>
    </row>
    <row r="6" spans="2:14" ht="16.5" x14ac:dyDescent="0.25">
      <c r="H6" s="389">
        <v>2447901008</v>
      </c>
      <c r="I6" s="389"/>
      <c r="J6" s="20"/>
      <c r="K6" s="20"/>
      <c r="L6" s="25"/>
    </row>
    <row r="7" spans="2:14" x14ac:dyDescent="0.25">
      <c r="C7" s="13"/>
      <c r="M7" s="199"/>
    </row>
    <row r="8" spans="2:14" ht="15.75" customHeight="1" x14ac:dyDescent="0.25">
      <c r="B8" s="395" t="s">
        <v>2</v>
      </c>
      <c r="C8" s="396" t="s">
        <v>3</v>
      </c>
      <c r="D8" s="397" t="s">
        <v>1088</v>
      </c>
      <c r="E8" s="397"/>
      <c r="F8" s="398" t="s">
        <v>1080</v>
      </c>
      <c r="M8" s="199"/>
    </row>
    <row r="9" spans="2:14" s="67" customFormat="1" ht="50.25" customHeight="1" x14ac:dyDescent="0.25">
      <c r="B9" s="395"/>
      <c r="C9" s="396"/>
      <c r="D9" s="321" t="s">
        <v>1103</v>
      </c>
      <c r="E9" s="321" t="s">
        <v>1089</v>
      </c>
      <c r="F9" s="399"/>
      <c r="G9" s="68"/>
      <c r="H9" s="65"/>
      <c r="I9" s="65"/>
      <c r="J9" s="65"/>
      <c r="K9" s="65"/>
      <c r="L9" s="66"/>
      <c r="M9" s="200"/>
      <c r="N9" s="66"/>
    </row>
    <row r="10" spans="2:14" ht="13.5" x14ac:dyDescent="0.25">
      <c r="B10" s="29" t="s">
        <v>5</v>
      </c>
      <c r="C10" s="145">
        <v>45573</v>
      </c>
      <c r="D10" s="320">
        <v>45597</v>
      </c>
      <c r="E10" s="320">
        <v>45616</v>
      </c>
      <c r="F10" s="145">
        <v>45573</v>
      </c>
      <c r="G10" s="316"/>
      <c r="H10" s="315"/>
      <c r="M10" s="199"/>
    </row>
    <row r="11" spans="2:14" ht="13.5" x14ac:dyDescent="0.25">
      <c r="B11" s="119" t="s">
        <v>6</v>
      </c>
      <c r="C11" s="146">
        <v>45938</v>
      </c>
      <c r="D11" s="146">
        <v>45938</v>
      </c>
      <c r="E11" s="146">
        <v>45938</v>
      </c>
      <c r="F11" s="146">
        <v>45938</v>
      </c>
      <c r="G11" s="69"/>
      <c r="M11" s="199"/>
    </row>
    <row r="12" spans="2:14" ht="13.5" x14ac:dyDescent="0.25">
      <c r="B12" s="120" t="s">
        <v>7</v>
      </c>
      <c r="C12" s="147">
        <f>C11-C10</f>
        <v>365</v>
      </c>
      <c r="D12" s="322">
        <f>D11-D10</f>
        <v>341</v>
      </c>
      <c r="E12" s="322">
        <f>E11-E10</f>
        <v>322</v>
      </c>
      <c r="F12" s="144">
        <f>F11-F10</f>
        <v>365</v>
      </c>
      <c r="G12" s="69"/>
      <c r="M12" s="199"/>
    </row>
    <row r="13" spans="2:14" x14ac:dyDescent="0.25">
      <c r="C13" s="13"/>
      <c r="M13" s="199"/>
    </row>
    <row r="14" spans="2:14" ht="27.6" customHeight="1" x14ac:dyDescent="0.25">
      <c r="B14" s="392" t="s">
        <v>742</v>
      </c>
      <c r="C14" s="393"/>
      <c r="G14" s="394" t="s">
        <v>8</v>
      </c>
      <c r="H14" s="394"/>
      <c r="I14" s="394"/>
      <c r="J14" s="22" t="e">
        <f>ROUND((K59),0)</f>
        <v>#REF!</v>
      </c>
      <c r="M14" s="199"/>
    </row>
    <row r="15" spans="2:14" x14ac:dyDescent="0.25">
      <c r="B15" s="29" t="s">
        <v>5</v>
      </c>
      <c r="C15" s="311">
        <v>45689</v>
      </c>
      <c r="K15" s="314"/>
      <c r="M15" s="199"/>
    </row>
    <row r="16" spans="2:14" x14ac:dyDescent="0.25">
      <c r="B16" s="119" t="s">
        <v>6</v>
      </c>
      <c r="C16" s="70">
        <f>C11</f>
        <v>45938</v>
      </c>
      <c r="J16" s="314"/>
      <c r="M16" s="199"/>
    </row>
    <row r="17" spans="2:14" x14ac:dyDescent="0.25">
      <c r="B17" s="120" t="s">
        <v>7</v>
      </c>
      <c r="C17" s="118">
        <f>C16-C15</f>
        <v>249</v>
      </c>
      <c r="K17" s="314"/>
      <c r="M17" s="199"/>
    </row>
    <row r="18" spans="2:14" x14ac:dyDescent="0.25">
      <c r="C18" s="13"/>
      <c r="M18" s="199"/>
    </row>
    <row r="19" spans="2:14" x14ac:dyDescent="0.25">
      <c r="I19" s="317"/>
      <c r="J19" s="318"/>
      <c r="K19" s="317"/>
    </row>
    <row r="20" spans="2:14" ht="13.5" x14ac:dyDescent="0.25">
      <c r="B20" s="28" t="s">
        <v>1095</v>
      </c>
      <c r="C20" s="13"/>
      <c r="M20" s="199"/>
    </row>
    <row r="21" spans="2:14" ht="19.5" customHeight="1" x14ac:dyDescent="0.25">
      <c r="B21" s="14" t="s">
        <v>9</v>
      </c>
      <c r="C21" s="13"/>
      <c r="F21" s="390" t="s">
        <v>10</v>
      </c>
      <c r="G21" s="390"/>
      <c r="H21" s="390"/>
      <c r="I21" s="391" t="s">
        <v>11</v>
      </c>
      <c r="J21" s="391"/>
      <c r="K21" s="391"/>
      <c r="M21" s="201"/>
    </row>
    <row r="22" spans="2:14" s="11" customFormat="1" ht="39" customHeight="1" x14ac:dyDescent="0.25">
      <c r="B22" s="12" t="s">
        <v>12</v>
      </c>
      <c r="C22" s="12" t="s">
        <v>13</v>
      </c>
      <c r="D22" s="371" t="s">
        <v>14</v>
      </c>
      <c r="E22" s="372"/>
      <c r="F22" s="12" t="s">
        <v>15</v>
      </c>
      <c r="G22" s="12" t="s">
        <v>16</v>
      </c>
      <c r="H22" s="12" t="s">
        <v>17</v>
      </c>
      <c r="I22" s="12" t="s">
        <v>18</v>
      </c>
      <c r="J22" s="12" t="s">
        <v>16</v>
      </c>
      <c r="K22" s="12" t="s">
        <v>19</v>
      </c>
      <c r="L22" s="17"/>
      <c r="M22" s="17"/>
      <c r="N22" s="17"/>
    </row>
    <row r="23" spans="2:14" s="6" customFormat="1" ht="17.25" customHeight="1" x14ac:dyDescent="0.25">
      <c r="B23" s="143" t="s">
        <v>20</v>
      </c>
      <c r="C23" s="219" t="e">
        <f>#REF!</f>
        <v>#REF!</v>
      </c>
      <c r="D23" s="220">
        <f>'TASAS PROMEDIO'!I7</f>
        <v>3.008</v>
      </c>
      <c r="E23" s="221" t="s">
        <v>21</v>
      </c>
      <c r="F23" s="222" t="e">
        <f>C23*D23/1000</f>
        <v>#REF!</v>
      </c>
      <c r="G23" s="222" t="e">
        <f>F23*19%</f>
        <v>#REF!</v>
      </c>
      <c r="H23" s="222" t="e">
        <f>F23+G23</f>
        <v>#REF!</v>
      </c>
      <c r="I23" s="222" t="e">
        <f>F23/365*C12</f>
        <v>#REF!</v>
      </c>
      <c r="J23" s="222" t="e">
        <f>I23*19%</f>
        <v>#REF!</v>
      </c>
      <c r="K23" s="222" t="e">
        <f>I23+J23</f>
        <v>#REF!</v>
      </c>
      <c r="L23" s="23"/>
      <c r="M23" s="202"/>
      <c r="N23" s="203"/>
    </row>
    <row r="24" spans="2:14" s="6" customFormat="1" ht="17.25" customHeight="1" x14ac:dyDescent="0.25">
      <c r="B24" s="227" t="s">
        <v>22</v>
      </c>
      <c r="C24" s="219" t="e">
        <f>#REF!</f>
        <v>#REF!</v>
      </c>
      <c r="D24" s="220">
        <f>D23/2</f>
        <v>1.504</v>
      </c>
      <c r="E24" s="221" t="s">
        <v>21</v>
      </c>
      <c r="F24" s="222" t="e">
        <f>C24*D24/1000</f>
        <v>#REF!</v>
      </c>
      <c r="G24" s="222" t="e">
        <f>F24*19%</f>
        <v>#REF!</v>
      </c>
      <c r="H24" s="222" t="e">
        <f>F24+G24</f>
        <v>#REF!</v>
      </c>
      <c r="I24" s="222" t="e">
        <f>F24/365*C12</f>
        <v>#REF!</v>
      </c>
      <c r="J24" s="222" t="e">
        <f>I24*19%</f>
        <v>#REF!</v>
      </c>
      <c r="K24" s="222" t="e">
        <f>I24+J24</f>
        <v>#REF!</v>
      </c>
      <c r="L24" s="23"/>
      <c r="M24" s="202"/>
      <c r="N24" s="203"/>
    </row>
    <row r="25" spans="2:14" s="15" customFormat="1" ht="17.25" customHeight="1" thickBot="1" x14ac:dyDescent="0.3">
      <c r="B25" s="228" t="s">
        <v>23</v>
      </c>
      <c r="C25" s="223" t="e">
        <f>C23+C24</f>
        <v>#REF!</v>
      </c>
      <c r="D25" s="224"/>
      <c r="E25" s="225"/>
      <c r="F25" s="226" t="e">
        <f t="shared" ref="F25:K25" si="0">SUM(F23:F24)</f>
        <v>#REF!</v>
      </c>
      <c r="G25" s="226" t="e">
        <f t="shared" si="0"/>
        <v>#REF!</v>
      </c>
      <c r="H25" s="226" t="e">
        <f t="shared" si="0"/>
        <v>#REF!</v>
      </c>
      <c r="I25" s="226" t="e">
        <f t="shared" si="0"/>
        <v>#REF!</v>
      </c>
      <c r="J25" s="226" t="e">
        <f t="shared" si="0"/>
        <v>#REF!</v>
      </c>
      <c r="K25" s="226" t="e">
        <f t="shared" si="0"/>
        <v>#REF!</v>
      </c>
      <c r="L25" s="23"/>
      <c r="M25" s="204"/>
      <c r="N25" s="205"/>
    </row>
    <row r="26" spans="2:14" s="15" customFormat="1" ht="17.25" customHeight="1" x14ac:dyDescent="0.25">
      <c r="B26" s="229" t="s">
        <v>24</v>
      </c>
      <c r="C26" s="215" t="e">
        <f>#REF!</f>
        <v>#REF!</v>
      </c>
      <c r="D26" s="216">
        <f>'TASAS PROMEDIO'!I9</f>
        <v>11.464666666666668</v>
      </c>
      <c r="E26" s="217" t="s">
        <v>21</v>
      </c>
      <c r="F26" s="218" t="e">
        <f>C26*D26/1000</f>
        <v>#REF!</v>
      </c>
      <c r="G26" s="218" t="e">
        <f>F26*19%</f>
        <v>#REF!</v>
      </c>
      <c r="H26" s="218" t="e">
        <f>F26+G26</f>
        <v>#REF!</v>
      </c>
      <c r="I26" s="218" t="e">
        <f>F26/365*C12</f>
        <v>#REF!</v>
      </c>
      <c r="J26" s="218" t="e">
        <f>I26*19%</f>
        <v>#REF!</v>
      </c>
      <c r="K26" s="218" t="e">
        <f>I26+J26</f>
        <v>#REF!</v>
      </c>
      <c r="L26" s="23"/>
      <c r="M26" s="204"/>
      <c r="N26" s="205"/>
    </row>
    <row r="27" spans="2:14" s="15" customFormat="1" ht="17.25" customHeight="1" x14ac:dyDescent="0.25">
      <c r="B27" s="227" t="s">
        <v>25</v>
      </c>
      <c r="C27" s="219" t="e">
        <f>#REF!</f>
        <v>#REF!</v>
      </c>
      <c r="D27" s="220">
        <f>D26/2</f>
        <v>5.7323333333333339</v>
      </c>
      <c r="E27" s="221" t="s">
        <v>21</v>
      </c>
      <c r="F27" s="222" t="e">
        <f>C27*D27/1000</f>
        <v>#REF!</v>
      </c>
      <c r="G27" s="222" t="e">
        <f>F27*19%</f>
        <v>#REF!</v>
      </c>
      <c r="H27" s="222" t="e">
        <f>F27+G27</f>
        <v>#REF!</v>
      </c>
      <c r="I27" s="222" t="e">
        <f>F27/365*C12</f>
        <v>#REF!</v>
      </c>
      <c r="J27" s="222" t="e">
        <f>I27*19%</f>
        <v>#REF!</v>
      </c>
      <c r="K27" s="222" t="e">
        <f>I27+J27</f>
        <v>#REF!</v>
      </c>
      <c r="L27" s="23"/>
      <c r="M27" s="204"/>
      <c r="N27" s="205"/>
    </row>
    <row r="28" spans="2:14" s="15" customFormat="1" ht="17.25" customHeight="1" thickBot="1" x14ac:dyDescent="0.3">
      <c r="B28" s="228" t="s">
        <v>26</v>
      </c>
      <c r="C28" s="230" t="e">
        <f>C26+C27</f>
        <v>#REF!</v>
      </c>
      <c r="D28" s="231"/>
      <c r="E28" s="232"/>
      <c r="F28" s="233" t="e">
        <f>SUM(F26:F27)</f>
        <v>#REF!</v>
      </c>
      <c r="G28" s="233" t="e">
        <f>SUM(G26:G27)</f>
        <v>#REF!</v>
      </c>
      <c r="H28" s="226" t="e">
        <f>H26+H27</f>
        <v>#REF!</v>
      </c>
      <c r="I28" s="226" t="e">
        <f>I26+I27</f>
        <v>#REF!</v>
      </c>
      <c r="J28" s="226" t="e">
        <f t="shared" ref="J28" si="1">J26+J27</f>
        <v>#REF!</v>
      </c>
      <c r="K28" s="226" t="e">
        <f>K26+K27</f>
        <v>#REF!</v>
      </c>
      <c r="L28" s="23"/>
      <c r="M28" s="204"/>
      <c r="N28" s="205"/>
    </row>
    <row r="29" spans="2:14" s="6" customFormat="1" ht="17.25" customHeight="1" x14ac:dyDescent="0.25">
      <c r="B29" s="210" t="s">
        <v>27</v>
      </c>
      <c r="C29" s="211">
        <v>500000000</v>
      </c>
      <c r="D29" s="212">
        <f>'TASAS PROMEDIO'!I12</f>
        <v>10.799999999999999</v>
      </c>
      <c r="E29" s="213" t="s">
        <v>28</v>
      </c>
      <c r="F29" s="214">
        <f>C29*D29/100</f>
        <v>53999999.999999993</v>
      </c>
      <c r="G29" s="214">
        <f>F29*19%</f>
        <v>10259999.999999998</v>
      </c>
      <c r="H29" s="214">
        <f>F29+G29</f>
        <v>64259999.999999993</v>
      </c>
      <c r="I29" s="214">
        <f>F29/365*$C$12</f>
        <v>53999999.999999993</v>
      </c>
      <c r="J29" s="214">
        <f>I29*19%</f>
        <v>10259999.999999998</v>
      </c>
      <c r="K29" s="214">
        <f>I29+J29</f>
        <v>64259999.999999993</v>
      </c>
      <c r="L29" s="23"/>
      <c r="M29" s="206"/>
      <c r="N29" s="203"/>
    </row>
    <row r="30" spans="2:14" s="6" customFormat="1" ht="17.25" customHeight="1" x14ac:dyDescent="0.25">
      <c r="B30" s="9" t="s">
        <v>1091</v>
      </c>
      <c r="C30" s="10">
        <v>7000000000</v>
      </c>
      <c r="D30" s="122">
        <f>'TASAS PROMEDIO'!I15</f>
        <v>0.51174999999999993</v>
      </c>
      <c r="E30" s="5" t="s">
        <v>28</v>
      </c>
      <c r="F30" s="121">
        <f>C30*D30/100</f>
        <v>35822499.999999993</v>
      </c>
      <c r="G30" s="121">
        <f>F30*19%</f>
        <v>6806274.9999999991</v>
      </c>
      <c r="H30" s="121">
        <f>F30+G30</f>
        <v>42628774.999999993</v>
      </c>
      <c r="I30" s="121">
        <f>F30/365*$C$12</f>
        <v>35822499.999999993</v>
      </c>
      <c r="J30" s="121">
        <f>I30*19%</f>
        <v>6806274.9999999991</v>
      </c>
      <c r="K30" s="121">
        <f>I30+J30</f>
        <v>42628774.999999993</v>
      </c>
      <c r="L30" s="23"/>
      <c r="M30" s="203"/>
      <c r="N30" s="203"/>
    </row>
    <row r="31" spans="2:14" s="6" customFormat="1" ht="17.25" customHeight="1" x14ac:dyDescent="0.25">
      <c r="B31" s="9" t="s">
        <v>29</v>
      </c>
      <c r="C31" s="10">
        <f>AUTOMOVILES!R197</f>
        <v>5296600000</v>
      </c>
      <c r="D31" s="117">
        <f>'TASAS PROMEDIO'!I19</f>
        <v>7.4</v>
      </c>
      <c r="E31" s="5" t="s">
        <v>28</v>
      </c>
      <c r="F31" s="121">
        <f>C31*D31/100</f>
        <v>391948400</v>
      </c>
      <c r="G31" s="121">
        <f>F31*19%</f>
        <v>74470196</v>
      </c>
      <c r="H31" s="121">
        <f>F31+G31</f>
        <v>466418596</v>
      </c>
      <c r="I31" s="121">
        <f>F31/365*$C$12</f>
        <v>391948399.99999994</v>
      </c>
      <c r="J31" s="121">
        <f>I31*19%</f>
        <v>74470195.999999985</v>
      </c>
      <c r="K31" s="121">
        <f>I31+J31</f>
        <v>466418595.99999994</v>
      </c>
      <c r="L31" s="18"/>
      <c r="M31" s="203"/>
      <c r="N31" s="203"/>
    </row>
    <row r="32" spans="2:14" s="6" customFormat="1" ht="17.25" customHeight="1" x14ac:dyDescent="0.25">
      <c r="B32" s="27" t="s">
        <v>30</v>
      </c>
      <c r="C32" s="123">
        <v>1610000000</v>
      </c>
      <c r="D32" s="124">
        <f>'TASAS PROMEDIO'!I21</f>
        <v>29.34835</v>
      </c>
      <c r="E32" s="125" t="s">
        <v>28</v>
      </c>
      <c r="F32" s="121">
        <f>C32*D32/100</f>
        <v>472508435</v>
      </c>
      <c r="G32" s="121">
        <f>F32*19%</f>
        <v>89776602.650000006</v>
      </c>
      <c r="H32" s="121">
        <f>F32+G32</f>
        <v>562285037.64999998</v>
      </c>
      <c r="I32" s="121">
        <f>F32/365*$C$12</f>
        <v>472508435</v>
      </c>
      <c r="J32" s="121">
        <f>I32*19%</f>
        <v>89776602.650000006</v>
      </c>
      <c r="K32" s="121">
        <f>I32+J32</f>
        <v>562285037.64999998</v>
      </c>
      <c r="L32" s="23"/>
      <c r="M32" s="203"/>
      <c r="N32" s="203"/>
    </row>
    <row r="33" spans="2:14" s="6" customFormat="1" ht="17.25" customHeight="1" x14ac:dyDescent="0.25">
      <c r="B33" s="27" t="s">
        <v>31</v>
      </c>
      <c r="C33" s="10">
        <v>4000000000</v>
      </c>
      <c r="D33" s="117">
        <f>'TASAS PROMEDIO'!I23</f>
        <v>4.333333333333333</v>
      </c>
      <c r="E33" s="5" t="s">
        <v>28</v>
      </c>
      <c r="F33" s="121">
        <f>C33*D33/100</f>
        <v>173333333.33333331</v>
      </c>
      <c r="G33" s="121">
        <f>F33*19%</f>
        <v>32933333.333333328</v>
      </c>
      <c r="H33" s="121">
        <f>F33+G33</f>
        <v>206266666.66666663</v>
      </c>
      <c r="I33" s="121">
        <f>F33/365*$C$12</f>
        <v>173333333.33333331</v>
      </c>
      <c r="J33" s="121">
        <f>I33*19%</f>
        <v>32933333.333333328</v>
      </c>
      <c r="K33" s="121">
        <f>I33+J33</f>
        <v>206266666.66666663</v>
      </c>
      <c r="L33" s="23"/>
      <c r="M33" s="207"/>
      <c r="N33" s="203"/>
    </row>
    <row r="34" spans="2:14" s="6" customFormat="1" ht="17.25" customHeight="1" x14ac:dyDescent="0.25">
      <c r="B34" s="324" t="s">
        <v>1094</v>
      </c>
      <c r="C34" s="325"/>
      <c r="D34" s="326"/>
      <c r="E34" s="327"/>
      <c r="F34" s="328"/>
      <c r="G34" s="328"/>
      <c r="H34" s="329"/>
      <c r="I34" s="329"/>
      <c r="J34" s="330"/>
      <c r="K34" s="222">
        <v>300000000</v>
      </c>
      <c r="L34" s="23"/>
      <c r="M34" s="207"/>
      <c r="N34" s="203"/>
    </row>
    <row r="35" spans="2:14" s="7" customFormat="1" ht="15.75" x14ac:dyDescent="0.25">
      <c r="B35" s="178" t="s">
        <v>32</v>
      </c>
      <c r="C35" s="179"/>
      <c r="D35" s="179"/>
      <c r="E35" s="179"/>
      <c r="F35" s="180"/>
      <c r="G35" s="180"/>
      <c r="H35" s="179"/>
      <c r="I35" s="179"/>
      <c r="J35" s="181"/>
      <c r="K35" s="126" t="e">
        <f>ROUND((K25+K28+K29+K30+K31+K32+K33+K34),0)</f>
        <v>#REF!</v>
      </c>
      <c r="L35" s="26"/>
      <c r="M35" s="208"/>
      <c r="N35" s="209"/>
    </row>
    <row r="36" spans="2:14" ht="53.25" customHeight="1" x14ac:dyDescent="0.25">
      <c r="B36" s="386" t="s">
        <v>1096</v>
      </c>
      <c r="C36" s="386"/>
      <c r="D36" s="386"/>
      <c r="E36" s="386"/>
      <c r="F36" s="386"/>
      <c r="G36" s="386"/>
      <c r="H36" s="386"/>
      <c r="I36" s="386"/>
      <c r="J36" s="386"/>
      <c r="K36" s="386"/>
    </row>
    <row r="37" spans="2:14" ht="15.75" customHeight="1" x14ac:dyDescent="0.25">
      <c r="B37" s="14" t="s">
        <v>33</v>
      </c>
      <c r="C37" s="15"/>
      <c r="D37" s="15"/>
      <c r="E37" s="15"/>
      <c r="F37" s="383" t="s">
        <v>10</v>
      </c>
      <c r="G37" s="384"/>
      <c r="H37" s="385"/>
      <c r="I37" s="403" t="s">
        <v>11</v>
      </c>
      <c r="J37" s="404"/>
      <c r="K37" s="405"/>
    </row>
    <row r="38" spans="2:14" s="11" customFormat="1" ht="39" customHeight="1" x14ac:dyDescent="0.25">
      <c r="B38" s="12" t="s">
        <v>12</v>
      </c>
      <c r="C38" s="12" t="s">
        <v>13</v>
      </c>
      <c r="D38" s="371" t="s">
        <v>14</v>
      </c>
      <c r="E38" s="372"/>
      <c r="F38" s="12" t="s">
        <v>15</v>
      </c>
      <c r="G38" s="12" t="s">
        <v>16</v>
      </c>
      <c r="H38" s="12" t="s">
        <v>17</v>
      </c>
      <c r="I38" s="12" t="s">
        <v>18</v>
      </c>
      <c r="J38" s="373" t="s">
        <v>19</v>
      </c>
      <c r="K38" s="374"/>
      <c r="L38" s="17"/>
      <c r="M38" s="17"/>
      <c r="N38" s="17"/>
    </row>
    <row r="39" spans="2:14" s="6" customFormat="1" ht="17.25" customHeight="1" x14ac:dyDescent="0.25">
      <c r="B39" s="9" t="s">
        <v>1083</v>
      </c>
      <c r="C39" s="64">
        <f>'VIDA ALCALDE-CONCEJALES'!F12</f>
        <v>22874835840</v>
      </c>
      <c r="D39" s="406">
        <f>'TASAS PROMEDIO'!G26</f>
        <v>34.829499999999996</v>
      </c>
      <c r="E39" s="112" t="s">
        <v>21</v>
      </c>
      <c r="F39" s="106">
        <f>ROUND((C39*D39/1000),0)</f>
        <v>796719095</v>
      </c>
      <c r="G39" s="110" t="s">
        <v>34</v>
      </c>
      <c r="H39" s="106">
        <f>ROUND((F39),0)</f>
        <v>796719095</v>
      </c>
      <c r="I39" s="64">
        <f>ROUND((F39/365*$C$12),0)</f>
        <v>796719095</v>
      </c>
      <c r="J39" s="375">
        <f>I39+I40</f>
        <v>878246378</v>
      </c>
      <c r="K39" s="376"/>
      <c r="L39" s="19"/>
      <c r="M39" s="203"/>
      <c r="N39" s="203"/>
    </row>
    <row r="40" spans="2:14" s="6" customFormat="1" ht="31.15" customHeight="1" x14ac:dyDescent="0.25">
      <c r="B40" s="235" t="s">
        <v>743</v>
      </c>
      <c r="C40" s="64">
        <f>C39*15%</f>
        <v>3431225376</v>
      </c>
      <c r="D40" s="407"/>
      <c r="E40" s="112" t="s">
        <v>21</v>
      </c>
      <c r="F40" s="106">
        <f>C40*D39/1000</f>
        <v>119507864.23339199</v>
      </c>
      <c r="G40" s="10" t="s">
        <v>34</v>
      </c>
      <c r="H40" s="106">
        <f>ROUND((F40),0)</f>
        <v>119507864</v>
      </c>
      <c r="I40" s="64">
        <f>ROUND((F40/365*$C$17),0)</f>
        <v>81527283</v>
      </c>
      <c r="J40" s="377"/>
      <c r="K40" s="378"/>
      <c r="L40" s="19"/>
      <c r="M40" s="203"/>
      <c r="N40" s="203"/>
    </row>
    <row r="41" spans="2:14" s="6" customFormat="1" ht="22.15" customHeight="1" x14ac:dyDescent="0.25">
      <c r="B41" s="47" t="s">
        <v>1092</v>
      </c>
      <c r="C41" s="48">
        <f>'VIDA BOMBEROS'!L13</f>
        <v>9400000000</v>
      </c>
      <c r="D41" s="5">
        <f>'TASAS PROMEDIO'!G28</f>
        <v>18.533000000000001</v>
      </c>
      <c r="E41" s="112" t="s">
        <v>21</v>
      </c>
      <c r="F41" s="48">
        <f>ROUND((C41*D41/1000),0)</f>
        <v>174210200</v>
      </c>
      <c r="G41" s="10" t="s">
        <v>34</v>
      </c>
      <c r="H41" s="106">
        <f>ROUND((F41),0)</f>
        <v>174210200</v>
      </c>
      <c r="I41" s="64">
        <f>ROUND((F41/365*$C$12),0)</f>
        <v>174210200</v>
      </c>
      <c r="J41" s="379">
        <f>ROUND((I41),0)</f>
        <v>174210200</v>
      </c>
      <c r="K41" s="380"/>
      <c r="L41" s="19"/>
      <c r="M41" s="203"/>
      <c r="N41" s="203"/>
    </row>
    <row r="42" spans="2:14" s="7" customFormat="1" ht="15.75" customHeight="1" x14ac:dyDescent="0.25">
      <c r="B42" s="182" t="s">
        <v>36</v>
      </c>
      <c r="C42" s="182"/>
      <c r="D42" s="182"/>
      <c r="E42" s="182"/>
      <c r="F42" s="182"/>
      <c r="G42" s="182"/>
      <c r="H42" s="182"/>
      <c r="I42" s="182"/>
      <c r="J42" s="381">
        <f>J39+J41</f>
        <v>1052456578</v>
      </c>
      <c r="K42" s="382"/>
      <c r="L42" s="26"/>
      <c r="M42" s="208"/>
      <c r="N42" s="209"/>
    </row>
    <row r="43" spans="2:14" ht="15.75" customHeight="1" x14ac:dyDescent="0.25">
      <c r="B43" s="408" t="s">
        <v>1097</v>
      </c>
      <c r="C43" s="408"/>
      <c r="D43" s="408"/>
      <c r="E43" s="408"/>
      <c r="F43" s="408"/>
      <c r="G43" s="408"/>
      <c r="H43" s="408"/>
      <c r="I43" s="408"/>
      <c r="J43" s="408"/>
      <c r="K43" s="408"/>
    </row>
    <row r="44" spans="2:14" ht="15.75" customHeight="1" x14ac:dyDescent="0.25">
      <c r="B44" s="15"/>
      <c r="C44" s="15"/>
      <c r="D44" s="113"/>
      <c r="E44" s="15"/>
      <c r="F44" s="15"/>
      <c r="G44" s="15"/>
      <c r="H44" s="15"/>
      <c r="I44" s="15"/>
      <c r="J44" s="15"/>
      <c r="K44" s="127"/>
    </row>
    <row r="45" spans="2:14" ht="15.75" customHeight="1" x14ac:dyDescent="0.25">
      <c r="B45" s="14" t="s">
        <v>4</v>
      </c>
      <c r="C45" s="15"/>
      <c r="D45" s="15"/>
      <c r="E45" s="15"/>
      <c r="F45" s="383" t="s">
        <v>10</v>
      </c>
      <c r="G45" s="384"/>
      <c r="H45" s="385"/>
      <c r="I45" s="403" t="s">
        <v>11</v>
      </c>
      <c r="J45" s="404"/>
      <c r="K45" s="405"/>
    </row>
    <row r="46" spans="2:14" s="11" customFormat="1" ht="39" customHeight="1" x14ac:dyDescent="0.25">
      <c r="B46" s="12" t="s">
        <v>12</v>
      </c>
      <c r="C46" s="12" t="s">
        <v>13</v>
      </c>
      <c r="D46" s="371" t="s">
        <v>14</v>
      </c>
      <c r="E46" s="372"/>
      <c r="F46" s="12" t="s">
        <v>15</v>
      </c>
      <c r="G46" s="12" t="s">
        <v>37</v>
      </c>
      <c r="H46" s="12" t="s">
        <v>17</v>
      </c>
      <c r="I46" s="12" t="s">
        <v>18</v>
      </c>
      <c r="J46" s="12" t="s">
        <v>37</v>
      </c>
      <c r="K46" s="12" t="s">
        <v>19</v>
      </c>
      <c r="L46" s="17"/>
      <c r="M46" s="17"/>
      <c r="N46" s="17"/>
    </row>
    <row r="47" spans="2:14" s="6" customFormat="1" ht="17.25" customHeight="1" x14ac:dyDescent="0.25">
      <c r="B47" s="9" t="s">
        <v>1086</v>
      </c>
      <c r="C47" s="123" t="s">
        <v>38</v>
      </c>
      <c r="D47" s="111" t="s">
        <v>34</v>
      </c>
      <c r="E47" s="111" t="s">
        <v>34</v>
      </c>
      <c r="F47" s="64">
        <f>'SALUD EDILES Y CONCEJALES'!H68</f>
        <v>180656551.63043487</v>
      </c>
      <c r="G47" s="64">
        <f>ROUND((F47*5%),0)</f>
        <v>9032828</v>
      </c>
      <c r="H47" s="106">
        <f>ROUND((F47+G47),0)</f>
        <v>189689380</v>
      </c>
      <c r="I47" s="64">
        <f>ROUND((F47/365*$D$12),0)</f>
        <v>168777765</v>
      </c>
      <c r="J47" s="129">
        <f>ROUND((I47*5%),0)</f>
        <v>8438888</v>
      </c>
      <c r="K47" s="128">
        <f>ROUND((I47+J47),0)</f>
        <v>177216653</v>
      </c>
      <c r="L47" s="19"/>
      <c r="M47" s="203"/>
      <c r="N47" s="203"/>
    </row>
    <row r="48" spans="2:14" s="6" customFormat="1" ht="17.25" customHeight="1" x14ac:dyDescent="0.25">
      <c r="B48" s="227" t="s">
        <v>1087</v>
      </c>
      <c r="C48" s="123" t="s">
        <v>38</v>
      </c>
      <c r="D48" s="111" t="s">
        <v>34</v>
      </c>
      <c r="E48" s="111" t="s">
        <v>34</v>
      </c>
      <c r="F48" s="319">
        <f>'SALUD EDILES Y CONCEJALES'!H43</f>
        <v>232272709.23913062</v>
      </c>
      <c r="G48" s="64">
        <f>ROUND((F48*5%),0)</f>
        <v>11613635</v>
      </c>
      <c r="H48" s="106">
        <f>ROUND((F48+G48),0)</f>
        <v>243886344</v>
      </c>
      <c r="I48" s="64">
        <f>ROUND((F48/365*E12),0)</f>
        <v>204909075</v>
      </c>
      <c r="J48" s="129">
        <f>ROUND((I48*5%),0)</f>
        <v>10245454</v>
      </c>
      <c r="K48" s="128">
        <f>ROUND((I48+J48),0)</f>
        <v>215154529</v>
      </c>
      <c r="L48" s="19"/>
      <c r="M48" s="203"/>
      <c r="N48" s="203"/>
    </row>
    <row r="49" spans="2:14" s="6" customFormat="1" ht="45.75" customHeight="1" x14ac:dyDescent="0.25">
      <c r="B49" s="186" t="s">
        <v>1093</v>
      </c>
      <c r="C49" s="412"/>
      <c r="D49" s="413"/>
      <c r="E49" s="413"/>
      <c r="F49" s="413"/>
      <c r="G49" s="413"/>
      <c r="H49" s="413"/>
      <c r="I49" s="413"/>
      <c r="J49" s="414"/>
      <c r="K49" s="185">
        <f>I47+I48*10%</f>
        <v>189268672.5</v>
      </c>
      <c r="L49" s="19"/>
      <c r="M49" s="203"/>
      <c r="N49" s="203"/>
    </row>
    <row r="50" spans="2:14" s="7" customFormat="1" ht="15.75" customHeight="1" x14ac:dyDescent="0.25">
      <c r="B50" s="183" t="s">
        <v>39</v>
      </c>
      <c r="C50" s="409"/>
      <c r="D50" s="410"/>
      <c r="E50" s="410"/>
      <c r="F50" s="410"/>
      <c r="G50" s="410"/>
      <c r="H50" s="410"/>
      <c r="I50" s="410"/>
      <c r="J50" s="411"/>
      <c r="K50" s="126">
        <f>ROUND((K47+K49+K48),0)</f>
        <v>581639855</v>
      </c>
      <c r="L50" s="26"/>
      <c r="M50" s="208"/>
      <c r="N50" s="209"/>
    </row>
    <row r="51" spans="2:14" ht="40.5" customHeight="1" x14ac:dyDescent="0.25">
      <c r="B51" s="386" t="s">
        <v>1105</v>
      </c>
      <c r="C51" s="415"/>
      <c r="D51" s="415"/>
      <c r="E51" s="415"/>
      <c r="F51" s="415"/>
      <c r="G51" s="415"/>
      <c r="H51" s="415"/>
      <c r="I51" s="415"/>
      <c r="J51" s="415"/>
      <c r="K51" s="415"/>
    </row>
    <row r="52" spans="2:14" ht="15.75" customHeight="1" x14ac:dyDescent="0.25">
      <c r="B52" s="15"/>
      <c r="C52" s="15"/>
      <c r="D52" s="141"/>
      <c r="E52" s="15"/>
      <c r="F52" s="15"/>
      <c r="G52" s="15"/>
      <c r="H52" s="15"/>
      <c r="I52" s="15"/>
      <c r="J52" s="15"/>
      <c r="K52" s="127"/>
    </row>
    <row r="53" spans="2:14" ht="15.75" customHeight="1" x14ac:dyDescent="0.25">
      <c r="B53" s="14" t="s">
        <v>40</v>
      </c>
      <c r="C53" s="15"/>
      <c r="D53" s="141"/>
      <c r="E53" s="15"/>
      <c r="F53" s="383" t="s">
        <v>10</v>
      </c>
      <c r="G53" s="384"/>
      <c r="H53" s="385"/>
      <c r="I53" s="403" t="s">
        <v>11</v>
      </c>
      <c r="J53" s="404"/>
      <c r="K53" s="405"/>
    </row>
    <row r="54" spans="2:14" ht="34.5" customHeight="1" x14ac:dyDescent="0.25">
      <c r="B54" s="12" t="s">
        <v>12</v>
      </c>
      <c r="C54" s="12" t="s">
        <v>13</v>
      </c>
      <c r="D54" s="371" t="s">
        <v>14</v>
      </c>
      <c r="E54" s="372"/>
      <c r="F54" s="12" t="s">
        <v>15</v>
      </c>
      <c r="G54" s="12" t="s">
        <v>16</v>
      </c>
      <c r="H54" s="12" t="s">
        <v>17</v>
      </c>
      <c r="I54" s="12" t="s">
        <v>18</v>
      </c>
      <c r="J54" s="12" t="s">
        <v>16</v>
      </c>
      <c r="K54" s="12" t="s">
        <v>19</v>
      </c>
    </row>
    <row r="55" spans="2:14" ht="12.75" customHeight="1" x14ac:dyDescent="0.25">
      <c r="B55" s="143" t="s">
        <v>691</v>
      </c>
      <c r="C55" s="172" t="e">
        <f>#REF!</f>
        <v>#REF!</v>
      </c>
      <c r="D55" s="173">
        <f>'TASAS PROMEDIO'!I29</f>
        <v>4.6425000000000001</v>
      </c>
      <c r="E55" s="142" t="s">
        <v>28</v>
      </c>
      <c r="F55" s="10" t="e">
        <f>ROUND((C55*D55/100),0)</f>
        <v>#REF!</v>
      </c>
      <c r="G55" s="10" t="e">
        <f>F55*19%</f>
        <v>#REF!</v>
      </c>
      <c r="H55" s="10" t="e">
        <f>ROUND((F55+G55),0)</f>
        <v>#REF!</v>
      </c>
      <c r="I55" s="64" t="e">
        <f>ROUND((F55/365*$F$12),0)</f>
        <v>#REF!</v>
      </c>
      <c r="J55" s="121" t="e">
        <f>ROUND((I55*19%),0)</f>
        <v>#REF!</v>
      </c>
      <c r="K55" s="128" t="e">
        <f>ROUND((I55+J55),0)</f>
        <v>#REF!</v>
      </c>
    </row>
    <row r="56" spans="2:14" ht="13.5" customHeight="1" x14ac:dyDescent="0.25">
      <c r="B56" s="143" t="s">
        <v>696</v>
      </c>
      <c r="C56" s="172">
        <f>'RELACIÓN CASCO AVIACIÓN'!H20</f>
        <v>238015257.75999999</v>
      </c>
      <c r="D56" s="173">
        <f>'TASAS PROMEDIO'!I33</f>
        <v>54.843944533390022</v>
      </c>
      <c r="E56" s="142" t="s">
        <v>28</v>
      </c>
      <c r="F56" s="10">
        <f>C56*D56/100</f>
        <v>130536955.94689968</v>
      </c>
      <c r="G56" s="10">
        <f>F56*19%</f>
        <v>24802021.629910938</v>
      </c>
      <c r="H56" s="10">
        <f>ROUND((F56+G56),0)</f>
        <v>155338978</v>
      </c>
      <c r="I56" s="64">
        <f>ROUND((F56/365*$F$12),0)</f>
        <v>130536956</v>
      </c>
      <c r="J56" s="121">
        <f>ROUND((I56*19%),0)</f>
        <v>24802022</v>
      </c>
      <c r="K56" s="128">
        <f>ROUND((I56+J56),0)</f>
        <v>155338978</v>
      </c>
    </row>
    <row r="57" spans="2:14" ht="15.75" customHeight="1" x14ac:dyDescent="0.25">
      <c r="B57" s="183" t="s">
        <v>1090</v>
      </c>
      <c r="C57" s="409"/>
      <c r="D57" s="410"/>
      <c r="E57" s="410"/>
      <c r="F57" s="410"/>
      <c r="G57" s="410"/>
      <c r="H57" s="410"/>
      <c r="I57" s="410"/>
      <c r="J57" s="411"/>
      <c r="K57" s="126" t="e">
        <f>K56+K55</f>
        <v>#REF!</v>
      </c>
    </row>
    <row r="58" spans="2:14" ht="15.75" customHeight="1" thickBot="1" x14ac:dyDescent="0.3">
      <c r="B58" s="154"/>
      <c r="C58" s="155"/>
      <c r="D58" s="155"/>
      <c r="E58" s="155"/>
      <c r="F58" s="323"/>
      <c r="G58" s="155"/>
      <c r="H58" s="155"/>
      <c r="I58" s="155"/>
      <c r="J58" s="127"/>
      <c r="K58" s="150"/>
    </row>
    <row r="59" spans="2:14" ht="15.75" customHeight="1" thickBot="1" x14ac:dyDescent="0.3">
      <c r="B59" s="400" t="s">
        <v>41</v>
      </c>
      <c r="C59" s="401"/>
      <c r="D59" s="401"/>
      <c r="E59" s="401"/>
      <c r="F59" s="401"/>
      <c r="G59" s="401"/>
      <c r="H59" s="401"/>
      <c r="I59" s="401"/>
      <c r="J59" s="402"/>
      <c r="K59" s="310" t="e">
        <f>K35+J42+K50+K57</f>
        <v>#REF!</v>
      </c>
    </row>
    <row r="60" spans="2:14" ht="15.75" customHeight="1" x14ac:dyDescent="0.25">
      <c r="B60" s="15"/>
      <c r="C60" s="15"/>
      <c r="D60" s="15"/>
      <c r="E60" s="15"/>
      <c r="F60" s="15"/>
      <c r="G60" s="15"/>
      <c r="H60" s="15"/>
      <c r="I60" s="15"/>
      <c r="J60" s="15"/>
      <c r="K60" s="127"/>
    </row>
  </sheetData>
  <mergeCells count="34">
    <mergeCell ref="B59:J59"/>
    <mergeCell ref="I37:K37"/>
    <mergeCell ref="I45:K45"/>
    <mergeCell ref="D54:E54"/>
    <mergeCell ref="D46:E46"/>
    <mergeCell ref="D38:E38"/>
    <mergeCell ref="I53:K53"/>
    <mergeCell ref="D39:D40"/>
    <mergeCell ref="B43:K43"/>
    <mergeCell ref="C50:J50"/>
    <mergeCell ref="C57:J57"/>
    <mergeCell ref="C49:J49"/>
    <mergeCell ref="F45:H45"/>
    <mergeCell ref="F53:H53"/>
    <mergeCell ref="B51:K51"/>
    <mergeCell ref="B2:K2"/>
    <mergeCell ref="B3:K3"/>
    <mergeCell ref="H6:I6"/>
    <mergeCell ref="F21:H21"/>
    <mergeCell ref="I21:K21"/>
    <mergeCell ref="B4:K4"/>
    <mergeCell ref="B14:C14"/>
    <mergeCell ref="G14:I14"/>
    <mergeCell ref="B8:B9"/>
    <mergeCell ref="C8:C9"/>
    <mergeCell ref="D8:E8"/>
    <mergeCell ref="F8:F9"/>
    <mergeCell ref="D22:E22"/>
    <mergeCell ref="J38:K38"/>
    <mergeCell ref="J39:K40"/>
    <mergeCell ref="J41:K41"/>
    <mergeCell ref="J42:K42"/>
    <mergeCell ref="F37:H37"/>
    <mergeCell ref="B36:K36"/>
  </mergeCells>
  <phoneticPr fontId="93" type="noConversion"/>
  <printOptions horizontalCentered="1" verticalCentered="1"/>
  <pageMargins left="0.23622047244094491" right="0.23622047244094491" top="0.74803149606299213" bottom="0.74803149606299213" header="0.31496062992125984" footer="0.31496062992125984"/>
  <pageSetup scale="65" fitToHeight="0" orientation="landscape" horizontalDpi="4294967293" verticalDpi="4294967293" r:id="rId1"/>
  <ignoredErrors>
    <ignoredError sqref="I40 G28:H28 J28:K28 F40 K25" formula="1"/>
    <ignoredError sqref="J25 F25:H25" evalError="1" formula="1"/>
    <ignoredError sqref="D24:E24 C25:E25 I25 D23:E23 G23 G24 J23 J24"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BFFF5-8B61-41C6-ACE8-3D59F944D59E}">
  <sheetPr>
    <tabColor rgb="FFFFFF00"/>
  </sheetPr>
  <dimension ref="A1:N37"/>
  <sheetViews>
    <sheetView showGridLines="0" zoomScale="85" zoomScaleNormal="85" workbookViewId="0">
      <selection activeCell="B59" sqref="B59:J59"/>
    </sheetView>
  </sheetViews>
  <sheetFormatPr baseColWidth="10" defaultColWidth="11.25" defaultRowHeight="15" x14ac:dyDescent="0.25"/>
  <cols>
    <col min="1" max="1" width="3.75" style="30" customWidth="1"/>
    <col min="2" max="2" width="33.75" style="31" customWidth="1"/>
    <col min="3" max="3" width="57" style="30" customWidth="1"/>
    <col min="4" max="4" width="31.125" style="30" customWidth="1"/>
    <col min="5" max="5" width="15.375" style="30" bestFit="1" customWidth="1"/>
    <col min="6" max="6" width="7.125" style="30" customWidth="1"/>
    <col min="7" max="7" width="11.75" style="30" customWidth="1"/>
    <col min="8" max="8" width="13.5" style="30" customWidth="1"/>
    <col min="9" max="9" width="10.375" style="193" customWidth="1"/>
    <col min="10" max="10" width="11.25" style="30"/>
    <col min="11" max="11" width="16.25" style="30" bestFit="1" customWidth="1"/>
    <col min="12" max="12" width="11.375" style="30" bestFit="1" customWidth="1"/>
    <col min="13" max="16384" width="11.25" style="30"/>
  </cols>
  <sheetData>
    <row r="1" spans="2:12" ht="42.75" customHeight="1" x14ac:dyDescent="0.25">
      <c r="C1" s="437" t="str">
        <f>'ESTUDIO DE MERCADO'!$B$2</f>
        <v>ALCALDIA DISTRITAL DE CARTAGENA DE INDIAS</v>
      </c>
      <c r="D1" s="437"/>
      <c r="E1" s="437"/>
      <c r="F1" s="437"/>
      <c r="G1" s="437"/>
      <c r="H1" s="437"/>
      <c r="I1" s="437"/>
      <c r="J1" s="437"/>
    </row>
    <row r="2" spans="2:12" ht="25.9" customHeight="1" x14ac:dyDescent="0.25">
      <c r="C2" s="438" t="s">
        <v>695</v>
      </c>
      <c r="D2" s="438"/>
      <c r="E2" s="438"/>
      <c r="F2" s="438"/>
      <c r="G2" s="438"/>
      <c r="H2" s="438"/>
      <c r="I2" s="438"/>
      <c r="J2" s="438"/>
    </row>
    <row r="3" spans="2:12" ht="25.5" x14ac:dyDescent="0.35">
      <c r="C3" s="439" t="s">
        <v>42</v>
      </c>
      <c r="D3" s="439"/>
      <c r="E3" s="439"/>
      <c r="F3" s="439"/>
      <c r="G3" s="439"/>
      <c r="H3" s="439"/>
      <c r="I3" s="439"/>
      <c r="J3" s="439"/>
    </row>
    <row r="4" spans="2:12" x14ac:dyDescent="0.25">
      <c r="C4" s="31"/>
      <c r="D4" s="31"/>
      <c r="E4" s="31"/>
      <c r="F4" s="31"/>
      <c r="G4" s="31"/>
      <c r="H4" s="31"/>
      <c r="I4" s="192"/>
      <c r="J4" s="31"/>
    </row>
    <row r="5" spans="2:12" s="32" customFormat="1" ht="24.6" customHeight="1" x14ac:dyDescent="0.2">
      <c r="B5" s="440" t="s">
        <v>12</v>
      </c>
      <c r="C5" s="441" t="s">
        <v>43</v>
      </c>
      <c r="D5" s="441" t="s">
        <v>44</v>
      </c>
      <c r="E5" s="441" t="s">
        <v>45</v>
      </c>
      <c r="F5" s="443" t="s">
        <v>46</v>
      </c>
      <c r="G5" s="442" t="s">
        <v>47</v>
      </c>
      <c r="H5" s="442"/>
      <c r="I5" s="442"/>
      <c r="J5" s="442"/>
    </row>
    <row r="6" spans="2:12" s="32" customFormat="1" ht="53.25" customHeight="1" x14ac:dyDescent="0.2">
      <c r="B6" s="440"/>
      <c r="C6" s="441"/>
      <c r="D6" s="441"/>
      <c r="E6" s="441"/>
      <c r="F6" s="444"/>
      <c r="G6" s="34" t="s">
        <v>48</v>
      </c>
      <c r="H6" s="35" t="s">
        <v>727</v>
      </c>
      <c r="I6" s="34" t="s">
        <v>49</v>
      </c>
      <c r="J6" s="33" t="s">
        <v>50</v>
      </c>
    </row>
    <row r="7" spans="2:12" x14ac:dyDescent="0.25">
      <c r="B7" s="416" t="s">
        <v>20</v>
      </c>
      <c r="C7" s="36" t="s">
        <v>0</v>
      </c>
      <c r="D7" s="36" t="s">
        <v>51</v>
      </c>
      <c r="E7" s="36"/>
      <c r="F7" s="37">
        <v>2.71</v>
      </c>
      <c r="G7" s="445">
        <f>AVERAGE(F7:F8)</f>
        <v>3.008</v>
      </c>
      <c r="H7" s="432">
        <v>0</v>
      </c>
      <c r="I7" s="423">
        <f>G7+H8</f>
        <v>3.008</v>
      </c>
      <c r="J7" s="431" t="s">
        <v>21</v>
      </c>
      <c r="K7" s="194"/>
      <c r="L7" s="195"/>
    </row>
    <row r="8" spans="2:12" ht="20.45" customHeight="1" x14ac:dyDescent="0.25">
      <c r="B8" s="416"/>
      <c r="C8" s="41" t="s">
        <v>52</v>
      </c>
      <c r="D8" s="41" t="s">
        <v>53</v>
      </c>
      <c r="E8" s="101">
        <v>212999494241</v>
      </c>
      <c r="F8" s="38">
        <v>3.306</v>
      </c>
      <c r="G8" s="445"/>
      <c r="H8" s="433"/>
      <c r="I8" s="423"/>
      <c r="J8" s="431"/>
    </row>
    <row r="9" spans="2:12" s="39" customFormat="1" x14ac:dyDescent="0.25">
      <c r="B9" s="416" t="s">
        <v>54</v>
      </c>
      <c r="C9" s="36" t="s">
        <v>0</v>
      </c>
      <c r="D9" s="36" t="s">
        <v>51</v>
      </c>
      <c r="E9" s="36"/>
      <c r="F9" s="40">
        <v>10</v>
      </c>
      <c r="G9" s="418">
        <f>AVERAGE(F9:F11)</f>
        <v>11.464666666666668</v>
      </c>
      <c r="H9" s="432">
        <v>0</v>
      </c>
      <c r="I9" s="423">
        <f>G9+H10</f>
        <v>11.464666666666668</v>
      </c>
      <c r="J9" s="431" t="s">
        <v>21</v>
      </c>
      <c r="K9" s="196"/>
      <c r="L9" s="197"/>
    </row>
    <row r="10" spans="2:12" ht="21" customHeight="1" x14ac:dyDescent="0.25">
      <c r="B10" s="416"/>
      <c r="C10" s="41" t="s">
        <v>55</v>
      </c>
      <c r="D10" s="41" t="s">
        <v>56</v>
      </c>
      <c r="E10" s="41"/>
      <c r="F10" s="42">
        <v>13.593999999999999</v>
      </c>
      <c r="G10" s="418"/>
      <c r="H10" s="434"/>
      <c r="I10" s="423"/>
      <c r="J10" s="431"/>
    </row>
    <row r="11" spans="2:12" ht="21" customHeight="1" x14ac:dyDescent="0.25">
      <c r="B11" s="416"/>
      <c r="C11" s="41" t="s">
        <v>57</v>
      </c>
      <c r="D11" s="41" t="s">
        <v>58</v>
      </c>
      <c r="E11" s="41"/>
      <c r="F11" s="42">
        <v>10.8</v>
      </c>
      <c r="G11" s="418"/>
      <c r="H11" s="433"/>
      <c r="I11" s="423"/>
      <c r="J11" s="431"/>
    </row>
    <row r="12" spans="2:12" x14ac:dyDescent="0.25">
      <c r="B12" s="416" t="s">
        <v>59</v>
      </c>
      <c r="C12" s="36" t="s">
        <v>0</v>
      </c>
      <c r="D12" s="36" t="s">
        <v>51</v>
      </c>
      <c r="E12" s="36"/>
      <c r="F12" s="40">
        <v>10.039999999999999</v>
      </c>
      <c r="G12" s="418">
        <f>AVERAGE(F12:F14)</f>
        <v>10.799999999999999</v>
      </c>
      <c r="H12" s="429">
        <v>0</v>
      </c>
      <c r="I12" s="423">
        <f>+G12</f>
        <v>10.799999999999999</v>
      </c>
      <c r="J12" s="428" t="s">
        <v>28</v>
      </c>
      <c r="K12" s="193"/>
      <c r="L12" s="195"/>
    </row>
    <row r="13" spans="2:12" ht="21.6" customHeight="1" x14ac:dyDescent="0.25">
      <c r="B13" s="416"/>
      <c r="C13" s="41" t="s">
        <v>60</v>
      </c>
      <c r="D13" s="41" t="s">
        <v>61</v>
      </c>
      <c r="E13" s="72">
        <v>600000000</v>
      </c>
      <c r="F13" s="42">
        <v>12.5</v>
      </c>
      <c r="G13" s="418"/>
      <c r="H13" s="429"/>
      <c r="I13" s="423"/>
      <c r="J13" s="428"/>
    </row>
    <row r="14" spans="2:12" ht="21" customHeight="1" x14ac:dyDescent="0.25">
      <c r="B14" s="416"/>
      <c r="C14" s="41" t="s">
        <v>62</v>
      </c>
      <c r="D14" s="41" t="s">
        <v>63</v>
      </c>
      <c r="E14" s="72">
        <v>750000000</v>
      </c>
      <c r="F14" s="42">
        <v>9.86</v>
      </c>
      <c r="G14" s="418"/>
      <c r="H14" s="429"/>
      <c r="I14" s="423"/>
      <c r="J14" s="428"/>
    </row>
    <row r="15" spans="2:12" x14ac:dyDescent="0.25">
      <c r="B15" s="416" t="s">
        <v>64</v>
      </c>
      <c r="C15" s="36" t="s">
        <v>0</v>
      </c>
      <c r="D15" s="36" t="s">
        <v>51</v>
      </c>
      <c r="E15" s="73"/>
      <c r="F15" s="40">
        <v>0.5</v>
      </c>
      <c r="G15" s="418">
        <f>AVERAGE(F15:F18)</f>
        <v>0.51174999999999993</v>
      </c>
      <c r="H15" s="420">
        <v>0</v>
      </c>
      <c r="I15" s="423">
        <f>+(G15*H15)+G15</f>
        <v>0.51174999999999993</v>
      </c>
      <c r="J15" s="428" t="s">
        <v>28</v>
      </c>
      <c r="K15" s="193"/>
      <c r="L15" s="195"/>
    </row>
    <row r="16" spans="2:12" ht="19.149999999999999" customHeight="1" x14ac:dyDescent="0.25">
      <c r="B16" s="416"/>
      <c r="C16" s="44" t="s">
        <v>62</v>
      </c>
      <c r="D16" s="44" t="s">
        <v>63</v>
      </c>
      <c r="E16" s="74">
        <v>7500000000</v>
      </c>
      <c r="F16" s="38">
        <v>0.55700000000000005</v>
      </c>
      <c r="G16" s="418"/>
      <c r="H16" s="420"/>
      <c r="I16" s="423"/>
      <c r="J16" s="428"/>
    </row>
    <row r="17" spans="1:14" ht="25.15" customHeight="1" x14ac:dyDescent="0.25">
      <c r="B17" s="416"/>
      <c r="C17" s="44" t="s">
        <v>65</v>
      </c>
      <c r="D17" s="44" t="s">
        <v>66</v>
      </c>
      <c r="E17" s="74">
        <v>1500000000</v>
      </c>
      <c r="F17" s="38">
        <v>0.49</v>
      </c>
      <c r="G17" s="418"/>
      <c r="H17" s="420"/>
      <c r="I17" s="423"/>
      <c r="J17" s="428"/>
    </row>
    <row r="18" spans="1:14" ht="19.149999999999999" customHeight="1" x14ac:dyDescent="0.25">
      <c r="B18" s="416"/>
      <c r="C18" s="44" t="s">
        <v>67</v>
      </c>
      <c r="D18" s="44" t="s">
        <v>68</v>
      </c>
      <c r="E18" s="74"/>
      <c r="F18" s="38">
        <v>0.5</v>
      </c>
      <c r="G18" s="418"/>
      <c r="H18" s="420"/>
      <c r="I18" s="423"/>
      <c r="J18" s="428"/>
      <c r="N18" s="71"/>
    </row>
    <row r="19" spans="1:14" x14ac:dyDescent="0.25">
      <c r="A19" s="43"/>
      <c r="B19" s="416" t="s">
        <v>69</v>
      </c>
      <c r="C19" s="36" t="s">
        <v>0</v>
      </c>
      <c r="D19" s="36" t="s">
        <v>51</v>
      </c>
      <c r="E19" s="36"/>
      <c r="F19" s="37">
        <v>7</v>
      </c>
      <c r="G19" s="418">
        <f>AVERAGE(F19:F20)</f>
        <v>7.4</v>
      </c>
      <c r="H19" s="430">
        <v>0</v>
      </c>
      <c r="I19" s="423">
        <f>G19+H19</f>
        <v>7.4</v>
      </c>
      <c r="J19" s="428" t="s">
        <v>28</v>
      </c>
      <c r="K19" s="191"/>
      <c r="L19" s="198"/>
    </row>
    <row r="20" spans="1:14" ht="24" customHeight="1" x14ac:dyDescent="0.25">
      <c r="B20" s="416"/>
      <c r="C20" s="41" t="s">
        <v>71</v>
      </c>
      <c r="D20" s="41"/>
      <c r="E20" s="41"/>
      <c r="F20" s="42">
        <v>7.8</v>
      </c>
      <c r="G20" s="418"/>
      <c r="H20" s="430"/>
      <c r="I20" s="423"/>
      <c r="J20" s="428"/>
      <c r="L20" s="71"/>
    </row>
    <row r="21" spans="1:14" x14ac:dyDescent="0.25">
      <c r="B21" s="416" t="s">
        <v>30</v>
      </c>
      <c r="C21" s="36" t="s">
        <v>0</v>
      </c>
      <c r="D21" s="36" t="s">
        <v>51</v>
      </c>
      <c r="E21" s="36"/>
      <c r="F21" s="40">
        <v>28.246700000000001</v>
      </c>
      <c r="G21" s="418">
        <f>AVERAGE(F21:F22)</f>
        <v>29.34835</v>
      </c>
      <c r="H21" s="435">
        <v>0</v>
      </c>
      <c r="I21" s="423">
        <f>G21+H22</f>
        <v>29.34835</v>
      </c>
      <c r="J21" s="425" t="s">
        <v>28</v>
      </c>
      <c r="K21" s="193"/>
      <c r="L21" s="195"/>
    </row>
    <row r="22" spans="1:14" ht="20.45" customHeight="1" x14ac:dyDescent="0.25">
      <c r="B22" s="416"/>
      <c r="C22" s="44" t="s">
        <v>72</v>
      </c>
      <c r="D22" s="44" t="s">
        <v>73</v>
      </c>
      <c r="E22" s="44"/>
      <c r="F22" s="45">
        <v>30.45</v>
      </c>
      <c r="G22" s="418"/>
      <c r="H22" s="436"/>
      <c r="I22" s="423"/>
      <c r="J22" s="425"/>
    </row>
    <row r="23" spans="1:14" ht="15.75" customHeight="1" x14ac:dyDescent="0.25">
      <c r="B23" s="416" t="s">
        <v>31</v>
      </c>
      <c r="C23" s="36" t="s">
        <v>0</v>
      </c>
      <c r="D23" s="36" t="s">
        <v>51</v>
      </c>
      <c r="E23" s="36"/>
      <c r="F23" s="37">
        <v>4.2</v>
      </c>
      <c r="G23" s="418">
        <f>AVERAGE(F23:F25)</f>
        <v>4.333333333333333</v>
      </c>
      <c r="H23" s="420">
        <v>0</v>
      </c>
      <c r="I23" s="423">
        <f>(G23*H23)+G23</f>
        <v>4.333333333333333</v>
      </c>
      <c r="J23" s="428" t="s">
        <v>28</v>
      </c>
      <c r="K23" s="193"/>
      <c r="L23" s="195"/>
    </row>
    <row r="24" spans="1:14" ht="21.6" customHeight="1" x14ac:dyDescent="0.25">
      <c r="B24" s="416"/>
      <c r="C24" s="41" t="s">
        <v>74</v>
      </c>
      <c r="D24" s="41" t="s">
        <v>75</v>
      </c>
      <c r="E24" s="41"/>
      <c r="F24" s="42">
        <v>4.5999999999999996</v>
      </c>
      <c r="G24" s="418"/>
      <c r="H24" s="420"/>
      <c r="I24" s="423"/>
      <c r="J24" s="428"/>
    </row>
    <row r="25" spans="1:14" ht="18.600000000000001" customHeight="1" x14ac:dyDescent="0.25">
      <c r="B25" s="416"/>
      <c r="C25" s="41" t="s">
        <v>76</v>
      </c>
      <c r="D25" s="41" t="s">
        <v>77</v>
      </c>
      <c r="E25" s="41"/>
      <c r="F25" s="42">
        <v>4.2</v>
      </c>
      <c r="G25" s="418"/>
      <c r="H25" s="420"/>
      <c r="I25" s="423"/>
      <c r="J25" s="428"/>
    </row>
    <row r="26" spans="1:14" x14ac:dyDescent="0.25">
      <c r="B26" s="416" t="s">
        <v>78</v>
      </c>
      <c r="C26" s="36" t="s">
        <v>0</v>
      </c>
      <c r="D26" s="36" t="s">
        <v>51</v>
      </c>
      <c r="E26" s="46"/>
      <c r="F26" s="37">
        <v>33.558999999999997</v>
      </c>
      <c r="G26" s="418">
        <f>AVERAGE(F26:F27)</f>
        <v>34.829499999999996</v>
      </c>
      <c r="H26" s="420">
        <v>0</v>
      </c>
      <c r="I26" s="423">
        <f>G26+H26</f>
        <v>34.829499999999996</v>
      </c>
      <c r="J26" s="425" t="s">
        <v>21</v>
      </c>
      <c r="K26" s="193"/>
      <c r="L26" s="195"/>
    </row>
    <row r="27" spans="1:14" ht="22.15" customHeight="1" x14ac:dyDescent="0.25">
      <c r="B27" s="416"/>
      <c r="C27" s="44" t="s">
        <v>67</v>
      </c>
      <c r="D27" s="44" t="s">
        <v>68</v>
      </c>
      <c r="E27" s="44"/>
      <c r="F27" s="38">
        <v>36.1</v>
      </c>
      <c r="G27" s="418"/>
      <c r="H27" s="420"/>
      <c r="I27" s="423"/>
      <c r="J27" s="425"/>
    </row>
    <row r="28" spans="1:14" ht="23.45" customHeight="1" x14ac:dyDescent="0.25">
      <c r="B28" s="177" t="s">
        <v>35</v>
      </c>
      <c r="C28" s="36" t="s">
        <v>0</v>
      </c>
      <c r="D28" s="36" t="s">
        <v>51</v>
      </c>
      <c r="E28" s="36"/>
      <c r="F28" s="37">
        <v>18.533000000000001</v>
      </c>
      <c r="G28" s="171">
        <f>AVERAGE(F28:F28)</f>
        <v>18.533000000000001</v>
      </c>
      <c r="H28" s="103">
        <v>0</v>
      </c>
      <c r="I28" s="184">
        <f>+G28</f>
        <v>18.533000000000001</v>
      </c>
      <c r="J28" s="102" t="s">
        <v>21</v>
      </c>
      <c r="K28" s="193"/>
    </row>
    <row r="29" spans="1:14" x14ac:dyDescent="0.25">
      <c r="B29" s="416" t="s">
        <v>690</v>
      </c>
      <c r="C29" s="161" t="s">
        <v>721</v>
      </c>
      <c r="D29" s="161" t="s">
        <v>722</v>
      </c>
      <c r="E29" s="164">
        <v>361982440</v>
      </c>
      <c r="F29" s="168">
        <v>4.5</v>
      </c>
      <c r="G29" s="418">
        <f>AVERAGE(F29:F32)</f>
        <v>4.6425000000000001</v>
      </c>
      <c r="H29" s="420">
        <v>0</v>
      </c>
      <c r="I29" s="423">
        <f>G29+H29</f>
        <v>4.6425000000000001</v>
      </c>
      <c r="J29" s="425" t="s">
        <v>28</v>
      </c>
    </row>
    <row r="30" spans="1:14" x14ac:dyDescent="0.25">
      <c r="B30" s="416"/>
      <c r="C30" s="161" t="s">
        <v>730</v>
      </c>
      <c r="D30" s="41" t="s">
        <v>728</v>
      </c>
      <c r="E30" s="164">
        <v>267933320</v>
      </c>
      <c r="F30" s="114">
        <v>3.29</v>
      </c>
      <c r="G30" s="418"/>
      <c r="H30" s="420"/>
      <c r="I30" s="423"/>
      <c r="J30" s="425"/>
    </row>
    <row r="31" spans="1:14" x14ac:dyDescent="0.25">
      <c r="B31" s="417"/>
      <c r="C31" s="174" t="s">
        <v>52</v>
      </c>
      <c r="D31" s="174" t="s">
        <v>729</v>
      </c>
      <c r="E31" s="175">
        <v>220789968</v>
      </c>
      <c r="F31" s="176">
        <v>3.5</v>
      </c>
      <c r="G31" s="419"/>
      <c r="H31" s="427"/>
      <c r="I31" s="424"/>
      <c r="J31" s="426"/>
    </row>
    <row r="32" spans="1:14" x14ac:dyDescent="0.25">
      <c r="B32" s="416"/>
      <c r="C32" s="41" t="s">
        <v>731</v>
      </c>
      <c r="D32" s="41" t="s">
        <v>732</v>
      </c>
      <c r="E32" s="175">
        <v>642410059</v>
      </c>
      <c r="F32" s="114">
        <v>7.28</v>
      </c>
      <c r="G32" s="418"/>
      <c r="H32" s="420"/>
      <c r="I32" s="423"/>
      <c r="J32" s="425"/>
    </row>
    <row r="33" spans="2:10" x14ac:dyDescent="0.25">
      <c r="B33" s="416" t="s">
        <v>720</v>
      </c>
      <c r="C33" s="160" t="s">
        <v>716</v>
      </c>
      <c r="D33" s="161" t="s">
        <v>717</v>
      </c>
      <c r="E33" s="165">
        <v>43693304</v>
      </c>
      <c r="F33" s="169">
        <v>58.52</v>
      </c>
      <c r="G33" s="418">
        <f>AVERAGE(F33:F36)</f>
        <v>54.843944533390022</v>
      </c>
      <c r="H33" s="420">
        <v>0</v>
      </c>
      <c r="I33" s="423">
        <f>G33+H33</f>
        <v>54.843944533390022</v>
      </c>
      <c r="J33" s="425" t="s">
        <v>28</v>
      </c>
    </row>
    <row r="34" spans="2:10" ht="15.75" customHeight="1" x14ac:dyDescent="0.25">
      <c r="B34" s="417"/>
      <c r="C34" s="162" t="s">
        <v>723</v>
      </c>
      <c r="D34" s="163" t="s">
        <v>724</v>
      </c>
      <c r="E34" s="166">
        <v>21790832</v>
      </c>
      <c r="F34" s="170">
        <v>79.137345467121193</v>
      </c>
      <c r="G34" s="419"/>
      <c r="H34" s="421"/>
      <c r="I34" s="424"/>
      <c r="J34" s="426"/>
    </row>
    <row r="35" spans="2:10" ht="15" customHeight="1" x14ac:dyDescent="0.25">
      <c r="B35" s="416"/>
      <c r="C35" s="158" t="s">
        <v>725</v>
      </c>
      <c r="D35" s="158" t="s">
        <v>726</v>
      </c>
      <c r="E35" s="164">
        <v>369036467</v>
      </c>
      <c r="F35" s="159">
        <v>41.7184326664389</v>
      </c>
      <c r="G35" s="418"/>
      <c r="H35" s="422"/>
      <c r="I35" s="423"/>
      <c r="J35" s="425"/>
    </row>
    <row r="36" spans="2:10" x14ac:dyDescent="0.25">
      <c r="B36" s="416"/>
      <c r="C36" s="158" t="s">
        <v>718</v>
      </c>
      <c r="D36" s="158" t="s">
        <v>719</v>
      </c>
      <c r="E36" s="164">
        <v>1195052025</v>
      </c>
      <c r="F36" s="159">
        <v>40</v>
      </c>
      <c r="G36" s="418"/>
      <c r="H36" s="422"/>
      <c r="I36" s="423"/>
      <c r="J36" s="425"/>
    </row>
    <row r="37" spans="2:10" x14ac:dyDescent="0.25">
      <c r="E37" s="167"/>
    </row>
  </sheetData>
  <mergeCells count="59">
    <mergeCell ref="H21:H22"/>
    <mergeCell ref="C1:J1"/>
    <mergeCell ref="C2:J2"/>
    <mergeCell ref="C3:J3"/>
    <mergeCell ref="B5:B6"/>
    <mergeCell ref="C5:C6"/>
    <mergeCell ref="D5:D6"/>
    <mergeCell ref="E5:E6"/>
    <mergeCell ref="G5:J5"/>
    <mergeCell ref="F5:F6"/>
    <mergeCell ref="H15:H18"/>
    <mergeCell ref="I15:I18"/>
    <mergeCell ref="J15:J18"/>
    <mergeCell ref="B7:B8"/>
    <mergeCell ref="G7:G8"/>
    <mergeCell ref="I7:I8"/>
    <mergeCell ref="J7:J8"/>
    <mergeCell ref="B9:B11"/>
    <mergeCell ref="G9:G11"/>
    <mergeCell ref="I9:I11"/>
    <mergeCell ref="J9:J11"/>
    <mergeCell ref="H7:H8"/>
    <mergeCell ref="H9:H11"/>
    <mergeCell ref="B21:B22"/>
    <mergeCell ref="G21:G22"/>
    <mergeCell ref="I21:I22"/>
    <mergeCell ref="J21:J22"/>
    <mergeCell ref="B12:B14"/>
    <mergeCell ref="G12:G14"/>
    <mergeCell ref="H12:H14"/>
    <mergeCell ref="I12:I14"/>
    <mergeCell ref="J12:J14"/>
    <mergeCell ref="B19:B20"/>
    <mergeCell ref="G19:G20"/>
    <mergeCell ref="H19:H20"/>
    <mergeCell ref="I19:I20"/>
    <mergeCell ref="J19:J20"/>
    <mergeCell ref="B15:B18"/>
    <mergeCell ref="G15:G18"/>
    <mergeCell ref="B23:B25"/>
    <mergeCell ref="G23:G25"/>
    <mergeCell ref="H23:H25"/>
    <mergeCell ref="I23:I25"/>
    <mergeCell ref="J23:J25"/>
    <mergeCell ref="B26:B27"/>
    <mergeCell ref="G26:G27"/>
    <mergeCell ref="H26:H27"/>
    <mergeCell ref="I26:I27"/>
    <mergeCell ref="J26:J27"/>
    <mergeCell ref="B29:B32"/>
    <mergeCell ref="G29:G32"/>
    <mergeCell ref="H29:H32"/>
    <mergeCell ref="I29:I32"/>
    <mergeCell ref="J29:J32"/>
    <mergeCell ref="B33:B36"/>
    <mergeCell ref="G33:G36"/>
    <mergeCell ref="H33:H36"/>
    <mergeCell ref="I33:I36"/>
    <mergeCell ref="J33:J36"/>
  </mergeCells>
  <pageMargins left="0.70866141732283472" right="0.70866141732283472" top="0.74803149606299213" bottom="0.74803149606299213" header="0.31496062992125984" footer="0.31496062992125984"/>
  <pageSetup scale="75" orientation="portrait" r:id="rId1"/>
  <ignoredErrors>
    <ignoredError sqref="G7 G27:J27 G26:I26 G28 G10:G11 I9:J9 G13:J14 I10:J11 G15:J15 G16:J18 G19:J20 G24:J25 G21:G22 G23 I23:J23 G8:G9 I8:J8 I7:J7 G12 I12:J12 G29:G32 G34:G36 I21:J22" formulaRange="1"/>
    <ignoredError sqref="I28"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98A19-5092-4EF4-A68C-02E5D1F36CF2}">
  <dimension ref="B1:K21"/>
  <sheetViews>
    <sheetView showGridLines="0" tabSelected="1" zoomScale="85" zoomScaleNormal="85" workbookViewId="0">
      <selection activeCell="D2" sqref="D2:H2"/>
    </sheetView>
  </sheetViews>
  <sheetFormatPr baseColWidth="10" defaultRowHeight="15.75" x14ac:dyDescent="0.25"/>
  <cols>
    <col min="1" max="1" width="6.125" customWidth="1"/>
    <col min="3" max="3" width="9" customWidth="1"/>
    <col min="4" max="4" width="9.75" bestFit="1" customWidth="1"/>
    <col min="5" max="5" width="17.625" bestFit="1" customWidth="1"/>
    <col min="6" max="6" width="19.625" customWidth="1"/>
    <col min="7" max="7" width="22.25" customWidth="1"/>
    <col min="8" max="8" width="14.75" customWidth="1"/>
  </cols>
  <sheetData>
    <row r="1" spans="2:11" ht="18.75" customHeight="1" x14ac:dyDescent="0.25"/>
    <row r="2" spans="2:11" ht="18.75" customHeight="1" x14ac:dyDescent="0.25">
      <c r="B2" s="338"/>
      <c r="C2" s="338"/>
      <c r="D2" s="447" t="s">
        <v>79</v>
      </c>
      <c r="E2" s="447"/>
      <c r="F2" s="447"/>
      <c r="G2" s="447"/>
      <c r="H2" s="447"/>
      <c r="I2" s="338"/>
      <c r="J2" s="137"/>
      <c r="K2" s="137"/>
    </row>
    <row r="3" spans="2:11" ht="18.75" customHeight="1" x14ac:dyDescent="0.25">
      <c r="B3" s="360"/>
      <c r="C3" s="360"/>
      <c r="D3" s="448" t="s">
        <v>1116</v>
      </c>
      <c r="E3" s="448"/>
      <c r="F3" s="448"/>
      <c r="G3" s="448"/>
      <c r="H3" s="448"/>
      <c r="I3" s="360"/>
      <c r="J3" s="139"/>
      <c r="K3" s="139"/>
    </row>
    <row r="4" spans="2:11" ht="18.75" customHeight="1" x14ac:dyDescent="0.25">
      <c r="B4" s="361"/>
      <c r="C4" s="361"/>
      <c r="D4" s="449" t="s">
        <v>694</v>
      </c>
      <c r="E4" s="449"/>
      <c r="F4" s="449"/>
      <c r="G4" s="449"/>
      <c r="H4" s="449"/>
      <c r="I4" s="361"/>
      <c r="J4" s="138"/>
      <c r="K4" s="138"/>
    </row>
    <row r="5" spans="2:11" ht="18.75" customHeight="1" x14ac:dyDescent="0.25">
      <c r="B5" s="362"/>
      <c r="C5" s="362"/>
      <c r="D5" s="450" t="s">
        <v>1118</v>
      </c>
      <c r="E5" s="450"/>
      <c r="F5" s="450"/>
      <c r="G5" s="450"/>
      <c r="H5" s="450"/>
      <c r="I5" s="362"/>
      <c r="J5" s="21"/>
      <c r="K5" s="21"/>
    </row>
    <row r="7" spans="2:11" ht="38.25" x14ac:dyDescent="0.25">
      <c r="D7" s="148" t="s">
        <v>693</v>
      </c>
      <c r="E7" s="148" t="s">
        <v>91</v>
      </c>
      <c r="F7" s="148" t="s">
        <v>93</v>
      </c>
      <c r="G7" s="151" t="s">
        <v>706</v>
      </c>
      <c r="H7" s="148" t="s">
        <v>692</v>
      </c>
    </row>
    <row r="8" spans="2:11" s="366" customFormat="1" x14ac:dyDescent="0.25">
      <c r="D8" s="367">
        <v>42853</v>
      </c>
      <c r="E8" s="368" t="s">
        <v>1138</v>
      </c>
      <c r="F8" s="369" t="s">
        <v>1140</v>
      </c>
      <c r="G8" s="369" t="s">
        <v>711</v>
      </c>
      <c r="H8" s="370">
        <v>10662999.76</v>
      </c>
    </row>
    <row r="9" spans="2:11" s="366" customFormat="1" x14ac:dyDescent="0.25">
      <c r="D9" s="367">
        <v>43154</v>
      </c>
      <c r="E9" s="368" t="s">
        <v>700</v>
      </c>
      <c r="F9" s="369" t="s">
        <v>705</v>
      </c>
      <c r="G9" s="369" t="s">
        <v>715</v>
      </c>
      <c r="H9" s="370">
        <v>9996000</v>
      </c>
    </row>
    <row r="10" spans="2:11" s="366" customFormat="1" x14ac:dyDescent="0.25">
      <c r="D10" s="367">
        <v>43154</v>
      </c>
      <c r="E10" s="368" t="s">
        <v>700</v>
      </c>
      <c r="F10" s="369" t="s">
        <v>704</v>
      </c>
      <c r="G10" s="369" t="s">
        <v>714</v>
      </c>
      <c r="H10" s="370">
        <v>9996000</v>
      </c>
    </row>
    <row r="11" spans="2:11" s="366" customFormat="1" x14ac:dyDescent="0.25">
      <c r="D11" s="367">
        <v>43154</v>
      </c>
      <c r="E11" s="368" t="s">
        <v>700</v>
      </c>
      <c r="F11" s="369" t="s">
        <v>704</v>
      </c>
      <c r="G11" s="369" t="s">
        <v>713</v>
      </c>
      <c r="H11" s="370">
        <v>9996000</v>
      </c>
    </row>
    <row r="12" spans="2:11" s="366" customFormat="1" x14ac:dyDescent="0.25">
      <c r="D12" s="367">
        <v>43154</v>
      </c>
      <c r="E12" s="368" t="s">
        <v>700</v>
      </c>
      <c r="F12" s="369" t="s">
        <v>704</v>
      </c>
      <c r="G12" s="369" t="s">
        <v>712</v>
      </c>
      <c r="H12" s="370">
        <v>9996000</v>
      </c>
    </row>
    <row r="13" spans="2:11" s="366" customFormat="1" x14ac:dyDescent="0.25">
      <c r="D13" s="367">
        <v>44272</v>
      </c>
      <c r="E13" s="368" t="s">
        <v>697</v>
      </c>
      <c r="F13" s="369" t="s">
        <v>701</v>
      </c>
      <c r="G13" s="369" t="s">
        <v>707</v>
      </c>
      <c r="H13" s="370">
        <v>29869000</v>
      </c>
    </row>
    <row r="14" spans="2:11" s="366" customFormat="1" x14ac:dyDescent="0.25">
      <c r="D14" s="367">
        <v>44838</v>
      </c>
      <c r="E14" s="368" t="s">
        <v>699</v>
      </c>
      <c r="F14" s="369" t="s">
        <v>703</v>
      </c>
      <c r="G14" s="369" t="s">
        <v>710</v>
      </c>
      <c r="H14" s="370">
        <v>3658060</v>
      </c>
    </row>
    <row r="15" spans="2:11" s="366" customFormat="1" x14ac:dyDescent="0.25">
      <c r="D15" s="367">
        <v>45029</v>
      </c>
      <c r="E15" s="368" t="s">
        <v>698</v>
      </c>
      <c r="F15" s="369" t="s">
        <v>34</v>
      </c>
      <c r="G15" s="369" t="s">
        <v>708</v>
      </c>
      <c r="H15" s="370">
        <v>22575000</v>
      </c>
    </row>
    <row r="16" spans="2:11" s="366" customFormat="1" x14ac:dyDescent="0.25">
      <c r="D16" s="367">
        <v>45181</v>
      </c>
      <c r="E16" s="368" t="s">
        <v>698</v>
      </c>
      <c r="F16" s="369" t="s">
        <v>702</v>
      </c>
      <c r="G16" s="369" t="s">
        <v>709</v>
      </c>
      <c r="H16" s="370">
        <v>32645746</v>
      </c>
    </row>
    <row r="17" spans="3:8" s="366" customFormat="1" x14ac:dyDescent="0.25">
      <c r="D17" s="367">
        <v>45775</v>
      </c>
      <c r="E17" s="368" t="s">
        <v>1137</v>
      </c>
      <c r="F17" s="369" t="s">
        <v>1139</v>
      </c>
      <c r="G17" s="369" t="s">
        <v>1141</v>
      </c>
      <c r="H17" s="370">
        <v>45647726</v>
      </c>
    </row>
    <row r="18" spans="3:8" s="366" customFormat="1" x14ac:dyDescent="0.25">
      <c r="D18" s="367">
        <v>45775</v>
      </c>
      <c r="E18" s="368" t="s">
        <v>1137</v>
      </c>
      <c r="F18" s="369" t="s">
        <v>1139</v>
      </c>
      <c r="G18" s="369" t="s">
        <v>1142</v>
      </c>
      <c r="H18" s="370">
        <v>45647726</v>
      </c>
    </row>
    <row r="19" spans="3:8" s="366" customFormat="1" x14ac:dyDescent="0.25">
      <c r="D19" s="367">
        <v>45891</v>
      </c>
      <c r="E19" s="368" t="s">
        <v>699</v>
      </c>
      <c r="F19" s="369" t="s">
        <v>1139</v>
      </c>
      <c r="G19" s="369" t="s">
        <v>1143</v>
      </c>
      <c r="H19" s="370">
        <v>7325000</v>
      </c>
    </row>
    <row r="20" spans="3:8" ht="16.5" x14ac:dyDescent="0.25">
      <c r="C20" s="153"/>
      <c r="D20" s="446" t="s">
        <v>81</v>
      </c>
      <c r="E20" s="446"/>
      <c r="F20" s="446"/>
      <c r="G20" s="446"/>
      <c r="H20" s="148">
        <f>SUM(H8:H19)</f>
        <v>238015257.75999999</v>
      </c>
    </row>
    <row r="21" spans="3:8" x14ac:dyDescent="0.25">
      <c r="C21" s="152"/>
    </row>
  </sheetData>
  <mergeCells count="5">
    <mergeCell ref="D20:G20"/>
    <mergeCell ref="D2:H2"/>
    <mergeCell ref="D3:H3"/>
    <mergeCell ref="D4:H4"/>
    <mergeCell ref="D5:H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D5A6F-6274-4AAC-8790-E4BD02DECA61}">
  <dimension ref="B2:J33"/>
  <sheetViews>
    <sheetView zoomScale="85" zoomScaleNormal="85" workbookViewId="0">
      <selection activeCell="B2" sqref="B2:F2"/>
    </sheetView>
  </sheetViews>
  <sheetFormatPr baseColWidth="10" defaultColWidth="11" defaultRowHeight="16.5" x14ac:dyDescent="0.3"/>
  <cols>
    <col min="1" max="1" width="4.75" style="337" customWidth="1"/>
    <col min="2" max="2" width="25.75" style="337" customWidth="1"/>
    <col min="3" max="3" width="58.875" style="337" customWidth="1"/>
    <col min="4" max="4" width="14.75" style="337" customWidth="1"/>
    <col min="5" max="5" width="14.25" style="337" customWidth="1"/>
    <col min="6" max="6" width="18.125" style="337" bestFit="1" customWidth="1"/>
    <col min="7" max="7" width="0.75" style="337" customWidth="1"/>
    <col min="8" max="8" width="1" style="337" customWidth="1"/>
    <col min="9" max="10" width="15.5" style="337" bestFit="1" customWidth="1"/>
    <col min="11" max="224" width="11" style="337"/>
    <col min="225" max="225" width="42.25" style="337" bestFit="1" customWidth="1"/>
    <col min="226" max="226" width="14.5" style="337" customWidth="1"/>
    <col min="227" max="228" width="11.25" style="337" customWidth="1"/>
    <col min="229" max="231" width="12.25" style="337" customWidth="1"/>
    <col min="232" max="232" width="13.75" style="337" customWidth="1"/>
    <col min="233" max="234" width="14.75" style="337" customWidth="1"/>
    <col min="235" max="235" width="11.75" style="337" customWidth="1"/>
    <col min="236" max="236" width="13.25" style="337" customWidth="1"/>
    <col min="237" max="238" width="12.5" style="337" customWidth="1"/>
    <col min="239" max="239" width="20.25" style="337" customWidth="1"/>
    <col min="240" max="240" width="11.75" style="337" bestFit="1" customWidth="1"/>
    <col min="241" max="480" width="11" style="337"/>
    <col min="481" max="481" width="42.25" style="337" bestFit="1" customWidth="1"/>
    <col min="482" max="482" width="14.5" style="337" customWidth="1"/>
    <col min="483" max="484" width="11.25" style="337" customWidth="1"/>
    <col min="485" max="487" width="12.25" style="337" customWidth="1"/>
    <col min="488" max="488" width="13.75" style="337" customWidth="1"/>
    <col min="489" max="490" width="14.75" style="337" customWidth="1"/>
    <col min="491" max="491" width="11.75" style="337" customWidth="1"/>
    <col min="492" max="492" width="13.25" style="337" customWidth="1"/>
    <col min="493" max="494" width="12.5" style="337" customWidth="1"/>
    <col min="495" max="495" width="20.25" style="337" customWidth="1"/>
    <col min="496" max="496" width="11.75" style="337" bestFit="1" customWidth="1"/>
    <col min="497" max="736" width="11" style="337"/>
    <col min="737" max="737" width="42.25" style="337" bestFit="1" customWidth="1"/>
    <col min="738" max="738" width="14.5" style="337" customWidth="1"/>
    <col min="739" max="740" width="11.25" style="337" customWidth="1"/>
    <col min="741" max="743" width="12.25" style="337" customWidth="1"/>
    <col min="744" max="744" width="13.75" style="337" customWidth="1"/>
    <col min="745" max="746" width="14.75" style="337" customWidth="1"/>
    <col min="747" max="747" width="11.75" style="337" customWidth="1"/>
    <col min="748" max="748" width="13.25" style="337" customWidth="1"/>
    <col min="749" max="750" width="12.5" style="337" customWidth="1"/>
    <col min="751" max="751" width="20.25" style="337" customWidth="1"/>
    <col min="752" max="752" width="11.75" style="337" bestFit="1" customWidth="1"/>
    <col min="753" max="992" width="11" style="337"/>
    <col min="993" max="993" width="42.25" style="337" bestFit="1" customWidth="1"/>
    <col min="994" max="994" width="14.5" style="337" customWidth="1"/>
    <col min="995" max="996" width="11.25" style="337" customWidth="1"/>
    <col min="997" max="999" width="12.25" style="337" customWidth="1"/>
    <col min="1000" max="1000" width="13.75" style="337" customWidth="1"/>
    <col min="1001" max="1002" width="14.75" style="337" customWidth="1"/>
    <col min="1003" max="1003" width="11.75" style="337" customWidth="1"/>
    <col min="1004" max="1004" width="13.25" style="337" customWidth="1"/>
    <col min="1005" max="1006" width="12.5" style="337" customWidth="1"/>
    <col min="1007" max="1007" width="20.25" style="337" customWidth="1"/>
    <col min="1008" max="1008" width="11.75" style="337" bestFit="1" customWidth="1"/>
    <col min="1009" max="1248" width="11" style="337"/>
    <col min="1249" max="1249" width="42.25" style="337" bestFit="1" customWidth="1"/>
    <col min="1250" max="1250" width="14.5" style="337" customWidth="1"/>
    <col min="1251" max="1252" width="11.25" style="337" customWidth="1"/>
    <col min="1253" max="1255" width="12.25" style="337" customWidth="1"/>
    <col min="1256" max="1256" width="13.75" style="337" customWidth="1"/>
    <col min="1257" max="1258" width="14.75" style="337" customWidth="1"/>
    <col min="1259" max="1259" width="11.75" style="337" customWidth="1"/>
    <col min="1260" max="1260" width="13.25" style="337" customWidth="1"/>
    <col min="1261" max="1262" width="12.5" style="337" customWidth="1"/>
    <col min="1263" max="1263" width="20.25" style="337" customWidth="1"/>
    <col min="1264" max="1264" width="11.75" style="337" bestFit="1" customWidth="1"/>
    <col min="1265" max="1504" width="11" style="337"/>
    <col min="1505" max="1505" width="42.25" style="337" bestFit="1" customWidth="1"/>
    <col min="1506" max="1506" width="14.5" style="337" customWidth="1"/>
    <col min="1507" max="1508" width="11.25" style="337" customWidth="1"/>
    <col min="1509" max="1511" width="12.25" style="337" customWidth="1"/>
    <col min="1512" max="1512" width="13.75" style="337" customWidth="1"/>
    <col min="1513" max="1514" width="14.75" style="337" customWidth="1"/>
    <col min="1515" max="1515" width="11.75" style="337" customWidth="1"/>
    <col min="1516" max="1516" width="13.25" style="337" customWidth="1"/>
    <col min="1517" max="1518" width="12.5" style="337" customWidth="1"/>
    <col min="1519" max="1519" width="20.25" style="337" customWidth="1"/>
    <col min="1520" max="1520" width="11.75" style="337" bestFit="1" customWidth="1"/>
    <col min="1521" max="1760" width="11" style="337"/>
    <col min="1761" max="1761" width="42.25" style="337" bestFit="1" customWidth="1"/>
    <col min="1762" max="1762" width="14.5" style="337" customWidth="1"/>
    <col min="1763" max="1764" width="11.25" style="337" customWidth="1"/>
    <col min="1765" max="1767" width="12.25" style="337" customWidth="1"/>
    <col min="1768" max="1768" width="13.75" style="337" customWidth="1"/>
    <col min="1769" max="1770" width="14.75" style="337" customWidth="1"/>
    <col min="1771" max="1771" width="11.75" style="337" customWidth="1"/>
    <col min="1772" max="1772" width="13.25" style="337" customWidth="1"/>
    <col min="1773" max="1774" width="12.5" style="337" customWidth="1"/>
    <col min="1775" max="1775" width="20.25" style="337" customWidth="1"/>
    <col min="1776" max="1776" width="11.75" style="337" bestFit="1" customWidth="1"/>
    <col min="1777" max="2016" width="11" style="337"/>
    <col min="2017" max="2017" width="42.25" style="337" bestFit="1" customWidth="1"/>
    <col min="2018" max="2018" width="14.5" style="337" customWidth="1"/>
    <col min="2019" max="2020" width="11.25" style="337" customWidth="1"/>
    <col min="2021" max="2023" width="12.25" style="337" customWidth="1"/>
    <col min="2024" max="2024" width="13.75" style="337" customWidth="1"/>
    <col min="2025" max="2026" width="14.75" style="337" customWidth="1"/>
    <col min="2027" max="2027" width="11.75" style="337" customWidth="1"/>
    <col min="2028" max="2028" width="13.25" style="337" customWidth="1"/>
    <col min="2029" max="2030" width="12.5" style="337" customWidth="1"/>
    <col min="2031" max="2031" width="20.25" style="337" customWidth="1"/>
    <col min="2032" max="2032" width="11.75" style="337" bestFit="1" customWidth="1"/>
    <col min="2033" max="2272" width="11" style="337"/>
    <col min="2273" max="2273" width="42.25" style="337" bestFit="1" customWidth="1"/>
    <col min="2274" max="2274" width="14.5" style="337" customWidth="1"/>
    <col min="2275" max="2276" width="11.25" style="337" customWidth="1"/>
    <col min="2277" max="2279" width="12.25" style="337" customWidth="1"/>
    <col min="2280" max="2280" width="13.75" style="337" customWidth="1"/>
    <col min="2281" max="2282" width="14.75" style="337" customWidth="1"/>
    <col min="2283" max="2283" width="11.75" style="337" customWidth="1"/>
    <col min="2284" max="2284" width="13.25" style="337" customWidth="1"/>
    <col min="2285" max="2286" width="12.5" style="337" customWidth="1"/>
    <col min="2287" max="2287" width="20.25" style="337" customWidth="1"/>
    <col min="2288" max="2288" width="11.75" style="337" bestFit="1" customWidth="1"/>
    <col min="2289" max="2528" width="11" style="337"/>
    <col min="2529" max="2529" width="42.25" style="337" bestFit="1" customWidth="1"/>
    <col min="2530" max="2530" width="14.5" style="337" customWidth="1"/>
    <col min="2531" max="2532" width="11.25" style="337" customWidth="1"/>
    <col min="2533" max="2535" width="12.25" style="337" customWidth="1"/>
    <col min="2536" max="2536" width="13.75" style="337" customWidth="1"/>
    <col min="2537" max="2538" width="14.75" style="337" customWidth="1"/>
    <col min="2539" max="2539" width="11.75" style="337" customWidth="1"/>
    <col min="2540" max="2540" width="13.25" style="337" customWidth="1"/>
    <col min="2541" max="2542" width="12.5" style="337" customWidth="1"/>
    <col min="2543" max="2543" width="20.25" style="337" customWidth="1"/>
    <col min="2544" max="2544" width="11.75" style="337" bestFit="1" customWidth="1"/>
    <col min="2545" max="2784" width="11" style="337"/>
    <col min="2785" max="2785" width="42.25" style="337" bestFit="1" customWidth="1"/>
    <col min="2786" max="2786" width="14.5" style="337" customWidth="1"/>
    <col min="2787" max="2788" width="11.25" style="337" customWidth="1"/>
    <col min="2789" max="2791" width="12.25" style="337" customWidth="1"/>
    <col min="2792" max="2792" width="13.75" style="337" customWidth="1"/>
    <col min="2793" max="2794" width="14.75" style="337" customWidth="1"/>
    <col min="2795" max="2795" width="11.75" style="337" customWidth="1"/>
    <col min="2796" max="2796" width="13.25" style="337" customWidth="1"/>
    <col min="2797" max="2798" width="12.5" style="337" customWidth="1"/>
    <col min="2799" max="2799" width="20.25" style="337" customWidth="1"/>
    <col min="2800" max="2800" width="11.75" style="337" bestFit="1" customWidth="1"/>
    <col min="2801" max="3040" width="11" style="337"/>
    <col min="3041" max="3041" width="42.25" style="337" bestFit="1" customWidth="1"/>
    <col min="3042" max="3042" width="14.5" style="337" customWidth="1"/>
    <col min="3043" max="3044" width="11.25" style="337" customWidth="1"/>
    <col min="3045" max="3047" width="12.25" style="337" customWidth="1"/>
    <col min="3048" max="3048" width="13.75" style="337" customWidth="1"/>
    <col min="3049" max="3050" width="14.75" style="337" customWidth="1"/>
    <col min="3051" max="3051" width="11.75" style="337" customWidth="1"/>
    <col min="3052" max="3052" width="13.25" style="337" customWidth="1"/>
    <col min="3053" max="3054" width="12.5" style="337" customWidth="1"/>
    <col min="3055" max="3055" width="20.25" style="337" customWidth="1"/>
    <col min="3056" max="3056" width="11.75" style="337" bestFit="1" customWidth="1"/>
    <col min="3057" max="3296" width="11" style="337"/>
    <col min="3297" max="3297" width="42.25" style="337" bestFit="1" customWidth="1"/>
    <col min="3298" max="3298" width="14.5" style="337" customWidth="1"/>
    <col min="3299" max="3300" width="11.25" style="337" customWidth="1"/>
    <col min="3301" max="3303" width="12.25" style="337" customWidth="1"/>
    <col min="3304" max="3304" width="13.75" style="337" customWidth="1"/>
    <col min="3305" max="3306" width="14.75" style="337" customWidth="1"/>
    <col min="3307" max="3307" width="11.75" style="337" customWidth="1"/>
    <col min="3308" max="3308" width="13.25" style="337" customWidth="1"/>
    <col min="3309" max="3310" width="12.5" style="337" customWidth="1"/>
    <col min="3311" max="3311" width="20.25" style="337" customWidth="1"/>
    <col min="3312" max="3312" width="11.75" style="337" bestFit="1" customWidth="1"/>
    <col min="3313" max="3552" width="11" style="337"/>
    <col min="3553" max="3553" width="42.25" style="337" bestFit="1" customWidth="1"/>
    <col min="3554" max="3554" width="14.5" style="337" customWidth="1"/>
    <col min="3555" max="3556" width="11.25" style="337" customWidth="1"/>
    <col min="3557" max="3559" width="12.25" style="337" customWidth="1"/>
    <col min="3560" max="3560" width="13.75" style="337" customWidth="1"/>
    <col min="3561" max="3562" width="14.75" style="337" customWidth="1"/>
    <col min="3563" max="3563" width="11.75" style="337" customWidth="1"/>
    <col min="3564" max="3564" width="13.25" style="337" customWidth="1"/>
    <col min="3565" max="3566" width="12.5" style="337" customWidth="1"/>
    <col min="3567" max="3567" width="20.25" style="337" customWidth="1"/>
    <col min="3568" max="3568" width="11.75" style="337" bestFit="1" customWidth="1"/>
    <col min="3569" max="3808" width="11" style="337"/>
    <col min="3809" max="3809" width="42.25" style="337" bestFit="1" customWidth="1"/>
    <col min="3810" max="3810" width="14.5" style="337" customWidth="1"/>
    <col min="3811" max="3812" width="11.25" style="337" customWidth="1"/>
    <col min="3813" max="3815" width="12.25" style="337" customWidth="1"/>
    <col min="3816" max="3816" width="13.75" style="337" customWidth="1"/>
    <col min="3817" max="3818" width="14.75" style="337" customWidth="1"/>
    <col min="3819" max="3819" width="11.75" style="337" customWidth="1"/>
    <col min="3820" max="3820" width="13.25" style="337" customWidth="1"/>
    <col min="3821" max="3822" width="12.5" style="337" customWidth="1"/>
    <col min="3823" max="3823" width="20.25" style="337" customWidth="1"/>
    <col min="3824" max="3824" width="11.75" style="337" bestFit="1" customWidth="1"/>
    <col min="3825" max="4064" width="11" style="337"/>
    <col min="4065" max="4065" width="42.25" style="337" bestFit="1" customWidth="1"/>
    <col min="4066" max="4066" width="14.5" style="337" customWidth="1"/>
    <col min="4067" max="4068" width="11.25" style="337" customWidth="1"/>
    <col min="4069" max="4071" width="12.25" style="337" customWidth="1"/>
    <col min="4072" max="4072" width="13.75" style="337" customWidth="1"/>
    <col min="4073" max="4074" width="14.75" style="337" customWidth="1"/>
    <col min="4075" max="4075" width="11.75" style="337" customWidth="1"/>
    <col min="4076" max="4076" width="13.25" style="337" customWidth="1"/>
    <col min="4077" max="4078" width="12.5" style="337" customWidth="1"/>
    <col min="4079" max="4079" width="20.25" style="337" customWidth="1"/>
    <col min="4080" max="4080" width="11.75" style="337" bestFit="1" customWidth="1"/>
    <col min="4081" max="4320" width="11" style="337"/>
    <col min="4321" max="4321" width="42.25" style="337" bestFit="1" customWidth="1"/>
    <col min="4322" max="4322" width="14.5" style="337" customWidth="1"/>
    <col min="4323" max="4324" width="11.25" style="337" customWidth="1"/>
    <col min="4325" max="4327" width="12.25" style="337" customWidth="1"/>
    <col min="4328" max="4328" width="13.75" style="337" customWidth="1"/>
    <col min="4329" max="4330" width="14.75" style="337" customWidth="1"/>
    <col min="4331" max="4331" width="11.75" style="337" customWidth="1"/>
    <col min="4332" max="4332" width="13.25" style="337" customWidth="1"/>
    <col min="4333" max="4334" width="12.5" style="337" customWidth="1"/>
    <col min="4335" max="4335" width="20.25" style="337" customWidth="1"/>
    <col min="4336" max="4336" width="11.75" style="337" bestFit="1" customWidth="1"/>
    <col min="4337" max="4576" width="11" style="337"/>
    <col min="4577" max="4577" width="42.25" style="337" bestFit="1" customWidth="1"/>
    <col min="4578" max="4578" width="14.5" style="337" customWidth="1"/>
    <col min="4579" max="4580" width="11.25" style="337" customWidth="1"/>
    <col min="4581" max="4583" width="12.25" style="337" customWidth="1"/>
    <col min="4584" max="4584" width="13.75" style="337" customWidth="1"/>
    <col min="4585" max="4586" width="14.75" style="337" customWidth="1"/>
    <col min="4587" max="4587" width="11.75" style="337" customWidth="1"/>
    <col min="4588" max="4588" width="13.25" style="337" customWidth="1"/>
    <col min="4589" max="4590" width="12.5" style="337" customWidth="1"/>
    <col min="4591" max="4591" width="20.25" style="337" customWidth="1"/>
    <col min="4592" max="4592" width="11.75" style="337" bestFit="1" customWidth="1"/>
    <col min="4593" max="4832" width="11" style="337"/>
    <col min="4833" max="4833" width="42.25" style="337" bestFit="1" customWidth="1"/>
    <col min="4834" max="4834" width="14.5" style="337" customWidth="1"/>
    <col min="4835" max="4836" width="11.25" style="337" customWidth="1"/>
    <col min="4837" max="4839" width="12.25" style="337" customWidth="1"/>
    <col min="4840" max="4840" width="13.75" style="337" customWidth="1"/>
    <col min="4841" max="4842" width="14.75" style="337" customWidth="1"/>
    <col min="4843" max="4843" width="11.75" style="337" customWidth="1"/>
    <col min="4844" max="4844" width="13.25" style="337" customWidth="1"/>
    <col min="4845" max="4846" width="12.5" style="337" customWidth="1"/>
    <col min="4847" max="4847" width="20.25" style="337" customWidth="1"/>
    <col min="4848" max="4848" width="11.75" style="337" bestFit="1" customWidth="1"/>
    <col min="4849" max="5088" width="11" style="337"/>
    <col min="5089" max="5089" width="42.25" style="337" bestFit="1" customWidth="1"/>
    <col min="5090" max="5090" width="14.5" style="337" customWidth="1"/>
    <col min="5091" max="5092" width="11.25" style="337" customWidth="1"/>
    <col min="5093" max="5095" width="12.25" style="337" customWidth="1"/>
    <col min="5096" max="5096" width="13.75" style="337" customWidth="1"/>
    <col min="5097" max="5098" width="14.75" style="337" customWidth="1"/>
    <col min="5099" max="5099" width="11.75" style="337" customWidth="1"/>
    <col min="5100" max="5100" width="13.25" style="337" customWidth="1"/>
    <col min="5101" max="5102" width="12.5" style="337" customWidth="1"/>
    <col min="5103" max="5103" width="20.25" style="337" customWidth="1"/>
    <col min="5104" max="5104" width="11.75" style="337" bestFit="1" customWidth="1"/>
    <col min="5105" max="5344" width="11" style="337"/>
    <col min="5345" max="5345" width="42.25" style="337" bestFit="1" customWidth="1"/>
    <col min="5346" max="5346" width="14.5" style="337" customWidth="1"/>
    <col min="5347" max="5348" width="11.25" style="337" customWidth="1"/>
    <col min="5349" max="5351" width="12.25" style="337" customWidth="1"/>
    <col min="5352" max="5352" width="13.75" style="337" customWidth="1"/>
    <col min="5353" max="5354" width="14.75" style="337" customWidth="1"/>
    <col min="5355" max="5355" width="11.75" style="337" customWidth="1"/>
    <col min="5356" max="5356" width="13.25" style="337" customWidth="1"/>
    <col min="5357" max="5358" width="12.5" style="337" customWidth="1"/>
    <col min="5359" max="5359" width="20.25" style="337" customWidth="1"/>
    <col min="5360" max="5360" width="11.75" style="337" bestFit="1" customWidth="1"/>
    <col min="5361" max="5600" width="11" style="337"/>
    <col min="5601" max="5601" width="42.25" style="337" bestFit="1" customWidth="1"/>
    <col min="5602" max="5602" width="14.5" style="337" customWidth="1"/>
    <col min="5603" max="5604" width="11.25" style="337" customWidth="1"/>
    <col min="5605" max="5607" width="12.25" style="337" customWidth="1"/>
    <col min="5608" max="5608" width="13.75" style="337" customWidth="1"/>
    <col min="5609" max="5610" width="14.75" style="337" customWidth="1"/>
    <col min="5611" max="5611" width="11.75" style="337" customWidth="1"/>
    <col min="5612" max="5612" width="13.25" style="337" customWidth="1"/>
    <col min="5613" max="5614" width="12.5" style="337" customWidth="1"/>
    <col min="5615" max="5615" width="20.25" style="337" customWidth="1"/>
    <col min="5616" max="5616" width="11.75" style="337" bestFit="1" customWidth="1"/>
    <col min="5617" max="5856" width="11" style="337"/>
    <col min="5857" max="5857" width="42.25" style="337" bestFit="1" customWidth="1"/>
    <col min="5858" max="5858" width="14.5" style="337" customWidth="1"/>
    <col min="5859" max="5860" width="11.25" style="337" customWidth="1"/>
    <col min="5861" max="5863" width="12.25" style="337" customWidth="1"/>
    <col min="5864" max="5864" width="13.75" style="337" customWidth="1"/>
    <col min="5865" max="5866" width="14.75" style="337" customWidth="1"/>
    <col min="5867" max="5867" width="11.75" style="337" customWidth="1"/>
    <col min="5868" max="5868" width="13.25" style="337" customWidth="1"/>
    <col min="5869" max="5870" width="12.5" style="337" customWidth="1"/>
    <col min="5871" max="5871" width="20.25" style="337" customWidth="1"/>
    <col min="5872" max="5872" width="11.75" style="337" bestFit="1" customWidth="1"/>
    <col min="5873" max="6112" width="11" style="337"/>
    <col min="6113" max="6113" width="42.25" style="337" bestFit="1" customWidth="1"/>
    <col min="6114" max="6114" width="14.5" style="337" customWidth="1"/>
    <col min="6115" max="6116" width="11.25" style="337" customWidth="1"/>
    <col min="6117" max="6119" width="12.25" style="337" customWidth="1"/>
    <col min="6120" max="6120" width="13.75" style="337" customWidth="1"/>
    <col min="6121" max="6122" width="14.75" style="337" customWidth="1"/>
    <col min="6123" max="6123" width="11.75" style="337" customWidth="1"/>
    <col min="6124" max="6124" width="13.25" style="337" customWidth="1"/>
    <col min="6125" max="6126" width="12.5" style="337" customWidth="1"/>
    <col min="6127" max="6127" width="20.25" style="337" customWidth="1"/>
    <col min="6128" max="6128" width="11.75" style="337" bestFit="1" customWidth="1"/>
    <col min="6129" max="6368" width="11" style="337"/>
    <col min="6369" max="6369" width="42.25" style="337" bestFit="1" customWidth="1"/>
    <col min="6370" max="6370" width="14.5" style="337" customWidth="1"/>
    <col min="6371" max="6372" width="11.25" style="337" customWidth="1"/>
    <col min="6373" max="6375" width="12.25" style="337" customWidth="1"/>
    <col min="6376" max="6376" width="13.75" style="337" customWidth="1"/>
    <col min="6377" max="6378" width="14.75" style="337" customWidth="1"/>
    <col min="6379" max="6379" width="11.75" style="337" customWidth="1"/>
    <col min="6380" max="6380" width="13.25" style="337" customWidth="1"/>
    <col min="6381" max="6382" width="12.5" style="337" customWidth="1"/>
    <col min="6383" max="6383" width="20.25" style="337" customWidth="1"/>
    <col min="6384" max="6384" width="11.75" style="337" bestFit="1" customWidth="1"/>
    <col min="6385" max="6624" width="11" style="337"/>
    <col min="6625" max="6625" width="42.25" style="337" bestFit="1" customWidth="1"/>
    <col min="6626" max="6626" width="14.5" style="337" customWidth="1"/>
    <col min="6627" max="6628" width="11.25" style="337" customWidth="1"/>
    <col min="6629" max="6631" width="12.25" style="337" customWidth="1"/>
    <col min="6632" max="6632" width="13.75" style="337" customWidth="1"/>
    <col min="6633" max="6634" width="14.75" style="337" customWidth="1"/>
    <col min="6635" max="6635" width="11.75" style="337" customWidth="1"/>
    <col min="6636" max="6636" width="13.25" style="337" customWidth="1"/>
    <col min="6637" max="6638" width="12.5" style="337" customWidth="1"/>
    <col min="6639" max="6639" width="20.25" style="337" customWidth="1"/>
    <col min="6640" max="6640" width="11.75" style="337" bestFit="1" customWidth="1"/>
    <col min="6641" max="6880" width="11" style="337"/>
    <col min="6881" max="6881" width="42.25" style="337" bestFit="1" customWidth="1"/>
    <col min="6882" max="6882" width="14.5" style="337" customWidth="1"/>
    <col min="6883" max="6884" width="11.25" style="337" customWidth="1"/>
    <col min="6885" max="6887" width="12.25" style="337" customWidth="1"/>
    <col min="6888" max="6888" width="13.75" style="337" customWidth="1"/>
    <col min="6889" max="6890" width="14.75" style="337" customWidth="1"/>
    <col min="6891" max="6891" width="11.75" style="337" customWidth="1"/>
    <col min="6892" max="6892" width="13.25" style="337" customWidth="1"/>
    <col min="6893" max="6894" width="12.5" style="337" customWidth="1"/>
    <col min="6895" max="6895" width="20.25" style="337" customWidth="1"/>
    <col min="6896" max="6896" width="11.75" style="337" bestFit="1" customWidth="1"/>
    <col min="6897" max="7136" width="11" style="337"/>
    <col min="7137" max="7137" width="42.25" style="337" bestFit="1" customWidth="1"/>
    <col min="7138" max="7138" width="14.5" style="337" customWidth="1"/>
    <col min="7139" max="7140" width="11.25" style="337" customWidth="1"/>
    <col min="7141" max="7143" width="12.25" style="337" customWidth="1"/>
    <col min="7144" max="7144" width="13.75" style="337" customWidth="1"/>
    <col min="7145" max="7146" width="14.75" style="337" customWidth="1"/>
    <col min="7147" max="7147" width="11.75" style="337" customWidth="1"/>
    <col min="7148" max="7148" width="13.25" style="337" customWidth="1"/>
    <col min="7149" max="7150" width="12.5" style="337" customWidth="1"/>
    <col min="7151" max="7151" width="20.25" style="337" customWidth="1"/>
    <col min="7152" max="7152" width="11.75" style="337" bestFit="1" customWidth="1"/>
    <col min="7153" max="7392" width="11" style="337"/>
    <col min="7393" max="7393" width="42.25" style="337" bestFit="1" customWidth="1"/>
    <col min="7394" max="7394" width="14.5" style="337" customWidth="1"/>
    <col min="7395" max="7396" width="11.25" style="337" customWidth="1"/>
    <col min="7397" max="7399" width="12.25" style="337" customWidth="1"/>
    <col min="7400" max="7400" width="13.75" style="337" customWidth="1"/>
    <col min="7401" max="7402" width="14.75" style="337" customWidth="1"/>
    <col min="7403" max="7403" width="11.75" style="337" customWidth="1"/>
    <col min="7404" max="7404" width="13.25" style="337" customWidth="1"/>
    <col min="7405" max="7406" width="12.5" style="337" customWidth="1"/>
    <col min="7407" max="7407" width="20.25" style="337" customWidth="1"/>
    <col min="7408" max="7408" width="11.75" style="337" bestFit="1" customWidth="1"/>
    <col min="7409" max="7648" width="11" style="337"/>
    <col min="7649" max="7649" width="42.25" style="337" bestFit="1" customWidth="1"/>
    <col min="7650" max="7650" width="14.5" style="337" customWidth="1"/>
    <col min="7651" max="7652" width="11.25" style="337" customWidth="1"/>
    <col min="7653" max="7655" width="12.25" style="337" customWidth="1"/>
    <col min="7656" max="7656" width="13.75" style="337" customWidth="1"/>
    <col min="7657" max="7658" width="14.75" style="337" customWidth="1"/>
    <col min="7659" max="7659" width="11.75" style="337" customWidth="1"/>
    <col min="7660" max="7660" width="13.25" style="337" customWidth="1"/>
    <col min="7661" max="7662" width="12.5" style="337" customWidth="1"/>
    <col min="7663" max="7663" width="20.25" style="337" customWidth="1"/>
    <col min="7664" max="7664" width="11.75" style="337" bestFit="1" customWidth="1"/>
    <col min="7665" max="7904" width="11" style="337"/>
    <col min="7905" max="7905" width="42.25" style="337" bestFit="1" customWidth="1"/>
    <col min="7906" max="7906" width="14.5" style="337" customWidth="1"/>
    <col min="7907" max="7908" width="11.25" style="337" customWidth="1"/>
    <col min="7909" max="7911" width="12.25" style="337" customWidth="1"/>
    <col min="7912" max="7912" width="13.75" style="337" customWidth="1"/>
    <col min="7913" max="7914" width="14.75" style="337" customWidth="1"/>
    <col min="7915" max="7915" width="11.75" style="337" customWidth="1"/>
    <col min="7916" max="7916" width="13.25" style="337" customWidth="1"/>
    <col min="7917" max="7918" width="12.5" style="337" customWidth="1"/>
    <col min="7919" max="7919" width="20.25" style="337" customWidth="1"/>
    <col min="7920" max="7920" width="11.75" style="337" bestFit="1" customWidth="1"/>
    <col min="7921" max="8160" width="11" style="337"/>
    <col min="8161" max="8161" width="42.25" style="337" bestFit="1" customWidth="1"/>
    <col min="8162" max="8162" width="14.5" style="337" customWidth="1"/>
    <col min="8163" max="8164" width="11.25" style="337" customWidth="1"/>
    <col min="8165" max="8167" width="12.25" style="337" customWidth="1"/>
    <col min="8168" max="8168" width="13.75" style="337" customWidth="1"/>
    <col min="8169" max="8170" width="14.75" style="337" customWidth="1"/>
    <col min="8171" max="8171" width="11.75" style="337" customWidth="1"/>
    <col min="8172" max="8172" width="13.25" style="337" customWidth="1"/>
    <col min="8173" max="8174" width="12.5" style="337" customWidth="1"/>
    <col min="8175" max="8175" width="20.25" style="337" customWidth="1"/>
    <col min="8176" max="8176" width="11.75" style="337" bestFit="1" customWidth="1"/>
    <col min="8177" max="8416" width="11" style="337"/>
    <col min="8417" max="8417" width="42.25" style="337" bestFit="1" customWidth="1"/>
    <col min="8418" max="8418" width="14.5" style="337" customWidth="1"/>
    <col min="8419" max="8420" width="11.25" style="337" customWidth="1"/>
    <col min="8421" max="8423" width="12.25" style="337" customWidth="1"/>
    <col min="8424" max="8424" width="13.75" style="337" customWidth="1"/>
    <col min="8425" max="8426" width="14.75" style="337" customWidth="1"/>
    <col min="8427" max="8427" width="11.75" style="337" customWidth="1"/>
    <col min="8428" max="8428" width="13.25" style="337" customWidth="1"/>
    <col min="8429" max="8430" width="12.5" style="337" customWidth="1"/>
    <col min="8431" max="8431" width="20.25" style="337" customWidth="1"/>
    <col min="8432" max="8432" width="11.75" style="337" bestFit="1" customWidth="1"/>
    <col min="8433" max="8672" width="11" style="337"/>
    <col min="8673" max="8673" width="42.25" style="337" bestFit="1" customWidth="1"/>
    <col min="8674" max="8674" width="14.5" style="337" customWidth="1"/>
    <col min="8675" max="8676" width="11.25" style="337" customWidth="1"/>
    <col min="8677" max="8679" width="12.25" style="337" customWidth="1"/>
    <col min="8680" max="8680" width="13.75" style="337" customWidth="1"/>
    <col min="8681" max="8682" width="14.75" style="337" customWidth="1"/>
    <col min="8683" max="8683" width="11.75" style="337" customWidth="1"/>
    <col min="8684" max="8684" width="13.25" style="337" customWidth="1"/>
    <col min="8685" max="8686" width="12.5" style="337" customWidth="1"/>
    <col min="8687" max="8687" width="20.25" style="337" customWidth="1"/>
    <col min="8688" max="8688" width="11.75" style="337" bestFit="1" customWidth="1"/>
    <col min="8689" max="8928" width="11" style="337"/>
    <col min="8929" max="8929" width="42.25" style="337" bestFit="1" customWidth="1"/>
    <col min="8930" max="8930" width="14.5" style="337" customWidth="1"/>
    <col min="8931" max="8932" width="11.25" style="337" customWidth="1"/>
    <col min="8933" max="8935" width="12.25" style="337" customWidth="1"/>
    <col min="8936" max="8936" width="13.75" style="337" customWidth="1"/>
    <col min="8937" max="8938" width="14.75" style="337" customWidth="1"/>
    <col min="8939" max="8939" width="11.75" style="337" customWidth="1"/>
    <col min="8940" max="8940" width="13.25" style="337" customWidth="1"/>
    <col min="8941" max="8942" width="12.5" style="337" customWidth="1"/>
    <col min="8943" max="8943" width="20.25" style="337" customWidth="1"/>
    <col min="8944" max="8944" width="11.75" style="337" bestFit="1" customWidth="1"/>
    <col min="8945" max="9184" width="11" style="337"/>
    <col min="9185" max="9185" width="42.25" style="337" bestFit="1" customWidth="1"/>
    <col min="9186" max="9186" width="14.5" style="337" customWidth="1"/>
    <col min="9187" max="9188" width="11.25" style="337" customWidth="1"/>
    <col min="9189" max="9191" width="12.25" style="337" customWidth="1"/>
    <col min="9192" max="9192" width="13.75" style="337" customWidth="1"/>
    <col min="9193" max="9194" width="14.75" style="337" customWidth="1"/>
    <col min="9195" max="9195" width="11.75" style="337" customWidth="1"/>
    <col min="9196" max="9196" width="13.25" style="337" customWidth="1"/>
    <col min="9197" max="9198" width="12.5" style="337" customWidth="1"/>
    <col min="9199" max="9199" width="20.25" style="337" customWidth="1"/>
    <col min="9200" max="9200" width="11.75" style="337" bestFit="1" customWidth="1"/>
    <col min="9201" max="9440" width="11" style="337"/>
    <col min="9441" max="9441" width="42.25" style="337" bestFit="1" customWidth="1"/>
    <col min="9442" max="9442" width="14.5" style="337" customWidth="1"/>
    <col min="9443" max="9444" width="11.25" style="337" customWidth="1"/>
    <col min="9445" max="9447" width="12.25" style="337" customWidth="1"/>
    <col min="9448" max="9448" width="13.75" style="337" customWidth="1"/>
    <col min="9449" max="9450" width="14.75" style="337" customWidth="1"/>
    <col min="9451" max="9451" width="11.75" style="337" customWidth="1"/>
    <col min="9452" max="9452" width="13.25" style="337" customWidth="1"/>
    <col min="9453" max="9454" width="12.5" style="337" customWidth="1"/>
    <col min="9455" max="9455" width="20.25" style="337" customWidth="1"/>
    <col min="9456" max="9456" width="11.75" style="337" bestFit="1" customWidth="1"/>
    <col min="9457" max="9696" width="11" style="337"/>
    <col min="9697" max="9697" width="42.25" style="337" bestFit="1" customWidth="1"/>
    <col min="9698" max="9698" width="14.5" style="337" customWidth="1"/>
    <col min="9699" max="9700" width="11.25" style="337" customWidth="1"/>
    <col min="9701" max="9703" width="12.25" style="337" customWidth="1"/>
    <col min="9704" max="9704" width="13.75" style="337" customWidth="1"/>
    <col min="9705" max="9706" width="14.75" style="337" customWidth="1"/>
    <col min="9707" max="9707" width="11.75" style="337" customWidth="1"/>
    <col min="9708" max="9708" width="13.25" style="337" customWidth="1"/>
    <col min="9709" max="9710" width="12.5" style="337" customWidth="1"/>
    <col min="9711" max="9711" width="20.25" style="337" customWidth="1"/>
    <col min="9712" max="9712" width="11.75" style="337" bestFit="1" customWidth="1"/>
    <col min="9713" max="9952" width="11" style="337"/>
    <col min="9953" max="9953" width="42.25" style="337" bestFit="1" customWidth="1"/>
    <col min="9954" max="9954" width="14.5" style="337" customWidth="1"/>
    <col min="9955" max="9956" width="11.25" style="337" customWidth="1"/>
    <col min="9957" max="9959" width="12.25" style="337" customWidth="1"/>
    <col min="9960" max="9960" width="13.75" style="337" customWidth="1"/>
    <col min="9961" max="9962" width="14.75" style="337" customWidth="1"/>
    <col min="9963" max="9963" width="11.75" style="337" customWidth="1"/>
    <col min="9964" max="9964" width="13.25" style="337" customWidth="1"/>
    <col min="9965" max="9966" width="12.5" style="337" customWidth="1"/>
    <col min="9967" max="9967" width="20.25" style="337" customWidth="1"/>
    <col min="9968" max="9968" width="11.75" style="337" bestFit="1" customWidth="1"/>
    <col min="9969" max="10208" width="11" style="337"/>
    <col min="10209" max="10209" width="42.25" style="337" bestFit="1" customWidth="1"/>
    <col min="10210" max="10210" width="14.5" style="337" customWidth="1"/>
    <col min="10211" max="10212" width="11.25" style="337" customWidth="1"/>
    <col min="10213" max="10215" width="12.25" style="337" customWidth="1"/>
    <col min="10216" max="10216" width="13.75" style="337" customWidth="1"/>
    <col min="10217" max="10218" width="14.75" style="337" customWidth="1"/>
    <col min="10219" max="10219" width="11.75" style="337" customWidth="1"/>
    <col min="10220" max="10220" width="13.25" style="337" customWidth="1"/>
    <col min="10221" max="10222" width="12.5" style="337" customWidth="1"/>
    <col min="10223" max="10223" width="20.25" style="337" customWidth="1"/>
    <col min="10224" max="10224" width="11.75" style="337" bestFit="1" customWidth="1"/>
    <col min="10225" max="10464" width="11" style="337"/>
    <col min="10465" max="10465" width="42.25" style="337" bestFit="1" customWidth="1"/>
    <col min="10466" max="10466" width="14.5" style="337" customWidth="1"/>
    <col min="10467" max="10468" width="11.25" style="337" customWidth="1"/>
    <col min="10469" max="10471" width="12.25" style="337" customWidth="1"/>
    <col min="10472" max="10472" width="13.75" style="337" customWidth="1"/>
    <col min="10473" max="10474" width="14.75" style="337" customWidth="1"/>
    <col min="10475" max="10475" width="11.75" style="337" customWidth="1"/>
    <col min="10476" max="10476" width="13.25" style="337" customWidth="1"/>
    <col min="10477" max="10478" width="12.5" style="337" customWidth="1"/>
    <col min="10479" max="10479" width="20.25" style="337" customWidth="1"/>
    <col min="10480" max="10480" width="11.75" style="337" bestFit="1" customWidth="1"/>
    <col min="10481" max="10720" width="11" style="337"/>
    <col min="10721" max="10721" width="42.25" style="337" bestFit="1" customWidth="1"/>
    <col min="10722" max="10722" width="14.5" style="337" customWidth="1"/>
    <col min="10723" max="10724" width="11.25" style="337" customWidth="1"/>
    <col min="10725" max="10727" width="12.25" style="337" customWidth="1"/>
    <col min="10728" max="10728" width="13.75" style="337" customWidth="1"/>
    <col min="10729" max="10730" width="14.75" style="337" customWidth="1"/>
    <col min="10731" max="10731" width="11.75" style="337" customWidth="1"/>
    <col min="10732" max="10732" width="13.25" style="337" customWidth="1"/>
    <col min="10733" max="10734" width="12.5" style="337" customWidth="1"/>
    <col min="10735" max="10735" width="20.25" style="337" customWidth="1"/>
    <col min="10736" max="10736" width="11.75" style="337" bestFit="1" customWidth="1"/>
    <col min="10737" max="10976" width="11" style="337"/>
    <col min="10977" max="10977" width="42.25" style="337" bestFit="1" customWidth="1"/>
    <col min="10978" max="10978" width="14.5" style="337" customWidth="1"/>
    <col min="10979" max="10980" width="11.25" style="337" customWidth="1"/>
    <col min="10981" max="10983" width="12.25" style="337" customWidth="1"/>
    <col min="10984" max="10984" width="13.75" style="337" customWidth="1"/>
    <col min="10985" max="10986" width="14.75" style="337" customWidth="1"/>
    <col min="10987" max="10987" width="11.75" style="337" customWidth="1"/>
    <col min="10988" max="10988" width="13.25" style="337" customWidth="1"/>
    <col min="10989" max="10990" width="12.5" style="337" customWidth="1"/>
    <col min="10991" max="10991" width="20.25" style="337" customWidth="1"/>
    <col min="10992" max="10992" width="11.75" style="337" bestFit="1" customWidth="1"/>
    <col min="10993" max="11232" width="11" style="337"/>
    <col min="11233" max="11233" width="42.25" style="337" bestFit="1" customWidth="1"/>
    <col min="11234" max="11234" width="14.5" style="337" customWidth="1"/>
    <col min="11235" max="11236" width="11.25" style="337" customWidth="1"/>
    <col min="11237" max="11239" width="12.25" style="337" customWidth="1"/>
    <col min="11240" max="11240" width="13.75" style="337" customWidth="1"/>
    <col min="11241" max="11242" width="14.75" style="337" customWidth="1"/>
    <col min="11243" max="11243" width="11.75" style="337" customWidth="1"/>
    <col min="11244" max="11244" width="13.25" style="337" customWidth="1"/>
    <col min="11245" max="11246" width="12.5" style="337" customWidth="1"/>
    <col min="11247" max="11247" width="20.25" style="337" customWidth="1"/>
    <col min="11248" max="11248" width="11.75" style="337" bestFit="1" customWidth="1"/>
    <col min="11249" max="11488" width="11" style="337"/>
    <col min="11489" max="11489" width="42.25" style="337" bestFit="1" customWidth="1"/>
    <col min="11490" max="11490" width="14.5" style="337" customWidth="1"/>
    <col min="11491" max="11492" width="11.25" style="337" customWidth="1"/>
    <col min="11493" max="11495" width="12.25" style="337" customWidth="1"/>
    <col min="11496" max="11496" width="13.75" style="337" customWidth="1"/>
    <col min="11497" max="11498" width="14.75" style="337" customWidth="1"/>
    <col min="11499" max="11499" width="11.75" style="337" customWidth="1"/>
    <col min="11500" max="11500" width="13.25" style="337" customWidth="1"/>
    <col min="11501" max="11502" width="12.5" style="337" customWidth="1"/>
    <col min="11503" max="11503" width="20.25" style="337" customWidth="1"/>
    <col min="11504" max="11504" width="11.75" style="337" bestFit="1" customWidth="1"/>
    <col min="11505" max="11744" width="11" style="337"/>
    <col min="11745" max="11745" width="42.25" style="337" bestFit="1" customWidth="1"/>
    <col min="11746" max="11746" width="14.5" style="337" customWidth="1"/>
    <col min="11747" max="11748" width="11.25" style="337" customWidth="1"/>
    <col min="11749" max="11751" width="12.25" style="337" customWidth="1"/>
    <col min="11752" max="11752" width="13.75" style="337" customWidth="1"/>
    <col min="11753" max="11754" width="14.75" style="337" customWidth="1"/>
    <col min="11755" max="11755" width="11.75" style="337" customWidth="1"/>
    <col min="11756" max="11756" width="13.25" style="337" customWidth="1"/>
    <col min="11757" max="11758" width="12.5" style="337" customWidth="1"/>
    <col min="11759" max="11759" width="20.25" style="337" customWidth="1"/>
    <col min="11760" max="11760" width="11.75" style="337" bestFit="1" customWidth="1"/>
    <col min="11761" max="12000" width="11" style="337"/>
    <col min="12001" max="12001" width="42.25" style="337" bestFit="1" customWidth="1"/>
    <col min="12002" max="12002" width="14.5" style="337" customWidth="1"/>
    <col min="12003" max="12004" width="11.25" style="337" customWidth="1"/>
    <col min="12005" max="12007" width="12.25" style="337" customWidth="1"/>
    <col min="12008" max="12008" width="13.75" style="337" customWidth="1"/>
    <col min="12009" max="12010" width="14.75" style="337" customWidth="1"/>
    <col min="12011" max="12011" width="11.75" style="337" customWidth="1"/>
    <col min="12012" max="12012" width="13.25" style="337" customWidth="1"/>
    <col min="12013" max="12014" width="12.5" style="337" customWidth="1"/>
    <col min="12015" max="12015" width="20.25" style="337" customWidth="1"/>
    <col min="12016" max="12016" width="11.75" style="337" bestFit="1" customWidth="1"/>
    <col min="12017" max="12256" width="11" style="337"/>
    <col min="12257" max="12257" width="42.25" style="337" bestFit="1" customWidth="1"/>
    <col min="12258" max="12258" width="14.5" style="337" customWidth="1"/>
    <col min="12259" max="12260" width="11.25" style="337" customWidth="1"/>
    <col min="12261" max="12263" width="12.25" style="337" customWidth="1"/>
    <col min="12264" max="12264" width="13.75" style="337" customWidth="1"/>
    <col min="12265" max="12266" width="14.75" style="337" customWidth="1"/>
    <col min="12267" max="12267" width="11.75" style="337" customWidth="1"/>
    <col min="12268" max="12268" width="13.25" style="337" customWidth="1"/>
    <col min="12269" max="12270" width="12.5" style="337" customWidth="1"/>
    <col min="12271" max="12271" width="20.25" style="337" customWidth="1"/>
    <col min="12272" max="12272" width="11.75" style="337" bestFit="1" customWidth="1"/>
    <col min="12273" max="12512" width="11" style="337"/>
    <col min="12513" max="12513" width="42.25" style="337" bestFit="1" customWidth="1"/>
    <col min="12514" max="12514" width="14.5" style="337" customWidth="1"/>
    <col min="12515" max="12516" width="11.25" style="337" customWidth="1"/>
    <col min="12517" max="12519" width="12.25" style="337" customWidth="1"/>
    <col min="12520" max="12520" width="13.75" style="337" customWidth="1"/>
    <col min="12521" max="12522" width="14.75" style="337" customWidth="1"/>
    <col min="12523" max="12523" width="11.75" style="337" customWidth="1"/>
    <col min="12524" max="12524" width="13.25" style="337" customWidth="1"/>
    <col min="12525" max="12526" width="12.5" style="337" customWidth="1"/>
    <col min="12527" max="12527" width="20.25" style="337" customWidth="1"/>
    <col min="12528" max="12528" width="11.75" style="337" bestFit="1" customWidth="1"/>
    <col min="12529" max="12768" width="11" style="337"/>
    <col min="12769" max="12769" width="42.25" style="337" bestFit="1" customWidth="1"/>
    <col min="12770" max="12770" width="14.5" style="337" customWidth="1"/>
    <col min="12771" max="12772" width="11.25" style="337" customWidth="1"/>
    <col min="12773" max="12775" width="12.25" style="337" customWidth="1"/>
    <col min="12776" max="12776" width="13.75" style="337" customWidth="1"/>
    <col min="12777" max="12778" width="14.75" style="337" customWidth="1"/>
    <col min="12779" max="12779" width="11.75" style="337" customWidth="1"/>
    <col min="12780" max="12780" width="13.25" style="337" customWidth="1"/>
    <col min="12781" max="12782" width="12.5" style="337" customWidth="1"/>
    <col min="12783" max="12783" width="20.25" style="337" customWidth="1"/>
    <col min="12784" max="12784" width="11.75" style="337" bestFit="1" customWidth="1"/>
    <col min="12785" max="13024" width="11" style="337"/>
    <col min="13025" max="13025" width="42.25" style="337" bestFit="1" customWidth="1"/>
    <col min="13026" max="13026" width="14.5" style="337" customWidth="1"/>
    <col min="13027" max="13028" width="11.25" style="337" customWidth="1"/>
    <col min="13029" max="13031" width="12.25" style="337" customWidth="1"/>
    <col min="13032" max="13032" width="13.75" style="337" customWidth="1"/>
    <col min="13033" max="13034" width="14.75" style="337" customWidth="1"/>
    <col min="13035" max="13035" width="11.75" style="337" customWidth="1"/>
    <col min="13036" max="13036" width="13.25" style="337" customWidth="1"/>
    <col min="13037" max="13038" width="12.5" style="337" customWidth="1"/>
    <col min="13039" max="13039" width="20.25" style="337" customWidth="1"/>
    <col min="13040" max="13040" width="11.75" style="337" bestFit="1" customWidth="1"/>
    <col min="13041" max="13280" width="11" style="337"/>
    <col min="13281" max="13281" width="42.25" style="337" bestFit="1" customWidth="1"/>
    <col min="13282" max="13282" width="14.5" style="337" customWidth="1"/>
    <col min="13283" max="13284" width="11.25" style="337" customWidth="1"/>
    <col min="13285" max="13287" width="12.25" style="337" customWidth="1"/>
    <col min="13288" max="13288" width="13.75" style="337" customWidth="1"/>
    <col min="13289" max="13290" width="14.75" style="337" customWidth="1"/>
    <col min="13291" max="13291" width="11.75" style="337" customWidth="1"/>
    <col min="13292" max="13292" width="13.25" style="337" customWidth="1"/>
    <col min="13293" max="13294" width="12.5" style="337" customWidth="1"/>
    <col min="13295" max="13295" width="20.25" style="337" customWidth="1"/>
    <col min="13296" max="13296" width="11.75" style="337" bestFit="1" customWidth="1"/>
    <col min="13297" max="13536" width="11" style="337"/>
    <col min="13537" max="13537" width="42.25" style="337" bestFit="1" customWidth="1"/>
    <col min="13538" max="13538" width="14.5" style="337" customWidth="1"/>
    <col min="13539" max="13540" width="11.25" style="337" customWidth="1"/>
    <col min="13541" max="13543" width="12.25" style="337" customWidth="1"/>
    <col min="13544" max="13544" width="13.75" style="337" customWidth="1"/>
    <col min="13545" max="13546" width="14.75" style="337" customWidth="1"/>
    <col min="13547" max="13547" width="11.75" style="337" customWidth="1"/>
    <col min="13548" max="13548" width="13.25" style="337" customWidth="1"/>
    <col min="13549" max="13550" width="12.5" style="337" customWidth="1"/>
    <col min="13551" max="13551" width="20.25" style="337" customWidth="1"/>
    <col min="13552" max="13552" width="11.75" style="337" bestFit="1" customWidth="1"/>
    <col min="13553" max="13792" width="11" style="337"/>
    <col min="13793" max="13793" width="42.25" style="337" bestFit="1" customWidth="1"/>
    <col min="13794" max="13794" width="14.5" style="337" customWidth="1"/>
    <col min="13795" max="13796" width="11.25" style="337" customWidth="1"/>
    <col min="13797" max="13799" width="12.25" style="337" customWidth="1"/>
    <col min="13800" max="13800" width="13.75" style="337" customWidth="1"/>
    <col min="13801" max="13802" width="14.75" style="337" customWidth="1"/>
    <col min="13803" max="13803" width="11.75" style="337" customWidth="1"/>
    <col min="13804" max="13804" width="13.25" style="337" customWidth="1"/>
    <col min="13805" max="13806" width="12.5" style="337" customWidth="1"/>
    <col min="13807" max="13807" width="20.25" style="337" customWidth="1"/>
    <col min="13808" max="13808" width="11.75" style="337" bestFit="1" customWidth="1"/>
    <col min="13809" max="14048" width="11" style="337"/>
    <col min="14049" max="14049" width="42.25" style="337" bestFit="1" customWidth="1"/>
    <col min="14050" max="14050" width="14.5" style="337" customWidth="1"/>
    <col min="14051" max="14052" width="11.25" style="337" customWidth="1"/>
    <col min="14053" max="14055" width="12.25" style="337" customWidth="1"/>
    <col min="14056" max="14056" width="13.75" style="337" customWidth="1"/>
    <col min="14057" max="14058" width="14.75" style="337" customWidth="1"/>
    <col min="14059" max="14059" width="11.75" style="337" customWidth="1"/>
    <col min="14060" max="14060" width="13.25" style="337" customWidth="1"/>
    <col min="14061" max="14062" width="12.5" style="337" customWidth="1"/>
    <col min="14063" max="14063" width="20.25" style="337" customWidth="1"/>
    <col min="14064" max="14064" width="11.75" style="337" bestFit="1" customWidth="1"/>
    <col min="14065" max="14304" width="11" style="337"/>
    <col min="14305" max="14305" width="42.25" style="337" bestFit="1" customWidth="1"/>
    <col min="14306" max="14306" width="14.5" style="337" customWidth="1"/>
    <col min="14307" max="14308" width="11.25" style="337" customWidth="1"/>
    <col min="14309" max="14311" width="12.25" style="337" customWidth="1"/>
    <col min="14312" max="14312" width="13.75" style="337" customWidth="1"/>
    <col min="14313" max="14314" width="14.75" style="337" customWidth="1"/>
    <col min="14315" max="14315" width="11.75" style="337" customWidth="1"/>
    <col min="14316" max="14316" width="13.25" style="337" customWidth="1"/>
    <col min="14317" max="14318" width="12.5" style="337" customWidth="1"/>
    <col min="14319" max="14319" width="20.25" style="337" customWidth="1"/>
    <col min="14320" max="14320" width="11.75" style="337" bestFit="1" customWidth="1"/>
    <col min="14321" max="14560" width="11" style="337"/>
    <col min="14561" max="14561" width="42.25" style="337" bestFit="1" customWidth="1"/>
    <col min="14562" max="14562" width="14.5" style="337" customWidth="1"/>
    <col min="14563" max="14564" width="11.25" style="337" customWidth="1"/>
    <col min="14565" max="14567" width="12.25" style="337" customWidth="1"/>
    <col min="14568" max="14568" width="13.75" style="337" customWidth="1"/>
    <col min="14569" max="14570" width="14.75" style="337" customWidth="1"/>
    <col min="14571" max="14571" width="11.75" style="337" customWidth="1"/>
    <col min="14572" max="14572" width="13.25" style="337" customWidth="1"/>
    <col min="14573" max="14574" width="12.5" style="337" customWidth="1"/>
    <col min="14575" max="14575" width="20.25" style="337" customWidth="1"/>
    <col min="14576" max="14576" width="11.75" style="337" bestFit="1" customWidth="1"/>
    <col min="14577" max="14816" width="11" style="337"/>
    <col min="14817" max="14817" width="42.25" style="337" bestFit="1" customWidth="1"/>
    <col min="14818" max="14818" width="14.5" style="337" customWidth="1"/>
    <col min="14819" max="14820" width="11.25" style="337" customWidth="1"/>
    <col min="14821" max="14823" width="12.25" style="337" customWidth="1"/>
    <col min="14824" max="14824" width="13.75" style="337" customWidth="1"/>
    <col min="14825" max="14826" width="14.75" style="337" customWidth="1"/>
    <col min="14827" max="14827" width="11.75" style="337" customWidth="1"/>
    <col min="14828" max="14828" width="13.25" style="337" customWidth="1"/>
    <col min="14829" max="14830" width="12.5" style="337" customWidth="1"/>
    <col min="14831" max="14831" width="20.25" style="337" customWidth="1"/>
    <col min="14832" max="14832" width="11.75" style="337" bestFit="1" customWidth="1"/>
    <col min="14833" max="15072" width="11" style="337"/>
    <col min="15073" max="15073" width="42.25" style="337" bestFit="1" customWidth="1"/>
    <col min="15074" max="15074" width="14.5" style="337" customWidth="1"/>
    <col min="15075" max="15076" width="11.25" style="337" customWidth="1"/>
    <col min="15077" max="15079" width="12.25" style="337" customWidth="1"/>
    <col min="15080" max="15080" width="13.75" style="337" customWidth="1"/>
    <col min="15081" max="15082" width="14.75" style="337" customWidth="1"/>
    <col min="15083" max="15083" width="11.75" style="337" customWidth="1"/>
    <col min="15084" max="15084" width="13.25" style="337" customWidth="1"/>
    <col min="15085" max="15086" width="12.5" style="337" customWidth="1"/>
    <col min="15087" max="15087" width="20.25" style="337" customWidth="1"/>
    <col min="15088" max="15088" width="11.75" style="337" bestFit="1" customWidth="1"/>
    <col min="15089" max="15328" width="11" style="337"/>
    <col min="15329" max="15329" width="42.25" style="337" bestFit="1" customWidth="1"/>
    <col min="15330" max="15330" width="14.5" style="337" customWidth="1"/>
    <col min="15331" max="15332" width="11.25" style="337" customWidth="1"/>
    <col min="15333" max="15335" width="12.25" style="337" customWidth="1"/>
    <col min="15336" max="15336" width="13.75" style="337" customWidth="1"/>
    <col min="15337" max="15338" width="14.75" style="337" customWidth="1"/>
    <col min="15339" max="15339" width="11.75" style="337" customWidth="1"/>
    <col min="15340" max="15340" width="13.25" style="337" customWidth="1"/>
    <col min="15341" max="15342" width="12.5" style="337" customWidth="1"/>
    <col min="15343" max="15343" width="20.25" style="337" customWidth="1"/>
    <col min="15344" max="15344" width="11.75" style="337" bestFit="1" customWidth="1"/>
    <col min="15345" max="15584" width="11" style="337"/>
    <col min="15585" max="15585" width="42.25" style="337" bestFit="1" customWidth="1"/>
    <col min="15586" max="15586" width="14.5" style="337" customWidth="1"/>
    <col min="15587" max="15588" width="11.25" style="337" customWidth="1"/>
    <col min="15589" max="15591" width="12.25" style="337" customWidth="1"/>
    <col min="15592" max="15592" width="13.75" style="337" customWidth="1"/>
    <col min="15593" max="15594" width="14.75" style="337" customWidth="1"/>
    <col min="15595" max="15595" width="11.75" style="337" customWidth="1"/>
    <col min="15596" max="15596" width="13.25" style="337" customWidth="1"/>
    <col min="15597" max="15598" width="12.5" style="337" customWidth="1"/>
    <col min="15599" max="15599" width="20.25" style="337" customWidth="1"/>
    <col min="15600" max="15600" width="11.75" style="337" bestFit="1" customWidth="1"/>
    <col min="15601" max="15840" width="11" style="337"/>
    <col min="15841" max="15841" width="42.25" style="337" bestFit="1" customWidth="1"/>
    <col min="15842" max="15842" width="14.5" style="337" customWidth="1"/>
    <col min="15843" max="15844" width="11.25" style="337" customWidth="1"/>
    <col min="15845" max="15847" width="12.25" style="337" customWidth="1"/>
    <col min="15848" max="15848" width="13.75" style="337" customWidth="1"/>
    <col min="15849" max="15850" width="14.75" style="337" customWidth="1"/>
    <col min="15851" max="15851" width="11.75" style="337" customWidth="1"/>
    <col min="15852" max="15852" width="13.25" style="337" customWidth="1"/>
    <col min="15853" max="15854" width="12.5" style="337" customWidth="1"/>
    <col min="15855" max="15855" width="20.25" style="337" customWidth="1"/>
    <col min="15856" max="15856" width="11.75" style="337" bestFit="1" customWidth="1"/>
    <col min="15857" max="16096" width="11" style="337"/>
    <col min="16097" max="16097" width="42.25" style="337" bestFit="1" customWidth="1"/>
    <col min="16098" max="16098" width="14.5" style="337" customWidth="1"/>
    <col min="16099" max="16100" width="11.25" style="337" customWidth="1"/>
    <col min="16101" max="16103" width="12.25" style="337" customWidth="1"/>
    <col min="16104" max="16104" width="13.75" style="337" customWidth="1"/>
    <col min="16105" max="16106" width="14.75" style="337" customWidth="1"/>
    <col min="16107" max="16107" width="11.75" style="337" customWidth="1"/>
    <col min="16108" max="16108" width="13.25" style="337" customWidth="1"/>
    <col min="16109" max="16110" width="12.5" style="337" customWidth="1"/>
    <col min="16111" max="16111" width="20.25" style="337" customWidth="1"/>
    <col min="16112" max="16112" width="11.75" style="337" bestFit="1" customWidth="1"/>
    <col min="16113" max="16384" width="11" style="337"/>
  </cols>
  <sheetData>
    <row r="2" spans="2:9" ht="20.25" x14ac:dyDescent="0.3">
      <c r="B2" s="447" t="s">
        <v>79</v>
      </c>
      <c r="C2" s="447"/>
      <c r="D2" s="447"/>
      <c r="E2" s="447"/>
      <c r="F2" s="447"/>
    </row>
    <row r="3" spans="2:9" ht="18" x14ac:dyDescent="0.3">
      <c r="B3" s="448" t="s">
        <v>1116</v>
      </c>
      <c r="C3" s="448"/>
      <c r="D3" s="448"/>
      <c r="E3" s="448"/>
      <c r="F3" s="448"/>
    </row>
    <row r="4" spans="2:9" ht="23.25" customHeight="1" x14ac:dyDescent="0.3">
      <c r="B4" s="449" t="s">
        <v>80</v>
      </c>
      <c r="C4" s="449"/>
      <c r="D4" s="449"/>
      <c r="E4" s="449"/>
      <c r="F4" s="449"/>
    </row>
    <row r="5" spans="2:9" ht="18" x14ac:dyDescent="0.3">
      <c r="B5" s="450" t="s">
        <v>24</v>
      </c>
      <c r="C5" s="450"/>
      <c r="D5" s="450"/>
      <c r="E5" s="450"/>
      <c r="F5" s="450"/>
    </row>
    <row r="6" spans="2:9" ht="18" x14ac:dyDescent="0.3">
      <c r="B6" s="21"/>
      <c r="C6" s="21"/>
      <c r="D6" s="21"/>
      <c r="E6" s="21"/>
      <c r="F6" s="21"/>
    </row>
    <row r="7" spans="2:9" x14ac:dyDescent="0.3">
      <c r="B7" s="339"/>
      <c r="C7" s="4"/>
      <c r="D7" s="457"/>
      <c r="E7" s="457"/>
      <c r="F7" s="457"/>
    </row>
    <row r="8" spans="2:9" s="4" customFormat="1" ht="33.75" customHeight="1" x14ac:dyDescent="0.25">
      <c r="B8" s="455" t="s">
        <v>1106</v>
      </c>
      <c r="C8" s="456"/>
      <c r="D8" s="140" t="s">
        <v>13</v>
      </c>
      <c r="E8" s="140" t="s">
        <v>1107</v>
      </c>
      <c r="F8" s="340" t="s">
        <v>81</v>
      </c>
    </row>
    <row r="9" spans="2:9" s="1" customFormat="1" x14ac:dyDescent="0.25">
      <c r="B9" s="452" t="s">
        <v>1108</v>
      </c>
      <c r="C9" s="453"/>
      <c r="D9" s="341">
        <f>(640463506.2*1.05)*1.05</f>
        <v>706111015.58550012</v>
      </c>
      <c r="E9" s="149">
        <f>D9*5%</f>
        <v>35305550.779275008</v>
      </c>
      <c r="F9" s="149">
        <f>D9+E9</f>
        <v>741416566.36477518</v>
      </c>
      <c r="I9" s="24"/>
    </row>
    <row r="10" spans="2:9" s="1" customFormat="1" x14ac:dyDescent="0.25">
      <c r="B10" s="452" t="s">
        <v>1108</v>
      </c>
      <c r="C10" s="453"/>
      <c r="D10" s="341">
        <f>640463506.2*1.05*1.05</f>
        <v>706111015.58550012</v>
      </c>
      <c r="E10" s="149">
        <f t="shared" ref="E10:E17" si="0">D10*5%</f>
        <v>35305550.779275008</v>
      </c>
      <c r="F10" s="149">
        <f t="shared" ref="F10:F17" si="1">D10+E10</f>
        <v>741416566.36477518</v>
      </c>
    </row>
    <row r="11" spans="2:9" s="1" customFormat="1" x14ac:dyDescent="0.25">
      <c r="B11" s="452" t="s">
        <v>1108</v>
      </c>
      <c r="C11" s="453"/>
      <c r="D11" s="341">
        <f>640463506.2*1.05*1.05</f>
        <v>706111015.58550012</v>
      </c>
      <c r="E11" s="149">
        <f t="shared" si="0"/>
        <v>35305550.779275008</v>
      </c>
      <c r="F11" s="149">
        <f t="shared" si="1"/>
        <v>741416566.36477518</v>
      </c>
    </row>
    <row r="12" spans="2:9" s="1" customFormat="1" ht="29.25" customHeight="1" x14ac:dyDescent="0.25">
      <c r="B12" s="452" t="s">
        <v>1109</v>
      </c>
      <c r="C12" s="453"/>
      <c r="D12" s="341">
        <f>891927387.75*1.05*1.05</f>
        <v>983349944.99437511</v>
      </c>
      <c r="E12" s="149">
        <f t="shared" si="0"/>
        <v>49167497.249718755</v>
      </c>
      <c r="F12" s="149">
        <f t="shared" si="1"/>
        <v>1032517442.2440939</v>
      </c>
    </row>
    <row r="13" spans="2:9" s="1" customFormat="1" x14ac:dyDescent="0.25">
      <c r="B13" s="452" t="s">
        <v>1110</v>
      </c>
      <c r="C13" s="453"/>
      <c r="D13" s="341">
        <f>524389783.05*1.05*1.05</f>
        <v>578139735.81262505</v>
      </c>
      <c r="E13" s="149">
        <f t="shared" si="0"/>
        <v>28906986.790631253</v>
      </c>
      <c r="F13" s="149">
        <f t="shared" si="1"/>
        <v>607046722.60325634</v>
      </c>
    </row>
    <row r="14" spans="2:9" s="1" customFormat="1" x14ac:dyDescent="0.25">
      <c r="B14" s="452" t="s">
        <v>1111</v>
      </c>
      <c r="C14" s="453"/>
      <c r="D14" s="341">
        <f>5740350000*1.05*1.05</f>
        <v>6328735875</v>
      </c>
      <c r="E14" s="149">
        <f>D14*5%</f>
        <v>316436793.75</v>
      </c>
      <c r="F14" s="149">
        <f t="shared" si="1"/>
        <v>6645172668.75</v>
      </c>
    </row>
    <row r="15" spans="2:9" s="1" customFormat="1" x14ac:dyDescent="0.25">
      <c r="B15" s="452" t="s">
        <v>1112</v>
      </c>
      <c r="C15" s="453"/>
      <c r="D15" s="149">
        <f>376541764.2*1.05*1.05</f>
        <v>415137295.03050005</v>
      </c>
      <c r="E15" s="149">
        <f t="shared" si="0"/>
        <v>20756864.751525003</v>
      </c>
      <c r="F15" s="149">
        <f t="shared" si="1"/>
        <v>435894159.78202504</v>
      </c>
    </row>
    <row r="16" spans="2:9" s="1" customFormat="1" ht="27" customHeight="1" x14ac:dyDescent="0.25">
      <c r="B16" s="452" t="s">
        <v>1113</v>
      </c>
      <c r="C16" s="453"/>
      <c r="D16" s="149">
        <f>3706235019.9*1.05*1.05</f>
        <v>4086124109.4397507</v>
      </c>
      <c r="E16" s="149">
        <f t="shared" si="0"/>
        <v>204306205.47198755</v>
      </c>
      <c r="F16" s="149">
        <f t="shared" si="1"/>
        <v>4290430314.9117384</v>
      </c>
    </row>
    <row r="17" spans="2:10" s="1" customFormat="1" ht="23.45" customHeight="1" x14ac:dyDescent="0.25">
      <c r="B17" s="452" t="s">
        <v>1114</v>
      </c>
      <c r="C17" s="453"/>
      <c r="D17" s="149">
        <f>3706235019.9*1.05*1.05</f>
        <v>4086124109.4397507</v>
      </c>
      <c r="E17" s="149">
        <f t="shared" si="0"/>
        <v>204306205.47198755</v>
      </c>
      <c r="F17" s="149">
        <f t="shared" si="1"/>
        <v>4290430314.9117384</v>
      </c>
    </row>
    <row r="18" spans="2:10" s="2" customFormat="1" ht="15" customHeight="1" x14ac:dyDescent="0.25">
      <c r="B18" s="454" t="s">
        <v>1115</v>
      </c>
      <c r="C18" s="454"/>
      <c r="D18" s="342">
        <f>SUM(D9:D17)</f>
        <v>18595944116.473503</v>
      </c>
      <c r="E18" s="342">
        <f>SUM(E9:E17)</f>
        <v>929797205.82367516</v>
      </c>
      <c r="F18" s="342">
        <f>SUM(F9:F17)</f>
        <v>19525741322.297176</v>
      </c>
      <c r="I18" s="344"/>
      <c r="J18" s="344"/>
    </row>
    <row r="20" spans="2:10" x14ac:dyDescent="0.3">
      <c r="B20" s="451" t="s">
        <v>82</v>
      </c>
      <c r="C20" s="451"/>
      <c r="D20" s="451"/>
      <c r="E20" s="451"/>
      <c r="F20" s="451"/>
    </row>
    <row r="21" spans="2:10" ht="20.25" customHeight="1" x14ac:dyDescent="0.3">
      <c r="B21" s="451" t="s">
        <v>83</v>
      </c>
      <c r="C21" s="451"/>
      <c r="D21" s="451"/>
      <c r="E21" s="451"/>
      <c r="F21" s="451"/>
    </row>
    <row r="22" spans="2:10" x14ac:dyDescent="0.3">
      <c r="D22" s="343"/>
    </row>
    <row r="23" spans="2:10" x14ac:dyDescent="0.3">
      <c r="D23" s="343"/>
    </row>
    <row r="24" spans="2:10" x14ac:dyDescent="0.3">
      <c r="D24" s="343"/>
    </row>
    <row r="25" spans="2:10" x14ac:dyDescent="0.3">
      <c r="D25" s="343"/>
    </row>
    <row r="26" spans="2:10" x14ac:dyDescent="0.3">
      <c r="D26" s="343"/>
    </row>
    <row r="27" spans="2:10" x14ac:dyDescent="0.3">
      <c r="D27" s="343"/>
    </row>
    <row r="28" spans="2:10" x14ac:dyDescent="0.3">
      <c r="D28" s="343"/>
    </row>
    <row r="29" spans="2:10" x14ac:dyDescent="0.3">
      <c r="D29" s="343"/>
    </row>
    <row r="30" spans="2:10" x14ac:dyDescent="0.3">
      <c r="D30" s="343"/>
    </row>
    <row r="31" spans="2:10" x14ac:dyDescent="0.3">
      <c r="D31" s="343"/>
    </row>
    <row r="32" spans="2:10" x14ac:dyDescent="0.3">
      <c r="D32" s="343"/>
    </row>
    <row r="33" spans="4:4" x14ac:dyDescent="0.3">
      <c r="D33" s="343"/>
    </row>
  </sheetData>
  <mergeCells count="18">
    <mergeCell ref="B8:C8"/>
    <mergeCell ref="B2:F2"/>
    <mergeCell ref="B3:F3"/>
    <mergeCell ref="B4:F4"/>
    <mergeCell ref="B5:F5"/>
    <mergeCell ref="D7:F7"/>
    <mergeCell ref="B21:F21"/>
    <mergeCell ref="B9:C9"/>
    <mergeCell ref="B10:C10"/>
    <mergeCell ref="B11:C11"/>
    <mergeCell ref="B12:C12"/>
    <mergeCell ref="B13:C13"/>
    <mergeCell ref="B14:C14"/>
    <mergeCell ref="B15:C15"/>
    <mergeCell ref="B16:C16"/>
    <mergeCell ref="B17:C17"/>
    <mergeCell ref="B18:C18"/>
    <mergeCell ref="B20:F2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9C603-BD26-4D64-A4B1-A51D7FD92EE8}">
  <dimension ref="B2:F36"/>
  <sheetViews>
    <sheetView zoomScale="85" zoomScaleNormal="85" workbookViewId="0">
      <selection activeCell="B2" sqref="B2:F2"/>
    </sheetView>
  </sheetViews>
  <sheetFormatPr baseColWidth="10" defaultColWidth="11" defaultRowHeight="16.5" x14ac:dyDescent="0.3"/>
  <cols>
    <col min="1" max="1" width="4.75" style="337" customWidth="1"/>
    <col min="2" max="2" width="25.75" style="337" customWidth="1"/>
    <col min="3" max="3" width="58.875" style="337" customWidth="1"/>
    <col min="4" max="4" width="14.75" style="337" customWidth="1"/>
    <col min="5" max="5" width="14.25" style="337" customWidth="1"/>
    <col min="6" max="6" width="18.125" style="337" bestFit="1" customWidth="1"/>
    <col min="7" max="7" width="0.75" style="337" customWidth="1"/>
    <col min="8" max="8" width="1" style="337" customWidth="1"/>
    <col min="9" max="216" width="11" style="337"/>
    <col min="217" max="217" width="42.25" style="337" bestFit="1" customWidth="1"/>
    <col min="218" max="218" width="14.5" style="337" customWidth="1"/>
    <col min="219" max="220" width="11.25" style="337" customWidth="1"/>
    <col min="221" max="223" width="12.25" style="337" customWidth="1"/>
    <col min="224" max="224" width="13.75" style="337" customWidth="1"/>
    <col min="225" max="226" width="14.75" style="337" customWidth="1"/>
    <col min="227" max="227" width="11.75" style="337" customWidth="1"/>
    <col min="228" max="228" width="13.25" style="337" customWidth="1"/>
    <col min="229" max="230" width="12.5" style="337" customWidth="1"/>
    <col min="231" max="231" width="20.25" style="337" customWidth="1"/>
    <col min="232" max="232" width="11.75" style="337" bestFit="1" customWidth="1"/>
    <col min="233" max="472" width="11" style="337"/>
    <col min="473" max="473" width="42.25" style="337" bestFit="1" customWidth="1"/>
    <col min="474" max="474" width="14.5" style="337" customWidth="1"/>
    <col min="475" max="476" width="11.25" style="337" customWidth="1"/>
    <col min="477" max="479" width="12.25" style="337" customWidth="1"/>
    <col min="480" max="480" width="13.75" style="337" customWidth="1"/>
    <col min="481" max="482" width="14.75" style="337" customWidth="1"/>
    <col min="483" max="483" width="11.75" style="337" customWidth="1"/>
    <col min="484" max="484" width="13.25" style="337" customWidth="1"/>
    <col min="485" max="486" width="12.5" style="337" customWidth="1"/>
    <col min="487" max="487" width="20.25" style="337" customWidth="1"/>
    <col min="488" max="488" width="11.75" style="337" bestFit="1" customWidth="1"/>
    <col min="489" max="728" width="11" style="337"/>
    <col min="729" max="729" width="42.25" style="337" bestFit="1" customWidth="1"/>
    <col min="730" max="730" width="14.5" style="337" customWidth="1"/>
    <col min="731" max="732" width="11.25" style="337" customWidth="1"/>
    <col min="733" max="735" width="12.25" style="337" customWidth="1"/>
    <col min="736" max="736" width="13.75" style="337" customWidth="1"/>
    <col min="737" max="738" width="14.75" style="337" customWidth="1"/>
    <col min="739" max="739" width="11.75" style="337" customWidth="1"/>
    <col min="740" max="740" width="13.25" style="337" customWidth="1"/>
    <col min="741" max="742" width="12.5" style="337" customWidth="1"/>
    <col min="743" max="743" width="20.25" style="337" customWidth="1"/>
    <col min="744" max="744" width="11.75" style="337" bestFit="1" customWidth="1"/>
    <col min="745" max="984" width="11" style="337"/>
    <col min="985" max="985" width="42.25" style="337" bestFit="1" customWidth="1"/>
    <col min="986" max="986" width="14.5" style="337" customWidth="1"/>
    <col min="987" max="988" width="11.25" style="337" customWidth="1"/>
    <col min="989" max="991" width="12.25" style="337" customWidth="1"/>
    <col min="992" max="992" width="13.75" style="337" customWidth="1"/>
    <col min="993" max="994" width="14.75" style="337" customWidth="1"/>
    <col min="995" max="995" width="11.75" style="337" customWidth="1"/>
    <col min="996" max="996" width="13.25" style="337" customWidth="1"/>
    <col min="997" max="998" width="12.5" style="337" customWidth="1"/>
    <col min="999" max="999" width="20.25" style="337" customWidth="1"/>
    <col min="1000" max="1000" width="11.75" style="337" bestFit="1" customWidth="1"/>
    <col min="1001" max="1240" width="11" style="337"/>
    <col min="1241" max="1241" width="42.25" style="337" bestFit="1" customWidth="1"/>
    <col min="1242" max="1242" width="14.5" style="337" customWidth="1"/>
    <col min="1243" max="1244" width="11.25" style="337" customWidth="1"/>
    <col min="1245" max="1247" width="12.25" style="337" customWidth="1"/>
    <col min="1248" max="1248" width="13.75" style="337" customWidth="1"/>
    <col min="1249" max="1250" width="14.75" style="337" customWidth="1"/>
    <col min="1251" max="1251" width="11.75" style="337" customWidth="1"/>
    <col min="1252" max="1252" width="13.25" style="337" customWidth="1"/>
    <col min="1253" max="1254" width="12.5" style="337" customWidth="1"/>
    <col min="1255" max="1255" width="20.25" style="337" customWidth="1"/>
    <col min="1256" max="1256" width="11.75" style="337" bestFit="1" customWidth="1"/>
    <col min="1257" max="1496" width="11" style="337"/>
    <col min="1497" max="1497" width="42.25" style="337" bestFit="1" customWidth="1"/>
    <col min="1498" max="1498" width="14.5" style="337" customWidth="1"/>
    <col min="1499" max="1500" width="11.25" style="337" customWidth="1"/>
    <col min="1501" max="1503" width="12.25" style="337" customWidth="1"/>
    <col min="1504" max="1504" width="13.75" style="337" customWidth="1"/>
    <col min="1505" max="1506" width="14.75" style="337" customWidth="1"/>
    <col min="1507" max="1507" width="11.75" style="337" customWidth="1"/>
    <col min="1508" max="1508" width="13.25" style="337" customWidth="1"/>
    <col min="1509" max="1510" width="12.5" style="337" customWidth="1"/>
    <col min="1511" max="1511" width="20.25" style="337" customWidth="1"/>
    <col min="1512" max="1512" width="11.75" style="337" bestFit="1" customWidth="1"/>
    <col min="1513" max="1752" width="11" style="337"/>
    <col min="1753" max="1753" width="42.25" style="337" bestFit="1" customWidth="1"/>
    <col min="1754" max="1754" width="14.5" style="337" customWidth="1"/>
    <col min="1755" max="1756" width="11.25" style="337" customWidth="1"/>
    <col min="1757" max="1759" width="12.25" style="337" customWidth="1"/>
    <col min="1760" max="1760" width="13.75" style="337" customWidth="1"/>
    <col min="1761" max="1762" width="14.75" style="337" customWidth="1"/>
    <col min="1763" max="1763" width="11.75" style="337" customWidth="1"/>
    <col min="1764" max="1764" width="13.25" style="337" customWidth="1"/>
    <col min="1765" max="1766" width="12.5" style="337" customWidth="1"/>
    <col min="1767" max="1767" width="20.25" style="337" customWidth="1"/>
    <col min="1768" max="1768" width="11.75" style="337" bestFit="1" customWidth="1"/>
    <col min="1769" max="2008" width="11" style="337"/>
    <col min="2009" max="2009" width="42.25" style="337" bestFit="1" customWidth="1"/>
    <col min="2010" max="2010" width="14.5" style="337" customWidth="1"/>
    <col min="2011" max="2012" width="11.25" style="337" customWidth="1"/>
    <col min="2013" max="2015" width="12.25" style="337" customWidth="1"/>
    <col min="2016" max="2016" width="13.75" style="337" customWidth="1"/>
    <col min="2017" max="2018" width="14.75" style="337" customWidth="1"/>
    <col min="2019" max="2019" width="11.75" style="337" customWidth="1"/>
    <col min="2020" max="2020" width="13.25" style="337" customWidth="1"/>
    <col min="2021" max="2022" width="12.5" style="337" customWidth="1"/>
    <col min="2023" max="2023" width="20.25" style="337" customWidth="1"/>
    <col min="2024" max="2024" width="11.75" style="337" bestFit="1" customWidth="1"/>
    <col min="2025" max="2264" width="11" style="337"/>
    <col min="2265" max="2265" width="42.25" style="337" bestFit="1" customWidth="1"/>
    <col min="2266" max="2266" width="14.5" style="337" customWidth="1"/>
    <col min="2267" max="2268" width="11.25" style="337" customWidth="1"/>
    <col min="2269" max="2271" width="12.25" style="337" customWidth="1"/>
    <col min="2272" max="2272" width="13.75" style="337" customWidth="1"/>
    <col min="2273" max="2274" width="14.75" style="337" customWidth="1"/>
    <col min="2275" max="2275" width="11.75" style="337" customWidth="1"/>
    <col min="2276" max="2276" width="13.25" style="337" customWidth="1"/>
    <col min="2277" max="2278" width="12.5" style="337" customWidth="1"/>
    <col min="2279" max="2279" width="20.25" style="337" customWidth="1"/>
    <col min="2280" max="2280" width="11.75" style="337" bestFit="1" customWidth="1"/>
    <col min="2281" max="2520" width="11" style="337"/>
    <col min="2521" max="2521" width="42.25" style="337" bestFit="1" customWidth="1"/>
    <col min="2522" max="2522" width="14.5" style="337" customWidth="1"/>
    <col min="2523" max="2524" width="11.25" style="337" customWidth="1"/>
    <col min="2525" max="2527" width="12.25" style="337" customWidth="1"/>
    <col min="2528" max="2528" width="13.75" style="337" customWidth="1"/>
    <col min="2529" max="2530" width="14.75" style="337" customWidth="1"/>
    <col min="2531" max="2531" width="11.75" style="337" customWidth="1"/>
    <col min="2532" max="2532" width="13.25" style="337" customWidth="1"/>
    <col min="2533" max="2534" width="12.5" style="337" customWidth="1"/>
    <col min="2535" max="2535" width="20.25" style="337" customWidth="1"/>
    <col min="2536" max="2536" width="11.75" style="337" bestFit="1" customWidth="1"/>
    <col min="2537" max="2776" width="11" style="337"/>
    <col min="2777" max="2777" width="42.25" style="337" bestFit="1" customWidth="1"/>
    <col min="2778" max="2778" width="14.5" style="337" customWidth="1"/>
    <col min="2779" max="2780" width="11.25" style="337" customWidth="1"/>
    <col min="2781" max="2783" width="12.25" style="337" customWidth="1"/>
    <col min="2784" max="2784" width="13.75" style="337" customWidth="1"/>
    <col min="2785" max="2786" width="14.75" style="337" customWidth="1"/>
    <col min="2787" max="2787" width="11.75" style="337" customWidth="1"/>
    <col min="2788" max="2788" width="13.25" style="337" customWidth="1"/>
    <col min="2789" max="2790" width="12.5" style="337" customWidth="1"/>
    <col min="2791" max="2791" width="20.25" style="337" customWidth="1"/>
    <col min="2792" max="2792" width="11.75" style="337" bestFit="1" customWidth="1"/>
    <col min="2793" max="3032" width="11" style="337"/>
    <col min="3033" max="3033" width="42.25" style="337" bestFit="1" customWidth="1"/>
    <col min="3034" max="3034" width="14.5" style="337" customWidth="1"/>
    <col min="3035" max="3036" width="11.25" style="337" customWidth="1"/>
    <col min="3037" max="3039" width="12.25" style="337" customWidth="1"/>
    <col min="3040" max="3040" width="13.75" style="337" customWidth="1"/>
    <col min="3041" max="3042" width="14.75" style="337" customWidth="1"/>
    <col min="3043" max="3043" width="11.75" style="337" customWidth="1"/>
    <col min="3044" max="3044" width="13.25" style="337" customWidth="1"/>
    <col min="3045" max="3046" width="12.5" style="337" customWidth="1"/>
    <col min="3047" max="3047" width="20.25" style="337" customWidth="1"/>
    <col min="3048" max="3048" width="11.75" style="337" bestFit="1" customWidth="1"/>
    <col min="3049" max="3288" width="11" style="337"/>
    <col min="3289" max="3289" width="42.25" style="337" bestFit="1" customWidth="1"/>
    <col min="3290" max="3290" width="14.5" style="337" customWidth="1"/>
    <col min="3291" max="3292" width="11.25" style="337" customWidth="1"/>
    <col min="3293" max="3295" width="12.25" style="337" customWidth="1"/>
    <col min="3296" max="3296" width="13.75" style="337" customWidth="1"/>
    <col min="3297" max="3298" width="14.75" style="337" customWidth="1"/>
    <col min="3299" max="3299" width="11.75" style="337" customWidth="1"/>
    <col min="3300" max="3300" width="13.25" style="337" customWidth="1"/>
    <col min="3301" max="3302" width="12.5" style="337" customWidth="1"/>
    <col min="3303" max="3303" width="20.25" style="337" customWidth="1"/>
    <col min="3304" max="3304" width="11.75" style="337" bestFit="1" customWidth="1"/>
    <col min="3305" max="3544" width="11" style="337"/>
    <col min="3545" max="3545" width="42.25" style="337" bestFit="1" customWidth="1"/>
    <col min="3546" max="3546" width="14.5" style="337" customWidth="1"/>
    <col min="3547" max="3548" width="11.25" style="337" customWidth="1"/>
    <col min="3549" max="3551" width="12.25" style="337" customWidth="1"/>
    <col min="3552" max="3552" width="13.75" style="337" customWidth="1"/>
    <col min="3553" max="3554" width="14.75" style="337" customWidth="1"/>
    <col min="3555" max="3555" width="11.75" style="337" customWidth="1"/>
    <col min="3556" max="3556" width="13.25" style="337" customWidth="1"/>
    <col min="3557" max="3558" width="12.5" style="337" customWidth="1"/>
    <col min="3559" max="3559" width="20.25" style="337" customWidth="1"/>
    <col min="3560" max="3560" width="11.75" style="337" bestFit="1" customWidth="1"/>
    <col min="3561" max="3800" width="11" style="337"/>
    <col min="3801" max="3801" width="42.25" style="337" bestFit="1" customWidth="1"/>
    <col min="3802" max="3802" width="14.5" style="337" customWidth="1"/>
    <col min="3803" max="3804" width="11.25" style="337" customWidth="1"/>
    <col min="3805" max="3807" width="12.25" style="337" customWidth="1"/>
    <col min="3808" max="3808" width="13.75" style="337" customWidth="1"/>
    <col min="3809" max="3810" width="14.75" style="337" customWidth="1"/>
    <col min="3811" max="3811" width="11.75" style="337" customWidth="1"/>
    <col min="3812" max="3812" width="13.25" style="337" customWidth="1"/>
    <col min="3813" max="3814" width="12.5" style="337" customWidth="1"/>
    <col min="3815" max="3815" width="20.25" style="337" customWidth="1"/>
    <col min="3816" max="3816" width="11.75" style="337" bestFit="1" customWidth="1"/>
    <col min="3817" max="4056" width="11" style="337"/>
    <col min="4057" max="4057" width="42.25" style="337" bestFit="1" customWidth="1"/>
    <col min="4058" max="4058" width="14.5" style="337" customWidth="1"/>
    <col min="4059" max="4060" width="11.25" style="337" customWidth="1"/>
    <col min="4061" max="4063" width="12.25" style="337" customWidth="1"/>
    <col min="4064" max="4064" width="13.75" style="337" customWidth="1"/>
    <col min="4065" max="4066" width="14.75" style="337" customWidth="1"/>
    <col min="4067" max="4067" width="11.75" style="337" customWidth="1"/>
    <col min="4068" max="4068" width="13.25" style="337" customWidth="1"/>
    <col min="4069" max="4070" width="12.5" style="337" customWidth="1"/>
    <col min="4071" max="4071" width="20.25" style="337" customWidth="1"/>
    <col min="4072" max="4072" width="11.75" style="337" bestFit="1" customWidth="1"/>
    <col min="4073" max="4312" width="11" style="337"/>
    <col min="4313" max="4313" width="42.25" style="337" bestFit="1" customWidth="1"/>
    <col min="4314" max="4314" width="14.5" style="337" customWidth="1"/>
    <col min="4315" max="4316" width="11.25" style="337" customWidth="1"/>
    <col min="4317" max="4319" width="12.25" style="337" customWidth="1"/>
    <col min="4320" max="4320" width="13.75" style="337" customWidth="1"/>
    <col min="4321" max="4322" width="14.75" style="337" customWidth="1"/>
    <col min="4323" max="4323" width="11.75" style="337" customWidth="1"/>
    <col min="4324" max="4324" width="13.25" style="337" customWidth="1"/>
    <col min="4325" max="4326" width="12.5" style="337" customWidth="1"/>
    <col min="4327" max="4327" width="20.25" style="337" customWidth="1"/>
    <col min="4328" max="4328" width="11.75" style="337" bestFit="1" customWidth="1"/>
    <col min="4329" max="4568" width="11" style="337"/>
    <col min="4569" max="4569" width="42.25" style="337" bestFit="1" customWidth="1"/>
    <col min="4570" max="4570" width="14.5" style="337" customWidth="1"/>
    <col min="4571" max="4572" width="11.25" style="337" customWidth="1"/>
    <col min="4573" max="4575" width="12.25" style="337" customWidth="1"/>
    <col min="4576" max="4576" width="13.75" style="337" customWidth="1"/>
    <col min="4577" max="4578" width="14.75" style="337" customWidth="1"/>
    <col min="4579" max="4579" width="11.75" style="337" customWidth="1"/>
    <col min="4580" max="4580" width="13.25" style="337" customWidth="1"/>
    <col min="4581" max="4582" width="12.5" style="337" customWidth="1"/>
    <col min="4583" max="4583" width="20.25" style="337" customWidth="1"/>
    <col min="4584" max="4584" width="11.75" style="337" bestFit="1" customWidth="1"/>
    <col min="4585" max="4824" width="11" style="337"/>
    <col min="4825" max="4825" width="42.25" style="337" bestFit="1" customWidth="1"/>
    <col min="4826" max="4826" width="14.5" style="337" customWidth="1"/>
    <col min="4827" max="4828" width="11.25" style="337" customWidth="1"/>
    <col min="4829" max="4831" width="12.25" style="337" customWidth="1"/>
    <col min="4832" max="4832" width="13.75" style="337" customWidth="1"/>
    <col min="4833" max="4834" width="14.75" style="337" customWidth="1"/>
    <col min="4835" max="4835" width="11.75" style="337" customWidth="1"/>
    <col min="4836" max="4836" width="13.25" style="337" customWidth="1"/>
    <col min="4837" max="4838" width="12.5" style="337" customWidth="1"/>
    <col min="4839" max="4839" width="20.25" style="337" customWidth="1"/>
    <col min="4840" max="4840" width="11.75" style="337" bestFit="1" customWidth="1"/>
    <col min="4841" max="5080" width="11" style="337"/>
    <col min="5081" max="5081" width="42.25" style="337" bestFit="1" customWidth="1"/>
    <col min="5082" max="5082" width="14.5" style="337" customWidth="1"/>
    <col min="5083" max="5084" width="11.25" style="337" customWidth="1"/>
    <col min="5085" max="5087" width="12.25" style="337" customWidth="1"/>
    <col min="5088" max="5088" width="13.75" style="337" customWidth="1"/>
    <col min="5089" max="5090" width="14.75" style="337" customWidth="1"/>
    <col min="5091" max="5091" width="11.75" style="337" customWidth="1"/>
    <col min="5092" max="5092" width="13.25" style="337" customWidth="1"/>
    <col min="5093" max="5094" width="12.5" style="337" customWidth="1"/>
    <col min="5095" max="5095" width="20.25" style="337" customWidth="1"/>
    <col min="5096" max="5096" width="11.75" style="337" bestFit="1" customWidth="1"/>
    <col min="5097" max="5336" width="11" style="337"/>
    <col min="5337" max="5337" width="42.25" style="337" bestFit="1" customWidth="1"/>
    <col min="5338" max="5338" width="14.5" style="337" customWidth="1"/>
    <col min="5339" max="5340" width="11.25" style="337" customWidth="1"/>
    <col min="5341" max="5343" width="12.25" style="337" customWidth="1"/>
    <col min="5344" max="5344" width="13.75" style="337" customWidth="1"/>
    <col min="5345" max="5346" width="14.75" style="337" customWidth="1"/>
    <col min="5347" max="5347" width="11.75" style="337" customWidth="1"/>
    <col min="5348" max="5348" width="13.25" style="337" customWidth="1"/>
    <col min="5349" max="5350" width="12.5" style="337" customWidth="1"/>
    <col min="5351" max="5351" width="20.25" style="337" customWidth="1"/>
    <col min="5352" max="5352" width="11.75" style="337" bestFit="1" customWidth="1"/>
    <col min="5353" max="5592" width="11" style="337"/>
    <col min="5593" max="5593" width="42.25" style="337" bestFit="1" customWidth="1"/>
    <col min="5594" max="5594" width="14.5" style="337" customWidth="1"/>
    <col min="5595" max="5596" width="11.25" style="337" customWidth="1"/>
    <col min="5597" max="5599" width="12.25" style="337" customWidth="1"/>
    <col min="5600" max="5600" width="13.75" style="337" customWidth="1"/>
    <col min="5601" max="5602" width="14.75" style="337" customWidth="1"/>
    <col min="5603" max="5603" width="11.75" style="337" customWidth="1"/>
    <col min="5604" max="5604" width="13.25" style="337" customWidth="1"/>
    <col min="5605" max="5606" width="12.5" style="337" customWidth="1"/>
    <col min="5607" max="5607" width="20.25" style="337" customWidth="1"/>
    <col min="5608" max="5608" width="11.75" style="337" bestFit="1" customWidth="1"/>
    <col min="5609" max="5848" width="11" style="337"/>
    <col min="5849" max="5849" width="42.25" style="337" bestFit="1" customWidth="1"/>
    <col min="5850" max="5850" width="14.5" style="337" customWidth="1"/>
    <col min="5851" max="5852" width="11.25" style="337" customWidth="1"/>
    <col min="5853" max="5855" width="12.25" style="337" customWidth="1"/>
    <col min="5856" max="5856" width="13.75" style="337" customWidth="1"/>
    <col min="5857" max="5858" width="14.75" style="337" customWidth="1"/>
    <col min="5859" max="5859" width="11.75" style="337" customWidth="1"/>
    <col min="5860" max="5860" width="13.25" style="337" customWidth="1"/>
    <col min="5861" max="5862" width="12.5" style="337" customWidth="1"/>
    <col min="5863" max="5863" width="20.25" style="337" customWidth="1"/>
    <col min="5864" max="5864" width="11.75" style="337" bestFit="1" customWidth="1"/>
    <col min="5865" max="6104" width="11" style="337"/>
    <col min="6105" max="6105" width="42.25" style="337" bestFit="1" customWidth="1"/>
    <col min="6106" max="6106" width="14.5" style="337" customWidth="1"/>
    <col min="6107" max="6108" width="11.25" style="337" customWidth="1"/>
    <col min="6109" max="6111" width="12.25" style="337" customWidth="1"/>
    <col min="6112" max="6112" width="13.75" style="337" customWidth="1"/>
    <col min="6113" max="6114" width="14.75" style="337" customWidth="1"/>
    <col min="6115" max="6115" width="11.75" style="337" customWidth="1"/>
    <col min="6116" max="6116" width="13.25" style="337" customWidth="1"/>
    <col min="6117" max="6118" width="12.5" style="337" customWidth="1"/>
    <col min="6119" max="6119" width="20.25" style="337" customWidth="1"/>
    <col min="6120" max="6120" width="11.75" style="337" bestFit="1" customWidth="1"/>
    <col min="6121" max="6360" width="11" style="337"/>
    <col min="6361" max="6361" width="42.25" style="337" bestFit="1" customWidth="1"/>
    <col min="6362" max="6362" width="14.5" style="337" customWidth="1"/>
    <col min="6363" max="6364" width="11.25" style="337" customWidth="1"/>
    <col min="6365" max="6367" width="12.25" style="337" customWidth="1"/>
    <col min="6368" max="6368" width="13.75" style="337" customWidth="1"/>
    <col min="6369" max="6370" width="14.75" style="337" customWidth="1"/>
    <col min="6371" max="6371" width="11.75" style="337" customWidth="1"/>
    <col min="6372" max="6372" width="13.25" style="337" customWidth="1"/>
    <col min="6373" max="6374" width="12.5" style="337" customWidth="1"/>
    <col min="6375" max="6375" width="20.25" style="337" customWidth="1"/>
    <col min="6376" max="6376" width="11.75" style="337" bestFit="1" customWidth="1"/>
    <col min="6377" max="6616" width="11" style="337"/>
    <col min="6617" max="6617" width="42.25" style="337" bestFit="1" customWidth="1"/>
    <col min="6618" max="6618" width="14.5" style="337" customWidth="1"/>
    <col min="6619" max="6620" width="11.25" style="337" customWidth="1"/>
    <col min="6621" max="6623" width="12.25" style="337" customWidth="1"/>
    <col min="6624" max="6624" width="13.75" style="337" customWidth="1"/>
    <col min="6625" max="6626" width="14.75" style="337" customWidth="1"/>
    <col min="6627" max="6627" width="11.75" style="337" customWidth="1"/>
    <col min="6628" max="6628" width="13.25" style="337" customWidth="1"/>
    <col min="6629" max="6630" width="12.5" style="337" customWidth="1"/>
    <col min="6631" max="6631" width="20.25" style="337" customWidth="1"/>
    <col min="6632" max="6632" width="11.75" style="337" bestFit="1" customWidth="1"/>
    <col min="6633" max="6872" width="11" style="337"/>
    <col min="6873" max="6873" width="42.25" style="337" bestFit="1" customWidth="1"/>
    <col min="6874" max="6874" width="14.5" style="337" customWidth="1"/>
    <col min="6875" max="6876" width="11.25" style="337" customWidth="1"/>
    <col min="6877" max="6879" width="12.25" style="337" customWidth="1"/>
    <col min="6880" max="6880" width="13.75" style="337" customWidth="1"/>
    <col min="6881" max="6882" width="14.75" style="337" customWidth="1"/>
    <col min="6883" max="6883" width="11.75" style="337" customWidth="1"/>
    <col min="6884" max="6884" width="13.25" style="337" customWidth="1"/>
    <col min="6885" max="6886" width="12.5" style="337" customWidth="1"/>
    <col min="6887" max="6887" width="20.25" style="337" customWidth="1"/>
    <col min="6888" max="6888" width="11.75" style="337" bestFit="1" customWidth="1"/>
    <col min="6889" max="7128" width="11" style="337"/>
    <col min="7129" max="7129" width="42.25" style="337" bestFit="1" customWidth="1"/>
    <col min="7130" max="7130" width="14.5" style="337" customWidth="1"/>
    <col min="7131" max="7132" width="11.25" style="337" customWidth="1"/>
    <col min="7133" max="7135" width="12.25" style="337" customWidth="1"/>
    <col min="7136" max="7136" width="13.75" style="337" customWidth="1"/>
    <col min="7137" max="7138" width="14.75" style="337" customWidth="1"/>
    <col min="7139" max="7139" width="11.75" style="337" customWidth="1"/>
    <col min="7140" max="7140" width="13.25" style="337" customWidth="1"/>
    <col min="7141" max="7142" width="12.5" style="337" customWidth="1"/>
    <col min="7143" max="7143" width="20.25" style="337" customWidth="1"/>
    <col min="7144" max="7144" width="11.75" style="337" bestFit="1" customWidth="1"/>
    <col min="7145" max="7384" width="11" style="337"/>
    <col min="7385" max="7385" width="42.25" style="337" bestFit="1" customWidth="1"/>
    <col min="7386" max="7386" width="14.5" style="337" customWidth="1"/>
    <col min="7387" max="7388" width="11.25" style="337" customWidth="1"/>
    <col min="7389" max="7391" width="12.25" style="337" customWidth="1"/>
    <col min="7392" max="7392" width="13.75" style="337" customWidth="1"/>
    <col min="7393" max="7394" width="14.75" style="337" customWidth="1"/>
    <col min="7395" max="7395" width="11.75" style="337" customWidth="1"/>
    <col min="7396" max="7396" width="13.25" style="337" customWidth="1"/>
    <col min="7397" max="7398" width="12.5" style="337" customWidth="1"/>
    <col min="7399" max="7399" width="20.25" style="337" customWidth="1"/>
    <col min="7400" max="7400" width="11.75" style="337" bestFit="1" customWidth="1"/>
    <col min="7401" max="7640" width="11" style="337"/>
    <col min="7641" max="7641" width="42.25" style="337" bestFit="1" customWidth="1"/>
    <col min="7642" max="7642" width="14.5" style="337" customWidth="1"/>
    <col min="7643" max="7644" width="11.25" style="337" customWidth="1"/>
    <col min="7645" max="7647" width="12.25" style="337" customWidth="1"/>
    <col min="7648" max="7648" width="13.75" style="337" customWidth="1"/>
    <col min="7649" max="7650" width="14.75" style="337" customWidth="1"/>
    <col min="7651" max="7651" width="11.75" style="337" customWidth="1"/>
    <col min="7652" max="7652" width="13.25" style="337" customWidth="1"/>
    <col min="7653" max="7654" width="12.5" style="337" customWidth="1"/>
    <col min="7655" max="7655" width="20.25" style="337" customWidth="1"/>
    <col min="7656" max="7656" width="11.75" style="337" bestFit="1" customWidth="1"/>
    <col min="7657" max="7896" width="11" style="337"/>
    <col min="7897" max="7897" width="42.25" style="337" bestFit="1" customWidth="1"/>
    <col min="7898" max="7898" width="14.5" style="337" customWidth="1"/>
    <col min="7899" max="7900" width="11.25" style="337" customWidth="1"/>
    <col min="7901" max="7903" width="12.25" style="337" customWidth="1"/>
    <col min="7904" max="7904" width="13.75" style="337" customWidth="1"/>
    <col min="7905" max="7906" width="14.75" style="337" customWidth="1"/>
    <col min="7907" max="7907" width="11.75" style="337" customWidth="1"/>
    <col min="7908" max="7908" width="13.25" style="337" customWidth="1"/>
    <col min="7909" max="7910" width="12.5" style="337" customWidth="1"/>
    <col min="7911" max="7911" width="20.25" style="337" customWidth="1"/>
    <col min="7912" max="7912" width="11.75" style="337" bestFit="1" customWidth="1"/>
    <col min="7913" max="8152" width="11" style="337"/>
    <col min="8153" max="8153" width="42.25" style="337" bestFit="1" customWidth="1"/>
    <col min="8154" max="8154" width="14.5" style="337" customWidth="1"/>
    <col min="8155" max="8156" width="11.25" style="337" customWidth="1"/>
    <col min="8157" max="8159" width="12.25" style="337" customWidth="1"/>
    <col min="8160" max="8160" width="13.75" style="337" customWidth="1"/>
    <col min="8161" max="8162" width="14.75" style="337" customWidth="1"/>
    <col min="8163" max="8163" width="11.75" style="337" customWidth="1"/>
    <col min="8164" max="8164" width="13.25" style="337" customWidth="1"/>
    <col min="8165" max="8166" width="12.5" style="337" customWidth="1"/>
    <col min="8167" max="8167" width="20.25" style="337" customWidth="1"/>
    <col min="8168" max="8168" width="11.75" style="337" bestFit="1" customWidth="1"/>
    <col min="8169" max="8408" width="11" style="337"/>
    <col min="8409" max="8409" width="42.25" style="337" bestFit="1" customWidth="1"/>
    <col min="8410" max="8410" width="14.5" style="337" customWidth="1"/>
    <col min="8411" max="8412" width="11.25" style="337" customWidth="1"/>
    <col min="8413" max="8415" width="12.25" style="337" customWidth="1"/>
    <col min="8416" max="8416" width="13.75" style="337" customWidth="1"/>
    <col min="8417" max="8418" width="14.75" style="337" customWidth="1"/>
    <col min="8419" max="8419" width="11.75" style="337" customWidth="1"/>
    <col min="8420" max="8420" width="13.25" style="337" customWidth="1"/>
    <col min="8421" max="8422" width="12.5" style="337" customWidth="1"/>
    <col min="8423" max="8423" width="20.25" style="337" customWidth="1"/>
    <col min="8424" max="8424" width="11.75" style="337" bestFit="1" customWidth="1"/>
    <col min="8425" max="8664" width="11" style="337"/>
    <col min="8665" max="8665" width="42.25" style="337" bestFit="1" customWidth="1"/>
    <col min="8666" max="8666" width="14.5" style="337" customWidth="1"/>
    <col min="8667" max="8668" width="11.25" style="337" customWidth="1"/>
    <col min="8669" max="8671" width="12.25" style="337" customWidth="1"/>
    <col min="8672" max="8672" width="13.75" style="337" customWidth="1"/>
    <col min="8673" max="8674" width="14.75" style="337" customWidth="1"/>
    <col min="8675" max="8675" width="11.75" style="337" customWidth="1"/>
    <col min="8676" max="8676" width="13.25" style="337" customWidth="1"/>
    <col min="8677" max="8678" width="12.5" style="337" customWidth="1"/>
    <col min="8679" max="8679" width="20.25" style="337" customWidth="1"/>
    <col min="8680" max="8680" width="11.75" style="337" bestFit="1" customWidth="1"/>
    <col min="8681" max="8920" width="11" style="337"/>
    <col min="8921" max="8921" width="42.25" style="337" bestFit="1" customWidth="1"/>
    <col min="8922" max="8922" width="14.5" style="337" customWidth="1"/>
    <col min="8923" max="8924" width="11.25" style="337" customWidth="1"/>
    <col min="8925" max="8927" width="12.25" style="337" customWidth="1"/>
    <col min="8928" max="8928" width="13.75" style="337" customWidth="1"/>
    <col min="8929" max="8930" width="14.75" style="337" customWidth="1"/>
    <col min="8931" max="8931" width="11.75" style="337" customWidth="1"/>
    <col min="8932" max="8932" width="13.25" style="337" customWidth="1"/>
    <col min="8933" max="8934" width="12.5" style="337" customWidth="1"/>
    <col min="8935" max="8935" width="20.25" style="337" customWidth="1"/>
    <col min="8936" max="8936" width="11.75" style="337" bestFit="1" customWidth="1"/>
    <col min="8937" max="9176" width="11" style="337"/>
    <col min="9177" max="9177" width="42.25" style="337" bestFit="1" customWidth="1"/>
    <col min="9178" max="9178" width="14.5" style="337" customWidth="1"/>
    <col min="9179" max="9180" width="11.25" style="337" customWidth="1"/>
    <col min="9181" max="9183" width="12.25" style="337" customWidth="1"/>
    <col min="9184" max="9184" width="13.75" style="337" customWidth="1"/>
    <col min="9185" max="9186" width="14.75" style="337" customWidth="1"/>
    <col min="9187" max="9187" width="11.75" style="337" customWidth="1"/>
    <col min="9188" max="9188" width="13.25" style="337" customWidth="1"/>
    <col min="9189" max="9190" width="12.5" style="337" customWidth="1"/>
    <col min="9191" max="9191" width="20.25" style="337" customWidth="1"/>
    <col min="9192" max="9192" width="11.75" style="337" bestFit="1" customWidth="1"/>
    <col min="9193" max="9432" width="11" style="337"/>
    <col min="9433" max="9433" width="42.25" style="337" bestFit="1" customWidth="1"/>
    <col min="9434" max="9434" width="14.5" style="337" customWidth="1"/>
    <col min="9435" max="9436" width="11.25" style="337" customWidth="1"/>
    <col min="9437" max="9439" width="12.25" style="337" customWidth="1"/>
    <col min="9440" max="9440" width="13.75" style="337" customWidth="1"/>
    <col min="9441" max="9442" width="14.75" style="337" customWidth="1"/>
    <col min="9443" max="9443" width="11.75" style="337" customWidth="1"/>
    <col min="9444" max="9444" width="13.25" style="337" customWidth="1"/>
    <col min="9445" max="9446" width="12.5" style="337" customWidth="1"/>
    <col min="9447" max="9447" width="20.25" style="337" customWidth="1"/>
    <col min="9448" max="9448" width="11.75" style="337" bestFit="1" customWidth="1"/>
    <col min="9449" max="9688" width="11" style="337"/>
    <col min="9689" max="9689" width="42.25" style="337" bestFit="1" customWidth="1"/>
    <col min="9690" max="9690" width="14.5" style="337" customWidth="1"/>
    <col min="9691" max="9692" width="11.25" style="337" customWidth="1"/>
    <col min="9693" max="9695" width="12.25" style="337" customWidth="1"/>
    <col min="9696" max="9696" width="13.75" style="337" customWidth="1"/>
    <col min="9697" max="9698" width="14.75" style="337" customWidth="1"/>
    <col min="9699" max="9699" width="11.75" style="337" customWidth="1"/>
    <col min="9700" max="9700" width="13.25" style="337" customWidth="1"/>
    <col min="9701" max="9702" width="12.5" style="337" customWidth="1"/>
    <col min="9703" max="9703" width="20.25" style="337" customWidth="1"/>
    <col min="9704" max="9704" width="11.75" style="337" bestFit="1" customWidth="1"/>
    <col min="9705" max="9944" width="11" style="337"/>
    <col min="9945" max="9945" width="42.25" style="337" bestFit="1" customWidth="1"/>
    <col min="9946" max="9946" width="14.5" style="337" customWidth="1"/>
    <col min="9947" max="9948" width="11.25" style="337" customWidth="1"/>
    <col min="9949" max="9951" width="12.25" style="337" customWidth="1"/>
    <col min="9952" max="9952" width="13.75" style="337" customWidth="1"/>
    <col min="9953" max="9954" width="14.75" style="337" customWidth="1"/>
    <col min="9955" max="9955" width="11.75" style="337" customWidth="1"/>
    <col min="9956" max="9956" width="13.25" style="337" customWidth="1"/>
    <col min="9957" max="9958" width="12.5" style="337" customWidth="1"/>
    <col min="9959" max="9959" width="20.25" style="337" customWidth="1"/>
    <col min="9960" max="9960" width="11.75" style="337" bestFit="1" customWidth="1"/>
    <col min="9961" max="10200" width="11" style="337"/>
    <col min="10201" max="10201" width="42.25" style="337" bestFit="1" customWidth="1"/>
    <col min="10202" max="10202" width="14.5" style="337" customWidth="1"/>
    <col min="10203" max="10204" width="11.25" style="337" customWidth="1"/>
    <col min="10205" max="10207" width="12.25" style="337" customWidth="1"/>
    <col min="10208" max="10208" width="13.75" style="337" customWidth="1"/>
    <col min="10209" max="10210" width="14.75" style="337" customWidth="1"/>
    <col min="10211" max="10211" width="11.75" style="337" customWidth="1"/>
    <col min="10212" max="10212" width="13.25" style="337" customWidth="1"/>
    <col min="10213" max="10214" width="12.5" style="337" customWidth="1"/>
    <col min="10215" max="10215" width="20.25" style="337" customWidth="1"/>
    <col min="10216" max="10216" width="11.75" style="337" bestFit="1" customWidth="1"/>
    <col min="10217" max="10456" width="11" style="337"/>
    <col min="10457" max="10457" width="42.25" style="337" bestFit="1" customWidth="1"/>
    <col min="10458" max="10458" width="14.5" style="337" customWidth="1"/>
    <col min="10459" max="10460" width="11.25" style="337" customWidth="1"/>
    <col min="10461" max="10463" width="12.25" style="337" customWidth="1"/>
    <col min="10464" max="10464" width="13.75" style="337" customWidth="1"/>
    <col min="10465" max="10466" width="14.75" style="337" customWidth="1"/>
    <col min="10467" max="10467" width="11.75" style="337" customWidth="1"/>
    <col min="10468" max="10468" width="13.25" style="337" customWidth="1"/>
    <col min="10469" max="10470" width="12.5" style="337" customWidth="1"/>
    <col min="10471" max="10471" width="20.25" style="337" customWidth="1"/>
    <col min="10472" max="10472" width="11.75" style="337" bestFit="1" customWidth="1"/>
    <col min="10473" max="10712" width="11" style="337"/>
    <col min="10713" max="10713" width="42.25" style="337" bestFit="1" customWidth="1"/>
    <col min="10714" max="10714" width="14.5" style="337" customWidth="1"/>
    <col min="10715" max="10716" width="11.25" style="337" customWidth="1"/>
    <col min="10717" max="10719" width="12.25" style="337" customWidth="1"/>
    <col min="10720" max="10720" width="13.75" style="337" customWidth="1"/>
    <col min="10721" max="10722" width="14.75" style="337" customWidth="1"/>
    <col min="10723" max="10723" width="11.75" style="337" customWidth="1"/>
    <col min="10724" max="10724" width="13.25" style="337" customWidth="1"/>
    <col min="10725" max="10726" width="12.5" style="337" customWidth="1"/>
    <col min="10727" max="10727" width="20.25" style="337" customWidth="1"/>
    <col min="10728" max="10728" width="11.75" style="337" bestFit="1" customWidth="1"/>
    <col min="10729" max="10968" width="11" style="337"/>
    <col min="10969" max="10969" width="42.25" style="337" bestFit="1" customWidth="1"/>
    <col min="10970" max="10970" width="14.5" style="337" customWidth="1"/>
    <col min="10971" max="10972" width="11.25" style="337" customWidth="1"/>
    <col min="10973" max="10975" width="12.25" style="337" customWidth="1"/>
    <col min="10976" max="10976" width="13.75" style="337" customWidth="1"/>
    <col min="10977" max="10978" width="14.75" style="337" customWidth="1"/>
    <col min="10979" max="10979" width="11.75" style="337" customWidth="1"/>
    <col min="10980" max="10980" width="13.25" style="337" customWidth="1"/>
    <col min="10981" max="10982" width="12.5" style="337" customWidth="1"/>
    <col min="10983" max="10983" width="20.25" style="337" customWidth="1"/>
    <col min="10984" max="10984" width="11.75" style="337" bestFit="1" customWidth="1"/>
    <col min="10985" max="11224" width="11" style="337"/>
    <col min="11225" max="11225" width="42.25" style="337" bestFit="1" customWidth="1"/>
    <col min="11226" max="11226" width="14.5" style="337" customWidth="1"/>
    <col min="11227" max="11228" width="11.25" style="337" customWidth="1"/>
    <col min="11229" max="11231" width="12.25" style="337" customWidth="1"/>
    <col min="11232" max="11232" width="13.75" style="337" customWidth="1"/>
    <col min="11233" max="11234" width="14.75" style="337" customWidth="1"/>
    <col min="11235" max="11235" width="11.75" style="337" customWidth="1"/>
    <col min="11236" max="11236" width="13.25" style="337" customWidth="1"/>
    <col min="11237" max="11238" width="12.5" style="337" customWidth="1"/>
    <col min="11239" max="11239" width="20.25" style="337" customWidth="1"/>
    <col min="11240" max="11240" width="11.75" style="337" bestFit="1" customWidth="1"/>
    <col min="11241" max="11480" width="11" style="337"/>
    <col min="11481" max="11481" width="42.25" style="337" bestFit="1" customWidth="1"/>
    <col min="11482" max="11482" width="14.5" style="337" customWidth="1"/>
    <col min="11483" max="11484" width="11.25" style="337" customWidth="1"/>
    <col min="11485" max="11487" width="12.25" style="337" customWidth="1"/>
    <col min="11488" max="11488" width="13.75" style="337" customWidth="1"/>
    <col min="11489" max="11490" width="14.75" style="337" customWidth="1"/>
    <col min="11491" max="11491" width="11.75" style="337" customWidth="1"/>
    <col min="11492" max="11492" width="13.25" style="337" customWidth="1"/>
    <col min="11493" max="11494" width="12.5" style="337" customWidth="1"/>
    <col min="11495" max="11495" width="20.25" style="337" customWidth="1"/>
    <col min="11496" max="11496" width="11.75" style="337" bestFit="1" customWidth="1"/>
    <col min="11497" max="11736" width="11" style="337"/>
    <col min="11737" max="11737" width="42.25" style="337" bestFit="1" customWidth="1"/>
    <col min="11738" max="11738" width="14.5" style="337" customWidth="1"/>
    <col min="11739" max="11740" width="11.25" style="337" customWidth="1"/>
    <col min="11741" max="11743" width="12.25" style="337" customWidth="1"/>
    <col min="11744" max="11744" width="13.75" style="337" customWidth="1"/>
    <col min="11745" max="11746" width="14.75" style="337" customWidth="1"/>
    <col min="11747" max="11747" width="11.75" style="337" customWidth="1"/>
    <col min="11748" max="11748" width="13.25" style="337" customWidth="1"/>
    <col min="11749" max="11750" width="12.5" style="337" customWidth="1"/>
    <col min="11751" max="11751" width="20.25" style="337" customWidth="1"/>
    <col min="11752" max="11752" width="11.75" style="337" bestFit="1" customWidth="1"/>
    <col min="11753" max="11992" width="11" style="337"/>
    <col min="11993" max="11993" width="42.25" style="337" bestFit="1" customWidth="1"/>
    <col min="11994" max="11994" width="14.5" style="337" customWidth="1"/>
    <col min="11995" max="11996" width="11.25" style="337" customWidth="1"/>
    <col min="11997" max="11999" width="12.25" style="337" customWidth="1"/>
    <col min="12000" max="12000" width="13.75" style="337" customWidth="1"/>
    <col min="12001" max="12002" width="14.75" style="337" customWidth="1"/>
    <col min="12003" max="12003" width="11.75" style="337" customWidth="1"/>
    <col min="12004" max="12004" width="13.25" style="337" customWidth="1"/>
    <col min="12005" max="12006" width="12.5" style="337" customWidth="1"/>
    <col min="12007" max="12007" width="20.25" style="337" customWidth="1"/>
    <col min="12008" max="12008" width="11.75" style="337" bestFit="1" customWidth="1"/>
    <col min="12009" max="12248" width="11" style="337"/>
    <col min="12249" max="12249" width="42.25" style="337" bestFit="1" customWidth="1"/>
    <col min="12250" max="12250" width="14.5" style="337" customWidth="1"/>
    <col min="12251" max="12252" width="11.25" style="337" customWidth="1"/>
    <col min="12253" max="12255" width="12.25" style="337" customWidth="1"/>
    <col min="12256" max="12256" width="13.75" style="337" customWidth="1"/>
    <col min="12257" max="12258" width="14.75" style="337" customWidth="1"/>
    <col min="12259" max="12259" width="11.75" style="337" customWidth="1"/>
    <col min="12260" max="12260" width="13.25" style="337" customWidth="1"/>
    <col min="12261" max="12262" width="12.5" style="337" customWidth="1"/>
    <col min="12263" max="12263" width="20.25" style="337" customWidth="1"/>
    <col min="12264" max="12264" width="11.75" style="337" bestFit="1" customWidth="1"/>
    <col min="12265" max="12504" width="11" style="337"/>
    <col min="12505" max="12505" width="42.25" style="337" bestFit="1" customWidth="1"/>
    <col min="12506" max="12506" width="14.5" style="337" customWidth="1"/>
    <col min="12507" max="12508" width="11.25" style="337" customWidth="1"/>
    <col min="12509" max="12511" width="12.25" style="337" customWidth="1"/>
    <col min="12512" max="12512" width="13.75" style="337" customWidth="1"/>
    <col min="12513" max="12514" width="14.75" style="337" customWidth="1"/>
    <col min="12515" max="12515" width="11.75" style="337" customWidth="1"/>
    <col min="12516" max="12516" width="13.25" style="337" customWidth="1"/>
    <col min="12517" max="12518" width="12.5" style="337" customWidth="1"/>
    <col min="12519" max="12519" width="20.25" style="337" customWidth="1"/>
    <col min="12520" max="12520" width="11.75" style="337" bestFit="1" customWidth="1"/>
    <col min="12521" max="12760" width="11" style="337"/>
    <col min="12761" max="12761" width="42.25" style="337" bestFit="1" customWidth="1"/>
    <col min="12762" max="12762" width="14.5" style="337" customWidth="1"/>
    <col min="12763" max="12764" width="11.25" style="337" customWidth="1"/>
    <col min="12765" max="12767" width="12.25" style="337" customWidth="1"/>
    <col min="12768" max="12768" width="13.75" style="337" customWidth="1"/>
    <col min="12769" max="12770" width="14.75" style="337" customWidth="1"/>
    <col min="12771" max="12771" width="11.75" style="337" customWidth="1"/>
    <col min="12772" max="12772" width="13.25" style="337" customWidth="1"/>
    <col min="12773" max="12774" width="12.5" style="337" customWidth="1"/>
    <col min="12775" max="12775" width="20.25" style="337" customWidth="1"/>
    <col min="12776" max="12776" width="11.75" style="337" bestFit="1" customWidth="1"/>
    <col min="12777" max="13016" width="11" style="337"/>
    <col min="13017" max="13017" width="42.25" style="337" bestFit="1" customWidth="1"/>
    <col min="13018" max="13018" width="14.5" style="337" customWidth="1"/>
    <col min="13019" max="13020" width="11.25" style="337" customWidth="1"/>
    <col min="13021" max="13023" width="12.25" style="337" customWidth="1"/>
    <col min="13024" max="13024" width="13.75" style="337" customWidth="1"/>
    <col min="13025" max="13026" width="14.75" style="337" customWidth="1"/>
    <col min="13027" max="13027" width="11.75" style="337" customWidth="1"/>
    <col min="13028" max="13028" width="13.25" style="337" customWidth="1"/>
    <col min="13029" max="13030" width="12.5" style="337" customWidth="1"/>
    <col min="13031" max="13031" width="20.25" style="337" customWidth="1"/>
    <col min="13032" max="13032" width="11.75" style="337" bestFit="1" customWidth="1"/>
    <col min="13033" max="13272" width="11" style="337"/>
    <col min="13273" max="13273" width="42.25" style="337" bestFit="1" customWidth="1"/>
    <col min="13274" max="13274" width="14.5" style="337" customWidth="1"/>
    <col min="13275" max="13276" width="11.25" style="337" customWidth="1"/>
    <col min="13277" max="13279" width="12.25" style="337" customWidth="1"/>
    <col min="13280" max="13280" width="13.75" style="337" customWidth="1"/>
    <col min="13281" max="13282" width="14.75" style="337" customWidth="1"/>
    <col min="13283" max="13283" width="11.75" style="337" customWidth="1"/>
    <col min="13284" max="13284" width="13.25" style="337" customWidth="1"/>
    <col min="13285" max="13286" width="12.5" style="337" customWidth="1"/>
    <col min="13287" max="13287" width="20.25" style="337" customWidth="1"/>
    <col min="13288" max="13288" width="11.75" style="337" bestFit="1" customWidth="1"/>
    <col min="13289" max="13528" width="11" style="337"/>
    <col min="13529" max="13529" width="42.25" style="337" bestFit="1" customWidth="1"/>
    <col min="13530" max="13530" width="14.5" style="337" customWidth="1"/>
    <col min="13531" max="13532" width="11.25" style="337" customWidth="1"/>
    <col min="13533" max="13535" width="12.25" style="337" customWidth="1"/>
    <col min="13536" max="13536" width="13.75" style="337" customWidth="1"/>
    <col min="13537" max="13538" width="14.75" style="337" customWidth="1"/>
    <col min="13539" max="13539" width="11.75" style="337" customWidth="1"/>
    <col min="13540" max="13540" width="13.25" style="337" customWidth="1"/>
    <col min="13541" max="13542" width="12.5" style="337" customWidth="1"/>
    <col min="13543" max="13543" width="20.25" style="337" customWidth="1"/>
    <col min="13544" max="13544" width="11.75" style="337" bestFit="1" customWidth="1"/>
    <col min="13545" max="13784" width="11" style="337"/>
    <col min="13785" max="13785" width="42.25" style="337" bestFit="1" customWidth="1"/>
    <col min="13786" max="13786" width="14.5" style="337" customWidth="1"/>
    <col min="13787" max="13788" width="11.25" style="337" customWidth="1"/>
    <col min="13789" max="13791" width="12.25" style="337" customWidth="1"/>
    <col min="13792" max="13792" width="13.75" style="337" customWidth="1"/>
    <col min="13793" max="13794" width="14.75" style="337" customWidth="1"/>
    <col min="13795" max="13795" width="11.75" style="337" customWidth="1"/>
    <col min="13796" max="13796" width="13.25" style="337" customWidth="1"/>
    <col min="13797" max="13798" width="12.5" style="337" customWidth="1"/>
    <col min="13799" max="13799" width="20.25" style="337" customWidth="1"/>
    <col min="13800" max="13800" width="11.75" style="337" bestFit="1" customWidth="1"/>
    <col min="13801" max="14040" width="11" style="337"/>
    <col min="14041" max="14041" width="42.25" style="337" bestFit="1" customWidth="1"/>
    <col min="14042" max="14042" width="14.5" style="337" customWidth="1"/>
    <col min="14043" max="14044" width="11.25" style="337" customWidth="1"/>
    <col min="14045" max="14047" width="12.25" style="337" customWidth="1"/>
    <col min="14048" max="14048" width="13.75" style="337" customWidth="1"/>
    <col min="14049" max="14050" width="14.75" style="337" customWidth="1"/>
    <col min="14051" max="14051" width="11.75" style="337" customWidth="1"/>
    <col min="14052" max="14052" width="13.25" style="337" customWidth="1"/>
    <col min="14053" max="14054" width="12.5" style="337" customWidth="1"/>
    <col min="14055" max="14055" width="20.25" style="337" customWidth="1"/>
    <col min="14056" max="14056" width="11.75" style="337" bestFit="1" customWidth="1"/>
    <col min="14057" max="14296" width="11" style="337"/>
    <col min="14297" max="14297" width="42.25" style="337" bestFit="1" customWidth="1"/>
    <col min="14298" max="14298" width="14.5" style="337" customWidth="1"/>
    <col min="14299" max="14300" width="11.25" style="337" customWidth="1"/>
    <col min="14301" max="14303" width="12.25" style="337" customWidth="1"/>
    <col min="14304" max="14304" width="13.75" style="337" customWidth="1"/>
    <col min="14305" max="14306" width="14.75" style="337" customWidth="1"/>
    <col min="14307" max="14307" width="11.75" style="337" customWidth="1"/>
    <col min="14308" max="14308" width="13.25" style="337" customWidth="1"/>
    <col min="14309" max="14310" width="12.5" style="337" customWidth="1"/>
    <col min="14311" max="14311" width="20.25" style="337" customWidth="1"/>
    <col min="14312" max="14312" width="11.75" style="337" bestFit="1" customWidth="1"/>
    <col min="14313" max="14552" width="11" style="337"/>
    <col min="14553" max="14553" width="42.25" style="337" bestFit="1" customWidth="1"/>
    <col min="14554" max="14554" width="14.5" style="337" customWidth="1"/>
    <col min="14555" max="14556" width="11.25" style="337" customWidth="1"/>
    <col min="14557" max="14559" width="12.25" style="337" customWidth="1"/>
    <col min="14560" max="14560" width="13.75" style="337" customWidth="1"/>
    <col min="14561" max="14562" width="14.75" style="337" customWidth="1"/>
    <col min="14563" max="14563" width="11.75" style="337" customWidth="1"/>
    <col min="14564" max="14564" width="13.25" style="337" customWidth="1"/>
    <col min="14565" max="14566" width="12.5" style="337" customWidth="1"/>
    <col min="14567" max="14567" width="20.25" style="337" customWidth="1"/>
    <col min="14568" max="14568" width="11.75" style="337" bestFit="1" customWidth="1"/>
    <col min="14569" max="14808" width="11" style="337"/>
    <col min="14809" max="14809" width="42.25" style="337" bestFit="1" customWidth="1"/>
    <col min="14810" max="14810" width="14.5" style="337" customWidth="1"/>
    <col min="14811" max="14812" width="11.25" style="337" customWidth="1"/>
    <col min="14813" max="14815" width="12.25" style="337" customWidth="1"/>
    <col min="14816" max="14816" width="13.75" style="337" customWidth="1"/>
    <col min="14817" max="14818" width="14.75" style="337" customWidth="1"/>
    <col min="14819" max="14819" width="11.75" style="337" customWidth="1"/>
    <col min="14820" max="14820" width="13.25" style="337" customWidth="1"/>
    <col min="14821" max="14822" width="12.5" style="337" customWidth="1"/>
    <col min="14823" max="14823" width="20.25" style="337" customWidth="1"/>
    <col min="14824" max="14824" width="11.75" style="337" bestFit="1" customWidth="1"/>
    <col min="14825" max="15064" width="11" style="337"/>
    <col min="15065" max="15065" width="42.25" style="337" bestFit="1" customWidth="1"/>
    <col min="15066" max="15066" width="14.5" style="337" customWidth="1"/>
    <col min="15067" max="15068" width="11.25" style="337" customWidth="1"/>
    <col min="15069" max="15071" width="12.25" style="337" customWidth="1"/>
    <col min="15072" max="15072" width="13.75" style="337" customWidth="1"/>
    <col min="15073" max="15074" width="14.75" style="337" customWidth="1"/>
    <col min="15075" max="15075" width="11.75" style="337" customWidth="1"/>
    <col min="15076" max="15076" width="13.25" style="337" customWidth="1"/>
    <col min="15077" max="15078" width="12.5" style="337" customWidth="1"/>
    <col min="15079" max="15079" width="20.25" style="337" customWidth="1"/>
    <col min="15080" max="15080" width="11.75" style="337" bestFit="1" customWidth="1"/>
    <col min="15081" max="15320" width="11" style="337"/>
    <col min="15321" max="15321" width="42.25" style="337" bestFit="1" customWidth="1"/>
    <col min="15322" max="15322" width="14.5" style="337" customWidth="1"/>
    <col min="15323" max="15324" width="11.25" style="337" customWidth="1"/>
    <col min="15325" max="15327" width="12.25" style="337" customWidth="1"/>
    <col min="15328" max="15328" width="13.75" style="337" customWidth="1"/>
    <col min="15329" max="15330" width="14.75" style="337" customWidth="1"/>
    <col min="15331" max="15331" width="11.75" style="337" customWidth="1"/>
    <col min="15332" max="15332" width="13.25" style="337" customWidth="1"/>
    <col min="15333" max="15334" width="12.5" style="337" customWidth="1"/>
    <col min="15335" max="15335" width="20.25" style="337" customWidth="1"/>
    <col min="15336" max="15336" width="11.75" style="337" bestFit="1" customWidth="1"/>
    <col min="15337" max="15576" width="11" style="337"/>
    <col min="15577" max="15577" width="42.25" style="337" bestFit="1" customWidth="1"/>
    <col min="15578" max="15578" width="14.5" style="337" customWidth="1"/>
    <col min="15579" max="15580" width="11.25" style="337" customWidth="1"/>
    <col min="15581" max="15583" width="12.25" style="337" customWidth="1"/>
    <col min="15584" max="15584" width="13.75" style="337" customWidth="1"/>
    <col min="15585" max="15586" width="14.75" style="337" customWidth="1"/>
    <col min="15587" max="15587" width="11.75" style="337" customWidth="1"/>
    <col min="15588" max="15588" width="13.25" style="337" customWidth="1"/>
    <col min="15589" max="15590" width="12.5" style="337" customWidth="1"/>
    <col min="15591" max="15591" width="20.25" style="337" customWidth="1"/>
    <col min="15592" max="15592" width="11.75" style="337" bestFit="1" customWidth="1"/>
    <col min="15593" max="15832" width="11" style="337"/>
    <col min="15833" max="15833" width="42.25" style="337" bestFit="1" customWidth="1"/>
    <col min="15834" max="15834" width="14.5" style="337" customWidth="1"/>
    <col min="15835" max="15836" width="11.25" style="337" customWidth="1"/>
    <col min="15837" max="15839" width="12.25" style="337" customWidth="1"/>
    <col min="15840" max="15840" width="13.75" style="337" customWidth="1"/>
    <col min="15841" max="15842" width="14.75" style="337" customWidth="1"/>
    <col min="15843" max="15843" width="11.75" style="337" customWidth="1"/>
    <col min="15844" max="15844" width="13.25" style="337" customWidth="1"/>
    <col min="15845" max="15846" width="12.5" style="337" customWidth="1"/>
    <col min="15847" max="15847" width="20.25" style="337" customWidth="1"/>
    <col min="15848" max="15848" width="11.75" style="337" bestFit="1" customWidth="1"/>
    <col min="15849" max="16088" width="11" style="337"/>
    <col min="16089" max="16089" width="42.25" style="337" bestFit="1" customWidth="1"/>
    <col min="16090" max="16090" width="14.5" style="337" customWidth="1"/>
    <col min="16091" max="16092" width="11.25" style="337" customWidth="1"/>
    <col min="16093" max="16095" width="12.25" style="337" customWidth="1"/>
    <col min="16096" max="16096" width="13.75" style="337" customWidth="1"/>
    <col min="16097" max="16098" width="14.75" style="337" customWidth="1"/>
    <col min="16099" max="16099" width="11.75" style="337" customWidth="1"/>
    <col min="16100" max="16100" width="13.25" style="337" customWidth="1"/>
    <col min="16101" max="16102" width="12.5" style="337" customWidth="1"/>
    <col min="16103" max="16103" width="20.25" style="337" customWidth="1"/>
    <col min="16104" max="16104" width="11.75" style="337" bestFit="1" customWidth="1"/>
    <col min="16105" max="16384" width="11" style="337"/>
  </cols>
  <sheetData>
    <row r="2" spans="2:6" ht="20.25" x14ac:dyDescent="0.3">
      <c r="B2" s="447" t="s">
        <v>79</v>
      </c>
      <c r="C2" s="447"/>
      <c r="D2" s="447"/>
      <c r="E2" s="447"/>
      <c r="F2" s="447"/>
    </row>
    <row r="3" spans="2:6" ht="18" x14ac:dyDescent="0.3">
      <c r="B3" s="448" t="s">
        <v>1116</v>
      </c>
      <c r="C3" s="448"/>
      <c r="D3" s="448"/>
      <c r="E3" s="448"/>
      <c r="F3" s="448"/>
    </row>
    <row r="4" spans="2:6" ht="23.25" customHeight="1" x14ac:dyDescent="0.3">
      <c r="B4" s="449" t="s">
        <v>80</v>
      </c>
      <c r="C4" s="449"/>
      <c r="D4" s="449"/>
      <c r="E4" s="449"/>
      <c r="F4" s="449"/>
    </row>
    <row r="5" spans="2:6" ht="18" x14ac:dyDescent="0.3">
      <c r="B5" s="450" t="s">
        <v>1117</v>
      </c>
      <c r="C5" s="450"/>
      <c r="D5" s="450"/>
      <c r="E5" s="450"/>
      <c r="F5" s="450"/>
    </row>
    <row r="6" spans="2:6" ht="18" x14ac:dyDescent="0.3">
      <c r="B6" s="21"/>
      <c r="C6" s="21"/>
      <c r="D6" s="21"/>
      <c r="E6" s="21"/>
      <c r="F6" s="21"/>
    </row>
    <row r="7" spans="2:6" x14ac:dyDescent="0.3">
      <c r="B7" s="339"/>
      <c r="C7" s="4"/>
      <c r="D7" s="457"/>
      <c r="E7" s="457"/>
      <c r="F7" s="457"/>
    </row>
    <row r="8" spans="2:6" s="4" customFormat="1" ht="33.75" customHeight="1" x14ac:dyDescent="0.25">
      <c r="B8" s="455" t="s">
        <v>1106</v>
      </c>
      <c r="C8" s="456"/>
      <c r="D8" s="140" t="s">
        <v>13</v>
      </c>
      <c r="E8" s="140" t="s">
        <v>1107</v>
      </c>
      <c r="F8" s="340" t="s">
        <v>81</v>
      </c>
    </row>
    <row r="9" spans="2:6" s="1" customFormat="1" ht="27" customHeight="1" x14ac:dyDescent="0.25">
      <c r="B9" s="452" t="s">
        <v>1126</v>
      </c>
      <c r="C9" s="453"/>
      <c r="D9" s="363">
        <v>1298117741</v>
      </c>
      <c r="E9" s="364">
        <f>D9*5%</f>
        <v>64905887.050000004</v>
      </c>
      <c r="F9" s="364">
        <f>D9+E9</f>
        <v>1363023628.05</v>
      </c>
    </row>
    <row r="10" spans="2:6" s="1" customFormat="1" ht="27" customHeight="1" x14ac:dyDescent="0.25">
      <c r="B10" s="452" t="s">
        <v>1127</v>
      </c>
      <c r="C10" s="453"/>
      <c r="D10" s="363">
        <v>1299947501</v>
      </c>
      <c r="E10" s="364">
        <f t="shared" ref="E10:E20" si="0">D10*5%</f>
        <v>64997375.050000004</v>
      </c>
      <c r="F10" s="364">
        <f t="shared" ref="F10:F20" si="1">D10+E10</f>
        <v>1364944876.05</v>
      </c>
    </row>
    <row r="11" spans="2:6" s="1" customFormat="1" ht="27" customHeight="1" x14ac:dyDescent="0.25">
      <c r="B11" s="452" t="s">
        <v>1128</v>
      </c>
      <c r="C11" s="453"/>
      <c r="D11" s="363">
        <v>392849999.5</v>
      </c>
      <c r="E11" s="364">
        <f t="shared" si="0"/>
        <v>19642499.975000001</v>
      </c>
      <c r="F11" s="364">
        <f t="shared" si="1"/>
        <v>412492499.47500002</v>
      </c>
    </row>
    <row r="12" spans="2:6" s="1" customFormat="1" ht="27" customHeight="1" x14ac:dyDescent="0.25">
      <c r="B12" s="452" t="s">
        <v>1129</v>
      </c>
      <c r="C12" s="453"/>
      <c r="D12" s="363">
        <v>9307150</v>
      </c>
      <c r="E12" s="364">
        <f t="shared" si="0"/>
        <v>465357.5</v>
      </c>
      <c r="F12" s="364">
        <f t="shared" si="1"/>
        <v>9772507.5</v>
      </c>
    </row>
    <row r="13" spans="2:6" s="1" customFormat="1" ht="27" customHeight="1" x14ac:dyDescent="0.25">
      <c r="B13" s="452" t="s">
        <v>1130</v>
      </c>
      <c r="C13" s="453"/>
      <c r="D13" s="363">
        <v>9307150</v>
      </c>
      <c r="E13" s="364">
        <f t="shared" si="0"/>
        <v>465357.5</v>
      </c>
      <c r="F13" s="364">
        <f t="shared" si="1"/>
        <v>9772507.5</v>
      </c>
    </row>
    <row r="14" spans="2:6" s="1" customFormat="1" ht="27" customHeight="1" x14ac:dyDescent="0.25">
      <c r="B14" s="452" t="s">
        <v>1131</v>
      </c>
      <c r="C14" s="453"/>
      <c r="D14" s="363">
        <v>22873505.699999999</v>
      </c>
      <c r="E14" s="364">
        <f t="shared" si="0"/>
        <v>1143675.2849999999</v>
      </c>
      <c r="F14" s="364">
        <f t="shared" si="1"/>
        <v>24017180.984999999</v>
      </c>
    </row>
    <row r="15" spans="2:6" s="1" customFormat="1" ht="27" customHeight="1" x14ac:dyDescent="0.25">
      <c r="B15" s="452" t="s">
        <v>1132</v>
      </c>
      <c r="C15" s="453"/>
      <c r="D15" s="363">
        <v>22873505.710000001</v>
      </c>
      <c r="E15" s="364">
        <f t="shared" si="0"/>
        <v>1143675.2855</v>
      </c>
      <c r="F15" s="364">
        <f t="shared" si="1"/>
        <v>24017180.995500002</v>
      </c>
    </row>
    <row r="16" spans="2:6" s="1" customFormat="1" ht="27" customHeight="1" x14ac:dyDescent="0.25">
      <c r="B16" s="452" t="s">
        <v>1133</v>
      </c>
      <c r="C16" s="453"/>
      <c r="D16" s="363">
        <v>103000000</v>
      </c>
      <c r="E16" s="364">
        <f t="shared" si="0"/>
        <v>5150000</v>
      </c>
      <c r="F16" s="364">
        <f t="shared" si="1"/>
        <v>108150000</v>
      </c>
    </row>
    <row r="17" spans="2:6" s="1" customFormat="1" ht="27" customHeight="1" x14ac:dyDescent="0.25">
      <c r="B17" s="452" t="s">
        <v>1134</v>
      </c>
      <c r="C17" s="453"/>
      <c r="D17" s="363">
        <v>138600000</v>
      </c>
      <c r="E17" s="364">
        <f t="shared" si="0"/>
        <v>6930000</v>
      </c>
      <c r="F17" s="364">
        <f t="shared" si="1"/>
        <v>145530000</v>
      </c>
    </row>
    <row r="18" spans="2:6" s="1" customFormat="1" ht="27" customHeight="1" x14ac:dyDescent="0.25">
      <c r="B18" s="452" t="s">
        <v>1135</v>
      </c>
      <c r="C18" s="453"/>
      <c r="D18" s="363">
        <v>15310000</v>
      </c>
      <c r="E18" s="364">
        <f t="shared" si="0"/>
        <v>765500</v>
      </c>
      <c r="F18" s="364">
        <f t="shared" si="1"/>
        <v>16075500</v>
      </c>
    </row>
    <row r="19" spans="2:6" s="1" customFormat="1" ht="27" customHeight="1" x14ac:dyDescent="0.25">
      <c r="B19" s="452" t="s">
        <v>1136</v>
      </c>
      <c r="C19" s="453"/>
      <c r="D19" s="363">
        <v>200000000</v>
      </c>
      <c r="E19" s="364">
        <f t="shared" si="0"/>
        <v>10000000</v>
      </c>
      <c r="F19" s="364">
        <f t="shared" si="1"/>
        <v>210000000</v>
      </c>
    </row>
    <row r="20" spans="2:6" s="1" customFormat="1" ht="27" customHeight="1" x14ac:dyDescent="0.25">
      <c r="B20" s="452" t="s">
        <v>1136</v>
      </c>
      <c r="C20" s="453"/>
      <c r="D20" s="363">
        <v>200000000</v>
      </c>
      <c r="E20" s="364">
        <f t="shared" si="0"/>
        <v>10000000</v>
      </c>
      <c r="F20" s="364">
        <f t="shared" si="1"/>
        <v>210000000</v>
      </c>
    </row>
    <row r="21" spans="2:6" s="2" customFormat="1" ht="15" customHeight="1" x14ac:dyDescent="0.25">
      <c r="B21" s="454" t="s">
        <v>1115</v>
      </c>
      <c r="C21" s="454"/>
      <c r="D21" s="365">
        <f>SUM(D9:D20)</f>
        <v>3712186552.9099998</v>
      </c>
      <c r="E21" s="365">
        <f t="shared" ref="E21:F21" si="2">SUM(E9:E20)</f>
        <v>185609327.6455</v>
      </c>
      <c r="F21" s="365">
        <f t="shared" si="2"/>
        <v>3897795880.5555</v>
      </c>
    </row>
    <row r="23" spans="2:6" x14ac:dyDescent="0.3">
      <c r="B23" s="451" t="s">
        <v>82</v>
      </c>
      <c r="C23" s="451"/>
      <c r="D23" s="451"/>
      <c r="E23" s="451"/>
      <c r="F23" s="451"/>
    </row>
    <row r="24" spans="2:6" x14ac:dyDescent="0.3">
      <c r="B24" s="451" t="s">
        <v>83</v>
      </c>
      <c r="C24" s="451"/>
      <c r="D24" s="451"/>
      <c r="E24" s="451"/>
      <c r="F24" s="451"/>
    </row>
    <row r="25" spans="2:6" x14ac:dyDescent="0.3">
      <c r="D25" s="343"/>
    </row>
    <row r="26" spans="2:6" x14ac:dyDescent="0.3">
      <c r="D26" s="343"/>
    </row>
    <row r="27" spans="2:6" x14ac:dyDescent="0.3">
      <c r="D27" s="343"/>
    </row>
    <row r="28" spans="2:6" x14ac:dyDescent="0.3">
      <c r="D28" s="343"/>
    </row>
    <row r="29" spans="2:6" x14ac:dyDescent="0.3">
      <c r="D29" s="343"/>
    </row>
    <row r="30" spans="2:6" x14ac:dyDescent="0.3">
      <c r="D30" s="343"/>
    </row>
    <row r="31" spans="2:6" x14ac:dyDescent="0.3">
      <c r="D31" s="343"/>
    </row>
    <row r="32" spans="2:6" x14ac:dyDescent="0.3">
      <c r="D32" s="343"/>
    </row>
    <row r="33" spans="4:4" x14ac:dyDescent="0.3">
      <c r="D33" s="343"/>
    </row>
    <row r="34" spans="4:4" x14ac:dyDescent="0.3">
      <c r="D34" s="343"/>
    </row>
    <row r="35" spans="4:4" x14ac:dyDescent="0.3">
      <c r="D35" s="343"/>
    </row>
    <row r="36" spans="4:4" x14ac:dyDescent="0.3">
      <c r="D36" s="343"/>
    </row>
  </sheetData>
  <mergeCells count="21">
    <mergeCell ref="B21:C21"/>
    <mergeCell ref="B23:F23"/>
    <mergeCell ref="B24:F24"/>
    <mergeCell ref="B9:C9"/>
    <mergeCell ref="B10:C10"/>
    <mergeCell ref="B15:C15"/>
    <mergeCell ref="B16:C16"/>
    <mergeCell ref="B17:C17"/>
    <mergeCell ref="B18:C18"/>
    <mergeCell ref="B19:C19"/>
    <mergeCell ref="B20:C20"/>
    <mergeCell ref="B2:F2"/>
    <mergeCell ref="B3:F3"/>
    <mergeCell ref="B4:F4"/>
    <mergeCell ref="B5:F5"/>
    <mergeCell ref="D7:F7"/>
    <mergeCell ref="B8:C8"/>
    <mergeCell ref="B11:C11"/>
    <mergeCell ref="B12:C12"/>
    <mergeCell ref="B13:C13"/>
    <mergeCell ref="B14:C1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50FCA-6DC7-4F34-8031-A2E20C12003C}">
  <dimension ref="B2:G63"/>
  <sheetViews>
    <sheetView zoomScale="85" zoomScaleNormal="85" workbookViewId="0">
      <selection activeCell="B2" sqref="B2:G2"/>
    </sheetView>
  </sheetViews>
  <sheetFormatPr baseColWidth="10" defaultColWidth="11" defaultRowHeight="16.5" x14ac:dyDescent="0.3"/>
  <cols>
    <col min="1" max="1" width="4.75" style="337" customWidth="1"/>
    <col min="2" max="2" width="4.125" style="337" bestFit="1" customWidth="1"/>
    <col min="3" max="3" width="31.625" style="337" bestFit="1" customWidth="1"/>
    <col min="4" max="4" width="28.75" style="337" bestFit="1" customWidth="1"/>
    <col min="5" max="5" width="9.5" style="337" bestFit="1" customWidth="1"/>
    <col min="6" max="6" width="4.625" style="337" bestFit="1" customWidth="1"/>
    <col min="7" max="7" width="10.625" style="337" bestFit="1" customWidth="1"/>
    <col min="8" max="8" width="1" style="337" customWidth="1"/>
    <col min="9" max="10" width="15.5" style="337" bestFit="1" customWidth="1"/>
    <col min="11" max="224" width="11" style="337"/>
    <col min="225" max="225" width="42.25" style="337" bestFit="1" customWidth="1"/>
    <col min="226" max="226" width="14.5" style="337" customWidth="1"/>
    <col min="227" max="228" width="11.25" style="337" customWidth="1"/>
    <col min="229" max="231" width="12.25" style="337" customWidth="1"/>
    <col min="232" max="232" width="13.75" style="337" customWidth="1"/>
    <col min="233" max="234" width="14.75" style="337" customWidth="1"/>
    <col min="235" max="235" width="11.75" style="337" customWidth="1"/>
    <col min="236" max="236" width="13.25" style="337" customWidth="1"/>
    <col min="237" max="238" width="12.5" style="337" customWidth="1"/>
    <col min="239" max="239" width="20.25" style="337" customWidth="1"/>
    <col min="240" max="240" width="11.75" style="337" bestFit="1" customWidth="1"/>
    <col min="241" max="480" width="11" style="337"/>
    <col min="481" max="481" width="42.25" style="337" bestFit="1" customWidth="1"/>
    <col min="482" max="482" width="14.5" style="337" customWidth="1"/>
    <col min="483" max="484" width="11.25" style="337" customWidth="1"/>
    <col min="485" max="487" width="12.25" style="337" customWidth="1"/>
    <col min="488" max="488" width="13.75" style="337" customWidth="1"/>
    <col min="489" max="490" width="14.75" style="337" customWidth="1"/>
    <col min="491" max="491" width="11.75" style="337" customWidth="1"/>
    <col min="492" max="492" width="13.25" style="337" customWidth="1"/>
    <col min="493" max="494" width="12.5" style="337" customWidth="1"/>
    <col min="495" max="495" width="20.25" style="337" customWidth="1"/>
    <col min="496" max="496" width="11.75" style="337" bestFit="1" customWidth="1"/>
    <col min="497" max="736" width="11" style="337"/>
    <col min="737" max="737" width="42.25" style="337" bestFit="1" customWidth="1"/>
    <col min="738" max="738" width="14.5" style="337" customWidth="1"/>
    <col min="739" max="740" width="11.25" style="337" customWidth="1"/>
    <col min="741" max="743" width="12.25" style="337" customWidth="1"/>
    <col min="744" max="744" width="13.75" style="337" customWidth="1"/>
    <col min="745" max="746" width="14.75" style="337" customWidth="1"/>
    <col min="747" max="747" width="11.75" style="337" customWidth="1"/>
    <col min="748" max="748" width="13.25" style="337" customWidth="1"/>
    <col min="749" max="750" width="12.5" style="337" customWidth="1"/>
    <col min="751" max="751" width="20.25" style="337" customWidth="1"/>
    <col min="752" max="752" width="11.75" style="337" bestFit="1" customWidth="1"/>
    <col min="753" max="992" width="11" style="337"/>
    <col min="993" max="993" width="42.25" style="337" bestFit="1" customWidth="1"/>
    <col min="994" max="994" width="14.5" style="337" customWidth="1"/>
    <col min="995" max="996" width="11.25" style="337" customWidth="1"/>
    <col min="997" max="999" width="12.25" style="337" customWidth="1"/>
    <col min="1000" max="1000" width="13.75" style="337" customWidth="1"/>
    <col min="1001" max="1002" width="14.75" style="337" customWidth="1"/>
    <col min="1003" max="1003" width="11.75" style="337" customWidth="1"/>
    <col min="1004" max="1004" width="13.25" style="337" customWidth="1"/>
    <col min="1005" max="1006" width="12.5" style="337" customWidth="1"/>
    <col min="1007" max="1007" width="20.25" style="337" customWidth="1"/>
    <col min="1008" max="1008" width="11.75" style="337" bestFit="1" customWidth="1"/>
    <col min="1009" max="1248" width="11" style="337"/>
    <col min="1249" max="1249" width="42.25" style="337" bestFit="1" customWidth="1"/>
    <col min="1250" max="1250" width="14.5" style="337" customWidth="1"/>
    <col min="1251" max="1252" width="11.25" style="337" customWidth="1"/>
    <col min="1253" max="1255" width="12.25" style="337" customWidth="1"/>
    <col min="1256" max="1256" width="13.75" style="337" customWidth="1"/>
    <col min="1257" max="1258" width="14.75" style="337" customWidth="1"/>
    <col min="1259" max="1259" width="11.75" style="337" customWidth="1"/>
    <col min="1260" max="1260" width="13.25" style="337" customWidth="1"/>
    <col min="1261" max="1262" width="12.5" style="337" customWidth="1"/>
    <col min="1263" max="1263" width="20.25" style="337" customWidth="1"/>
    <col min="1264" max="1264" width="11.75" style="337" bestFit="1" customWidth="1"/>
    <col min="1265" max="1504" width="11" style="337"/>
    <col min="1505" max="1505" width="42.25" style="337" bestFit="1" customWidth="1"/>
    <col min="1506" max="1506" width="14.5" style="337" customWidth="1"/>
    <col min="1507" max="1508" width="11.25" style="337" customWidth="1"/>
    <col min="1509" max="1511" width="12.25" style="337" customWidth="1"/>
    <col min="1512" max="1512" width="13.75" style="337" customWidth="1"/>
    <col min="1513" max="1514" width="14.75" style="337" customWidth="1"/>
    <col min="1515" max="1515" width="11.75" style="337" customWidth="1"/>
    <col min="1516" max="1516" width="13.25" style="337" customWidth="1"/>
    <col min="1517" max="1518" width="12.5" style="337" customWidth="1"/>
    <col min="1519" max="1519" width="20.25" style="337" customWidth="1"/>
    <col min="1520" max="1520" width="11.75" style="337" bestFit="1" customWidth="1"/>
    <col min="1521" max="1760" width="11" style="337"/>
    <col min="1761" max="1761" width="42.25" style="337" bestFit="1" customWidth="1"/>
    <col min="1762" max="1762" width="14.5" style="337" customWidth="1"/>
    <col min="1763" max="1764" width="11.25" style="337" customWidth="1"/>
    <col min="1765" max="1767" width="12.25" style="337" customWidth="1"/>
    <col min="1768" max="1768" width="13.75" style="337" customWidth="1"/>
    <col min="1769" max="1770" width="14.75" style="337" customWidth="1"/>
    <col min="1771" max="1771" width="11.75" style="337" customWidth="1"/>
    <col min="1772" max="1772" width="13.25" style="337" customWidth="1"/>
    <col min="1773" max="1774" width="12.5" style="337" customWidth="1"/>
    <col min="1775" max="1775" width="20.25" style="337" customWidth="1"/>
    <col min="1776" max="1776" width="11.75" style="337" bestFit="1" customWidth="1"/>
    <col min="1777" max="2016" width="11" style="337"/>
    <col min="2017" max="2017" width="42.25" style="337" bestFit="1" customWidth="1"/>
    <col min="2018" max="2018" width="14.5" style="337" customWidth="1"/>
    <col min="2019" max="2020" width="11.25" style="337" customWidth="1"/>
    <col min="2021" max="2023" width="12.25" style="337" customWidth="1"/>
    <col min="2024" max="2024" width="13.75" style="337" customWidth="1"/>
    <col min="2025" max="2026" width="14.75" style="337" customWidth="1"/>
    <col min="2027" max="2027" width="11.75" style="337" customWidth="1"/>
    <col min="2028" max="2028" width="13.25" style="337" customWidth="1"/>
    <col min="2029" max="2030" width="12.5" style="337" customWidth="1"/>
    <col min="2031" max="2031" width="20.25" style="337" customWidth="1"/>
    <col min="2032" max="2032" width="11.75" style="337" bestFit="1" customWidth="1"/>
    <col min="2033" max="2272" width="11" style="337"/>
    <col min="2273" max="2273" width="42.25" style="337" bestFit="1" customWidth="1"/>
    <col min="2274" max="2274" width="14.5" style="337" customWidth="1"/>
    <col min="2275" max="2276" width="11.25" style="337" customWidth="1"/>
    <col min="2277" max="2279" width="12.25" style="337" customWidth="1"/>
    <col min="2280" max="2280" width="13.75" style="337" customWidth="1"/>
    <col min="2281" max="2282" width="14.75" style="337" customWidth="1"/>
    <col min="2283" max="2283" width="11.75" style="337" customWidth="1"/>
    <col min="2284" max="2284" width="13.25" style="337" customWidth="1"/>
    <col min="2285" max="2286" width="12.5" style="337" customWidth="1"/>
    <col min="2287" max="2287" width="20.25" style="337" customWidth="1"/>
    <col min="2288" max="2288" width="11.75" style="337" bestFit="1" customWidth="1"/>
    <col min="2289" max="2528" width="11" style="337"/>
    <col min="2529" max="2529" width="42.25" style="337" bestFit="1" customWidth="1"/>
    <col min="2530" max="2530" width="14.5" style="337" customWidth="1"/>
    <col min="2531" max="2532" width="11.25" style="337" customWidth="1"/>
    <col min="2533" max="2535" width="12.25" style="337" customWidth="1"/>
    <col min="2536" max="2536" width="13.75" style="337" customWidth="1"/>
    <col min="2537" max="2538" width="14.75" style="337" customWidth="1"/>
    <col min="2539" max="2539" width="11.75" style="337" customWidth="1"/>
    <col min="2540" max="2540" width="13.25" style="337" customWidth="1"/>
    <col min="2541" max="2542" width="12.5" style="337" customWidth="1"/>
    <col min="2543" max="2543" width="20.25" style="337" customWidth="1"/>
    <col min="2544" max="2544" width="11.75" style="337" bestFit="1" customWidth="1"/>
    <col min="2545" max="2784" width="11" style="337"/>
    <col min="2785" max="2785" width="42.25" style="337" bestFit="1" customWidth="1"/>
    <col min="2786" max="2786" width="14.5" style="337" customWidth="1"/>
    <col min="2787" max="2788" width="11.25" style="337" customWidth="1"/>
    <col min="2789" max="2791" width="12.25" style="337" customWidth="1"/>
    <col min="2792" max="2792" width="13.75" style="337" customWidth="1"/>
    <col min="2793" max="2794" width="14.75" style="337" customWidth="1"/>
    <col min="2795" max="2795" width="11.75" style="337" customWidth="1"/>
    <col min="2796" max="2796" width="13.25" style="337" customWidth="1"/>
    <col min="2797" max="2798" width="12.5" style="337" customWidth="1"/>
    <col min="2799" max="2799" width="20.25" style="337" customWidth="1"/>
    <col min="2800" max="2800" width="11.75" style="337" bestFit="1" customWidth="1"/>
    <col min="2801" max="3040" width="11" style="337"/>
    <col min="3041" max="3041" width="42.25" style="337" bestFit="1" customWidth="1"/>
    <col min="3042" max="3042" width="14.5" style="337" customWidth="1"/>
    <col min="3043" max="3044" width="11.25" style="337" customWidth="1"/>
    <col min="3045" max="3047" width="12.25" style="337" customWidth="1"/>
    <col min="3048" max="3048" width="13.75" style="337" customWidth="1"/>
    <col min="3049" max="3050" width="14.75" style="337" customWidth="1"/>
    <col min="3051" max="3051" width="11.75" style="337" customWidth="1"/>
    <col min="3052" max="3052" width="13.25" style="337" customWidth="1"/>
    <col min="3053" max="3054" width="12.5" style="337" customWidth="1"/>
    <col min="3055" max="3055" width="20.25" style="337" customWidth="1"/>
    <col min="3056" max="3056" width="11.75" style="337" bestFit="1" customWidth="1"/>
    <col min="3057" max="3296" width="11" style="337"/>
    <col min="3297" max="3297" width="42.25" style="337" bestFit="1" customWidth="1"/>
    <col min="3298" max="3298" width="14.5" style="337" customWidth="1"/>
    <col min="3299" max="3300" width="11.25" style="337" customWidth="1"/>
    <col min="3301" max="3303" width="12.25" style="337" customWidth="1"/>
    <col min="3304" max="3304" width="13.75" style="337" customWidth="1"/>
    <col min="3305" max="3306" width="14.75" style="337" customWidth="1"/>
    <col min="3307" max="3307" width="11.75" style="337" customWidth="1"/>
    <col min="3308" max="3308" width="13.25" style="337" customWidth="1"/>
    <col min="3309" max="3310" width="12.5" style="337" customWidth="1"/>
    <col min="3311" max="3311" width="20.25" style="337" customWidth="1"/>
    <col min="3312" max="3312" width="11.75" style="337" bestFit="1" customWidth="1"/>
    <col min="3313" max="3552" width="11" style="337"/>
    <col min="3553" max="3553" width="42.25" style="337" bestFit="1" customWidth="1"/>
    <col min="3554" max="3554" width="14.5" style="337" customWidth="1"/>
    <col min="3555" max="3556" width="11.25" style="337" customWidth="1"/>
    <col min="3557" max="3559" width="12.25" style="337" customWidth="1"/>
    <col min="3560" max="3560" width="13.75" style="337" customWidth="1"/>
    <col min="3561" max="3562" width="14.75" style="337" customWidth="1"/>
    <col min="3563" max="3563" width="11.75" style="337" customWidth="1"/>
    <col min="3564" max="3564" width="13.25" style="337" customWidth="1"/>
    <col min="3565" max="3566" width="12.5" style="337" customWidth="1"/>
    <col min="3567" max="3567" width="20.25" style="337" customWidth="1"/>
    <col min="3568" max="3568" width="11.75" style="337" bestFit="1" customWidth="1"/>
    <col min="3569" max="3808" width="11" style="337"/>
    <col min="3809" max="3809" width="42.25" style="337" bestFit="1" customWidth="1"/>
    <col min="3810" max="3810" width="14.5" style="337" customWidth="1"/>
    <col min="3811" max="3812" width="11.25" style="337" customWidth="1"/>
    <col min="3813" max="3815" width="12.25" style="337" customWidth="1"/>
    <col min="3816" max="3816" width="13.75" style="337" customWidth="1"/>
    <col min="3817" max="3818" width="14.75" style="337" customWidth="1"/>
    <col min="3819" max="3819" width="11.75" style="337" customWidth="1"/>
    <col min="3820" max="3820" width="13.25" style="337" customWidth="1"/>
    <col min="3821" max="3822" width="12.5" style="337" customWidth="1"/>
    <col min="3823" max="3823" width="20.25" style="337" customWidth="1"/>
    <col min="3824" max="3824" width="11.75" style="337" bestFit="1" customWidth="1"/>
    <col min="3825" max="4064" width="11" style="337"/>
    <col min="4065" max="4065" width="42.25" style="337" bestFit="1" customWidth="1"/>
    <col min="4066" max="4066" width="14.5" style="337" customWidth="1"/>
    <col min="4067" max="4068" width="11.25" style="337" customWidth="1"/>
    <col min="4069" max="4071" width="12.25" style="337" customWidth="1"/>
    <col min="4072" max="4072" width="13.75" style="337" customWidth="1"/>
    <col min="4073" max="4074" width="14.75" style="337" customWidth="1"/>
    <col min="4075" max="4075" width="11.75" style="337" customWidth="1"/>
    <col min="4076" max="4076" width="13.25" style="337" customWidth="1"/>
    <col min="4077" max="4078" width="12.5" style="337" customWidth="1"/>
    <col min="4079" max="4079" width="20.25" style="337" customWidth="1"/>
    <col min="4080" max="4080" width="11.75" style="337" bestFit="1" customWidth="1"/>
    <col min="4081" max="4320" width="11" style="337"/>
    <col min="4321" max="4321" width="42.25" style="337" bestFit="1" customWidth="1"/>
    <col min="4322" max="4322" width="14.5" style="337" customWidth="1"/>
    <col min="4323" max="4324" width="11.25" style="337" customWidth="1"/>
    <col min="4325" max="4327" width="12.25" style="337" customWidth="1"/>
    <col min="4328" max="4328" width="13.75" style="337" customWidth="1"/>
    <col min="4329" max="4330" width="14.75" style="337" customWidth="1"/>
    <col min="4331" max="4331" width="11.75" style="337" customWidth="1"/>
    <col min="4332" max="4332" width="13.25" style="337" customWidth="1"/>
    <col min="4333" max="4334" width="12.5" style="337" customWidth="1"/>
    <col min="4335" max="4335" width="20.25" style="337" customWidth="1"/>
    <col min="4336" max="4336" width="11.75" style="337" bestFit="1" customWidth="1"/>
    <col min="4337" max="4576" width="11" style="337"/>
    <col min="4577" max="4577" width="42.25" style="337" bestFit="1" customWidth="1"/>
    <col min="4578" max="4578" width="14.5" style="337" customWidth="1"/>
    <col min="4579" max="4580" width="11.25" style="337" customWidth="1"/>
    <col min="4581" max="4583" width="12.25" style="337" customWidth="1"/>
    <col min="4584" max="4584" width="13.75" style="337" customWidth="1"/>
    <col min="4585" max="4586" width="14.75" style="337" customWidth="1"/>
    <col min="4587" max="4587" width="11.75" style="337" customWidth="1"/>
    <col min="4588" max="4588" width="13.25" style="337" customWidth="1"/>
    <col min="4589" max="4590" width="12.5" style="337" customWidth="1"/>
    <col min="4591" max="4591" width="20.25" style="337" customWidth="1"/>
    <col min="4592" max="4592" width="11.75" style="337" bestFit="1" customWidth="1"/>
    <col min="4593" max="4832" width="11" style="337"/>
    <col min="4833" max="4833" width="42.25" style="337" bestFit="1" customWidth="1"/>
    <col min="4834" max="4834" width="14.5" style="337" customWidth="1"/>
    <col min="4835" max="4836" width="11.25" style="337" customWidth="1"/>
    <col min="4837" max="4839" width="12.25" style="337" customWidth="1"/>
    <col min="4840" max="4840" width="13.75" style="337" customWidth="1"/>
    <col min="4841" max="4842" width="14.75" style="337" customWidth="1"/>
    <col min="4843" max="4843" width="11.75" style="337" customWidth="1"/>
    <col min="4844" max="4844" width="13.25" style="337" customWidth="1"/>
    <col min="4845" max="4846" width="12.5" style="337" customWidth="1"/>
    <col min="4847" max="4847" width="20.25" style="337" customWidth="1"/>
    <col min="4848" max="4848" width="11.75" style="337" bestFit="1" customWidth="1"/>
    <col min="4849" max="5088" width="11" style="337"/>
    <col min="5089" max="5089" width="42.25" style="337" bestFit="1" customWidth="1"/>
    <col min="5090" max="5090" width="14.5" style="337" customWidth="1"/>
    <col min="5091" max="5092" width="11.25" style="337" customWidth="1"/>
    <col min="5093" max="5095" width="12.25" style="337" customWidth="1"/>
    <col min="5096" max="5096" width="13.75" style="337" customWidth="1"/>
    <col min="5097" max="5098" width="14.75" style="337" customWidth="1"/>
    <col min="5099" max="5099" width="11.75" style="337" customWidth="1"/>
    <col min="5100" max="5100" width="13.25" style="337" customWidth="1"/>
    <col min="5101" max="5102" width="12.5" style="337" customWidth="1"/>
    <col min="5103" max="5103" width="20.25" style="337" customWidth="1"/>
    <col min="5104" max="5104" width="11.75" style="337" bestFit="1" customWidth="1"/>
    <col min="5105" max="5344" width="11" style="337"/>
    <col min="5345" max="5345" width="42.25" style="337" bestFit="1" customWidth="1"/>
    <col min="5346" max="5346" width="14.5" style="337" customWidth="1"/>
    <col min="5347" max="5348" width="11.25" style="337" customWidth="1"/>
    <col min="5349" max="5351" width="12.25" style="337" customWidth="1"/>
    <col min="5352" max="5352" width="13.75" style="337" customWidth="1"/>
    <col min="5353" max="5354" width="14.75" style="337" customWidth="1"/>
    <col min="5355" max="5355" width="11.75" style="337" customWidth="1"/>
    <col min="5356" max="5356" width="13.25" style="337" customWidth="1"/>
    <col min="5357" max="5358" width="12.5" style="337" customWidth="1"/>
    <col min="5359" max="5359" width="20.25" style="337" customWidth="1"/>
    <col min="5360" max="5360" width="11.75" style="337" bestFit="1" customWidth="1"/>
    <col min="5361" max="5600" width="11" style="337"/>
    <col min="5601" max="5601" width="42.25" style="337" bestFit="1" customWidth="1"/>
    <col min="5602" max="5602" width="14.5" style="337" customWidth="1"/>
    <col min="5603" max="5604" width="11.25" style="337" customWidth="1"/>
    <col min="5605" max="5607" width="12.25" style="337" customWidth="1"/>
    <col min="5608" max="5608" width="13.75" style="337" customWidth="1"/>
    <col min="5609" max="5610" width="14.75" style="337" customWidth="1"/>
    <col min="5611" max="5611" width="11.75" style="337" customWidth="1"/>
    <col min="5612" max="5612" width="13.25" style="337" customWidth="1"/>
    <col min="5613" max="5614" width="12.5" style="337" customWidth="1"/>
    <col min="5615" max="5615" width="20.25" style="337" customWidth="1"/>
    <col min="5616" max="5616" width="11.75" style="337" bestFit="1" customWidth="1"/>
    <col min="5617" max="5856" width="11" style="337"/>
    <col min="5857" max="5857" width="42.25" style="337" bestFit="1" customWidth="1"/>
    <col min="5858" max="5858" width="14.5" style="337" customWidth="1"/>
    <col min="5859" max="5860" width="11.25" style="337" customWidth="1"/>
    <col min="5861" max="5863" width="12.25" style="337" customWidth="1"/>
    <col min="5864" max="5864" width="13.75" style="337" customWidth="1"/>
    <col min="5865" max="5866" width="14.75" style="337" customWidth="1"/>
    <col min="5867" max="5867" width="11.75" style="337" customWidth="1"/>
    <col min="5868" max="5868" width="13.25" style="337" customWidth="1"/>
    <col min="5869" max="5870" width="12.5" style="337" customWidth="1"/>
    <col min="5871" max="5871" width="20.25" style="337" customWidth="1"/>
    <col min="5872" max="5872" width="11.75" style="337" bestFit="1" customWidth="1"/>
    <col min="5873" max="6112" width="11" style="337"/>
    <col min="6113" max="6113" width="42.25" style="337" bestFit="1" customWidth="1"/>
    <col min="6114" max="6114" width="14.5" style="337" customWidth="1"/>
    <col min="6115" max="6116" width="11.25" style="337" customWidth="1"/>
    <col min="6117" max="6119" width="12.25" style="337" customWidth="1"/>
    <col min="6120" max="6120" width="13.75" style="337" customWidth="1"/>
    <col min="6121" max="6122" width="14.75" style="337" customWidth="1"/>
    <col min="6123" max="6123" width="11.75" style="337" customWidth="1"/>
    <col min="6124" max="6124" width="13.25" style="337" customWidth="1"/>
    <col min="6125" max="6126" width="12.5" style="337" customWidth="1"/>
    <col min="6127" max="6127" width="20.25" style="337" customWidth="1"/>
    <col min="6128" max="6128" width="11.75" style="337" bestFit="1" customWidth="1"/>
    <col min="6129" max="6368" width="11" style="337"/>
    <col min="6369" max="6369" width="42.25" style="337" bestFit="1" customWidth="1"/>
    <col min="6370" max="6370" width="14.5" style="337" customWidth="1"/>
    <col min="6371" max="6372" width="11.25" style="337" customWidth="1"/>
    <col min="6373" max="6375" width="12.25" style="337" customWidth="1"/>
    <col min="6376" max="6376" width="13.75" style="337" customWidth="1"/>
    <col min="6377" max="6378" width="14.75" style="337" customWidth="1"/>
    <col min="6379" max="6379" width="11.75" style="337" customWidth="1"/>
    <col min="6380" max="6380" width="13.25" style="337" customWidth="1"/>
    <col min="6381" max="6382" width="12.5" style="337" customWidth="1"/>
    <col min="6383" max="6383" width="20.25" style="337" customWidth="1"/>
    <col min="6384" max="6384" width="11.75" style="337" bestFit="1" customWidth="1"/>
    <col min="6385" max="6624" width="11" style="337"/>
    <col min="6625" max="6625" width="42.25" style="337" bestFit="1" customWidth="1"/>
    <col min="6626" max="6626" width="14.5" style="337" customWidth="1"/>
    <col min="6627" max="6628" width="11.25" style="337" customWidth="1"/>
    <col min="6629" max="6631" width="12.25" style="337" customWidth="1"/>
    <col min="6632" max="6632" width="13.75" style="337" customWidth="1"/>
    <col min="6633" max="6634" width="14.75" style="337" customWidth="1"/>
    <col min="6635" max="6635" width="11.75" style="337" customWidth="1"/>
    <col min="6636" max="6636" width="13.25" style="337" customWidth="1"/>
    <col min="6637" max="6638" width="12.5" style="337" customWidth="1"/>
    <col min="6639" max="6639" width="20.25" style="337" customWidth="1"/>
    <col min="6640" max="6640" width="11.75" style="337" bestFit="1" customWidth="1"/>
    <col min="6641" max="6880" width="11" style="337"/>
    <col min="6881" max="6881" width="42.25" style="337" bestFit="1" customWidth="1"/>
    <col min="6882" max="6882" width="14.5" style="337" customWidth="1"/>
    <col min="6883" max="6884" width="11.25" style="337" customWidth="1"/>
    <col min="6885" max="6887" width="12.25" style="337" customWidth="1"/>
    <col min="6888" max="6888" width="13.75" style="337" customWidth="1"/>
    <col min="6889" max="6890" width="14.75" style="337" customWidth="1"/>
    <col min="6891" max="6891" width="11.75" style="337" customWidth="1"/>
    <col min="6892" max="6892" width="13.25" style="337" customWidth="1"/>
    <col min="6893" max="6894" width="12.5" style="337" customWidth="1"/>
    <col min="6895" max="6895" width="20.25" style="337" customWidth="1"/>
    <col min="6896" max="6896" width="11.75" style="337" bestFit="1" customWidth="1"/>
    <col min="6897" max="7136" width="11" style="337"/>
    <col min="7137" max="7137" width="42.25" style="337" bestFit="1" customWidth="1"/>
    <col min="7138" max="7138" width="14.5" style="337" customWidth="1"/>
    <col min="7139" max="7140" width="11.25" style="337" customWidth="1"/>
    <col min="7141" max="7143" width="12.25" style="337" customWidth="1"/>
    <col min="7144" max="7144" width="13.75" style="337" customWidth="1"/>
    <col min="7145" max="7146" width="14.75" style="337" customWidth="1"/>
    <col min="7147" max="7147" width="11.75" style="337" customWidth="1"/>
    <col min="7148" max="7148" width="13.25" style="337" customWidth="1"/>
    <col min="7149" max="7150" width="12.5" style="337" customWidth="1"/>
    <col min="7151" max="7151" width="20.25" style="337" customWidth="1"/>
    <col min="7152" max="7152" width="11.75" style="337" bestFit="1" customWidth="1"/>
    <col min="7153" max="7392" width="11" style="337"/>
    <col min="7393" max="7393" width="42.25" style="337" bestFit="1" customWidth="1"/>
    <col min="7394" max="7394" width="14.5" style="337" customWidth="1"/>
    <col min="7395" max="7396" width="11.25" style="337" customWidth="1"/>
    <col min="7397" max="7399" width="12.25" style="337" customWidth="1"/>
    <col min="7400" max="7400" width="13.75" style="337" customWidth="1"/>
    <col min="7401" max="7402" width="14.75" style="337" customWidth="1"/>
    <col min="7403" max="7403" width="11.75" style="337" customWidth="1"/>
    <col min="7404" max="7404" width="13.25" style="337" customWidth="1"/>
    <col min="7405" max="7406" width="12.5" style="337" customWidth="1"/>
    <col min="7407" max="7407" width="20.25" style="337" customWidth="1"/>
    <col min="7408" max="7408" width="11.75" style="337" bestFit="1" customWidth="1"/>
    <col min="7409" max="7648" width="11" style="337"/>
    <col min="7649" max="7649" width="42.25" style="337" bestFit="1" customWidth="1"/>
    <col min="7650" max="7650" width="14.5" style="337" customWidth="1"/>
    <col min="7651" max="7652" width="11.25" style="337" customWidth="1"/>
    <col min="7653" max="7655" width="12.25" style="337" customWidth="1"/>
    <col min="7656" max="7656" width="13.75" style="337" customWidth="1"/>
    <col min="7657" max="7658" width="14.75" style="337" customWidth="1"/>
    <col min="7659" max="7659" width="11.75" style="337" customWidth="1"/>
    <col min="7660" max="7660" width="13.25" style="337" customWidth="1"/>
    <col min="7661" max="7662" width="12.5" style="337" customWidth="1"/>
    <col min="7663" max="7663" width="20.25" style="337" customWidth="1"/>
    <col min="7664" max="7664" width="11.75" style="337" bestFit="1" customWidth="1"/>
    <col min="7665" max="7904" width="11" style="337"/>
    <col min="7905" max="7905" width="42.25" style="337" bestFit="1" customWidth="1"/>
    <col min="7906" max="7906" width="14.5" style="337" customWidth="1"/>
    <col min="7907" max="7908" width="11.25" style="337" customWidth="1"/>
    <col min="7909" max="7911" width="12.25" style="337" customWidth="1"/>
    <col min="7912" max="7912" width="13.75" style="337" customWidth="1"/>
    <col min="7913" max="7914" width="14.75" style="337" customWidth="1"/>
    <col min="7915" max="7915" width="11.75" style="337" customWidth="1"/>
    <col min="7916" max="7916" width="13.25" style="337" customWidth="1"/>
    <col min="7917" max="7918" width="12.5" style="337" customWidth="1"/>
    <col min="7919" max="7919" width="20.25" style="337" customWidth="1"/>
    <col min="7920" max="7920" width="11.75" style="337" bestFit="1" customWidth="1"/>
    <col min="7921" max="8160" width="11" style="337"/>
    <col min="8161" max="8161" width="42.25" style="337" bestFit="1" customWidth="1"/>
    <col min="8162" max="8162" width="14.5" style="337" customWidth="1"/>
    <col min="8163" max="8164" width="11.25" style="337" customWidth="1"/>
    <col min="8165" max="8167" width="12.25" style="337" customWidth="1"/>
    <col min="8168" max="8168" width="13.75" style="337" customWidth="1"/>
    <col min="8169" max="8170" width="14.75" style="337" customWidth="1"/>
    <col min="8171" max="8171" width="11.75" style="337" customWidth="1"/>
    <col min="8172" max="8172" width="13.25" style="337" customWidth="1"/>
    <col min="8173" max="8174" width="12.5" style="337" customWidth="1"/>
    <col min="8175" max="8175" width="20.25" style="337" customWidth="1"/>
    <col min="8176" max="8176" width="11.75" style="337" bestFit="1" customWidth="1"/>
    <col min="8177" max="8416" width="11" style="337"/>
    <col min="8417" max="8417" width="42.25" style="337" bestFit="1" customWidth="1"/>
    <col min="8418" max="8418" width="14.5" style="337" customWidth="1"/>
    <col min="8419" max="8420" width="11.25" style="337" customWidth="1"/>
    <col min="8421" max="8423" width="12.25" style="337" customWidth="1"/>
    <col min="8424" max="8424" width="13.75" style="337" customWidth="1"/>
    <col min="8425" max="8426" width="14.75" style="337" customWidth="1"/>
    <col min="8427" max="8427" width="11.75" style="337" customWidth="1"/>
    <col min="8428" max="8428" width="13.25" style="337" customWidth="1"/>
    <col min="8429" max="8430" width="12.5" style="337" customWidth="1"/>
    <col min="8431" max="8431" width="20.25" style="337" customWidth="1"/>
    <col min="8432" max="8432" width="11.75" style="337" bestFit="1" customWidth="1"/>
    <col min="8433" max="8672" width="11" style="337"/>
    <col min="8673" max="8673" width="42.25" style="337" bestFit="1" customWidth="1"/>
    <col min="8674" max="8674" width="14.5" style="337" customWidth="1"/>
    <col min="8675" max="8676" width="11.25" style="337" customWidth="1"/>
    <col min="8677" max="8679" width="12.25" style="337" customWidth="1"/>
    <col min="8680" max="8680" width="13.75" style="337" customWidth="1"/>
    <col min="8681" max="8682" width="14.75" style="337" customWidth="1"/>
    <col min="8683" max="8683" width="11.75" style="337" customWidth="1"/>
    <col min="8684" max="8684" width="13.25" style="337" customWidth="1"/>
    <col min="8685" max="8686" width="12.5" style="337" customWidth="1"/>
    <col min="8687" max="8687" width="20.25" style="337" customWidth="1"/>
    <col min="8688" max="8688" width="11.75" style="337" bestFit="1" customWidth="1"/>
    <col min="8689" max="8928" width="11" style="337"/>
    <col min="8929" max="8929" width="42.25" style="337" bestFit="1" customWidth="1"/>
    <col min="8930" max="8930" width="14.5" style="337" customWidth="1"/>
    <col min="8931" max="8932" width="11.25" style="337" customWidth="1"/>
    <col min="8933" max="8935" width="12.25" style="337" customWidth="1"/>
    <col min="8936" max="8936" width="13.75" style="337" customWidth="1"/>
    <col min="8937" max="8938" width="14.75" style="337" customWidth="1"/>
    <col min="8939" max="8939" width="11.75" style="337" customWidth="1"/>
    <col min="8940" max="8940" width="13.25" style="337" customWidth="1"/>
    <col min="8941" max="8942" width="12.5" style="337" customWidth="1"/>
    <col min="8943" max="8943" width="20.25" style="337" customWidth="1"/>
    <col min="8944" max="8944" width="11.75" style="337" bestFit="1" customWidth="1"/>
    <col min="8945" max="9184" width="11" style="337"/>
    <col min="9185" max="9185" width="42.25" style="337" bestFit="1" customWidth="1"/>
    <col min="9186" max="9186" width="14.5" style="337" customWidth="1"/>
    <col min="9187" max="9188" width="11.25" style="337" customWidth="1"/>
    <col min="9189" max="9191" width="12.25" style="337" customWidth="1"/>
    <col min="9192" max="9192" width="13.75" style="337" customWidth="1"/>
    <col min="9193" max="9194" width="14.75" style="337" customWidth="1"/>
    <col min="9195" max="9195" width="11.75" style="337" customWidth="1"/>
    <col min="9196" max="9196" width="13.25" style="337" customWidth="1"/>
    <col min="9197" max="9198" width="12.5" style="337" customWidth="1"/>
    <col min="9199" max="9199" width="20.25" style="337" customWidth="1"/>
    <col min="9200" max="9200" width="11.75" style="337" bestFit="1" customWidth="1"/>
    <col min="9201" max="9440" width="11" style="337"/>
    <col min="9441" max="9441" width="42.25" style="337" bestFit="1" customWidth="1"/>
    <col min="9442" max="9442" width="14.5" style="337" customWidth="1"/>
    <col min="9443" max="9444" width="11.25" style="337" customWidth="1"/>
    <col min="9445" max="9447" width="12.25" style="337" customWidth="1"/>
    <col min="9448" max="9448" width="13.75" style="337" customWidth="1"/>
    <col min="9449" max="9450" width="14.75" style="337" customWidth="1"/>
    <col min="9451" max="9451" width="11.75" style="337" customWidth="1"/>
    <col min="9452" max="9452" width="13.25" style="337" customWidth="1"/>
    <col min="9453" max="9454" width="12.5" style="337" customWidth="1"/>
    <col min="9455" max="9455" width="20.25" style="337" customWidth="1"/>
    <col min="9456" max="9456" width="11.75" style="337" bestFit="1" customWidth="1"/>
    <col min="9457" max="9696" width="11" style="337"/>
    <col min="9697" max="9697" width="42.25" style="337" bestFit="1" customWidth="1"/>
    <col min="9698" max="9698" width="14.5" style="337" customWidth="1"/>
    <col min="9699" max="9700" width="11.25" style="337" customWidth="1"/>
    <col min="9701" max="9703" width="12.25" style="337" customWidth="1"/>
    <col min="9704" max="9704" width="13.75" style="337" customWidth="1"/>
    <col min="9705" max="9706" width="14.75" style="337" customWidth="1"/>
    <col min="9707" max="9707" width="11.75" style="337" customWidth="1"/>
    <col min="9708" max="9708" width="13.25" style="337" customWidth="1"/>
    <col min="9709" max="9710" width="12.5" style="337" customWidth="1"/>
    <col min="9711" max="9711" width="20.25" style="337" customWidth="1"/>
    <col min="9712" max="9712" width="11.75" style="337" bestFit="1" customWidth="1"/>
    <col min="9713" max="9952" width="11" style="337"/>
    <col min="9953" max="9953" width="42.25" style="337" bestFit="1" customWidth="1"/>
    <col min="9954" max="9954" width="14.5" style="337" customWidth="1"/>
    <col min="9955" max="9956" width="11.25" style="337" customWidth="1"/>
    <col min="9957" max="9959" width="12.25" style="337" customWidth="1"/>
    <col min="9960" max="9960" width="13.75" style="337" customWidth="1"/>
    <col min="9961" max="9962" width="14.75" style="337" customWidth="1"/>
    <col min="9963" max="9963" width="11.75" style="337" customWidth="1"/>
    <col min="9964" max="9964" width="13.25" style="337" customWidth="1"/>
    <col min="9965" max="9966" width="12.5" style="337" customWidth="1"/>
    <col min="9967" max="9967" width="20.25" style="337" customWidth="1"/>
    <col min="9968" max="9968" width="11.75" style="337" bestFit="1" customWidth="1"/>
    <col min="9969" max="10208" width="11" style="337"/>
    <col min="10209" max="10209" width="42.25" style="337" bestFit="1" customWidth="1"/>
    <col min="10210" max="10210" width="14.5" style="337" customWidth="1"/>
    <col min="10211" max="10212" width="11.25" style="337" customWidth="1"/>
    <col min="10213" max="10215" width="12.25" style="337" customWidth="1"/>
    <col min="10216" max="10216" width="13.75" style="337" customWidth="1"/>
    <col min="10217" max="10218" width="14.75" style="337" customWidth="1"/>
    <col min="10219" max="10219" width="11.75" style="337" customWidth="1"/>
    <col min="10220" max="10220" width="13.25" style="337" customWidth="1"/>
    <col min="10221" max="10222" width="12.5" style="337" customWidth="1"/>
    <col min="10223" max="10223" width="20.25" style="337" customWidth="1"/>
    <col min="10224" max="10224" width="11.75" style="337" bestFit="1" customWidth="1"/>
    <col min="10225" max="10464" width="11" style="337"/>
    <col min="10465" max="10465" width="42.25" style="337" bestFit="1" customWidth="1"/>
    <col min="10466" max="10466" width="14.5" style="337" customWidth="1"/>
    <col min="10467" max="10468" width="11.25" style="337" customWidth="1"/>
    <col min="10469" max="10471" width="12.25" style="337" customWidth="1"/>
    <col min="10472" max="10472" width="13.75" style="337" customWidth="1"/>
    <col min="10473" max="10474" width="14.75" style="337" customWidth="1"/>
    <col min="10475" max="10475" width="11.75" style="337" customWidth="1"/>
    <col min="10476" max="10476" width="13.25" style="337" customWidth="1"/>
    <col min="10477" max="10478" width="12.5" style="337" customWidth="1"/>
    <col min="10479" max="10479" width="20.25" style="337" customWidth="1"/>
    <col min="10480" max="10480" width="11.75" style="337" bestFit="1" customWidth="1"/>
    <col min="10481" max="10720" width="11" style="337"/>
    <col min="10721" max="10721" width="42.25" style="337" bestFit="1" customWidth="1"/>
    <col min="10722" max="10722" width="14.5" style="337" customWidth="1"/>
    <col min="10723" max="10724" width="11.25" style="337" customWidth="1"/>
    <col min="10725" max="10727" width="12.25" style="337" customWidth="1"/>
    <col min="10728" max="10728" width="13.75" style="337" customWidth="1"/>
    <col min="10729" max="10730" width="14.75" style="337" customWidth="1"/>
    <col min="10731" max="10731" width="11.75" style="337" customWidth="1"/>
    <col min="10732" max="10732" width="13.25" style="337" customWidth="1"/>
    <col min="10733" max="10734" width="12.5" style="337" customWidth="1"/>
    <col min="10735" max="10735" width="20.25" style="337" customWidth="1"/>
    <col min="10736" max="10736" width="11.75" style="337" bestFit="1" customWidth="1"/>
    <col min="10737" max="10976" width="11" style="337"/>
    <col min="10977" max="10977" width="42.25" style="337" bestFit="1" customWidth="1"/>
    <col min="10978" max="10978" width="14.5" style="337" customWidth="1"/>
    <col min="10979" max="10980" width="11.25" style="337" customWidth="1"/>
    <col min="10981" max="10983" width="12.25" style="337" customWidth="1"/>
    <col min="10984" max="10984" width="13.75" style="337" customWidth="1"/>
    <col min="10985" max="10986" width="14.75" style="337" customWidth="1"/>
    <col min="10987" max="10987" width="11.75" style="337" customWidth="1"/>
    <col min="10988" max="10988" width="13.25" style="337" customWidth="1"/>
    <col min="10989" max="10990" width="12.5" style="337" customWidth="1"/>
    <col min="10991" max="10991" width="20.25" style="337" customWidth="1"/>
    <col min="10992" max="10992" width="11.75" style="337" bestFit="1" customWidth="1"/>
    <col min="10993" max="11232" width="11" style="337"/>
    <col min="11233" max="11233" width="42.25" style="337" bestFit="1" customWidth="1"/>
    <col min="11234" max="11234" width="14.5" style="337" customWidth="1"/>
    <col min="11235" max="11236" width="11.25" style="337" customWidth="1"/>
    <col min="11237" max="11239" width="12.25" style="337" customWidth="1"/>
    <col min="11240" max="11240" width="13.75" style="337" customWidth="1"/>
    <col min="11241" max="11242" width="14.75" style="337" customWidth="1"/>
    <col min="11243" max="11243" width="11.75" style="337" customWidth="1"/>
    <col min="11244" max="11244" width="13.25" style="337" customWidth="1"/>
    <col min="11245" max="11246" width="12.5" style="337" customWidth="1"/>
    <col min="11247" max="11247" width="20.25" style="337" customWidth="1"/>
    <col min="11248" max="11248" width="11.75" style="337" bestFit="1" customWidth="1"/>
    <col min="11249" max="11488" width="11" style="337"/>
    <col min="11489" max="11489" width="42.25" style="337" bestFit="1" customWidth="1"/>
    <col min="11490" max="11490" width="14.5" style="337" customWidth="1"/>
    <col min="11491" max="11492" width="11.25" style="337" customWidth="1"/>
    <col min="11493" max="11495" width="12.25" style="337" customWidth="1"/>
    <col min="11496" max="11496" width="13.75" style="337" customWidth="1"/>
    <col min="11497" max="11498" width="14.75" style="337" customWidth="1"/>
    <col min="11499" max="11499" width="11.75" style="337" customWidth="1"/>
    <col min="11500" max="11500" width="13.25" style="337" customWidth="1"/>
    <col min="11501" max="11502" width="12.5" style="337" customWidth="1"/>
    <col min="11503" max="11503" width="20.25" style="337" customWidth="1"/>
    <col min="11504" max="11504" width="11.75" style="337" bestFit="1" customWidth="1"/>
    <col min="11505" max="11744" width="11" style="337"/>
    <col min="11745" max="11745" width="42.25" style="337" bestFit="1" customWidth="1"/>
    <col min="11746" max="11746" width="14.5" style="337" customWidth="1"/>
    <col min="11747" max="11748" width="11.25" style="337" customWidth="1"/>
    <col min="11749" max="11751" width="12.25" style="337" customWidth="1"/>
    <col min="11752" max="11752" width="13.75" style="337" customWidth="1"/>
    <col min="11753" max="11754" width="14.75" style="337" customWidth="1"/>
    <col min="11755" max="11755" width="11.75" style="337" customWidth="1"/>
    <col min="11756" max="11756" width="13.25" style="337" customWidth="1"/>
    <col min="11757" max="11758" width="12.5" style="337" customWidth="1"/>
    <col min="11759" max="11759" width="20.25" style="337" customWidth="1"/>
    <col min="11760" max="11760" width="11.75" style="337" bestFit="1" customWidth="1"/>
    <col min="11761" max="12000" width="11" style="337"/>
    <col min="12001" max="12001" width="42.25" style="337" bestFit="1" customWidth="1"/>
    <col min="12002" max="12002" width="14.5" style="337" customWidth="1"/>
    <col min="12003" max="12004" width="11.25" style="337" customWidth="1"/>
    <col min="12005" max="12007" width="12.25" style="337" customWidth="1"/>
    <col min="12008" max="12008" width="13.75" style="337" customWidth="1"/>
    <col min="12009" max="12010" width="14.75" style="337" customWidth="1"/>
    <col min="12011" max="12011" width="11.75" style="337" customWidth="1"/>
    <col min="12012" max="12012" width="13.25" style="337" customWidth="1"/>
    <col min="12013" max="12014" width="12.5" style="337" customWidth="1"/>
    <col min="12015" max="12015" width="20.25" style="337" customWidth="1"/>
    <col min="12016" max="12016" width="11.75" style="337" bestFit="1" customWidth="1"/>
    <col min="12017" max="12256" width="11" style="337"/>
    <col min="12257" max="12257" width="42.25" style="337" bestFit="1" customWidth="1"/>
    <col min="12258" max="12258" width="14.5" style="337" customWidth="1"/>
    <col min="12259" max="12260" width="11.25" style="337" customWidth="1"/>
    <col min="12261" max="12263" width="12.25" style="337" customWidth="1"/>
    <col min="12264" max="12264" width="13.75" style="337" customWidth="1"/>
    <col min="12265" max="12266" width="14.75" style="337" customWidth="1"/>
    <col min="12267" max="12267" width="11.75" style="337" customWidth="1"/>
    <col min="12268" max="12268" width="13.25" style="337" customWidth="1"/>
    <col min="12269" max="12270" width="12.5" style="337" customWidth="1"/>
    <col min="12271" max="12271" width="20.25" style="337" customWidth="1"/>
    <col min="12272" max="12272" width="11.75" style="337" bestFit="1" customWidth="1"/>
    <col min="12273" max="12512" width="11" style="337"/>
    <col min="12513" max="12513" width="42.25" style="337" bestFit="1" customWidth="1"/>
    <col min="12514" max="12514" width="14.5" style="337" customWidth="1"/>
    <col min="12515" max="12516" width="11.25" style="337" customWidth="1"/>
    <col min="12517" max="12519" width="12.25" style="337" customWidth="1"/>
    <col min="12520" max="12520" width="13.75" style="337" customWidth="1"/>
    <col min="12521" max="12522" width="14.75" style="337" customWidth="1"/>
    <col min="12523" max="12523" width="11.75" style="337" customWidth="1"/>
    <col min="12524" max="12524" width="13.25" style="337" customWidth="1"/>
    <col min="12525" max="12526" width="12.5" style="337" customWidth="1"/>
    <col min="12527" max="12527" width="20.25" style="337" customWidth="1"/>
    <col min="12528" max="12528" width="11.75" style="337" bestFit="1" customWidth="1"/>
    <col min="12529" max="12768" width="11" style="337"/>
    <col min="12769" max="12769" width="42.25" style="337" bestFit="1" customWidth="1"/>
    <col min="12770" max="12770" width="14.5" style="337" customWidth="1"/>
    <col min="12771" max="12772" width="11.25" style="337" customWidth="1"/>
    <col min="12773" max="12775" width="12.25" style="337" customWidth="1"/>
    <col min="12776" max="12776" width="13.75" style="337" customWidth="1"/>
    <col min="12777" max="12778" width="14.75" style="337" customWidth="1"/>
    <col min="12779" max="12779" width="11.75" style="337" customWidth="1"/>
    <col min="12780" max="12780" width="13.25" style="337" customWidth="1"/>
    <col min="12781" max="12782" width="12.5" style="337" customWidth="1"/>
    <col min="12783" max="12783" width="20.25" style="337" customWidth="1"/>
    <col min="12784" max="12784" width="11.75" style="337" bestFit="1" customWidth="1"/>
    <col min="12785" max="13024" width="11" style="337"/>
    <col min="13025" max="13025" width="42.25" style="337" bestFit="1" customWidth="1"/>
    <col min="13026" max="13026" width="14.5" style="337" customWidth="1"/>
    <col min="13027" max="13028" width="11.25" style="337" customWidth="1"/>
    <col min="13029" max="13031" width="12.25" style="337" customWidth="1"/>
    <col min="13032" max="13032" width="13.75" style="337" customWidth="1"/>
    <col min="13033" max="13034" width="14.75" style="337" customWidth="1"/>
    <col min="13035" max="13035" width="11.75" style="337" customWidth="1"/>
    <col min="13036" max="13036" width="13.25" style="337" customWidth="1"/>
    <col min="13037" max="13038" width="12.5" style="337" customWidth="1"/>
    <col min="13039" max="13039" width="20.25" style="337" customWidth="1"/>
    <col min="13040" max="13040" width="11.75" style="337" bestFit="1" customWidth="1"/>
    <col min="13041" max="13280" width="11" style="337"/>
    <col min="13281" max="13281" width="42.25" style="337" bestFit="1" customWidth="1"/>
    <col min="13282" max="13282" width="14.5" style="337" customWidth="1"/>
    <col min="13283" max="13284" width="11.25" style="337" customWidth="1"/>
    <col min="13285" max="13287" width="12.25" style="337" customWidth="1"/>
    <col min="13288" max="13288" width="13.75" style="337" customWidth="1"/>
    <col min="13289" max="13290" width="14.75" style="337" customWidth="1"/>
    <col min="13291" max="13291" width="11.75" style="337" customWidth="1"/>
    <col min="13292" max="13292" width="13.25" style="337" customWidth="1"/>
    <col min="13293" max="13294" width="12.5" style="337" customWidth="1"/>
    <col min="13295" max="13295" width="20.25" style="337" customWidth="1"/>
    <col min="13296" max="13296" width="11.75" style="337" bestFit="1" customWidth="1"/>
    <col min="13297" max="13536" width="11" style="337"/>
    <col min="13537" max="13537" width="42.25" style="337" bestFit="1" customWidth="1"/>
    <col min="13538" max="13538" width="14.5" style="337" customWidth="1"/>
    <col min="13539" max="13540" width="11.25" style="337" customWidth="1"/>
    <col min="13541" max="13543" width="12.25" style="337" customWidth="1"/>
    <col min="13544" max="13544" width="13.75" style="337" customWidth="1"/>
    <col min="13545" max="13546" width="14.75" style="337" customWidth="1"/>
    <col min="13547" max="13547" width="11.75" style="337" customWidth="1"/>
    <col min="13548" max="13548" width="13.25" style="337" customWidth="1"/>
    <col min="13549" max="13550" width="12.5" style="337" customWidth="1"/>
    <col min="13551" max="13551" width="20.25" style="337" customWidth="1"/>
    <col min="13552" max="13552" width="11.75" style="337" bestFit="1" customWidth="1"/>
    <col min="13553" max="13792" width="11" style="337"/>
    <col min="13793" max="13793" width="42.25" style="337" bestFit="1" customWidth="1"/>
    <col min="13794" max="13794" width="14.5" style="337" customWidth="1"/>
    <col min="13795" max="13796" width="11.25" style="337" customWidth="1"/>
    <col min="13797" max="13799" width="12.25" style="337" customWidth="1"/>
    <col min="13800" max="13800" width="13.75" style="337" customWidth="1"/>
    <col min="13801" max="13802" width="14.75" style="337" customWidth="1"/>
    <col min="13803" max="13803" width="11.75" style="337" customWidth="1"/>
    <col min="13804" max="13804" width="13.25" style="337" customWidth="1"/>
    <col min="13805" max="13806" width="12.5" style="337" customWidth="1"/>
    <col min="13807" max="13807" width="20.25" style="337" customWidth="1"/>
    <col min="13808" max="13808" width="11.75" style="337" bestFit="1" customWidth="1"/>
    <col min="13809" max="14048" width="11" style="337"/>
    <col min="14049" max="14049" width="42.25" style="337" bestFit="1" customWidth="1"/>
    <col min="14050" max="14050" width="14.5" style="337" customWidth="1"/>
    <col min="14051" max="14052" width="11.25" style="337" customWidth="1"/>
    <col min="14053" max="14055" width="12.25" style="337" customWidth="1"/>
    <col min="14056" max="14056" width="13.75" style="337" customWidth="1"/>
    <col min="14057" max="14058" width="14.75" style="337" customWidth="1"/>
    <col min="14059" max="14059" width="11.75" style="337" customWidth="1"/>
    <col min="14060" max="14060" width="13.25" style="337" customWidth="1"/>
    <col min="14061" max="14062" width="12.5" style="337" customWidth="1"/>
    <col min="14063" max="14063" width="20.25" style="337" customWidth="1"/>
    <col min="14064" max="14064" width="11.75" style="337" bestFit="1" customWidth="1"/>
    <col min="14065" max="14304" width="11" style="337"/>
    <col min="14305" max="14305" width="42.25" style="337" bestFit="1" customWidth="1"/>
    <col min="14306" max="14306" width="14.5" style="337" customWidth="1"/>
    <col min="14307" max="14308" width="11.25" style="337" customWidth="1"/>
    <col min="14309" max="14311" width="12.25" style="337" customWidth="1"/>
    <col min="14312" max="14312" width="13.75" style="337" customWidth="1"/>
    <col min="14313" max="14314" width="14.75" style="337" customWidth="1"/>
    <col min="14315" max="14315" width="11.75" style="337" customWidth="1"/>
    <col min="14316" max="14316" width="13.25" style="337" customWidth="1"/>
    <col min="14317" max="14318" width="12.5" style="337" customWidth="1"/>
    <col min="14319" max="14319" width="20.25" style="337" customWidth="1"/>
    <col min="14320" max="14320" width="11.75" style="337" bestFit="1" customWidth="1"/>
    <col min="14321" max="14560" width="11" style="337"/>
    <col min="14561" max="14561" width="42.25" style="337" bestFit="1" customWidth="1"/>
    <col min="14562" max="14562" width="14.5" style="337" customWidth="1"/>
    <col min="14563" max="14564" width="11.25" style="337" customWidth="1"/>
    <col min="14565" max="14567" width="12.25" style="337" customWidth="1"/>
    <col min="14568" max="14568" width="13.75" style="337" customWidth="1"/>
    <col min="14569" max="14570" width="14.75" style="337" customWidth="1"/>
    <col min="14571" max="14571" width="11.75" style="337" customWidth="1"/>
    <col min="14572" max="14572" width="13.25" style="337" customWidth="1"/>
    <col min="14573" max="14574" width="12.5" style="337" customWidth="1"/>
    <col min="14575" max="14575" width="20.25" style="337" customWidth="1"/>
    <col min="14576" max="14576" width="11.75" style="337" bestFit="1" customWidth="1"/>
    <col min="14577" max="14816" width="11" style="337"/>
    <col min="14817" max="14817" width="42.25" style="337" bestFit="1" customWidth="1"/>
    <col min="14818" max="14818" width="14.5" style="337" customWidth="1"/>
    <col min="14819" max="14820" width="11.25" style="337" customWidth="1"/>
    <col min="14821" max="14823" width="12.25" style="337" customWidth="1"/>
    <col min="14824" max="14824" width="13.75" style="337" customWidth="1"/>
    <col min="14825" max="14826" width="14.75" style="337" customWidth="1"/>
    <col min="14827" max="14827" width="11.75" style="337" customWidth="1"/>
    <col min="14828" max="14828" width="13.25" style="337" customWidth="1"/>
    <col min="14829" max="14830" width="12.5" style="337" customWidth="1"/>
    <col min="14831" max="14831" width="20.25" style="337" customWidth="1"/>
    <col min="14832" max="14832" width="11.75" style="337" bestFit="1" customWidth="1"/>
    <col min="14833" max="15072" width="11" style="337"/>
    <col min="15073" max="15073" width="42.25" style="337" bestFit="1" customWidth="1"/>
    <col min="15074" max="15074" width="14.5" style="337" customWidth="1"/>
    <col min="15075" max="15076" width="11.25" style="337" customWidth="1"/>
    <col min="15077" max="15079" width="12.25" style="337" customWidth="1"/>
    <col min="15080" max="15080" width="13.75" style="337" customWidth="1"/>
    <col min="15081" max="15082" width="14.75" style="337" customWidth="1"/>
    <col min="15083" max="15083" width="11.75" style="337" customWidth="1"/>
    <col min="15084" max="15084" width="13.25" style="337" customWidth="1"/>
    <col min="15085" max="15086" width="12.5" style="337" customWidth="1"/>
    <col min="15087" max="15087" width="20.25" style="337" customWidth="1"/>
    <col min="15088" max="15088" width="11.75" style="337" bestFit="1" customWidth="1"/>
    <col min="15089" max="15328" width="11" style="337"/>
    <col min="15329" max="15329" width="42.25" style="337" bestFit="1" customWidth="1"/>
    <col min="15330" max="15330" width="14.5" style="337" customWidth="1"/>
    <col min="15331" max="15332" width="11.25" style="337" customWidth="1"/>
    <col min="15333" max="15335" width="12.25" style="337" customWidth="1"/>
    <col min="15336" max="15336" width="13.75" style="337" customWidth="1"/>
    <col min="15337" max="15338" width="14.75" style="337" customWidth="1"/>
    <col min="15339" max="15339" width="11.75" style="337" customWidth="1"/>
    <col min="15340" max="15340" width="13.25" style="337" customWidth="1"/>
    <col min="15341" max="15342" width="12.5" style="337" customWidth="1"/>
    <col min="15343" max="15343" width="20.25" style="337" customWidth="1"/>
    <col min="15344" max="15344" width="11.75" style="337" bestFit="1" customWidth="1"/>
    <col min="15345" max="15584" width="11" style="337"/>
    <col min="15585" max="15585" width="42.25" style="337" bestFit="1" customWidth="1"/>
    <col min="15586" max="15586" width="14.5" style="337" customWidth="1"/>
    <col min="15587" max="15588" width="11.25" style="337" customWidth="1"/>
    <col min="15589" max="15591" width="12.25" style="337" customWidth="1"/>
    <col min="15592" max="15592" width="13.75" style="337" customWidth="1"/>
    <col min="15593" max="15594" width="14.75" style="337" customWidth="1"/>
    <col min="15595" max="15595" width="11.75" style="337" customWidth="1"/>
    <col min="15596" max="15596" width="13.25" style="337" customWidth="1"/>
    <col min="15597" max="15598" width="12.5" style="337" customWidth="1"/>
    <col min="15599" max="15599" width="20.25" style="337" customWidth="1"/>
    <col min="15600" max="15600" width="11.75" style="337" bestFit="1" customWidth="1"/>
    <col min="15601" max="15840" width="11" style="337"/>
    <col min="15841" max="15841" width="42.25" style="337" bestFit="1" customWidth="1"/>
    <col min="15842" max="15842" width="14.5" style="337" customWidth="1"/>
    <col min="15843" max="15844" width="11.25" style="337" customWidth="1"/>
    <col min="15845" max="15847" width="12.25" style="337" customWidth="1"/>
    <col min="15848" max="15848" width="13.75" style="337" customWidth="1"/>
    <col min="15849" max="15850" width="14.75" style="337" customWidth="1"/>
    <col min="15851" max="15851" width="11.75" style="337" customWidth="1"/>
    <col min="15852" max="15852" width="13.25" style="337" customWidth="1"/>
    <col min="15853" max="15854" width="12.5" style="337" customWidth="1"/>
    <col min="15855" max="15855" width="20.25" style="337" customWidth="1"/>
    <col min="15856" max="15856" width="11.75" style="337" bestFit="1" customWidth="1"/>
    <col min="15857" max="16096" width="11" style="337"/>
    <col min="16097" max="16097" width="42.25" style="337" bestFit="1" customWidth="1"/>
    <col min="16098" max="16098" width="14.5" style="337" customWidth="1"/>
    <col min="16099" max="16100" width="11.25" style="337" customWidth="1"/>
    <col min="16101" max="16103" width="12.25" style="337" customWidth="1"/>
    <col min="16104" max="16104" width="13.75" style="337" customWidth="1"/>
    <col min="16105" max="16106" width="14.75" style="337" customWidth="1"/>
    <col min="16107" max="16107" width="11.75" style="337" customWidth="1"/>
    <col min="16108" max="16108" width="13.25" style="337" customWidth="1"/>
    <col min="16109" max="16110" width="12.5" style="337" customWidth="1"/>
    <col min="16111" max="16111" width="20.25" style="337" customWidth="1"/>
    <col min="16112" max="16112" width="11.75" style="337" bestFit="1" customWidth="1"/>
    <col min="16113" max="16384" width="11" style="337"/>
  </cols>
  <sheetData>
    <row r="2" spans="2:7" ht="20.25" x14ac:dyDescent="0.3">
      <c r="B2" s="447" t="s">
        <v>79</v>
      </c>
      <c r="C2" s="447"/>
      <c r="D2" s="447"/>
      <c r="E2" s="447"/>
      <c r="F2" s="447"/>
      <c r="G2" s="447"/>
    </row>
    <row r="3" spans="2:7" ht="18" x14ac:dyDescent="0.3">
      <c r="B3" s="448" t="s">
        <v>1116</v>
      </c>
      <c r="C3" s="448"/>
      <c r="D3" s="448"/>
      <c r="E3" s="448"/>
      <c r="F3" s="448"/>
      <c r="G3" s="448"/>
    </row>
    <row r="4" spans="2:7" ht="23.25" customHeight="1" x14ac:dyDescent="0.3">
      <c r="B4" s="449" t="s">
        <v>80</v>
      </c>
      <c r="C4" s="449"/>
      <c r="D4" s="449"/>
      <c r="E4" s="449"/>
      <c r="F4" s="449"/>
      <c r="G4" s="449"/>
    </row>
    <row r="5" spans="2:7" ht="18" x14ac:dyDescent="0.3">
      <c r="B5" s="450" t="s">
        <v>1119</v>
      </c>
      <c r="C5" s="450"/>
      <c r="D5" s="450"/>
      <c r="E5" s="450"/>
      <c r="F5" s="450"/>
      <c r="G5" s="450"/>
    </row>
    <row r="6" spans="2:7" ht="18" x14ac:dyDescent="0.3">
      <c r="B6" s="21"/>
      <c r="C6" s="21"/>
      <c r="D6" s="21"/>
      <c r="E6" s="21"/>
      <c r="F6" s="21"/>
    </row>
    <row r="7" spans="2:7" x14ac:dyDescent="0.3">
      <c r="B7" s="339"/>
      <c r="C7" s="4"/>
      <c r="D7" s="457"/>
      <c r="E7" s="457"/>
      <c r="F7" s="457"/>
    </row>
    <row r="8" spans="2:7" x14ac:dyDescent="0.3">
      <c r="B8" s="458" t="s">
        <v>1089</v>
      </c>
      <c r="C8" s="458"/>
      <c r="D8" s="458"/>
      <c r="E8" s="458"/>
      <c r="F8" s="458"/>
      <c r="G8" s="458"/>
    </row>
    <row r="9" spans="2:7" ht="25.5" x14ac:dyDescent="0.3">
      <c r="B9" s="331" t="s">
        <v>594</v>
      </c>
      <c r="C9" s="331" t="s">
        <v>595</v>
      </c>
      <c r="D9" s="331" t="s">
        <v>570</v>
      </c>
      <c r="E9" s="236" t="s">
        <v>1120</v>
      </c>
      <c r="F9" s="331" t="s">
        <v>596</v>
      </c>
      <c r="G9" s="331" t="s">
        <v>597</v>
      </c>
    </row>
    <row r="10" spans="2:7" x14ac:dyDescent="0.3">
      <c r="B10" s="241">
        <v>1</v>
      </c>
      <c r="C10" s="345" t="s">
        <v>636</v>
      </c>
      <c r="D10" s="345" t="s">
        <v>637</v>
      </c>
      <c r="E10" s="346">
        <v>31670</v>
      </c>
      <c r="F10" s="241">
        <v>39</v>
      </c>
      <c r="G10" s="347">
        <v>1128048967</v>
      </c>
    </row>
    <row r="11" spans="2:7" x14ac:dyDescent="0.3">
      <c r="B11" s="241">
        <v>2</v>
      </c>
      <c r="C11" s="345" t="s">
        <v>639</v>
      </c>
      <c r="D11" s="345" t="s">
        <v>637</v>
      </c>
      <c r="E11" s="346">
        <v>30875</v>
      </c>
      <c r="F11" s="241">
        <v>42</v>
      </c>
      <c r="G11" s="347">
        <v>73208929</v>
      </c>
    </row>
    <row r="12" spans="2:7" x14ac:dyDescent="0.3">
      <c r="B12" s="241">
        <v>3</v>
      </c>
      <c r="C12" s="345" t="s">
        <v>640</v>
      </c>
      <c r="D12" s="345" t="s">
        <v>637</v>
      </c>
      <c r="E12" s="346">
        <v>29459</v>
      </c>
      <c r="F12" s="241">
        <v>45</v>
      </c>
      <c r="G12" s="347">
        <v>9145771</v>
      </c>
    </row>
    <row r="13" spans="2:7" x14ac:dyDescent="0.3">
      <c r="B13" s="241">
        <v>4</v>
      </c>
      <c r="C13" s="345" t="s">
        <v>641</v>
      </c>
      <c r="D13" s="345" t="s">
        <v>637</v>
      </c>
      <c r="E13" s="346">
        <v>23845</v>
      </c>
      <c r="F13" s="241">
        <v>61</v>
      </c>
      <c r="G13" s="347">
        <v>73122279</v>
      </c>
    </row>
    <row r="14" spans="2:7" x14ac:dyDescent="0.3">
      <c r="B14" s="241">
        <v>5</v>
      </c>
      <c r="C14" s="345" t="s">
        <v>643</v>
      </c>
      <c r="D14" s="345" t="s">
        <v>637</v>
      </c>
      <c r="E14" s="346">
        <v>33969</v>
      </c>
      <c r="F14" s="241">
        <v>33</v>
      </c>
      <c r="G14" s="348">
        <v>1050959607</v>
      </c>
    </row>
    <row r="15" spans="2:7" x14ac:dyDescent="0.3">
      <c r="B15" s="241">
        <v>6</v>
      </c>
      <c r="C15" s="345" t="s">
        <v>645</v>
      </c>
      <c r="D15" s="345" t="s">
        <v>637</v>
      </c>
      <c r="E15" s="346">
        <v>34336</v>
      </c>
      <c r="F15" s="241">
        <v>32</v>
      </c>
      <c r="G15" s="348">
        <v>1047469275</v>
      </c>
    </row>
    <row r="16" spans="2:7" x14ac:dyDescent="0.3">
      <c r="B16" s="241">
        <v>7</v>
      </c>
      <c r="C16" s="345" t="s">
        <v>647</v>
      </c>
      <c r="D16" s="345" t="s">
        <v>637</v>
      </c>
      <c r="E16" s="346">
        <v>32526</v>
      </c>
      <c r="F16" s="241">
        <v>37</v>
      </c>
      <c r="G16" s="348">
        <v>1143329549</v>
      </c>
    </row>
    <row r="17" spans="2:7" x14ac:dyDescent="0.3">
      <c r="B17" s="241">
        <v>8</v>
      </c>
      <c r="C17" s="345" t="s">
        <v>648</v>
      </c>
      <c r="D17" s="345" t="s">
        <v>637</v>
      </c>
      <c r="E17" s="346">
        <v>22608</v>
      </c>
      <c r="F17" s="241">
        <v>64</v>
      </c>
      <c r="G17" s="347">
        <v>73105553</v>
      </c>
    </row>
    <row r="18" spans="2:7" x14ac:dyDescent="0.3">
      <c r="B18" s="241">
        <v>9</v>
      </c>
      <c r="C18" s="345" t="s">
        <v>650</v>
      </c>
      <c r="D18" s="345" t="s">
        <v>637</v>
      </c>
      <c r="E18" s="346">
        <v>34126</v>
      </c>
      <c r="F18" s="241">
        <v>33</v>
      </c>
      <c r="G18" s="347">
        <v>1047457512</v>
      </c>
    </row>
    <row r="19" spans="2:7" x14ac:dyDescent="0.3">
      <c r="B19" s="241">
        <v>10</v>
      </c>
      <c r="C19" s="345" t="s">
        <v>601</v>
      </c>
      <c r="D19" s="345" t="s">
        <v>602</v>
      </c>
      <c r="E19" s="349">
        <v>31283</v>
      </c>
      <c r="F19" s="350">
        <v>40</v>
      </c>
      <c r="G19" s="347">
        <v>32937026</v>
      </c>
    </row>
    <row r="20" spans="2:7" x14ac:dyDescent="0.3">
      <c r="B20" s="241">
        <v>11</v>
      </c>
      <c r="C20" s="345" t="s">
        <v>604</v>
      </c>
      <c r="D20" s="345" t="s">
        <v>602</v>
      </c>
      <c r="E20" s="350" t="s">
        <v>1121</v>
      </c>
      <c r="F20" s="350">
        <v>38</v>
      </c>
      <c r="G20" s="347">
        <v>1047398543</v>
      </c>
    </row>
    <row r="21" spans="2:7" x14ac:dyDescent="0.3">
      <c r="B21" s="241">
        <v>12</v>
      </c>
      <c r="C21" s="345" t="s">
        <v>1122</v>
      </c>
      <c r="D21" s="345" t="s">
        <v>602</v>
      </c>
      <c r="E21" s="349">
        <v>35350</v>
      </c>
      <c r="F21" s="351">
        <v>29</v>
      </c>
      <c r="G21" s="347">
        <v>73208863</v>
      </c>
    </row>
    <row r="22" spans="2:7" x14ac:dyDescent="0.3">
      <c r="B22" s="241">
        <v>13</v>
      </c>
      <c r="C22" s="345" t="s">
        <v>608</v>
      </c>
      <c r="D22" s="345" t="s">
        <v>602</v>
      </c>
      <c r="E22" s="349">
        <v>28446</v>
      </c>
      <c r="F22" s="350">
        <v>48</v>
      </c>
      <c r="G22" s="347">
        <v>7917731</v>
      </c>
    </row>
    <row r="23" spans="2:7" x14ac:dyDescent="0.3">
      <c r="B23" s="241">
        <v>14</v>
      </c>
      <c r="C23" s="345" t="s">
        <v>610</v>
      </c>
      <c r="D23" s="345" t="s">
        <v>602</v>
      </c>
      <c r="E23" s="346">
        <v>30588</v>
      </c>
      <c r="F23" s="241">
        <v>42</v>
      </c>
      <c r="G23" s="347" t="s">
        <v>612</v>
      </c>
    </row>
    <row r="24" spans="2:7" x14ac:dyDescent="0.3">
      <c r="B24" s="241">
        <v>15</v>
      </c>
      <c r="C24" s="352" t="s">
        <v>613</v>
      </c>
      <c r="D24" s="345" t="s">
        <v>602</v>
      </c>
      <c r="E24" s="349">
        <v>36910</v>
      </c>
      <c r="F24" s="350">
        <v>25</v>
      </c>
      <c r="G24" s="347">
        <v>73193557</v>
      </c>
    </row>
    <row r="25" spans="2:7" x14ac:dyDescent="0.3">
      <c r="B25" s="241">
        <v>16</v>
      </c>
      <c r="C25" s="345" t="s">
        <v>615</v>
      </c>
      <c r="D25" s="345" t="s">
        <v>602</v>
      </c>
      <c r="E25" s="346">
        <v>32634</v>
      </c>
      <c r="F25" s="241">
        <v>37</v>
      </c>
      <c r="G25" s="347">
        <v>1047416300</v>
      </c>
    </row>
    <row r="26" spans="2:7" x14ac:dyDescent="0.3">
      <c r="B26" s="241">
        <v>17</v>
      </c>
      <c r="C26" s="345" t="s">
        <v>617</v>
      </c>
      <c r="D26" s="345" t="s">
        <v>602</v>
      </c>
      <c r="E26" s="349">
        <v>31721</v>
      </c>
      <c r="F26" s="350">
        <v>39</v>
      </c>
      <c r="G26" s="347">
        <v>1128051608</v>
      </c>
    </row>
    <row r="27" spans="2:7" x14ac:dyDescent="0.3">
      <c r="B27" s="241">
        <v>18</v>
      </c>
      <c r="C27" s="353" t="s">
        <v>619</v>
      </c>
      <c r="D27" s="345" t="s">
        <v>602</v>
      </c>
      <c r="E27" s="346">
        <v>25975</v>
      </c>
      <c r="F27" s="241">
        <v>55</v>
      </c>
      <c r="G27" s="347">
        <v>45503577</v>
      </c>
    </row>
    <row r="28" spans="2:7" x14ac:dyDescent="0.3">
      <c r="B28" s="241">
        <v>19</v>
      </c>
      <c r="C28" s="345" t="s">
        <v>621</v>
      </c>
      <c r="D28" s="345" t="s">
        <v>622</v>
      </c>
      <c r="E28" s="349">
        <v>27466</v>
      </c>
      <c r="F28" s="350">
        <v>51</v>
      </c>
      <c r="G28" s="347">
        <v>73208929</v>
      </c>
    </row>
    <row r="29" spans="2:7" x14ac:dyDescent="0.3">
      <c r="B29" s="241">
        <v>20</v>
      </c>
      <c r="C29" s="345" t="s">
        <v>624</v>
      </c>
      <c r="D29" s="345" t="s">
        <v>622</v>
      </c>
      <c r="E29" s="349">
        <v>36271</v>
      </c>
      <c r="F29" s="350">
        <v>27</v>
      </c>
      <c r="G29" s="347">
        <v>9145771</v>
      </c>
    </row>
    <row r="30" spans="2:7" x14ac:dyDescent="0.3">
      <c r="B30" s="241">
        <v>21</v>
      </c>
      <c r="C30" s="345" t="s">
        <v>626</v>
      </c>
      <c r="D30" s="345" t="s">
        <v>622</v>
      </c>
      <c r="E30" s="349">
        <v>26444</v>
      </c>
      <c r="F30" s="350">
        <v>54</v>
      </c>
      <c r="G30" s="347">
        <v>73122279</v>
      </c>
    </row>
    <row r="31" spans="2:7" x14ac:dyDescent="0.3">
      <c r="B31" s="241">
        <v>22</v>
      </c>
      <c r="C31" s="345" t="s">
        <v>628</v>
      </c>
      <c r="D31" s="345" t="s">
        <v>622</v>
      </c>
      <c r="E31" s="349">
        <v>31725</v>
      </c>
      <c r="F31" s="350">
        <v>39</v>
      </c>
      <c r="G31" s="348">
        <v>1050959607</v>
      </c>
    </row>
    <row r="32" spans="2:7" x14ac:dyDescent="0.3">
      <c r="B32" s="241">
        <v>23</v>
      </c>
      <c r="C32" s="353" t="s">
        <v>1123</v>
      </c>
      <c r="D32" s="345" t="s">
        <v>622</v>
      </c>
      <c r="E32" s="349">
        <v>29766</v>
      </c>
      <c r="F32" s="350">
        <v>45</v>
      </c>
      <c r="G32" s="348">
        <v>1047469275</v>
      </c>
    </row>
    <row r="33" spans="2:7" x14ac:dyDescent="0.3">
      <c r="B33" s="241">
        <v>24</v>
      </c>
      <c r="C33" s="353" t="s">
        <v>632</v>
      </c>
      <c r="D33" s="345" t="s">
        <v>622</v>
      </c>
      <c r="E33" s="349">
        <v>29848</v>
      </c>
      <c r="F33" s="350">
        <v>44</v>
      </c>
      <c r="G33" s="348">
        <v>1143329549</v>
      </c>
    </row>
    <row r="34" spans="2:7" x14ac:dyDescent="0.3">
      <c r="B34" s="241">
        <v>25</v>
      </c>
      <c r="C34" s="345" t="s">
        <v>633</v>
      </c>
      <c r="D34" s="345" t="s">
        <v>622</v>
      </c>
      <c r="E34" s="349">
        <v>28909</v>
      </c>
      <c r="F34" s="350">
        <v>47</v>
      </c>
      <c r="G34" s="347">
        <v>73105553</v>
      </c>
    </row>
    <row r="35" spans="2:7" x14ac:dyDescent="0.3">
      <c r="B35" s="241">
        <v>26</v>
      </c>
      <c r="C35" s="353" t="s">
        <v>634</v>
      </c>
      <c r="D35" s="345" t="s">
        <v>622</v>
      </c>
      <c r="E35" s="349">
        <v>33941</v>
      </c>
      <c r="F35" s="350">
        <v>33</v>
      </c>
      <c r="G35" s="347">
        <v>1047457512</v>
      </c>
    </row>
    <row r="36" spans="2:7" x14ac:dyDescent="0.3">
      <c r="B36" s="241">
        <v>27</v>
      </c>
      <c r="C36" s="345" t="s">
        <v>651</v>
      </c>
      <c r="D36" s="345" t="s">
        <v>622</v>
      </c>
      <c r="E36" s="349">
        <v>31990</v>
      </c>
      <c r="F36" s="350">
        <v>38</v>
      </c>
      <c r="G36" s="354">
        <v>1128055566</v>
      </c>
    </row>
    <row r="37" spans="2:7" x14ac:dyDescent="0.3">
      <c r="B37" s="459"/>
      <c r="C37" s="459"/>
      <c r="D37" s="459"/>
      <c r="E37" s="459"/>
      <c r="F37" s="459"/>
      <c r="G37" s="459"/>
    </row>
    <row r="38" spans="2:7" x14ac:dyDescent="0.3">
      <c r="B38" s="78"/>
      <c r="C38" s="78"/>
      <c r="D38" s="78"/>
      <c r="E38" s="78"/>
      <c r="F38" s="78"/>
      <c r="G38" s="78"/>
    </row>
    <row r="39" spans="2:7" x14ac:dyDescent="0.3">
      <c r="B39" s="75"/>
      <c r="C39" s="78"/>
      <c r="D39" s="78"/>
      <c r="E39" s="78"/>
      <c r="F39" s="78"/>
      <c r="G39" s="76"/>
    </row>
    <row r="40" spans="2:7" x14ac:dyDescent="0.3">
      <c r="B40" s="458" t="s">
        <v>1124</v>
      </c>
      <c r="C40" s="458"/>
      <c r="D40" s="458"/>
      <c r="E40" s="458"/>
      <c r="F40" s="458"/>
      <c r="G40" s="458"/>
    </row>
    <row r="41" spans="2:7" ht="25.5" x14ac:dyDescent="0.3">
      <c r="B41" s="331" t="s">
        <v>594</v>
      </c>
      <c r="C41" s="331" t="s">
        <v>595</v>
      </c>
      <c r="D41" s="331" t="s">
        <v>570</v>
      </c>
      <c r="E41" s="236" t="s">
        <v>1120</v>
      </c>
      <c r="F41" s="331" t="s">
        <v>596</v>
      </c>
      <c r="G41" s="331" t="s">
        <v>597</v>
      </c>
    </row>
    <row r="42" spans="2:7" x14ac:dyDescent="0.3">
      <c r="B42" s="350">
        <v>1</v>
      </c>
      <c r="C42" s="355" t="s">
        <v>653</v>
      </c>
      <c r="D42" s="355" t="s">
        <v>654</v>
      </c>
      <c r="E42" s="349">
        <v>25974</v>
      </c>
      <c r="F42" s="350">
        <v>55</v>
      </c>
      <c r="G42" s="356">
        <v>73547859</v>
      </c>
    </row>
    <row r="43" spans="2:7" x14ac:dyDescent="0.3">
      <c r="B43" s="350">
        <v>2</v>
      </c>
      <c r="C43" s="355" t="s">
        <v>655</v>
      </c>
      <c r="D43" s="355" t="s">
        <v>656</v>
      </c>
      <c r="E43" s="349">
        <v>32455</v>
      </c>
      <c r="F43" s="350">
        <v>37</v>
      </c>
      <c r="G43" s="356">
        <v>1044913815</v>
      </c>
    </row>
    <row r="44" spans="2:7" x14ac:dyDescent="0.3">
      <c r="B44" s="241">
        <v>3</v>
      </c>
      <c r="C44" s="355" t="s">
        <v>657</v>
      </c>
      <c r="D44" s="355" t="s">
        <v>658</v>
      </c>
      <c r="E44" s="349">
        <v>27961</v>
      </c>
      <c r="F44" s="350">
        <v>50</v>
      </c>
      <c r="G44" s="357">
        <v>9292317</v>
      </c>
    </row>
    <row r="45" spans="2:7" x14ac:dyDescent="0.3">
      <c r="B45" s="241">
        <v>4</v>
      </c>
      <c r="C45" s="355" t="s">
        <v>660</v>
      </c>
      <c r="D45" s="355" t="s">
        <v>658</v>
      </c>
      <c r="E45" s="349">
        <v>29095</v>
      </c>
      <c r="F45" s="350">
        <v>46</v>
      </c>
      <c r="G45" s="357">
        <v>3806696</v>
      </c>
    </row>
    <row r="46" spans="2:7" x14ac:dyDescent="0.3">
      <c r="B46" s="350">
        <v>5</v>
      </c>
      <c r="C46" s="355" t="s">
        <v>662</v>
      </c>
      <c r="D46" s="355" t="s">
        <v>658</v>
      </c>
      <c r="E46" s="349">
        <v>29714</v>
      </c>
      <c r="F46" s="350">
        <v>45</v>
      </c>
      <c r="G46" s="357">
        <v>73180512</v>
      </c>
    </row>
    <row r="47" spans="2:7" x14ac:dyDescent="0.3">
      <c r="B47" s="350">
        <v>6</v>
      </c>
      <c r="C47" s="355" t="s">
        <v>663</v>
      </c>
      <c r="D47" s="355" t="s">
        <v>658</v>
      </c>
      <c r="E47" s="349">
        <v>23982</v>
      </c>
      <c r="F47" s="350">
        <v>60</v>
      </c>
      <c r="G47" s="357">
        <v>73117242</v>
      </c>
    </row>
    <row r="48" spans="2:7" x14ac:dyDescent="0.3">
      <c r="B48" s="241">
        <v>7</v>
      </c>
      <c r="C48" s="355" t="s">
        <v>665</v>
      </c>
      <c r="D48" s="355" t="s">
        <v>658</v>
      </c>
      <c r="E48" s="349">
        <v>31687</v>
      </c>
      <c r="F48" s="350">
        <v>40</v>
      </c>
      <c r="G48" s="357">
        <v>1047379462</v>
      </c>
    </row>
    <row r="49" spans="2:7" x14ac:dyDescent="0.3">
      <c r="B49" s="241">
        <v>8</v>
      </c>
      <c r="C49" s="355" t="s">
        <v>666</v>
      </c>
      <c r="D49" s="355" t="s">
        <v>658</v>
      </c>
      <c r="E49" s="349">
        <v>30230</v>
      </c>
      <c r="F49" s="350">
        <v>43</v>
      </c>
      <c r="G49" s="357">
        <v>73191260</v>
      </c>
    </row>
    <row r="50" spans="2:7" x14ac:dyDescent="0.3">
      <c r="B50" s="350">
        <v>9</v>
      </c>
      <c r="C50" s="355" t="s">
        <v>667</v>
      </c>
      <c r="D50" s="355" t="s">
        <v>658</v>
      </c>
      <c r="E50" s="349">
        <v>30306</v>
      </c>
      <c r="F50" s="350">
        <v>44</v>
      </c>
      <c r="G50" s="357">
        <v>33354483</v>
      </c>
    </row>
    <row r="51" spans="2:7" x14ac:dyDescent="0.3">
      <c r="B51" s="350">
        <v>10</v>
      </c>
      <c r="C51" s="355" t="s">
        <v>1125</v>
      </c>
      <c r="D51" s="355" t="s">
        <v>658</v>
      </c>
      <c r="E51" s="349">
        <v>32386</v>
      </c>
      <c r="F51" s="350">
        <v>37</v>
      </c>
      <c r="G51" s="357">
        <v>1128054525</v>
      </c>
    </row>
    <row r="52" spans="2:7" x14ac:dyDescent="0.3">
      <c r="B52" s="241">
        <v>11</v>
      </c>
      <c r="C52" s="358" t="s">
        <v>669</v>
      </c>
      <c r="D52" s="355" t="s">
        <v>658</v>
      </c>
      <c r="E52" s="349">
        <v>29133</v>
      </c>
      <c r="F52" s="350">
        <v>47</v>
      </c>
      <c r="G52" s="357">
        <v>11038217</v>
      </c>
    </row>
    <row r="53" spans="2:7" x14ac:dyDescent="0.3">
      <c r="B53" s="241">
        <v>12</v>
      </c>
      <c r="C53" s="355" t="s">
        <v>670</v>
      </c>
      <c r="D53" s="355" t="s">
        <v>658</v>
      </c>
      <c r="E53" s="349">
        <v>30760</v>
      </c>
      <c r="F53" s="350">
        <v>42</v>
      </c>
      <c r="G53" s="357">
        <v>73207498</v>
      </c>
    </row>
    <row r="54" spans="2:7" x14ac:dyDescent="0.3">
      <c r="B54" s="350">
        <v>13</v>
      </c>
      <c r="C54" s="355" t="s">
        <v>672</v>
      </c>
      <c r="D54" s="355" t="s">
        <v>658</v>
      </c>
      <c r="E54" s="349">
        <v>20953</v>
      </c>
      <c r="F54" s="350">
        <v>69</v>
      </c>
      <c r="G54" s="357">
        <v>73083357</v>
      </c>
    </row>
    <row r="55" spans="2:7" x14ac:dyDescent="0.3">
      <c r="B55" s="350">
        <v>14</v>
      </c>
      <c r="C55" s="355" t="s">
        <v>674</v>
      </c>
      <c r="D55" s="355" t="s">
        <v>658</v>
      </c>
      <c r="E55" s="349">
        <v>31899</v>
      </c>
      <c r="F55" s="350">
        <v>39</v>
      </c>
      <c r="G55" s="357">
        <v>1047387329</v>
      </c>
    </row>
    <row r="56" spans="2:7" x14ac:dyDescent="0.3">
      <c r="B56" s="241">
        <v>15</v>
      </c>
      <c r="C56" s="355" t="s">
        <v>676</v>
      </c>
      <c r="D56" s="355" t="s">
        <v>658</v>
      </c>
      <c r="E56" s="349">
        <v>29572</v>
      </c>
      <c r="F56" s="350">
        <v>45</v>
      </c>
      <c r="G56" s="357">
        <v>45521273</v>
      </c>
    </row>
    <row r="57" spans="2:7" x14ac:dyDescent="0.3">
      <c r="B57" s="241">
        <v>16</v>
      </c>
      <c r="C57" s="355" t="s">
        <v>678</v>
      </c>
      <c r="D57" s="355" t="s">
        <v>658</v>
      </c>
      <c r="E57" s="349">
        <v>22797</v>
      </c>
      <c r="F57" s="350">
        <v>64</v>
      </c>
      <c r="G57" s="357">
        <v>73098995</v>
      </c>
    </row>
    <row r="58" spans="2:7" x14ac:dyDescent="0.3">
      <c r="B58" s="350">
        <v>17</v>
      </c>
      <c r="C58" s="355" t="s">
        <v>680</v>
      </c>
      <c r="D58" s="355" t="s">
        <v>658</v>
      </c>
      <c r="E58" s="349">
        <v>27681</v>
      </c>
      <c r="F58" s="350">
        <v>49</v>
      </c>
      <c r="G58" s="357">
        <v>73571853</v>
      </c>
    </row>
    <row r="59" spans="2:7" x14ac:dyDescent="0.3">
      <c r="B59" s="350">
        <v>18</v>
      </c>
      <c r="C59" s="355" t="s">
        <v>682</v>
      </c>
      <c r="D59" s="355" t="s">
        <v>658</v>
      </c>
      <c r="E59" s="349">
        <v>23392</v>
      </c>
      <c r="F59" s="350">
        <v>62</v>
      </c>
      <c r="G59" s="357">
        <v>45472539</v>
      </c>
    </row>
    <row r="60" spans="2:7" x14ac:dyDescent="0.3">
      <c r="B60" s="241">
        <v>19</v>
      </c>
      <c r="C60" s="355" t="s">
        <v>684</v>
      </c>
      <c r="D60" s="355" t="s">
        <v>658</v>
      </c>
      <c r="E60" s="349">
        <v>32468</v>
      </c>
      <c r="F60" s="350">
        <v>38</v>
      </c>
      <c r="G60" s="357">
        <v>1143324639</v>
      </c>
    </row>
    <row r="61" spans="2:7" x14ac:dyDescent="0.3">
      <c r="B61" s="241">
        <v>20</v>
      </c>
      <c r="C61" s="355" t="s">
        <v>685</v>
      </c>
      <c r="D61" s="355" t="s">
        <v>658</v>
      </c>
      <c r="E61" s="349">
        <v>29412</v>
      </c>
      <c r="F61" s="350">
        <v>46</v>
      </c>
      <c r="G61" s="357">
        <v>45521187</v>
      </c>
    </row>
    <row r="62" spans="2:7" x14ac:dyDescent="0.3">
      <c r="B62" s="350">
        <v>21</v>
      </c>
      <c r="C62" s="355" t="s">
        <v>687</v>
      </c>
      <c r="D62" s="355" t="s">
        <v>658</v>
      </c>
      <c r="E62" s="349">
        <v>29067</v>
      </c>
      <c r="F62" s="350">
        <v>47</v>
      </c>
      <c r="G62" s="357">
        <v>9237356</v>
      </c>
    </row>
    <row r="63" spans="2:7" x14ac:dyDescent="0.3">
      <c r="B63" s="359"/>
      <c r="C63" s="359"/>
      <c r="D63" s="359"/>
      <c r="E63" s="359"/>
      <c r="F63" s="359"/>
      <c r="G63" s="359"/>
    </row>
  </sheetData>
  <mergeCells count="8">
    <mergeCell ref="B40:G40"/>
    <mergeCell ref="B8:G8"/>
    <mergeCell ref="D7:F7"/>
    <mergeCell ref="B37:G37"/>
    <mergeCell ref="B2:G2"/>
    <mergeCell ref="B3:G3"/>
    <mergeCell ref="B4:G4"/>
    <mergeCell ref="B5:G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F9BC7-77EE-4484-8EE5-59E199AB6964}">
  <dimension ref="A1:S197"/>
  <sheetViews>
    <sheetView showGridLines="0" topLeftCell="A5" zoomScale="70" zoomScaleNormal="70" workbookViewId="0">
      <pane ySplit="1" topLeftCell="A6" activePane="bottomLeft" state="frozen"/>
      <selection activeCell="B7" sqref="B7:F7"/>
      <selection pane="bottomLeft" activeCell="B7" sqref="B7:F7"/>
    </sheetView>
  </sheetViews>
  <sheetFormatPr baseColWidth="10" defaultColWidth="11.25" defaultRowHeight="15.75" x14ac:dyDescent="0.25"/>
  <cols>
    <col min="1" max="1" width="11.25" style="264"/>
    <col min="2" max="2" width="8.25" style="264" bestFit="1" customWidth="1"/>
    <col min="3" max="3" width="12.5" style="264" bestFit="1" customWidth="1"/>
    <col min="4" max="4" width="22.5" style="264" customWidth="1"/>
    <col min="5" max="5" width="21.375" style="264" customWidth="1"/>
    <col min="6" max="6" width="24" style="264" bestFit="1" customWidth="1"/>
    <col min="7" max="7" width="36.375" style="264" customWidth="1"/>
    <col min="8" max="8" width="11.375" style="264" customWidth="1"/>
    <col min="9" max="9" width="13" style="264" customWidth="1"/>
    <col min="10" max="10" width="16.25" style="264" customWidth="1"/>
    <col min="11" max="11" width="19.25" style="264" customWidth="1"/>
    <col min="12" max="12" width="28.25" style="264" customWidth="1"/>
    <col min="13" max="13" width="18" style="264" customWidth="1"/>
    <col min="14" max="14" width="19.5" style="264" customWidth="1"/>
    <col min="15" max="15" width="19.375" style="264" customWidth="1"/>
    <col min="16" max="16" width="18.875" style="264" customWidth="1"/>
    <col min="17" max="17" width="16.75" style="279" bestFit="1" customWidth="1"/>
    <col min="18" max="18" width="19.75" style="280" customWidth="1"/>
    <col min="19" max="19" width="19.375" style="264" bestFit="1" customWidth="1"/>
    <col min="20" max="16384" width="11.25" style="264"/>
  </cols>
  <sheetData>
    <row r="1" spans="2:19" ht="25.5" hidden="1" customHeight="1" x14ac:dyDescent="0.25"/>
    <row r="2" spans="2:19" ht="18.75" hidden="1" x14ac:dyDescent="0.25">
      <c r="B2" s="277"/>
      <c r="C2" s="278"/>
      <c r="D2" s="278"/>
      <c r="E2" s="460" t="s">
        <v>84</v>
      </c>
      <c r="F2" s="461"/>
      <c r="G2" s="461"/>
      <c r="H2" s="461"/>
      <c r="I2" s="461"/>
      <c r="J2" s="461"/>
      <c r="K2" s="461"/>
      <c r="L2" s="461"/>
      <c r="M2" s="461"/>
      <c r="N2" s="461"/>
      <c r="O2" s="462"/>
      <c r="P2" s="461"/>
    </row>
    <row r="3" spans="2:19" ht="17.25" hidden="1" x14ac:dyDescent="0.25">
      <c r="B3" s="278"/>
      <c r="D3" s="278"/>
      <c r="E3" s="464" t="s">
        <v>85</v>
      </c>
      <c r="F3" s="461"/>
      <c r="G3" s="461"/>
      <c r="H3" s="461"/>
      <c r="I3" s="461"/>
      <c r="J3" s="461"/>
      <c r="K3" s="461"/>
      <c r="L3" s="461"/>
      <c r="M3" s="461"/>
      <c r="N3" s="461"/>
      <c r="O3" s="461"/>
      <c r="P3" s="463"/>
    </row>
    <row r="4" spans="2:19" hidden="1" x14ac:dyDescent="0.25">
      <c r="B4" s="278"/>
      <c r="C4" s="278"/>
      <c r="D4" s="278"/>
      <c r="E4" s="465" t="s">
        <v>86</v>
      </c>
      <c r="F4" s="461"/>
      <c r="G4" s="461"/>
      <c r="H4" s="461"/>
      <c r="I4" s="461"/>
      <c r="J4" s="461"/>
      <c r="K4" s="461"/>
      <c r="L4" s="461"/>
      <c r="M4" s="461"/>
      <c r="N4" s="461"/>
      <c r="O4" s="461"/>
      <c r="P4" s="461"/>
    </row>
    <row r="5" spans="2:19" s="281" customFormat="1" ht="52.15" customHeight="1" x14ac:dyDescent="0.25">
      <c r="B5" s="188" t="s">
        <v>87</v>
      </c>
      <c r="C5" s="188" t="s">
        <v>88</v>
      </c>
      <c r="D5" s="188" t="s">
        <v>89</v>
      </c>
      <c r="E5" s="188" t="s">
        <v>90</v>
      </c>
      <c r="F5" s="188" t="s">
        <v>91</v>
      </c>
      <c r="G5" s="188" t="s">
        <v>92</v>
      </c>
      <c r="H5" s="188" t="s">
        <v>93</v>
      </c>
      <c r="I5" s="188" t="s">
        <v>94</v>
      </c>
      <c r="J5" s="188" t="s">
        <v>95</v>
      </c>
      <c r="K5" s="188" t="s">
        <v>96</v>
      </c>
      <c r="L5" s="188" t="s">
        <v>97</v>
      </c>
      <c r="M5" s="188" t="s">
        <v>98</v>
      </c>
      <c r="N5" s="188" t="s">
        <v>99</v>
      </c>
      <c r="O5" s="188" t="s">
        <v>100</v>
      </c>
      <c r="P5" s="188" t="s">
        <v>101</v>
      </c>
      <c r="Q5" s="189" t="s">
        <v>102</v>
      </c>
      <c r="R5" s="190" t="s">
        <v>741</v>
      </c>
    </row>
    <row r="6" spans="2:19" ht="16.5" x14ac:dyDescent="0.25">
      <c r="B6" s="282">
        <v>1</v>
      </c>
      <c r="C6" s="270" t="s">
        <v>103</v>
      </c>
      <c r="D6" s="270" t="s">
        <v>104</v>
      </c>
      <c r="E6" s="270" t="s">
        <v>105</v>
      </c>
      <c r="F6" s="270" t="s">
        <v>106</v>
      </c>
      <c r="G6" s="270" t="s">
        <v>107</v>
      </c>
      <c r="H6" s="270">
        <v>2022</v>
      </c>
      <c r="I6" s="270" t="s">
        <v>108</v>
      </c>
      <c r="J6" s="270" t="s">
        <v>109</v>
      </c>
      <c r="K6" s="270">
        <v>3100</v>
      </c>
      <c r="L6" s="270" t="s">
        <v>110</v>
      </c>
      <c r="M6" s="270">
        <v>5</v>
      </c>
      <c r="N6" s="270">
        <v>365</v>
      </c>
      <c r="O6" s="270" t="s">
        <v>111</v>
      </c>
      <c r="P6" s="270">
        <v>2776</v>
      </c>
      <c r="Q6" s="115" t="s">
        <v>112</v>
      </c>
      <c r="R6" s="116">
        <v>110800000</v>
      </c>
      <c r="S6" s="281"/>
    </row>
    <row r="7" spans="2:19" ht="16.5" x14ac:dyDescent="0.25">
      <c r="B7" s="282">
        <v>2</v>
      </c>
      <c r="C7" s="268" t="s">
        <v>307</v>
      </c>
      <c r="D7" s="268" t="s">
        <v>308</v>
      </c>
      <c r="E7" s="269" t="s">
        <v>308</v>
      </c>
      <c r="F7" s="269" t="s">
        <v>859</v>
      </c>
      <c r="G7" s="269" t="s">
        <v>310</v>
      </c>
      <c r="H7" s="269">
        <v>2021</v>
      </c>
      <c r="I7" s="269" t="s">
        <v>108</v>
      </c>
      <c r="J7" s="269" t="s">
        <v>114</v>
      </c>
      <c r="K7" s="269">
        <v>3100</v>
      </c>
      <c r="L7" s="269" t="s">
        <v>860</v>
      </c>
      <c r="M7" s="269">
        <v>3</v>
      </c>
      <c r="N7" s="269">
        <v>365</v>
      </c>
      <c r="O7" s="270" t="s">
        <v>862</v>
      </c>
      <c r="P7" s="269">
        <v>1997</v>
      </c>
      <c r="Q7" s="115" t="s">
        <v>863</v>
      </c>
      <c r="R7" s="116">
        <v>99300000</v>
      </c>
      <c r="S7" s="281"/>
    </row>
    <row r="8" spans="2:19" ht="16.5" x14ac:dyDescent="0.25">
      <c r="B8" s="282">
        <v>3</v>
      </c>
      <c r="C8" s="270" t="s">
        <v>119</v>
      </c>
      <c r="D8" s="270" t="s">
        <v>120</v>
      </c>
      <c r="E8" s="270" t="s">
        <v>121</v>
      </c>
      <c r="F8" s="270" t="s">
        <v>116</v>
      </c>
      <c r="G8" s="270" t="s">
        <v>117</v>
      </c>
      <c r="H8" s="271">
        <v>2016</v>
      </c>
      <c r="I8" s="270" t="s">
        <v>108</v>
      </c>
      <c r="J8" s="270" t="s">
        <v>118</v>
      </c>
      <c r="K8" s="270">
        <v>0</v>
      </c>
      <c r="L8" s="270" t="s">
        <v>70</v>
      </c>
      <c r="M8" s="271">
        <v>2</v>
      </c>
      <c r="N8" s="283">
        <v>365</v>
      </c>
      <c r="O8" s="283" t="s">
        <v>115</v>
      </c>
      <c r="P8" s="283">
        <v>149</v>
      </c>
      <c r="Q8" s="115">
        <v>14117017</v>
      </c>
      <c r="R8" s="116">
        <v>2100000</v>
      </c>
      <c r="S8" s="281"/>
    </row>
    <row r="9" spans="2:19" ht="16.5" x14ac:dyDescent="0.25">
      <c r="B9" s="282">
        <v>4</v>
      </c>
      <c r="C9" s="270" t="s">
        <v>122</v>
      </c>
      <c r="D9" s="270" t="s">
        <v>123</v>
      </c>
      <c r="E9" s="270" t="s">
        <v>124</v>
      </c>
      <c r="F9" s="270" t="s">
        <v>116</v>
      </c>
      <c r="G9" s="270" t="s">
        <v>117</v>
      </c>
      <c r="H9" s="270">
        <v>2016</v>
      </c>
      <c r="I9" s="270" t="s">
        <v>108</v>
      </c>
      <c r="J9" s="270" t="s">
        <v>118</v>
      </c>
      <c r="K9" s="270">
        <v>0</v>
      </c>
      <c r="L9" s="270" t="s">
        <v>70</v>
      </c>
      <c r="M9" s="270">
        <v>2</v>
      </c>
      <c r="N9" s="283">
        <v>365</v>
      </c>
      <c r="O9" s="283" t="s">
        <v>115</v>
      </c>
      <c r="P9" s="283">
        <v>149</v>
      </c>
      <c r="Q9" s="115">
        <v>14117017</v>
      </c>
      <c r="R9" s="116">
        <v>2100000</v>
      </c>
      <c r="S9" s="281"/>
    </row>
    <row r="10" spans="2:19" ht="16.5" x14ac:dyDescent="0.25">
      <c r="B10" s="282">
        <v>5</v>
      </c>
      <c r="C10" s="270" t="s">
        <v>125</v>
      </c>
      <c r="D10" s="270" t="s">
        <v>126</v>
      </c>
      <c r="E10" s="270" t="s">
        <v>127</v>
      </c>
      <c r="F10" s="270" t="s">
        <v>116</v>
      </c>
      <c r="G10" s="270" t="s">
        <v>117</v>
      </c>
      <c r="H10" s="271">
        <v>2016</v>
      </c>
      <c r="I10" s="270" t="s">
        <v>108</v>
      </c>
      <c r="J10" s="270" t="s">
        <v>118</v>
      </c>
      <c r="K10" s="270">
        <v>0</v>
      </c>
      <c r="L10" s="270" t="s">
        <v>70</v>
      </c>
      <c r="M10" s="271">
        <v>2</v>
      </c>
      <c r="N10" s="283">
        <v>365</v>
      </c>
      <c r="O10" s="283" t="s">
        <v>115</v>
      </c>
      <c r="P10" s="283">
        <v>149</v>
      </c>
      <c r="Q10" s="115">
        <v>14117017</v>
      </c>
      <c r="R10" s="116">
        <v>2100000</v>
      </c>
      <c r="S10" s="281"/>
    </row>
    <row r="11" spans="2:19" ht="16.5" x14ac:dyDescent="0.25">
      <c r="B11" s="282">
        <v>6</v>
      </c>
      <c r="C11" s="270" t="s">
        <v>128</v>
      </c>
      <c r="D11" s="270" t="s">
        <v>129</v>
      </c>
      <c r="E11" s="270" t="s">
        <v>130</v>
      </c>
      <c r="F11" s="270" t="s">
        <v>116</v>
      </c>
      <c r="G11" s="270" t="s">
        <v>117</v>
      </c>
      <c r="H11" s="270">
        <v>2016</v>
      </c>
      <c r="I11" s="270" t="s">
        <v>108</v>
      </c>
      <c r="J11" s="270" t="s">
        <v>118</v>
      </c>
      <c r="K11" s="270">
        <v>0</v>
      </c>
      <c r="L11" s="270" t="s">
        <v>70</v>
      </c>
      <c r="M11" s="271">
        <v>2</v>
      </c>
      <c r="N11" s="283">
        <v>365</v>
      </c>
      <c r="O11" s="283" t="s">
        <v>115</v>
      </c>
      <c r="P11" s="283">
        <v>149</v>
      </c>
      <c r="Q11" s="115">
        <v>14117017</v>
      </c>
      <c r="R11" s="116">
        <v>2100000</v>
      </c>
      <c r="S11" s="281"/>
    </row>
    <row r="12" spans="2:19" ht="16.5" x14ac:dyDescent="0.25">
      <c r="B12" s="282">
        <v>7</v>
      </c>
      <c r="C12" s="270" t="s">
        <v>131</v>
      </c>
      <c r="D12" s="270" t="s">
        <v>132</v>
      </c>
      <c r="E12" s="270" t="s">
        <v>133</v>
      </c>
      <c r="F12" s="270" t="s">
        <v>116</v>
      </c>
      <c r="G12" s="270" t="s">
        <v>117</v>
      </c>
      <c r="H12" s="271">
        <v>2016</v>
      </c>
      <c r="I12" s="270" t="s">
        <v>108</v>
      </c>
      <c r="J12" s="270" t="s">
        <v>118</v>
      </c>
      <c r="K12" s="270">
        <v>0</v>
      </c>
      <c r="L12" s="270" t="s">
        <v>70</v>
      </c>
      <c r="M12" s="271">
        <v>2</v>
      </c>
      <c r="N12" s="283">
        <v>365</v>
      </c>
      <c r="O12" s="283" t="s">
        <v>115</v>
      </c>
      <c r="P12" s="283">
        <v>149</v>
      </c>
      <c r="Q12" s="115">
        <v>14117017</v>
      </c>
      <c r="R12" s="116">
        <v>2100000</v>
      </c>
      <c r="S12" s="281"/>
    </row>
    <row r="13" spans="2:19" ht="16.5" x14ac:dyDescent="0.25">
      <c r="B13" s="282">
        <v>8</v>
      </c>
      <c r="C13" s="270" t="s">
        <v>134</v>
      </c>
      <c r="D13" s="270" t="s">
        <v>135</v>
      </c>
      <c r="E13" s="270" t="s">
        <v>136</v>
      </c>
      <c r="F13" s="270" t="s">
        <v>116</v>
      </c>
      <c r="G13" s="270" t="s">
        <v>117</v>
      </c>
      <c r="H13" s="271">
        <v>2016</v>
      </c>
      <c r="I13" s="270" t="s">
        <v>108</v>
      </c>
      <c r="J13" s="270" t="s">
        <v>118</v>
      </c>
      <c r="K13" s="270">
        <v>0</v>
      </c>
      <c r="L13" s="270" t="s">
        <v>70</v>
      </c>
      <c r="M13" s="271">
        <v>2</v>
      </c>
      <c r="N13" s="283">
        <v>365</v>
      </c>
      <c r="O13" s="283" t="s">
        <v>115</v>
      </c>
      <c r="P13" s="283">
        <v>149</v>
      </c>
      <c r="Q13" s="115">
        <v>14117017</v>
      </c>
      <c r="R13" s="116">
        <v>2100000</v>
      </c>
      <c r="S13" s="281"/>
    </row>
    <row r="14" spans="2:19" ht="16.5" x14ac:dyDescent="0.25">
      <c r="B14" s="282">
        <v>9</v>
      </c>
      <c r="C14" s="270" t="s">
        <v>137</v>
      </c>
      <c r="D14" s="270" t="s">
        <v>138</v>
      </c>
      <c r="E14" s="270" t="s">
        <v>139</v>
      </c>
      <c r="F14" s="270" t="s">
        <v>116</v>
      </c>
      <c r="G14" s="270" t="s">
        <v>117</v>
      </c>
      <c r="H14" s="271">
        <v>2016</v>
      </c>
      <c r="I14" s="270" t="s">
        <v>108</v>
      </c>
      <c r="J14" s="270" t="s">
        <v>118</v>
      </c>
      <c r="K14" s="270">
        <v>0</v>
      </c>
      <c r="L14" s="270" t="s">
        <v>70</v>
      </c>
      <c r="M14" s="271">
        <v>2</v>
      </c>
      <c r="N14" s="283">
        <v>365</v>
      </c>
      <c r="O14" s="283" t="s">
        <v>115</v>
      </c>
      <c r="P14" s="283">
        <v>149</v>
      </c>
      <c r="Q14" s="115">
        <v>14117017</v>
      </c>
      <c r="R14" s="116">
        <v>2100000</v>
      </c>
      <c r="S14" s="281"/>
    </row>
    <row r="15" spans="2:19" ht="16.5" x14ac:dyDescent="0.25">
      <c r="B15" s="282">
        <v>10</v>
      </c>
      <c r="C15" s="270" t="s">
        <v>140</v>
      </c>
      <c r="D15" s="270" t="s">
        <v>141</v>
      </c>
      <c r="E15" s="270" t="s">
        <v>142</v>
      </c>
      <c r="F15" s="270" t="s">
        <v>116</v>
      </c>
      <c r="G15" s="270" t="s">
        <v>117</v>
      </c>
      <c r="H15" s="271">
        <v>2016</v>
      </c>
      <c r="I15" s="270" t="s">
        <v>108</v>
      </c>
      <c r="J15" s="270" t="s">
        <v>118</v>
      </c>
      <c r="K15" s="270">
        <v>0</v>
      </c>
      <c r="L15" s="270" t="s">
        <v>70</v>
      </c>
      <c r="M15" s="271">
        <v>2</v>
      </c>
      <c r="N15" s="283">
        <v>365</v>
      </c>
      <c r="O15" s="283" t="s">
        <v>115</v>
      </c>
      <c r="P15" s="283">
        <v>149</v>
      </c>
      <c r="Q15" s="115">
        <v>14117017</v>
      </c>
      <c r="R15" s="116">
        <v>2100000</v>
      </c>
      <c r="S15" s="281"/>
    </row>
    <row r="16" spans="2:19" ht="16.5" x14ac:dyDescent="0.25">
      <c r="B16" s="282">
        <v>11</v>
      </c>
      <c r="C16" s="270" t="s">
        <v>143</v>
      </c>
      <c r="D16" s="270" t="s">
        <v>144</v>
      </c>
      <c r="E16" s="270" t="s">
        <v>145</v>
      </c>
      <c r="F16" s="270" t="s">
        <v>116</v>
      </c>
      <c r="G16" s="270" t="s">
        <v>117</v>
      </c>
      <c r="H16" s="271">
        <v>2016</v>
      </c>
      <c r="I16" s="270" t="s">
        <v>108</v>
      </c>
      <c r="J16" s="270" t="s">
        <v>118</v>
      </c>
      <c r="K16" s="270">
        <v>0</v>
      </c>
      <c r="L16" s="270" t="s">
        <v>70</v>
      </c>
      <c r="M16" s="271">
        <v>2</v>
      </c>
      <c r="N16" s="283">
        <v>365</v>
      </c>
      <c r="O16" s="283" t="s">
        <v>115</v>
      </c>
      <c r="P16" s="283">
        <v>149</v>
      </c>
      <c r="Q16" s="115">
        <v>14117017</v>
      </c>
      <c r="R16" s="116">
        <v>2100000</v>
      </c>
      <c r="S16" s="281"/>
    </row>
    <row r="17" spans="2:19" ht="16.5" x14ac:dyDescent="0.25">
      <c r="B17" s="282">
        <v>12</v>
      </c>
      <c r="C17" s="270" t="s">
        <v>146</v>
      </c>
      <c r="D17" s="270" t="s">
        <v>147</v>
      </c>
      <c r="E17" s="270" t="s">
        <v>148</v>
      </c>
      <c r="F17" s="270" t="s">
        <v>116</v>
      </c>
      <c r="G17" s="270" t="s">
        <v>117</v>
      </c>
      <c r="H17" s="271">
        <v>2016</v>
      </c>
      <c r="I17" s="270" t="s">
        <v>108</v>
      </c>
      <c r="J17" s="270" t="s">
        <v>118</v>
      </c>
      <c r="K17" s="270">
        <v>0</v>
      </c>
      <c r="L17" s="270" t="s">
        <v>70</v>
      </c>
      <c r="M17" s="271">
        <v>2</v>
      </c>
      <c r="N17" s="283">
        <v>365</v>
      </c>
      <c r="O17" s="283" t="s">
        <v>115</v>
      </c>
      <c r="P17" s="283">
        <v>149</v>
      </c>
      <c r="Q17" s="115">
        <v>14117017</v>
      </c>
      <c r="R17" s="116">
        <v>2100000</v>
      </c>
      <c r="S17" s="281"/>
    </row>
    <row r="18" spans="2:19" ht="16.5" x14ac:dyDescent="0.25">
      <c r="B18" s="282">
        <v>13</v>
      </c>
      <c r="C18" s="270" t="s">
        <v>149</v>
      </c>
      <c r="D18" s="270" t="s">
        <v>150</v>
      </c>
      <c r="E18" s="270" t="s">
        <v>151</v>
      </c>
      <c r="F18" s="270" t="s">
        <v>116</v>
      </c>
      <c r="G18" s="270" t="s">
        <v>117</v>
      </c>
      <c r="H18" s="270">
        <v>2016</v>
      </c>
      <c r="I18" s="270" t="s">
        <v>108</v>
      </c>
      <c r="J18" s="270" t="s">
        <v>118</v>
      </c>
      <c r="K18" s="270">
        <v>0</v>
      </c>
      <c r="L18" s="270" t="s">
        <v>70</v>
      </c>
      <c r="M18" s="271">
        <v>2</v>
      </c>
      <c r="N18" s="283">
        <v>365</v>
      </c>
      <c r="O18" s="283" t="s">
        <v>115</v>
      </c>
      <c r="P18" s="283">
        <v>149</v>
      </c>
      <c r="Q18" s="115">
        <v>14117017</v>
      </c>
      <c r="R18" s="116">
        <v>2100000</v>
      </c>
      <c r="S18" s="281"/>
    </row>
    <row r="19" spans="2:19" ht="16.5" x14ac:dyDescent="0.25">
      <c r="B19" s="282">
        <v>14</v>
      </c>
      <c r="C19" s="270" t="s">
        <v>157</v>
      </c>
      <c r="D19" s="270" t="s">
        <v>158</v>
      </c>
      <c r="E19" s="270" t="s">
        <v>159</v>
      </c>
      <c r="F19" s="270" t="s">
        <v>152</v>
      </c>
      <c r="G19" s="270" t="s">
        <v>153</v>
      </c>
      <c r="H19" s="270">
        <v>2011</v>
      </c>
      <c r="I19" s="270" t="s">
        <v>108</v>
      </c>
      <c r="J19" s="270" t="s">
        <v>154</v>
      </c>
      <c r="K19" s="270">
        <v>0</v>
      </c>
      <c r="L19" s="270" t="s">
        <v>70</v>
      </c>
      <c r="M19" s="270">
        <v>2</v>
      </c>
      <c r="N19" s="283">
        <v>365</v>
      </c>
      <c r="O19" s="283" t="s">
        <v>155</v>
      </c>
      <c r="P19" s="283">
        <v>94</v>
      </c>
      <c r="Q19" s="115" t="s">
        <v>156</v>
      </c>
      <c r="R19" s="116">
        <v>2000000</v>
      </c>
      <c r="S19" s="281"/>
    </row>
    <row r="20" spans="2:19" ht="16.5" x14ac:dyDescent="0.25">
      <c r="B20" s="282">
        <v>15</v>
      </c>
      <c r="C20" s="270" t="s">
        <v>160</v>
      </c>
      <c r="D20" s="270" t="s">
        <v>161</v>
      </c>
      <c r="E20" s="270" t="s">
        <v>162</v>
      </c>
      <c r="F20" s="270" t="s">
        <v>152</v>
      </c>
      <c r="G20" s="270" t="s">
        <v>153</v>
      </c>
      <c r="H20" s="270">
        <v>2011</v>
      </c>
      <c r="I20" s="270" t="s">
        <v>108</v>
      </c>
      <c r="J20" s="270" t="s">
        <v>154</v>
      </c>
      <c r="K20" s="270">
        <v>0</v>
      </c>
      <c r="L20" s="270" t="s">
        <v>70</v>
      </c>
      <c r="M20" s="270">
        <v>2</v>
      </c>
      <c r="N20" s="283">
        <v>365</v>
      </c>
      <c r="O20" s="283" t="s">
        <v>155</v>
      </c>
      <c r="P20" s="283">
        <v>94</v>
      </c>
      <c r="Q20" s="115" t="s">
        <v>156</v>
      </c>
      <c r="R20" s="116">
        <v>2000000</v>
      </c>
      <c r="S20" s="281"/>
    </row>
    <row r="21" spans="2:19" ht="16.5" x14ac:dyDescent="0.25">
      <c r="B21" s="282">
        <v>16</v>
      </c>
      <c r="C21" s="270" t="s">
        <v>163</v>
      </c>
      <c r="D21" s="270" t="s">
        <v>164</v>
      </c>
      <c r="E21" s="270" t="s">
        <v>165</v>
      </c>
      <c r="F21" s="270" t="s">
        <v>152</v>
      </c>
      <c r="G21" s="270" t="s">
        <v>153</v>
      </c>
      <c r="H21" s="270">
        <v>2011</v>
      </c>
      <c r="I21" s="270" t="s">
        <v>108</v>
      </c>
      <c r="J21" s="270" t="s">
        <v>154</v>
      </c>
      <c r="K21" s="270">
        <v>0</v>
      </c>
      <c r="L21" s="270" t="s">
        <v>70</v>
      </c>
      <c r="M21" s="270">
        <v>2</v>
      </c>
      <c r="N21" s="283">
        <v>365</v>
      </c>
      <c r="O21" s="283" t="s">
        <v>155</v>
      </c>
      <c r="P21" s="283">
        <v>94</v>
      </c>
      <c r="Q21" s="115" t="s">
        <v>156</v>
      </c>
      <c r="R21" s="116">
        <v>2000000</v>
      </c>
      <c r="S21" s="281"/>
    </row>
    <row r="22" spans="2:19" ht="16.5" x14ac:dyDescent="0.25">
      <c r="B22" s="282">
        <v>17</v>
      </c>
      <c r="C22" s="270" t="s">
        <v>166</v>
      </c>
      <c r="D22" s="270" t="s">
        <v>167</v>
      </c>
      <c r="E22" s="270" t="s">
        <v>168</v>
      </c>
      <c r="F22" s="270" t="s">
        <v>169</v>
      </c>
      <c r="G22" s="270" t="s">
        <v>170</v>
      </c>
      <c r="H22" s="270">
        <v>2016</v>
      </c>
      <c r="I22" s="270" t="s">
        <v>108</v>
      </c>
      <c r="J22" s="271" t="s">
        <v>154</v>
      </c>
      <c r="K22" s="270">
        <v>0</v>
      </c>
      <c r="L22" s="270" t="s">
        <v>70</v>
      </c>
      <c r="M22" s="270">
        <v>2</v>
      </c>
      <c r="N22" s="283">
        <v>365</v>
      </c>
      <c r="O22" s="283" t="s">
        <v>115</v>
      </c>
      <c r="P22" s="283">
        <v>124</v>
      </c>
      <c r="Q22" s="115" t="s">
        <v>171</v>
      </c>
      <c r="R22" s="116">
        <v>3400000</v>
      </c>
      <c r="S22" s="281"/>
    </row>
    <row r="23" spans="2:19" ht="16.5" x14ac:dyDescent="0.25">
      <c r="B23" s="282">
        <v>18</v>
      </c>
      <c r="C23" s="270" t="s">
        <v>172</v>
      </c>
      <c r="D23" s="270" t="s">
        <v>173</v>
      </c>
      <c r="E23" s="270" t="s">
        <v>174</v>
      </c>
      <c r="F23" s="270" t="s">
        <v>169</v>
      </c>
      <c r="G23" s="270" t="s">
        <v>170</v>
      </c>
      <c r="H23" s="270">
        <v>2016</v>
      </c>
      <c r="I23" s="270" t="s">
        <v>108</v>
      </c>
      <c r="J23" s="271" t="s">
        <v>154</v>
      </c>
      <c r="K23" s="270">
        <v>0</v>
      </c>
      <c r="L23" s="270" t="s">
        <v>70</v>
      </c>
      <c r="M23" s="270">
        <v>2</v>
      </c>
      <c r="N23" s="283">
        <v>365</v>
      </c>
      <c r="O23" s="283" t="s">
        <v>115</v>
      </c>
      <c r="P23" s="283">
        <v>124</v>
      </c>
      <c r="Q23" s="115" t="s">
        <v>171</v>
      </c>
      <c r="R23" s="116">
        <v>3400000</v>
      </c>
      <c r="S23" s="281"/>
    </row>
    <row r="24" spans="2:19" ht="16.5" x14ac:dyDescent="0.25">
      <c r="B24" s="282">
        <v>19</v>
      </c>
      <c r="C24" s="274" t="s">
        <v>175</v>
      </c>
      <c r="D24" s="274" t="s">
        <v>176</v>
      </c>
      <c r="E24" s="274" t="s">
        <v>177</v>
      </c>
      <c r="F24" s="274" t="s">
        <v>169</v>
      </c>
      <c r="G24" s="274" t="s">
        <v>170</v>
      </c>
      <c r="H24" s="274">
        <v>2016</v>
      </c>
      <c r="I24" s="274" t="s">
        <v>108</v>
      </c>
      <c r="J24" s="284" t="s">
        <v>154</v>
      </c>
      <c r="K24" s="274">
        <v>0</v>
      </c>
      <c r="L24" s="274" t="s">
        <v>70</v>
      </c>
      <c r="M24" s="285">
        <v>2</v>
      </c>
      <c r="N24" s="283">
        <v>365</v>
      </c>
      <c r="O24" s="283" t="s">
        <v>115</v>
      </c>
      <c r="P24" s="283">
        <v>124</v>
      </c>
      <c r="Q24" s="115" t="s">
        <v>171</v>
      </c>
      <c r="R24" s="116">
        <v>3400000</v>
      </c>
      <c r="S24" s="281"/>
    </row>
    <row r="25" spans="2:19" ht="16.5" x14ac:dyDescent="0.25">
      <c r="B25" s="282">
        <v>20</v>
      </c>
      <c r="C25" s="270" t="s">
        <v>178</v>
      </c>
      <c r="D25" s="270" t="s">
        <v>179</v>
      </c>
      <c r="E25" s="270" t="s">
        <v>180</v>
      </c>
      <c r="F25" s="270" t="s">
        <v>181</v>
      </c>
      <c r="G25" s="270" t="s">
        <v>182</v>
      </c>
      <c r="H25" s="270">
        <v>2017</v>
      </c>
      <c r="I25" s="270" t="s">
        <v>108</v>
      </c>
      <c r="J25" s="271" t="s">
        <v>183</v>
      </c>
      <c r="K25" s="270">
        <v>0</v>
      </c>
      <c r="L25" s="270" t="s">
        <v>110</v>
      </c>
      <c r="M25" s="270">
        <v>4</v>
      </c>
      <c r="N25" s="283">
        <v>365</v>
      </c>
      <c r="O25" s="283" t="s">
        <v>184</v>
      </c>
      <c r="P25" s="283">
        <v>2500</v>
      </c>
      <c r="Q25" s="115" t="s">
        <v>185</v>
      </c>
      <c r="R25" s="116">
        <v>82700000</v>
      </c>
      <c r="S25" s="281"/>
    </row>
    <row r="26" spans="2:19" ht="16.5" x14ac:dyDescent="0.25">
      <c r="B26" s="282">
        <v>21</v>
      </c>
      <c r="C26" s="270" t="s">
        <v>188</v>
      </c>
      <c r="D26" s="270" t="s">
        <v>189</v>
      </c>
      <c r="E26" s="270" t="s">
        <v>190</v>
      </c>
      <c r="F26" s="270" t="s">
        <v>186</v>
      </c>
      <c r="G26" s="270" t="s">
        <v>191</v>
      </c>
      <c r="H26" s="270">
        <v>2021</v>
      </c>
      <c r="I26" s="270" t="s">
        <v>108</v>
      </c>
      <c r="J26" s="270" t="s">
        <v>192</v>
      </c>
      <c r="K26" s="270">
        <v>8600</v>
      </c>
      <c r="L26" s="270" t="s">
        <v>193</v>
      </c>
      <c r="M26" s="270">
        <v>2</v>
      </c>
      <c r="N26" s="283">
        <v>365</v>
      </c>
      <c r="O26" s="283" t="s">
        <v>194</v>
      </c>
      <c r="P26" s="283">
        <v>3000</v>
      </c>
      <c r="Q26" s="115" t="s">
        <v>195</v>
      </c>
      <c r="R26" s="116">
        <v>144100000</v>
      </c>
      <c r="S26" s="281"/>
    </row>
    <row r="27" spans="2:19" ht="16.5" x14ac:dyDescent="0.25">
      <c r="B27" s="282">
        <v>22</v>
      </c>
      <c r="C27" s="270" t="s">
        <v>198</v>
      </c>
      <c r="D27" s="270" t="s">
        <v>199</v>
      </c>
      <c r="E27" s="270" t="s">
        <v>200</v>
      </c>
      <c r="F27" s="270" t="s">
        <v>196</v>
      </c>
      <c r="G27" s="270" t="s">
        <v>197</v>
      </c>
      <c r="H27" s="271">
        <v>2015</v>
      </c>
      <c r="I27" s="270" t="s">
        <v>108</v>
      </c>
      <c r="J27" s="270" t="s">
        <v>114</v>
      </c>
      <c r="K27" s="270">
        <v>0</v>
      </c>
      <c r="L27" s="270" t="s">
        <v>110</v>
      </c>
      <c r="M27" s="271">
        <v>4</v>
      </c>
      <c r="N27" s="283">
        <v>365</v>
      </c>
      <c r="O27" s="283" t="s">
        <v>184</v>
      </c>
      <c r="P27" s="283">
        <v>2198</v>
      </c>
      <c r="Q27" s="115" t="s">
        <v>201</v>
      </c>
      <c r="R27" s="116">
        <v>84600000</v>
      </c>
      <c r="S27" s="281"/>
    </row>
    <row r="28" spans="2:19" ht="16.5" x14ac:dyDescent="0.25">
      <c r="B28" s="282">
        <v>23</v>
      </c>
      <c r="C28" s="270" t="s">
        <v>202</v>
      </c>
      <c r="D28" s="270" t="s">
        <v>203</v>
      </c>
      <c r="E28" s="270" t="s">
        <v>204</v>
      </c>
      <c r="F28" s="270" t="s">
        <v>205</v>
      </c>
      <c r="G28" s="270" t="s">
        <v>206</v>
      </c>
      <c r="H28" s="270">
        <v>2017</v>
      </c>
      <c r="I28" s="270" t="s">
        <v>108</v>
      </c>
      <c r="J28" s="271" t="s">
        <v>183</v>
      </c>
      <c r="K28" s="270">
        <v>4550</v>
      </c>
      <c r="L28" s="270" t="s">
        <v>110</v>
      </c>
      <c r="M28" s="270">
        <v>3</v>
      </c>
      <c r="N28" s="283">
        <v>365</v>
      </c>
      <c r="O28" s="283" t="s">
        <v>111</v>
      </c>
      <c r="P28" s="283">
        <v>4009</v>
      </c>
      <c r="Q28" s="115" t="s">
        <v>851</v>
      </c>
      <c r="R28" s="116">
        <v>90000000</v>
      </c>
      <c r="S28" s="281"/>
    </row>
    <row r="29" spans="2:19" ht="16.5" x14ac:dyDescent="0.25">
      <c r="B29" s="282">
        <v>24</v>
      </c>
      <c r="C29" s="270" t="s">
        <v>207</v>
      </c>
      <c r="D29" s="270" t="s">
        <v>208</v>
      </c>
      <c r="E29" s="270" t="s">
        <v>209</v>
      </c>
      <c r="F29" s="270" t="s">
        <v>210</v>
      </c>
      <c r="G29" s="270" t="s">
        <v>211</v>
      </c>
      <c r="H29" s="271">
        <v>2013</v>
      </c>
      <c r="I29" s="270" t="s">
        <v>108</v>
      </c>
      <c r="J29" s="270" t="s">
        <v>118</v>
      </c>
      <c r="K29" s="270">
        <v>0</v>
      </c>
      <c r="L29" s="270" t="s">
        <v>70</v>
      </c>
      <c r="M29" s="271">
        <v>2</v>
      </c>
      <c r="N29" s="283">
        <v>365</v>
      </c>
      <c r="O29" s="283" t="s">
        <v>115</v>
      </c>
      <c r="P29" s="283">
        <v>125</v>
      </c>
      <c r="Q29" s="115" t="s">
        <v>212</v>
      </c>
      <c r="R29" s="116">
        <v>5500000</v>
      </c>
      <c r="S29" s="281"/>
    </row>
    <row r="30" spans="2:19" ht="16.5" x14ac:dyDescent="0.25">
      <c r="B30" s="282">
        <v>25</v>
      </c>
      <c r="C30" s="270" t="s">
        <v>213</v>
      </c>
      <c r="D30" s="270" t="s">
        <v>214</v>
      </c>
      <c r="E30" s="270" t="s">
        <v>215</v>
      </c>
      <c r="F30" s="270" t="s">
        <v>210</v>
      </c>
      <c r="G30" s="270" t="s">
        <v>211</v>
      </c>
      <c r="H30" s="271">
        <v>2013</v>
      </c>
      <c r="I30" s="270" t="s">
        <v>108</v>
      </c>
      <c r="J30" s="270" t="s">
        <v>118</v>
      </c>
      <c r="K30" s="270">
        <v>0</v>
      </c>
      <c r="L30" s="270" t="s">
        <v>70</v>
      </c>
      <c r="M30" s="271">
        <v>2</v>
      </c>
      <c r="N30" s="283">
        <v>365</v>
      </c>
      <c r="O30" s="283" t="s">
        <v>115</v>
      </c>
      <c r="P30" s="283">
        <v>125</v>
      </c>
      <c r="Q30" s="115" t="s">
        <v>212</v>
      </c>
      <c r="R30" s="116">
        <v>5500000</v>
      </c>
      <c r="S30" s="281"/>
    </row>
    <row r="31" spans="2:19" ht="16.5" x14ac:dyDescent="0.25">
      <c r="B31" s="282">
        <v>26</v>
      </c>
      <c r="C31" s="270" t="s">
        <v>216</v>
      </c>
      <c r="D31" s="270" t="s">
        <v>217</v>
      </c>
      <c r="E31" s="270" t="s">
        <v>218</v>
      </c>
      <c r="F31" s="270" t="s">
        <v>210</v>
      </c>
      <c r="G31" s="270" t="s">
        <v>211</v>
      </c>
      <c r="H31" s="270">
        <v>2013</v>
      </c>
      <c r="I31" s="270" t="s">
        <v>108</v>
      </c>
      <c r="J31" s="270" t="s">
        <v>118</v>
      </c>
      <c r="K31" s="270">
        <v>0</v>
      </c>
      <c r="L31" s="270" t="s">
        <v>70</v>
      </c>
      <c r="M31" s="271">
        <v>2</v>
      </c>
      <c r="N31" s="283">
        <v>365</v>
      </c>
      <c r="O31" s="283" t="s">
        <v>115</v>
      </c>
      <c r="P31" s="283">
        <v>125</v>
      </c>
      <c r="Q31" s="115" t="s">
        <v>212</v>
      </c>
      <c r="R31" s="116">
        <v>5500000</v>
      </c>
      <c r="S31" s="281"/>
    </row>
    <row r="32" spans="2:19" ht="16.5" x14ac:dyDescent="0.25">
      <c r="B32" s="282">
        <v>27</v>
      </c>
      <c r="C32" s="270" t="s">
        <v>219</v>
      </c>
      <c r="D32" s="270" t="s">
        <v>220</v>
      </c>
      <c r="E32" s="270" t="s">
        <v>221</v>
      </c>
      <c r="F32" s="270" t="s">
        <v>210</v>
      </c>
      <c r="G32" s="270" t="s">
        <v>211</v>
      </c>
      <c r="H32" s="271">
        <v>2013</v>
      </c>
      <c r="I32" s="270" t="s">
        <v>108</v>
      </c>
      <c r="J32" s="270" t="s">
        <v>118</v>
      </c>
      <c r="K32" s="270">
        <v>0</v>
      </c>
      <c r="L32" s="270" t="s">
        <v>70</v>
      </c>
      <c r="M32" s="271">
        <v>2</v>
      </c>
      <c r="N32" s="283">
        <v>365</v>
      </c>
      <c r="O32" s="283" t="s">
        <v>115</v>
      </c>
      <c r="P32" s="283">
        <v>125</v>
      </c>
      <c r="Q32" s="115" t="s">
        <v>212</v>
      </c>
      <c r="R32" s="116">
        <v>5500000</v>
      </c>
      <c r="S32" s="281"/>
    </row>
    <row r="33" spans="1:19" ht="16.5" x14ac:dyDescent="0.25">
      <c r="B33" s="282">
        <v>28</v>
      </c>
      <c r="C33" s="270" t="s">
        <v>222</v>
      </c>
      <c r="D33" s="270" t="s">
        <v>223</v>
      </c>
      <c r="E33" s="270" t="s">
        <v>224</v>
      </c>
      <c r="F33" s="270" t="s">
        <v>210</v>
      </c>
      <c r="G33" s="270" t="s">
        <v>211</v>
      </c>
      <c r="H33" s="271">
        <v>2013</v>
      </c>
      <c r="I33" s="270" t="s">
        <v>108</v>
      </c>
      <c r="J33" s="270" t="s">
        <v>118</v>
      </c>
      <c r="K33" s="270">
        <v>0</v>
      </c>
      <c r="L33" s="270" t="s">
        <v>70</v>
      </c>
      <c r="M33" s="271">
        <v>2</v>
      </c>
      <c r="N33" s="283">
        <v>365</v>
      </c>
      <c r="O33" s="283" t="s">
        <v>115</v>
      </c>
      <c r="P33" s="283">
        <v>125</v>
      </c>
      <c r="Q33" s="115" t="s">
        <v>212</v>
      </c>
      <c r="R33" s="116">
        <v>5500000</v>
      </c>
      <c r="S33" s="281"/>
    </row>
    <row r="34" spans="1:19" ht="16.5" x14ac:dyDescent="0.25">
      <c r="B34" s="282">
        <v>29</v>
      </c>
      <c r="C34" s="270" t="s">
        <v>225</v>
      </c>
      <c r="D34" s="270" t="s">
        <v>226</v>
      </c>
      <c r="E34" s="270" t="s">
        <v>227</v>
      </c>
      <c r="F34" s="270" t="s">
        <v>210</v>
      </c>
      <c r="G34" s="270" t="s">
        <v>211</v>
      </c>
      <c r="H34" s="270">
        <v>2013</v>
      </c>
      <c r="I34" s="270" t="s">
        <v>108</v>
      </c>
      <c r="J34" s="270" t="s">
        <v>118</v>
      </c>
      <c r="K34" s="270">
        <v>0</v>
      </c>
      <c r="L34" s="270" t="s">
        <v>70</v>
      </c>
      <c r="M34" s="270">
        <v>2</v>
      </c>
      <c r="N34" s="283">
        <v>365</v>
      </c>
      <c r="O34" s="283" t="s">
        <v>115</v>
      </c>
      <c r="P34" s="283">
        <v>125</v>
      </c>
      <c r="Q34" s="115" t="s">
        <v>212</v>
      </c>
      <c r="R34" s="116">
        <v>5500000</v>
      </c>
      <c r="S34" s="281"/>
    </row>
    <row r="35" spans="1:19" ht="16.5" x14ac:dyDescent="0.25">
      <c r="B35" s="282">
        <v>30</v>
      </c>
      <c r="C35" s="270" t="s">
        <v>228</v>
      </c>
      <c r="D35" s="270" t="s">
        <v>229</v>
      </c>
      <c r="E35" s="270" t="s">
        <v>230</v>
      </c>
      <c r="F35" s="270" t="s">
        <v>210</v>
      </c>
      <c r="G35" s="270" t="s">
        <v>211</v>
      </c>
      <c r="H35" s="270">
        <v>2013</v>
      </c>
      <c r="I35" s="270" t="s">
        <v>108</v>
      </c>
      <c r="J35" s="270" t="s">
        <v>118</v>
      </c>
      <c r="K35" s="270">
        <v>0</v>
      </c>
      <c r="L35" s="270" t="s">
        <v>70</v>
      </c>
      <c r="M35" s="270">
        <v>2</v>
      </c>
      <c r="N35" s="283">
        <v>365</v>
      </c>
      <c r="O35" s="283" t="s">
        <v>115</v>
      </c>
      <c r="P35" s="283">
        <v>125</v>
      </c>
      <c r="Q35" s="115" t="s">
        <v>212</v>
      </c>
      <c r="R35" s="116">
        <v>5500000</v>
      </c>
      <c r="S35" s="281"/>
    </row>
    <row r="36" spans="1:19" ht="16.5" x14ac:dyDescent="0.25">
      <c r="B36" s="282">
        <v>31</v>
      </c>
      <c r="C36" s="270" t="s">
        <v>231</v>
      </c>
      <c r="D36" s="270" t="s">
        <v>232</v>
      </c>
      <c r="E36" s="270" t="s">
        <v>233</v>
      </c>
      <c r="F36" s="270" t="s">
        <v>210</v>
      </c>
      <c r="G36" s="270" t="s">
        <v>211</v>
      </c>
      <c r="H36" s="271">
        <v>2013</v>
      </c>
      <c r="I36" s="270" t="s">
        <v>108</v>
      </c>
      <c r="J36" s="270" t="s">
        <v>118</v>
      </c>
      <c r="K36" s="270">
        <v>0</v>
      </c>
      <c r="L36" s="270" t="s">
        <v>70</v>
      </c>
      <c r="M36" s="271">
        <v>2</v>
      </c>
      <c r="N36" s="283">
        <v>365</v>
      </c>
      <c r="O36" s="283" t="s">
        <v>115</v>
      </c>
      <c r="P36" s="283">
        <v>125</v>
      </c>
      <c r="Q36" s="115" t="s">
        <v>212</v>
      </c>
      <c r="R36" s="116">
        <v>5500000</v>
      </c>
      <c r="S36" s="281"/>
    </row>
    <row r="37" spans="1:19" ht="16.5" x14ac:dyDescent="0.25">
      <c r="B37" s="282">
        <v>32</v>
      </c>
      <c r="C37" s="270" t="s">
        <v>234</v>
      </c>
      <c r="D37" s="270" t="s">
        <v>235</v>
      </c>
      <c r="E37" s="270" t="s">
        <v>236</v>
      </c>
      <c r="F37" s="270" t="s">
        <v>210</v>
      </c>
      <c r="G37" s="270" t="s">
        <v>211</v>
      </c>
      <c r="H37" s="271">
        <v>2013</v>
      </c>
      <c r="I37" s="270" t="s">
        <v>108</v>
      </c>
      <c r="J37" s="270" t="s">
        <v>118</v>
      </c>
      <c r="K37" s="270">
        <v>0</v>
      </c>
      <c r="L37" s="270" t="s">
        <v>70</v>
      </c>
      <c r="M37" s="271">
        <v>2</v>
      </c>
      <c r="N37" s="283">
        <v>365</v>
      </c>
      <c r="O37" s="283" t="s">
        <v>115</v>
      </c>
      <c r="P37" s="283">
        <v>125</v>
      </c>
      <c r="Q37" s="115" t="s">
        <v>212</v>
      </c>
      <c r="R37" s="116">
        <v>5500000</v>
      </c>
      <c r="S37" s="281"/>
    </row>
    <row r="38" spans="1:19" ht="16.5" x14ac:dyDescent="0.25">
      <c r="B38" s="282">
        <v>33</v>
      </c>
      <c r="C38" s="270" t="s">
        <v>237</v>
      </c>
      <c r="D38" s="270" t="s">
        <v>238</v>
      </c>
      <c r="E38" s="270" t="s">
        <v>239</v>
      </c>
      <c r="F38" s="270" t="s">
        <v>210</v>
      </c>
      <c r="G38" s="270" t="s">
        <v>211</v>
      </c>
      <c r="H38" s="270">
        <v>2013</v>
      </c>
      <c r="I38" s="270" t="s">
        <v>108</v>
      </c>
      <c r="J38" s="270" t="s">
        <v>118</v>
      </c>
      <c r="K38" s="270">
        <v>0</v>
      </c>
      <c r="L38" s="270" t="s">
        <v>70</v>
      </c>
      <c r="M38" s="271">
        <v>2</v>
      </c>
      <c r="N38" s="283">
        <v>365</v>
      </c>
      <c r="O38" s="283" t="s">
        <v>115</v>
      </c>
      <c r="P38" s="283">
        <v>125</v>
      </c>
      <c r="Q38" s="115" t="s">
        <v>212</v>
      </c>
      <c r="R38" s="116">
        <v>5500000</v>
      </c>
      <c r="S38" s="281"/>
    </row>
    <row r="39" spans="1:19" ht="16.5" x14ac:dyDescent="0.25">
      <c r="B39" s="282">
        <v>34</v>
      </c>
      <c r="C39" s="270" t="s">
        <v>240</v>
      </c>
      <c r="D39" s="270" t="s">
        <v>241</v>
      </c>
      <c r="E39" s="270" t="s">
        <v>242</v>
      </c>
      <c r="F39" s="270" t="s">
        <v>210</v>
      </c>
      <c r="G39" s="270" t="s">
        <v>211</v>
      </c>
      <c r="H39" s="271">
        <v>2013</v>
      </c>
      <c r="I39" s="270" t="s">
        <v>108</v>
      </c>
      <c r="J39" s="270" t="s">
        <v>118</v>
      </c>
      <c r="K39" s="270">
        <v>0</v>
      </c>
      <c r="L39" s="270" t="s">
        <v>70</v>
      </c>
      <c r="M39" s="271">
        <v>2</v>
      </c>
      <c r="N39" s="283">
        <v>365</v>
      </c>
      <c r="O39" s="283" t="s">
        <v>115</v>
      </c>
      <c r="P39" s="283">
        <v>125</v>
      </c>
      <c r="Q39" s="115" t="s">
        <v>212</v>
      </c>
      <c r="R39" s="116">
        <v>5500000</v>
      </c>
      <c r="S39" s="281"/>
    </row>
    <row r="40" spans="1:19" ht="16.5" x14ac:dyDescent="0.25">
      <c r="B40" s="282">
        <v>35</v>
      </c>
      <c r="C40" s="270" t="s">
        <v>243</v>
      </c>
      <c r="D40" s="270" t="s">
        <v>244</v>
      </c>
      <c r="E40" s="270" t="s">
        <v>245</v>
      </c>
      <c r="F40" s="270" t="s">
        <v>210</v>
      </c>
      <c r="G40" s="270" t="s">
        <v>211</v>
      </c>
      <c r="H40" s="271">
        <v>2013</v>
      </c>
      <c r="I40" s="270" t="s">
        <v>108</v>
      </c>
      <c r="J40" s="270" t="s">
        <v>118</v>
      </c>
      <c r="K40" s="270">
        <v>0</v>
      </c>
      <c r="L40" s="270" t="s">
        <v>70</v>
      </c>
      <c r="M40" s="271">
        <v>2</v>
      </c>
      <c r="N40" s="283">
        <v>365</v>
      </c>
      <c r="O40" s="283" t="s">
        <v>115</v>
      </c>
      <c r="P40" s="283">
        <v>125</v>
      </c>
      <c r="Q40" s="115" t="s">
        <v>212</v>
      </c>
      <c r="R40" s="116">
        <v>5500000</v>
      </c>
      <c r="S40" s="281"/>
    </row>
    <row r="41" spans="1:19" ht="16.5" x14ac:dyDescent="0.25">
      <c r="B41" s="282">
        <v>36</v>
      </c>
      <c r="C41" s="270" t="s">
        <v>246</v>
      </c>
      <c r="D41" s="270" t="s">
        <v>247</v>
      </c>
      <c r="E41" s="270" t="s">
        <v>248</v>
      </c>
      <c r="F41" s="270" t="s">
        <v>210</v>
      </c>
      <c r="G41" s="270" t="s">
        <v>211</v>
      </c>
      <c r="H41" s="270">
        <v>2013</v>
      </c>
      <c r="I41" s="270" t="s">
        <v>108</v>
      </c>
      <c r="J41" s="270" t="s">
        <v>118</v>
      </c>
      <c r="K41" s="270">
        <v>0</v>
      </c>
      <c r="L41" s="270" t="s">
        <v>70</v>
      </c>
      <c r="M41" s="271">
        <v>2</v>
      </c>
      <c r="N41" s="283">
        <v>365</v>
      </c>
      <c r="O41" s="283" t="s">
        <v>115</v>
      </c>
      <c r="P41" s="283">
        <v>125</v>
      </c>
      <c r="Q41" s="115" t="s">
        <v>212</v>
      </c>
      <c r="R41" s="116">
        <v>5500000</v>
      </c>
      <c r="S41" s="281"/>
    </row>
    <row r="42" spans="1:19" ht="16.5" x14ac:dyDescent="0.25">
      <c r="B42" s="282">
        <v>37</v>
      </c>
      <c r="C42" s="270" t="s">
        <v>249</v>
      </c>
      <c r="D42" s="270" t="s">
        <v>250</v>
      </c>
      <c r="E42" s="270" t="s">
        <v>251</v>
      </c>
      <c r="F42" s="270" t="s">
        <v>210</v>
      </c>
      <c r="G42" s="270" t="s">
        <v>252</v>
      </c>
      <c r="H42" s="271">
        <v>2013</v>
      </c>
      <c r="I42" s="270" t="s">
        <v>253</v>
      </c>
      <c r="J42" s="270" t="s">
        <v>118</v>
      </c>
      <c r="K42" s="270">
        <v>0</v>
      </c>
      <c r="L42" s="270" t="s">
        <v>70</v>
      </c>
      <c r="M42" s="271">
        <v>2</v>
      </c>
      <c r="N42" s="283">
        <v>365</v>
      </c>
      <c r="O42" s="283" t="s">
        <v>115</v>
      </c>
      <c r="P42" s="270">
        <v>249</v>
      </c>
      <c r="Q42" s="115" t="s">
        <v>254</v>
      </c>
      <c r="R42" s="116">
        <v>6700000</v>
      </c>
      <c r="S42" s="281"/>
    </row>
    <row r="43" spans="1:19" ht="14.25" customHeight="1" x14ac:dyDescent="0.25">
      <c r="B43" s="282">
        <v>38</v>
      </c>
      <c r="C43" s="270" t="s">
        <v>255</v>
      </c>
      <c r="D43" s="270" t="s">
        <v>256</v>
      </c>
      <c r="E43" s="270" t="s">
        <v>257</v>
      </c>
      <c r="F43" s="270" t="s">
        <v>210</v>
      </c>
      <c r="G43" s="270" t="s">
        <v>252</v>
      </c>
      <c r="H43" s="271">
        <v>2018</v>
      </c>
      <c r="I43" s="270" t="s">
        <v>253</v>
      </c>
      <c r="J43" s="270" t="s">
        <v>118</v>
      </c>
      <c r="K43" s="270">
        <v>0</v>
      </c>
      <c r="L43" s="270" t="s">
        <v>70</v>
      </c>
      <c r="M43" s="271">
        <v>2</v>
      </c>
      <c r="N43" s="283">
        <v>365</v>
      </c>
      <c r="O43" s="283" t="s">
        <v>115</v>
      </c>
      <c r="P43" s="270">
        <v>249</v>
      </c>
      <c r="Q43" s="115" t="s">
        <v>254</v>
      </c>
      <c r="R43" s="116">
        <v>9800000</v>
      </c>
      <c r="S43" s="281"/>
    </row>
    <row r="44" spans="1:19" s="287" customFormat="1" ht="16.5" customHeight="1" x14ac:dyDescent="0.25">
      <c r="A44" s="264"/>
      <c r="B44" s="282">
        <v>39</v>
      </c>
      <c r="C44" s="271" t="s">
        <v>258</v>
      </c>
      <c r="D44" s="271" t="s">
        <v>259</v>
      </c>
      <c r="E44" s="271" t="s">
        <v>260</v>
      </c>
      <c r="F44" s="271" t="s">
        <v>210</v>
      </c>
      <c r="G44" s="271" t="s">
        <v>261</v>
      </c>
      <c r="H44" s="271">
        <v>2019</v>
      </c>
      <c r="I44" s="271" t="s">
        <v>253</v>
      </c>
      <c r="J44" s="271" t="s">
        <v>118</v>
      </c>
      <c r="K44" s="271">
        <v>0</v>
      </c>
      <c r="L44" s="271" t="s">
        <v>262</v>
      </c>
      <c r="M44" s="271">
        <v>2</v>
      </c>
      <c r="N44" s="286">
        <v>365</v>
      </c>
      <c r="O44" s="271"/>
      <c r="P44" s="286">
        <v>475</v>
      </c>
      <c r="Q44" s="272" t="s">
        <v>263</v>
      </c>
      <c r="R44" s="304">
        <v>72500000</v>
      </c>
      <c r="S44" s="281"/>
    </row>
    <row r="45" spans="1:19" ht="16.5" x14ac:dyDescent="0.25">
      <c r="B45" s="282">
        <v>40</v>
      </c>
      <c r="C45" s="270" t="s">
        <v>264</v>
      </c>
      <c r="D45" s="270" t="s">
        <v>265</v>
      </c>
      <c r="E45" s="270" t="s">
        <v>266</v>
      </c>
      <c r="F45" s="270" t="s">
        <v>267</v>
      </c>
      <c r="G45" s="270" t="s">
        <v>268</v>
      </c>
      <c r="H45" s="270">
        <v>2019</v>
      </c>
      <c r="I45" s="270" t="s">
        <v>154</v>
      </c>
      <c r="J45" s="270" t="s">
        <v>154</v>
      </c>
      <c r="K45" s="270">
        <v>5000</v>
      </c>
      <c r="L45" s="270" t="s">
        <v>269</v>
      </c>
      <c r="M45" s="270">
        <v>19</v>
      </c>
      <c r="N45" s="283">
        <v>365</v>
      </c>
      <c r="O45" s="283" t="s">
        <v>111</v>
      </c>
      <c r="P45" s="283">
        <v>2998</v>
      </c>
      <c r="Q45" s="115" t="s">
        <v>270</v>
      </c>
      <c r="R45" s="116">
        <v>140800000</v>
      </c>
      <c r="S45" s="281"/>
    </row>
    <row r="46" spans="1:19" ht="16.5" x14ac:dyDescent="0.25">
      <c r="B46" s="282">
        <v>41</v>
      </c>
      <c r="C46" s="270" t="s">
        <v>271</v>
      </c>
      <c r="D46" s="270" t="s">
        <v>272</v>
      </c>
      <c r="E46" s="270" t="s">
        <v>273</v>
      </c>
      <c r="F46" s="270" t="s">
        <v>274</v>
      </c>
      <c r="G46" s="270" t="s">
        <v>275</v>
      </c>
      <c r="H46" s="270">
        <v>2022</v>
      </c>
      <c r="I46" s="270" t="s">
        <v>108</v>
      </c>
      <c r="J46" s="271" t="s">
        <v>109</v>
      </c>
      <c r="K46" s="270">
        <v>2050</v>
      </c>
      <c r="L46" s="270" t="s">
        <v>193</v>
      </c>
      <c r="M46" s="270">
        <v>6</v>
      </c>
      <c r="N46" s="283">
        <v>365</v>
      </c>
      <c r="O46" s="283" t="s">
        <v>194</v>
      </c>
      <c r="P46" s="283">
        <v>2746</v>
      </c>
      <c r="Q46" s="115" t="s">
        <v>276</v>
      </c>
      <c r="R46" s="116">
        <v>111000000</v>
      </c>
      <c r="S46" s="281"/>
    </row>
    <row r="47" spans="1:19" ht="16.5" x14ac:dyDescent="0.25">
      <c r="B47" s="282">
        <v>42</v>
      </c>
      <c r="C47" s="270" t="s">
        <v>277</v>
      </c>
      <c r="D47" s="270">
        <v>77255791</v>
      </c>
      <c r="E47" s="270" t="s">
        <v>278</v>
      </c>
      <c r="F47" s="270" t="s">
        <v>274</v>
      </c>
      <c r="G47" s="270" t="s">
        <v>279</v>
      </c>
      <c r="H47" s="271">
        <v>2023</v>
      </c>
      <c r="I47" s="270" t="s">
        <v>108</v>
      </c>
      <c r="J47" s="270" t="s">
        <v>187</v>
      </c>
      <c r="K47" s="270">
        <v>8490</v>
      </c>
      <c r="L47" s="270" t="s">
        <v>110</v>
      </c>
      <c r="M47" s="271">
        <v>5</v>
      </c>
      <c r="N47" s="283">
        <v>365</v>
      </c>
      <c r="O47" s="283" t="s">
        <v>111</v>
      </c>
      <c r="P47" s="283">
        <v>3760</v>
      </c>
      <c r="Q47" s="115" t="s">
        <v>280</v>
      </c>
      <c r="R47" s="116">
        <v>118500000</v>
      </c>
      <c r="S47" s="281"/>
    </row>
    <row r="48" spans="1:19" ht="16.5" x14ac:dyDescent="0.25">
      <c r="B48" s="282">
        <v>43</v>
      </c>
      <c r="C48" s="270" t="s">
        <v>281</v>
      </c>
      <c r="D48" s="115" t="s">
        <v>1036</v>
      </c>
      <c r="E48" s="270" t="s">
        <v>282</v>
      </c>
      <c r="F48" s="270" t="s">
        <v>283</v>
      </c>
      <c r="G48" s="270" t="s">
        <v>284</v>
      </c>
      <c r="H48" s="270">
        <v>2020</v>
      </c>
      <c r="I48" s="270" t="s">
        <v>154</v>
      </c>
      <c r="J48" s="270" t="s">
        <v>154</v>
      </c>
      <c r="K48" s="270">
        <v>3050</v>
      </c>
      <c r="L48" s="270" t="s">
        <v>269</v>
      </c>
      <c r="M48" s="270">
        <v>8</v>
      </c>
      <c r="N48" s="283">
        <v>365</v>
      </c>
      <c r="O48" s="283" t="s">
        <v>184</v>
      </c>
      <c r="P48" s="283">
        <v>2499</v>
      </c>
      <c r="Q48" s="115" t="s">
        <v>285</v>
      </c>
      <c r="R48" s="116">
        <v>146400000</v>
      </c>
      <c r="S48" s="281"/>
    </row>
    <row r="49" spans="2:19" ht="16.5" x14ac:dyDescent="0.25">
      <c r="B49" s="282">
        <v>44</v>
      </c>
      <c r="C49" s="270" t="s">
        <v>286</v>
      </c>
      <c r="D49" s="270" t="s">
        <v>287</v>
      </c>
      <c r="E49" s="270" t="s">
        <v>288</v>
      </c>
      <c r="F49" s="270" t="s">
        <v>283</v>
      </c>
      <c r="G49" s="270" t="s">
        <v>289</v>
      </c>
      <c r="H49" s="270">
        <v>2019</v>
      </c>
      <c r="I49" s="270" t="s">
        <v>154</v>
      </c>
      <c r="J49" s="270" t="s">
        <v>154</v>
      </c>
      <c r="K49" s="270">
        <v>17000</v>
      </c>
      <c r="L49" s="270" t="s">
        <v>269</v>
      </c>
      <c r="M49" s="270">
        <v>3</v>
      </c>
      <c r="N49" s="283">
        <v>365</v>
      </c>
      <c r="O49" s="283" t="s">
        <v>111</v>
      </c>
      <c r="P49" s="283">
        <v>7201</v>
      </c>
      <c r="Q49" s="115" t="s">
        <v>290</v>
      </c>
      <c r="R49" s="116">
        <v>207700000</v>
      </c>
      <c r="S49" s="281"/>
    </row>
    <row r="50" spans="2:19" ht="16.5" x14ac:dyDescent="0.25">
      <c r="B50" s="282">
        <v>45</v>
      </c>
      <c r="C50" s="270" t="s">
        <v>291</v>
      </c>
      <c r="D50" s="270" t="s">
        <v>292</v>
      </c>
      <c r="E50" s="270" t="s">
        <v>293</v>
      </c>
      <c r="F50" s="270" t="s">
        <v>294</v>
      </c>
      <c r="G50" s="270" t="s">
        <v>295</v>
      </c>
      <c r="H50" s="270">
        <v>2020</v>
      </c>
      <c r="I50" s="270" t="s">
        <v>108</v>
      </c>
      <c r="J50" s="271" t="s">
        <v>109</v>
      </c>
      <c r="K50" s="270">
        <v>2850</v>
      </c>
      <c r="L50" s="270" t="s">
        <v>110</v>
      </c>
      <c r="M50" s="270">
        <v>5</v>
      </c>
      <c r="N50" s="283">
        <v>365</v>
      </c>
      <c r="O50" s="283" t="s">
        <v>184</v>
      </c>
      <c r="P50" s="283">
        <v>2500</v>
      </c>
      <c r="Q50" s="115" t="s">
        <v>296</v>
      </c>
      <c r="R50" s="116">
        <v>124900000</v>
      </c>
      <c r="S50" s="281"/>
    </row>
    <row r="51" spans="2:19" ht="16.5" x14ac:dyDescent="0.25">
      <c r="B51" s="282">
        <v>46</v>
      </c>
      <c r="C51" s="270" t="s">
        <v>297</v>
      </c>
      <c r="D51" s="270" t="s">
        <v>298</v>
      </c>
      <c r="E51" s="270" t="s">
        <v>299</v>
      </c>
      <c r="F51" s="270" t="s">
        <v>300</v>
      </c>
      <c r="G51" s="270" t="s">
        <v>301</v>
      </c>
      <c r="H51" s="270">
        <v>2015</v>
      </c>
      <c r="I51" s="270" t="s">
        <v>108</v>
      </c>
      <c r="J51" s="271" t="s">
        <v>114</v>
      </c>
      <c r="K51" s="270">
        <v>2740</v>
      </c>
      <c r="L51" s="270" t="s">
        <v>110</v>
      </c>
      <c r="M51" s="270">
        <v>5</v>
      </c>
      <c r="N51" s="283">
        <v>365</v>
      </c>
      <c r="O51" s="283" t="s">
        <v>184</v>
      </c>
      <c r="P51" s="283">
        <v>2500</v>
      </c>
      <c r="Q51" s="115" t="s">
        <v>302</v>
      </c>
      <c r="R51" s="116">
        <v>77700000</v>
      </c>
      <c r="S51" s="281"/>
    </row>
    <row r="52" spans="2:19" ht="16.5" x14ac:dyDescent="0.25">
      <c r="B52" s="282">
        <v>47</v>
      </c>
      <c r="C52" s="270" t="s">
        <v>303</v>
      </c>
      <c r="D52" s="270" t="s">
        <v>304</v>
      </c>
      <c r="E52" s="270" t="s">
        <v>305</v>
      </c>
      <c r="F52" s="270" t="s">
        <v>300</v>
      </c>
      <c r="G52" s="270" t="s">
        <v>301</v>
      </c>
      <c r="H52" s="270">
        <v>2019</v>
      </c>
      <c r="I52" s="270" t="s">
        <v>108</v>
      </c>
      <c r="J52" s="271" t="s">
        <v>114</v>
      </c>
      <c r="K52" s="270">
        <v>2910</v>
      </c>
      <c r="L52" s="270" t="s">
        <v>110</v>
      </c>
      <c r="M52" s="270">
        <v>3</v>
      </c>
      <c r="N52" s="283">
        <v>365</v>
      </c>
      <c r="O52" s="283" t="s">
        <v>184</v>
      </c>
      <c r="P52" s="283">
        <v>2488</v>
      </c>
      <c r="Q52" s="115" t="s">
        <v>306</v>
      </c>
      <c r="R52" s="116">
        <v>113100000</v>
      </c>
      <c r="S52" s="281"/>
    </row>
    <row r="53" spans="2:19" ht="16.5" x14ac:dyDescent="0.25">
      <c r="B53" s="282">
        <v>48</v>
      </c>
      <c r="C53" s="270" t="s">
        <v>307</v>
      </c>
      <c r="D53" s="270" t="s">
        <v>308</v>
      </c>
      <c r="E53" s="270" t="s">
        <v>308</v>
      </c>
      <c r="F53" s="270" t="s">
        <v>309</v>
      </c>
      <c r="G53" s="270" t="s">
        <v>310</v>
      </c>
      <c r="H53" s="270">
        <v>2021</v>
      </c>
      <c r="I53" s="270" t="s">
        <v>108</v>
      </c>
      <c r="J53" s="270" t="s">
        <v>114</v>
      </c>
      <c r="K53" s="270">
        <v>3100</v>
      </c>
      <c r="L53" s="270" t="s">
        <v>269</v>
      </c>
      <c r="M53" s="270">
        <v>3</v>
      </c>
      <c r="N53" s="283">
        <v>365</v>
      </c>
      <c r="O53" s="283" t="s">
        <v>184</v>
      </c>
      <c r="P53" s="283">
        <v>1997</v>
      </c>
      <c r="Q53" s="115" t="s">
        <v>311</v>
      </c>
      <c r="R53" s="116">
        <v>100800000</v>
      </c>
      <c r="S53" s="281"/>
    </row>
    <row r="54" spans="2:19" ht="16.5" x14ac:dyDescent="0.25">
      <c r="B54" s="282">
        <v>49</v>
      </c>
      <c r="C54" s="270" t="s">
        <v>314</v>
      </c>
      <c r="D54" s="270" t="s">
        <v>315</v>
      </c>
      <c r="E54" s="270" t="s">
        <v>316</v>
      </c>
      <c r="F54" s="270" t="s">
        <v>312</v>
      </c>
      <c r="G54" s="270" t="s">
        <v>317</v>
      </c>
      <c r="H54" s="271">
        <v>2021</v>
      </c>
      <c r="I54" s="270" t="s">
        <v>108</v>
      </c>
      <c r="J54" s="270" t="s">
        <v>192</v>
      </c>
      <c r="K54" s="270">
        <v>0</v>
      </c>
      <c r="L54" s="270" t="s">
        <v>110</v>
      </c>
      <c r="M54" s="271">
        <v>5</v>
      </c>
      <c r="N54" s="283">
        <v>365</v>
      </c>
      <c r="O54" s="283" t="s">
        <v>184</v>
      </c>
      <c r="P54" s="283">
        <v>2299</v>
      </c>
      <c r="Q54" s="115" t="s">
        <v>318</v>
      </c>
      <c r="R54" s="116">
        <v>158800000</v>
      </c>
      <c r="S54" s="281"/>
    </row>
    <row r="55" spans="2:19" ht="16.5" x14ac:dyDescent="0.25">
      <c r="B55" s="282">
        <v>50</v>
      </c>
      <c r="C55" s="270" t="s">
        <v>319</v>
      </c>
      <c r="D55" s="270" t="s">
        <v>320</v>
      </c>
      <c r="E55" s="270" t="s">
        <v>321</v>
      </c>
      <c r="F55" s="270" t="s">
        <v>312</v>
      </c>
      <c r="G55" s="270" t="s">
        <v>322</v>
      </c>
      <c r="H55" s="270">
        <v>2016</v>
      </c>
      <c r="I55" s="270" t="s">
        <v>253</v>
      </c>
      <c r="J55" s="270" t="s">
        <v>118</v>
      </c>
      <c r="K55" s="270">
        <v>1545</v>
      </c>
      <c r="L55" s="270" t="s">
        <v>323</v>
      </c>
      <c r="M55" s="271">
        <v>5</v>
      </c>
      <c r="N55" s="283">
        <v>365</v>
      </c>
      <c r="O55" s="283" t="s">
        <v>184</v>
      </c>
      <c r="P55" s="283">
        <v>1598</v>
      </c>
      <c r="Q55" s="115" t="s">
        <v>324</v>
      </c>
      <c r="R55" s="116">
        <v>34000000</v>
      </c>
      <c r="S55" s="281"/>
    </row>
    <row r="56" spans="2:19" ht="16.5" x14ac:dyDescent="0.25">
      <c r="B56" s="282">
        <v>51</v>
      </c>
      <c r="C56" s="270" t="s">
        <v>325</v>
      </c>
      <c r="D56" s="270" t="s">
        <v>326</v>
      </c>
      <c r="E56" s="270" t="s">
        <v>327</v>
      </c>
      <c r="F56" s="270" t="s">
        <v>312</v>
      </c>
      <c r="G56" s="270" t="s">
        <v>313</v>
      </c>
      <c r="H56" s="270">
        <v>2016</v>
      </c>
      <c r="I56" s="270" t="s">
        <v>253</v>
      </c>
      <c r="J56" s="270" t="s">
        <v>118</v>
      </c>
      <c r="K56" s="270">
        <v>3750</v>
      </c>
      <c r="L56" s="270" t="s">
        <v>110</v>
      </c>
      <c r="M56" s="271">
        <v>5</v>
      </c>
      <c r="N56" s="283">
        <v>365</v>
      </c>
      <c r="O56" s="283" t="s">
        <v>184</v>
      </c>
      <c r="P56" s="283">
        <v>2299</v>
      </c>
      <c r="Q56" s="115" t="s">
        <v>328</v>
      </c>
      <c r="R56" s="116">
        <v>101000000</v>
      </c>
      <c r="S56" s="281"/>
    </row>
    <row r="57" spans="2:19" ht="16.5" x14ac:dyDescent="0.25">
      <c r="B57" s="282">
        <v>52</v>
      </c>
      <c r="C57" s="270" t="s">
        <v>329</v>
      </c>
      <c r="D57" s="270" t="s">
        <v>330</v>
      </c>
      <c r="E57" s="270" t="s">
        <v>331</v>
      </c>
      <c r="F57" s="270" t="s">
        <v>332</v>
      </c>
      <c r="G57" s="270" t="s">
        <v>333</v>
      </c>
      <c r="H57" s="270">
        <v>2022</v>
      </c>
      <c r="I57" s="270" t="s">
        <v>108</v>
      </c>
      <c r="J57" s="270" t="s">
        <v>334</v>
      </c>
      <c r="K57" s="270">
        <v>2900</v>
      </c>
      <c r="L57" s="270" t="s">
        <v>110</v>
      </c>
      <c r="M57" s="270">
        <v>7</v>
      </c>
      <c r="N57" s="283">
        <v>365</v>
      </c>
      <c r="O57" s="283" t="s">
        <v>111</v>
      </c>
      <c r="P57" s="283">
        <v>3956</v>
      </c>
      <c r="Q57" s="115" t="s">
        <v>335</v>
      </c>
      <c r="R57" s="116">
        <v>315300000</v>
      </c>
      <c r="S57" s="281"/>
    </row>
    <row r="58" spans="2:19" ht="16.5" x14ac:dyDescent="0.25">
      <c r="B58" s="282">
        <v>53</v>
      </c>
      <c r="C58" s="270" t="s">
        <v>337</v>
      </c>
      <c r="D58" s="270" t="s">
        <v>338</v>
      </c>
      <c r="E58" s="270" t="s">
        <v>339</v>
      </c>
      <c r="F58" s="270" t="s">
        <v>332</v>
      </c>
      <c r="G58" s="270" t="s">
        <v>340</v>
      </c>
      <c r="H58" s="270">
        <v>2014</v>
      </c>
      <c r="I58" s="270" t="s">
        <v>108</v>
      </c>
      <c r="J58" s="271" t="s">
        <v>341</v>
      </c>
      <c r="K58" s="270">
        <v>2350</v>
      </c>
      <c r="L58" s="270" t="s">
        <v>110</v>
      </c>
      <c r="M58" s="270">
        <v>7</v>
      </c>
      <c r="N58" s="283">
        <v>365</v>
      </c>
      <c r="O58" s="283" t="s">
        <v>111</v>
      </c>
      <c r="P58" s="283">
        <v>2700</v>
      </c>
      <c r="Q58" s="115" t="s">
        <v>342</v>
      </c>
      <c r="R58" s="116">
        <v>112500000</v>
      </c>
      <c r="S58" s="281"/>
    </row>
    <row r="59" spans="2:19" ht="16.5" x14ac:dyDescent="0.25">
      <c r="B59" s="282">
        <v>54</v>
      </c>
      <c r="C59" s="270" t="s">
        <v>343</v>
      </c>
      <c r="D59" s="270" t="s">
        <v>344</v>
      </c>
      <c r="E59" s="270" t="s">
        <v>345</v>
      </c>
      <c r="F59" s="270" t="s">
        <v>332</v>
      </c>
      <c r="G59" s="270" t="s">
        <v>340</v>
      </c>
      <c r="H59" s="270">
        <v>2014</v>
      </c>
      <c r="I59" s="270" t="s">
        <v>108</v>
      </c>
      <c r="J59" s="271" t="s">
        <v>346</v>
      </c>
      <c r="K59" s="270">
        <v>2350</v>
      </c>
      <c r="L59" s="270" t="s">
        <v>110</v>
      </c>
      <c r="M59" s="270">
        <v>7</v>
      </c>
      <c r="N59" s="283">
        <v>365</v>
      </c>
      <c r="O59" s="283" t="s">
        <v>111</v>
      </c>
      <c r="P59" s="283">
        <v>2700</v>
      </c>
      <c r="Q59" s="115" t="s">
        <v>342</v>
      </c>
      <c r="R59" s="116">
        <v>112500000</v>
      </c>
      <c r="S59" s="281"/>
    </row>
    <row r="60" spans="2:19" ht="16.5" x14ac:dyDescent="0.25">
      <c r="B60" s="282">
        <v>55</v>
      </c>
      <c r="C60" s="270" t="s">
        <v>347</v>
      </c>
      <c r="D60" s="270" t="s">
        <v>348</v>
      </c>
      <c r="E60" s="270" t="s">
        <v>349</v>
      </c>
      <c r="F60" s="270" t="s">
        <v>332</v>
      </c>
      <c r="G60" s="270" t="s">
        <v>333</v>
      </c>
      <c r="H60" s="270">
        <v>2017</v>
      </c>
      <c r="I60" s="270" t="s">
        <v>108</v>
      </c>
      <c r="J60" s="270" t="s">
        <v>350</v>
      </c>
      <c r="K60" s="270">
        <v>2900</v>
      </c>
      <c r="L60" s="270" t="s">
        <v>110</v>
      </c>
      <c r="M60" s="270">
        <v>7</v>
      </c>
      <c r="N60" s="283">
        <v>365</v>
      </c>
      <c r="O60" s="283" t="s">
        <v>111</v>
      </c>
      <c r="P60" s="283">
        <v>4000</v>
      </c>
      <c r="Q60" s="115" t="s">
        <v>351</v>
      </c>
      <c r="R60" s="116">
        <v>216400000</v>
      </c>
      <c r="S60" s="281"/>
    </row>
    <row r="61" spans="2:19" ht="16.5" x14ac:dyDescent="0.25">
      <c r="B61" s="282">
        <v>56</v>
      </c>
      <c r="C61" s="270" t="s">
        <v>352</v>
      </c>
      <c r="D61" s="270" t="s">
        <v>353</v>
      </c>
      <c r="E61" s="270" t="s">
        <v>354</v>
      </c>
      <c r="F61" s="270" t="s">
        <v>332</v>
      </c>
      <c r="G61" s="270" t="s">
        <v>336</v>
      </c>
      <c r="H61" s="270">
        <v>2020</v>
      </c>
      <c r="I61" s="270" t="s">
        <v>154</v>
      </c>
      <c r="J61" s="270" t="s">
        <v>154</v>
      </c>
      <c r="K61" s="270">
        <v>2910</v>
      </c>
      <c r="L61" s="270" t="s">
        <v>269</v>
      </c>
      <c r="M61" s="270">
        <v>5</v>
      </c>
      <c r="N61" s="283">
        <v>365</v>
      </c>
      <c r="O61" s="283" t="s">
        <v>111</v>
      </c>
      <c r="P61" s="283">
        <v>2910</v>
      </c>
      <c r="Q61" s="115" t="s">
        <v>355</v>
      </c>
      <c r="R61" s="116">
        <v>200500000</v>
      </c>
      <c r="S61" s="281"/>
    </row>
    <row r="62" spans="2:19" ht="16.5" x14ac:dyDescent="0.25">
      <c r="B62" s="282">
        <v>57</v>
      </c>
      <c r="C62" s="270" t="s">
        <v>356</v>
      </c>
      <c r="D62" s="270" t="s">
        <v>357</v>
      </c>
      <c r="E62" s="270" t="s">
        <v>358</v>
      </c>
      <c r="F62" s="270" t="s">
        <v>332</v>
      </c>
      <c r="G62" s="270" t="s">
        <v>333</v>
      </c>
      <c r="H62" s="270">
        <v>2022</v>
      </c>
      <c r="I62" s="270" t="s">
        <v>108</v>
      </c>
      <c r="J62" s="270" t="s">
        <v>359</v>
      </c>
      <c r="K62" s="270">
        <v>2900</v>
      </c>
      <c r="L62" s="270" t="s">
        <v>110</v>
      </c>
      <c r="M62" s="270">
        <v>7</v>
      </c>
      <c r="N62" s="283">
        <v>365</v>
      </c>
      <c r="O62" s="283" t="s">
        <v>111</v>
      </c>
      <c r="P62" s="283">
        <v>3956</v>
      </c>
      <c r="Q62" s="115" t="s">
        <v>360</v>
      </c>
      <c r="R62" s="116">
        <v>324900000</v>
      </c>
      <c r="S62" s="281"/>
    </row>
    <row r="63" spans="2:19" ht="16.5" x14ac:dyDescent="0.25">
      <c r="B63" s="282">
        <v>58</v>
      </c>
      <c r="C63" s="270" t="s">
        <v>361</v>
      </c>
      <c r="D63" s="270">
        <v>3080161</v>
      </c>
      <c r="E63" s="270" t="s">
        <v>362</v>
      </c>
      <c r="F63" s="270" t="s">
        <v>332</v>
      </c>
      <c r="G63" s="270" t="s">
        <v>336</v>
      </c>
      <c r="H63" s="270">
        <v>2004</v>
      </c>
      <c r="I63" s="270" t="s">
        <v>108</v>
      </c>
      <c r="J63" s="270" t="s">
        <v>192</v>
      </c>
      <c r="K63" s="270">
        <v>0</v>
      </c>
      <c r="L63" s="270" t="s">
        <v>110</v>
      </c>
      <c r="M63" s="270">
        <v>4</v>
      </c>
      <c r="N63" s="283">
        <v>365</v>
      </c>
      <c r="O63" s="283" t="s">
        <v>184</v>
      </c>
      <c r="P63" s="283">
        <v>2400</v>
      </c>
      <c r="Q63" s="115" t="s">
        <v>363</v>
      </c>
      <c r="R63" s="116">
        <v>47200000</v>
      </c>
      <c r="S63" s="281"/>
    </row>
    <row r="64" spans="2:19" ht="16.5" x14ac:dyDescent="0.25">
      <c r="B64" s="282">
        <v>59</v>
      </c>
      <c r="C64" s="270" t="s">
        <v>365</v>
      </c>
      <c r="D64" s="270" t="s">
        <v>366</v>
      </c>
      <c r="E64" s="270" t="s">
        <v>367</v>
      </c>
      <c r="F64" s="270" t="s">
        <v>332</v>
      </c>
      <c r="G64" s="270" t="s">
        <v>340</v>
      </c>
      <c r="H64" s="270">
        <v>2010</v>
      </c>
      <c r="I64" s="270" t="s">
        <v>108</v>
      </c>
      <c r="J64" s="270" t="s">
        <v>192</v>
      </c>
      <c r="K64" s="270">
        <v>2510</v>
      </c>
      <c r="L64" s="270" t="s">
        <v>110</v>
      </c>
      <c r="M64" s="270">
        <v>7</v>
      </c>
      <c r="N64" s="283">
        <v>365</v>
      </c>
      <c r="O64" s="283" t="s">
        <v>111</v>
      </c>
      <c r="P64" s="283">
        <v>4000</v>
      </c>
      <c r="Q64" s="115" t="s">
        <v>364</v>
      </c>
      <c r="R64" s="116">
        <v>83200000</v>
      </c>
      <c r="S64" s="281"/>
    </row>
    <row r="65" spans="2:19" ht="16.5" x14ac:dyDescent="0.25">
      <c r="B65" s="282">
        <v>60</v>
      </c>
      <c r="C65" s="270" t="s">
        <v>368</v>
      </c>
      <c r="D65" s="270" t="s">
        <v>369</v>
      </c>
      <c r="E65" s="270" t="s">
        <v>370</v>
      </c>
      <c r="F65" s="270" t="s">
        <v>332</v>
      </c>
      <c r="G65" s="270" t="s">
        <v>340</v>
      </c>
      <c r="H65" s="271">
        <v>2016</v>
      </c>
      <c r="I65" s="270" t="s">
        <v>253</v>
      </c>
      <c r="J65" s="270" t="s">
        <v>118</v>
      </c>
      <c r="K65" s="270">
        <v>2560</v>
      </c>
      <c r="L65" s="270" t="s">
        <v>110</v>
      </c>
      <c r="M65" s="271">
        <v>7</v>
      </c>
      <c r="N65" s="283">
        <v>365</v>
      </c>
      <c r="O65" s="283" t="s">
        <v>111</v>
      </c>
      <c r="P65" s="283">
        <v>2982</v>
      </c>
      <c r="Q65" s="115" t="s">
        <v>371</v>
      </c>
      <c r="R65" s="116">
        <v>118300000</v>
      </c>
      <c r="S65" s="281"/>
    </row>
    <row r="66" spans="2:19" ht="16.5" x14ac:dyDescent="0.25">
      <c r="B66" s="282">
        <v>61</v>
      </c>
      <c r="C66" s="270" t="s">
        <v>372</v>
      </c>
      <c r="D66" s="270" t="s">
        <v>373</v>
      </c>
      <c r="E66" s="270" t="s">
        <v>374</v>
      </c>
      <c r="F66" s="270" t="s">
        <v>375</v>
      </c>
      <c r="G66" s="270" t="s">
        <v>376</v>
      </c>
      <c r="H66" s="270">
        <v>2015</v>
      </c>
      <c r="I66" s="270" t="s">
        <v>253</v>
      </c>
      <c r="J66" s="270" t="s">
        <v>118</v>
      </c>
      <c r="K66" s="270">
        <v>1580</v>
      </c>
      <c r="L66" s="270" t="s">
        <v>323</v>
      </c>
      <c r="M66" s="271">
        <v>5</v>
      </c>
      <c r="N66" s="283">
        <v>365</v>
      </c>
      <c r="O66" s="283" t="s">
        <v>184</v>
      </c>
      <c r="P66" s="283">
        <v>1599</v>
      </c>
      <c r="Q66" s="115" t="s">
        <v>377</v>
      </c>
      <c r="R66" s="116">
        <v>42900000</v>
      </c>
      <c r="S66" s="281"/>
    </row>
    <row r="67" spans="2:19" ht="16.5" x14ac:dyDescent="0.25">
      <c r="B67" s="282">
        <v>62</v>
      </c>
      <c r="C67" s="270" t="s">
        <v>378</v>
      </c>
      <c r="D67" s="270" t="s">
        <v>379</v>
      </c>
      <c r="E67" s="270" t="s">
        <v>380</v>
      </c>
      <c r="F67" s="270" t="s">
        <v>381</v>
      </c>
      <c r="G67" s="270" t="s">
        <v>382</v>
      </c>
      <c r="H67" s="270">
        <v>2022</v>
      </c>
      <c r="I67" s="270" t="s">
        <v>108</v>
      </c>
      <c r="J67" s="270" t="s">
        <v>118</v>
      </c>
      <c r="K67" s="270">
        <v>0</v>
      </c>
      <c r="L67" s="270" t="s">
        <v>70</v>
      </c>
      <c r="M67" s="271">
        <v>2</v>
      </c>
      <c r="N67" s="283">
        <v>365</v>
      </c>
      <c r="O67" s="283" t="s">
        <v>115</v>
      </c>
      <c r="P67" s="283">
        <v>124</v>
      </c>
      <c r="Q67" s="115" t="s">
        <v>383</v>
      </c>
      <c r="R67" s="116">
        <v>9500000</v>
      </c>
      <c r="S67" s="281"/>
    </row>
    <row r="68" spans="2:19" ht="16.5" x14ac:dyDescent="0.25">
      <c r="B68" s="282">
        <v>63</v>
      </c>
      <c r="C68" s="270" t="s">
        <v>384</v>
      </c>
      <c r="D68" s="270" t="s">
        <v>385</v>
      </c>
      <c r="E68" s="270" t="s">
        <v>386</v>
      </c>
      <c r="F68" s="270" t="s">
        <v>381</v>
      </c>
      <c r="G68" s="270" t="s">
        <v>382</v>
      </c>
      <c r="H68" s="271">
        <v>2022</v>
      </c>
      <c r="I68" s="270" t="s">
        <v>108</v>
      </c>
      <c r="J68" s="270" t="s">
        <v>118</v>
      </c>
      <c r="K68" s="270">
        <v>0</v>
      </c>
      <c r="L68" s="270" t="s">
        <v>70</v>
      </c>
      <c r="M68" s="271">
        <v>2</v>
      </c>
      <c r="N68" s="283">
        <v>365</v>
      </c>
      <c r="O68" s="283" t="s">
        <v>115</v>
      </c>
      <c r="P68" s="283">
        <v>124</v>
      </c>
      <c r="Q68" s="115" t="s">
        <v>383</v>
      </c>
      <c r="R68" s="116">
        <v>9500000</v>
      </c>
      <c r="S68" s="281"/>
    </row>
    <row r="69" spans="2:19" ht="16.5" x14ac:dyDescent="0.25">
      <c r="B69" s="282">
        <v>64</v>
      </c>
      <c r="C69" s="270" t="s">
        <v>387</v>
      </c>
      <c r="D69" s="270" t="s">
        <v>388</v>
      </c>
      <c r="E69" s="270" t="s">
        <v>389</v>
      </c>
      <c r="F69" s="270" t="s">
        <v>381</v>
      </c>
      <c r="G69" s="270" t="s">
        <v>382</v>
      </c>
      <c r="H69" s="271">
        <v>2022</v>
      </c>
      <c r="I69" s="270" t="s">
        <v>108</v>
      </c>
      <c r="J69" s="270" t="s">
        <v>118</v>
      </c>
      <c r="K69" s="270">
        <v>0</v>
      </c>
      <c r="L69" s="270" t="s">
        <v>70</v>
      </c>
      <c r="M69" s="271">
        <v>2</v>
      </c>
      <c r="N69" s="283">
        <v>365</v>
      </c>
      <c r="O69" s="283" t="s">
        <v>115</v>
      </c>
      <c r="P69" s="283">
        <v>124</v>
      </c>
      <c r="Q69" s="115" t="s">
        <v>383</v>
      </c>
      <c r="R69" s="116">
        <v>9500000</v>
      </c>
      <c r="S69" s="281"/>
    </row>
    <row r="70" spans="2:19" ht="16.5" x14ac:dyDescent="0.25">
      <c r="B70" s="282">
        <v>65</v>
      </c>
      <c r="C70" s="270" t="s">
        <v>390</v>
      </c>
      <c r="D70" s="270" t="s">
        <v>391</v>
      </c>
      <c r="E70" s="270" t="s">
        <v>392</v>
      </c>
      <c r="F70" s="270" t="s">
        <v>381</v>
      </c>
      <c r="G70" s="270" t="s">
        <v>382</v>
      </c>
      <c r="H70" s="271">
        <v>2022</v>
      </c>
      <c r="I70" s="270" t="s">
        <v>108</v>
      </c>
      <c r="J70" s="270" t="s">
        <v>118</v>
      </c>
      <c r="K70" s="270">
        <v>0</v>
      </c>
      <c r="L70" s="270" t="s">
        <v>70</v>
      </c>
      <c r="M70" s="271">
        <v>2</v>
      </c>
      <c r="N70" s="283">
        <v>365</v>
      </c>
      <c r="O70" s="283" t="s">
        <v>115</v>
      </c>
      <c r="P70" s="283">
        <v>124</v>
      </c>
      <c r="Q70" s="115" t="s">
        <v>383</v>
      </c>
      <c r="R70" s="116">
        <v>9500000</v>
      </c>
      <c r="S70" s="281"/>
    </row>
    <row r="71" spans="2:19" ht="16.5" x14ac:dyDescent="0.25">
      <c r="B71" s="282">
        <v>66</v>
      </c>
      <c r="C71" s="270" t="s">
        <v>393</v>
      </c>
      <c r="D71" s="270" t="s">
        <v>394</v>
      </c>
      <c r="E71" s="270" t="s">
        <v>395</v>
      </c>
      <c r="F71" s="270" t="s">
        <v>381</v>
      </c>
      <c r="G71" s="270" t="s">
        <v>382</v>
      </c>
      <c r="H71" s="271">
        <v>2022</v>
      </c>
      <c r="I71" s="270" t="s">
        <v>108</v>
      </c>
      <c r="J71" s="270" t="s">
        <v>118</v>
      </c>
      <c r="K71" s="270">
        <v>0</v>
      </c>
      <c r="L71" s="270" t="s">
        <v>70</v>
      </c>
      <c r="M71" s="271">
        <v>2</v>
      </c>
      <c r="N71" s="283">
        <v>365</v>
      </c>
      <c r="O71" s="283" t="s">
        <v>115</v>
      </c>
      <c r="P71" s="283">
        <v>124</v>
      </c>
      <c r="Q71" s="115" t="s">
        <v>383</v>
      </c>
      <c r="R71" s="116">
        <v>9500000</v>
      </c>
      <c r="S71" s="281"/>
    </row>
    <row r="72" spans="2:19" ht="16.5" x14ac:dyDescent="0.25">
      <c r="B72" s="282">
        <v>67</v>
      </c>
      <c r="C72" s="270" t="s">
        <v>396</v>
      </c>
      <c r="D72" s="270" t="s">
        <v>397</v>
      </c>
      <c r="E72" s="270" t="s">
        <v>398</v>
      </c>
      <c r="F72" s="270" t="s">
        <v>381</v>
      </c>
      <c r="G72" s="270" t="s">
        <v>382</v>
      </c>
      <c r="H72" s="270">
        <v>2022</v>
      </c>
      <c r="I72" s="270" t="s">
        <v>108</v>
      </c>
      <c r="J72" s="270" t="s">
        <v>118</v>
      </c>
      <c r="K72" s="270">
        <v>0</v>
      </c>
      <c r="L72" s="270" t="s">
        <v>70</v>
      </c>
      <c r="M72" s="271">
        <v>2</v>
      </c>
      <c r="N72" s="283">
        <v>365</v>
      </c>
      <c r="O72" s="283" t="s">
        <v>115</v>
      </c>
      <c r="P72" s="283">
        <v>124</v>
      </c>
      <c r="Q72" s="115" t="s">
        <v>383</v>
      </c>
      <c r="R72" s="116">
        <v>9500000</v>
      </c>
      <c r="S72" s="281"/>
    </row>
    <row r="73" spans="2:19" ht="16.5" x14ac:dyDescent="0.25">
      <c r="B73" s="282">
        <v>68</v>
      </c>
      <c r="C73" s="270" t="s">
        <v>399</v>
      </c>
      <c r="D73" s="270" t="s">
        <v>400</v>
      </c>
      <c r="E73" s="270" t="s">
        <v>401</v>
      </c>
      <c r="F73" s="270" t="s">
        <v>381</v>
      </c>
      <c r="G73" s="270" t="s">
        <v>382</v>
      </c>
      <c r="H73" s="271">
        <v>2022</v>
      </c>
      <c r="I73" s="270" t="s">
        <v>108</v>
      </c>
      <c r="J73" s="270" t="s">
        <v>118</v>
      </c>
      <c r="K73" s="270">
        <v>0</v>
      </c>
      <c r="L73" s="270" t="s">
        <v>70</v>
      </c>
      <c r="M73" s="271">
        <v>2</v>
      </c>
      <c r="N73" s="283">
        <v>365</v>
      </c>
      <c r="O73" s="283" t="s">
        <v>115</v>
      </c>
      <c r="P73" s="283">
        <v>124</v>
      </c>
      <c r="Q73" s="115" t="s">
        <v>383</v>
      </c>
      <c r="R73" s="116">
        <v>9500000</v>
      </c>
      <c r="S73" s="281"/>
    </row>
    <row r="74" spans="2:19" ht="16.5" x14ac:dyDescent="0.25">
      <c r="B74" s="282">
        <v>69</v>
      </c>
      <c r="C74" s="270" t="s">
        <v>402</v>
      </c>
      <c r="D74" s="270" t="s">
        <v>403</v>
      </c>
      <c r="E74" s="270" t="s">
        <v>404</v>
      </c>
      <c r="F74" s="270" t="s">
        <v>381</v>
      </c>
      <c r="G74" s="270" t="s">
        <v>382</v>
      </c>
      <c r="H74" s="271">
        <v>2022</v>
      </c>
      <c r="I74" s="270" t="s">
        <v>253</v>
      </c>
      <c r="J74" s="270" t="s">
        <v>118</v>
      </c>
      <c r="K74" s="270">
        <v>0</v>
      </c>
      <c r="L74" s="270" t="s">
        <v>70</v>
      </c>
      <c r="M74" s="271">
        <v>2</v>
      </c>
      <c r="N74" s="283">
        <v>365</v>
      </c>
      <c r="O74" s="283" t="s">
        <v>115</v>
      </c>
      <c r="P74" s="270">
        <v>124</v>
      </c>
      <c r="Q74" s="115" t="s">
        <v>383</v>
      </c>
      <c r="R74" s="116">
        <v>9500000</v>
      </c>
      <c r="S74" s="281"/>
    </row>
    <row r="75" spans="2:19" ht="16.5" x14ac:dyDescent="0.25">
      <c r="B75" s="282">
        <v>70</v>
      </c>
      <c r="C75" s="270" t="s">
        <v>405</v>
      </c>
      <c r="D75" s="270" t="s">
        <v>406</v>
      </c>
      <c r="E75" s="270" t="s">
        <v>407</v>
      </c>
      <c r="F75" s="270" t="s">
        <v>381</v>
      </c>
      <c r="G75" s="270" t="s">
        <v>382</v>
      </c>
      <c r="H75" s="271">
        <v>2022</v>
      </c>
      <c r="I75" s="270" t="s">
        <v>253</v>
      </c>
      <c r="J75" s="270" t="s">
        <v>118</v>
      </c>
      <c r="K75" s="270">
        <v>0</v>
      </c>
      <c r="L75" s="270" t="s">
        <v>70</v>
      </c>
      <c r="M75" s="271">
        <v>2</v>
      </c>
      <c r="N75" s="283">
        <v>365</v>
      </c>
      <c r="O75" s="283" t="s">
        <v>115</v>
      </c>
      <c r="P75" s="270">
        <v>124</v>
      </c>
      <c r="Q75" s="115" t="s">
        <v>383</v>
      </c>
      <c r="R75" s="116">
        <v>9500000</v>
      </c>
      <c r="S75" s="281"/>
    </row>
    <row r="76" spans="2:19" ht="16.5" x14ac:dyDescent="0.25">
      <c r="B76" s="282">
        <v>71</v>
      </c>
      <c r="C76" s="270" t="s">
        <v>408</v>
      </c>
      <c r="D76" s="270" t="s">
        <v>409</v>
      </c>
      <c r="E76" s="270" t="s">
        <v>410</v>
      </c>
      <c r="F76" s="270" t="s">
        <v>381</v>
      </c>
      <c r="G76" s="270" t="s">
        <v>382</v>
      </c>
      <c r="H76" s="271">
        <v>2022</v>
      </c>
      <c r="I76" s="270" t="s">
        <v>253</v>
      </c>
      <c r="J76" s="270" t="s">
        <v>118</v>
      </c>
      <c r="K76" s="270">
        <v>0</v>
      </c>
      <c r="L76" s="270" t="s">
        <v>70</v>
      </c>
      <c r="M76" s="271">
        <v>2</v>
      </c>
      <c r="N76" s="283">
        <v>365</v>
      </c>
      <c r="O76" s="283" t="s">
        <v>115</v>
      </c>
      <c r="P76" s="270">
        <v>124</v>
      </c>
      <c r="Q76" s="115" t="s">
        <v>383</v>
      </c>
      <c r="R76" s="116">
        <v>9500000</v>
      </c>
      <c r="S76" s="281"/>
    </row>
    <row r="77" spans="2:19" ht="16.5" x14ac:dyDescent="0.25">
      <c r="B77" s="282">
        <v>72</v>
      </c>
      <c r="C77" s="270" t="s">
        <v>411</v>
      </c>
      <c r="D77" s="270" t="s">
        <v>412</v>
      </c>
      <c r="E77" s="270" t="s">
        <v>413</v>
      </c>
      <c r="F77" s="270" t="s">
        <v>381</v>
      </c>
      <c r="G77" s="270" t="s">
        <v>382</v>
      </c>
      <c r="H77" s="271">
        <v>2022</v>
      </c>
      <c r="I77" s="270" t="s">
        <v>253</v>
      </c>
      <c r="J77" s="270" t="s">
        <v>118</v>
      </c>
      <c r="K77" s="270">
        <v>0</v>
      </c>
      <c r="L77" s="270" t="s">
        <v>70</v>
      </c>
      <c r="M77" s="271">
        <v>2</v>
      </c>
      <c r="N77" s="283">
        <v>365</v>
      </c>
      <c r="O77" s="283" t="s">
        <v>115</v>
      </c>
      <c r="P77" s="270">
        <v>124</v>
      </c>
      <c r="Q77" s="115" t="s">
        <v>383</v>
      </c>
      <c r="R77" s="116">
        <v>9500000</v>
      </c>
      <c r="S77" s="281"/>
    </row>
    <row r="78" spans="2:19" ht="16.5" x14ac:dyDescent="0.25">
      <c r="B78" s="282">
        <v>73</v>
      </c>
      <c r="C78" s="270" t="s">
        <v>414</v>
      </c>
      <c r="D78" s="270" t="s">
        <v>415</v>
      </c>
      <c r="E78" s="270" t="s">
        <v>416</v>
      </c>
      <c r="F78" s="270" t="s">
        <v>381</v>
      </c>
      <c r="G78" s="270" t="s">
        <v>382</v>
      </c>
      <c r="H78" s="271">
        <v>2022</v>
      </c>
      <c r="I78" s="270" t="s">
        <v>253</v>
      </c>
      <c r="J78" s="270" t="s">
        <v>118</v>
      </c>
      <c r="K78" s="270">
        <v>0</v>
      </c>
      <c r="L78" s="270" t="s">
        <v>70</v>
      </c>
      <c r="M78" s="271">
        <v>2</v>
      </c>
      <c r="N78" s="283">
        <v>365</v>
      </c>
      <c r="O78" s="283" t="s">
        <v>115</v>
      </c>
      <c r="P78" s="270">
        <v>124</v>
      </c>
      <c r="Q78" s="115" t="s">
        <v>383</v>
      </c>
      <c r="R78" s="116">
        <v>9500000</v>
      </c>
      <c r="S78" s="281"/>
    </row>
    <row r="79" spans="2:19" ht="16.5" x14ac:dyDescent="0.25">
      <c r="B79" s="282">
        <v>74</v>
      </c>
      <c r="C79" s="270" t="s">
        <v>417</v>
      </c>
      <c r="D79" s="270" t="s">
        <v>418</v>
      </c>
      <c r="E79" s="270" t="s">
        <v>419</v>
      </c>
      <c r="F79" s="270" t="s">
        <v>381</v>
      </c>
      <c r="G79" s="270" t="s">
        <v>382</v>
      </c>
      <c r="H79" s="271">
        <v>2022</v>
      </c>
      <c r="I79" s="270" t="s">
        <v>253</v>
      </c>
      <c r="J79" s="270" t="s">
        <v>118</v>
      </c>
      <c r="K79" s="270">
        <v>0</v>
      </c>
      <c r="L79" s="270" t="s">
        <v>70</v>
      </c>
      <c r="M79" s="271">
        <v>2</v>
      </c>
      <c r="N79" s="283">
        <v>365</v>
      </c>
      <c r="O79" s="283" t="s">
        <v>115</v>
      </c>
      <c r="P79" s="270">
        <v>124</v>
      </c>
      <c r="Q79" s="115" t="s">
        <v>383</v>
      </c>
      <c r="R79" s="116">
        <v>9500000</v>
      </c>
      <c r="S79" s="281"/>
    </row>
    <row r="80" spans="2:19" ht="16.5" x14ac:dyDescent="0.25">
      <c r="B80" s="282">
        <v>75</v>
      </c>
      <c r="C80" s="270" t="s">
        <v>420</v>
      </c>
      <c r="D80" s="270" t="s">
        <v>421</v>
      </c>
      <c r="E80" s="270" t="s">
        <v>422</v>
      </c>
      <c r="F80" s="270" t="s">
        <v>381</v>
      </c>
      <c r="G80" s="270" t="s">
        <v>382</v>
      </c>
      <c r="H80" s="271">
        <v>2022</v>
      </c>
      <c r="I80" s="270" t="s">
        <v>253</v>
      </c>
      <c r="J80" s="270" t="s">
        <v>118</v>
      </c>
      <c r="K80" s="270">
        <v>0</v>
      </c>
      <c r="L80" s="270" t="s">
        <v>70</v>
      </c>
      <c r="M80" s="271">
        <v>2</v>
      </c>
      <c r="N80" s="283">
        <v>365</v>
      </c>
      <c r="O80" s="283" t="s">
        <v>115</v>
      </c>
      <c r="P80" s="270">
        <v>124</v>
      </c>
      <c r="Q80" s="115" t="s">
        <v>383</v>
      </c>
      <c r="R80" s="116">
        <v>9500000</v>
      </c>
      <c r="S80" s="281"/>
    </row>
    <row r="81" spans="2:19" ht="16.5" x14ac:dyDescent="0.25">
      <c r="B81" s="282">
        <v>76</v>
      </c>
      <c r="C81" s="270" t="s">
        <v>423</v>
      </c>
      <c r="D81" s="270" t="s">
        <v>424</v>
      </c>
      <c r="E81" s="270" t="s">
        <v>425</v>
      </c>
      <c r="F81" s="270" t="s">
        <v>381</v>
      </c>
      <c r="G81" s="270" t="s">
        <v>382</v>
      </c>
      <c r="H81" s="271">
        <v>2022</v>
      </c>
      <c r="I81" s="270" t="s">
        <v>253</v>
      </c>
      <c r="J81" s="270" t="s">
        <v>118</v>
      </c>
      <c r="K81" s="270">
        <v>0</v>
      </c>
      <c r="L81" s="270" t="s">
        <v>70</v>
      </c>
      <c r="M81" s="271">
        <v>2</v>
      </c>
      <c r="N81" s="283">
        <v>365</v>
      </c>
      <c r="O81" s="283" t="s">
        <v>115</v>
      </c>
      <c r="P81" s="270">
        <v>124</v>
      </c>
      <c r="Q81" s="115" t="s">
        <v>383</v>
      </c>
      <c r="R81" s="116">
        <v>9500000</v>
      </c>
      <c r="S81" s="281"/>
    </row>
    <row r="82" spans="2:19" ht="16.5" x14ac:dyDescent="0.25">
      <c r="B82" s="282">
        <v>77</v>
      </c>
      <c r="C82" s="270" t="s">
        <v>426</v>
      </c>
      <c r="D82" s="270" t="s">
        <v>427</v>
      </c>
      <c r="E82" s="270" t="s">
        <v>428</v>
      </c>
      <c r="F82" s="270" t="s">
        <v>381</v>
      </c>
      <c r="G82" s="270" t="s">
        <v>382</v>
      </c>
      <c r="H82" s="271">
        <v>2022</v>
      </c>
      <c r="I82" s="270" t="s">
        <v>253</v>
      </c>
      <c r="J82" s="270" t="s">
        <v>118</v>
      </c>
      <c r="K82" s="270">
        <v>0</v>
      </c>
      <c r="L82" s="270" t="s">
        <v>70</v>
      </c>
      <c r="M82" s="271">
        <v>2</v>
      </c>
      <c r="N82" s="283">
        <v>365</v>
      </c>
      <c r="O82" s="283" t="s">
        <v>115</v>
      </c>
      <c r="P82" s="270">
        <v>124</v>
      </c>
      <c r="Q82" s="115" t="s">
        <v>383</v>
      </c>
      <c r="R82" s="116">
        <v>9500000</v>
      </c>
      <c r="S82" s="281"/>
    </row>
    <row r="83" spans="2:19" ht="16.5" x14ac:dyDescent="0.25">
      <c r="B83" s="282">
        <v>78</v>
      </c>
      <c r="C83" s="270" t="s">
        <v>429</v>
      </c>
      <c r="D83" s="270" t="s">
        <v>430</v>
      </c>
      <c r="E83" s="270" t="s">
        <v>431</v>
      </c>
      <c r="F83" s="270" t="s">
        <v>381</v>
      </c>
      <c r="G83" s="270" t="s">
        <v>382</v>
      </c>
      <c r="H83" s="271">
        <v>2022</v>
      </c>
      <c r="I83" s="270" t="s">
        <v>253</v>
      </c>
      <c r="J83" s="270" t="s">
        <v>118</v>
      </c>
      <c r="K83" s="270">
        <v>0</v>
      </c>
      <c r="L83" s="270" t="s">
        <v>70</v>
      </c>
      <c r="M83" s="271">
        <v>2</v>
      </c>
      <c r="N83" s="283">
        <v>365</v>
      </c>
      <c r="O83" s="283" t="s">
        <v>115</v>
      </c>
      <c r="P83" s="270">
        <v>124</v>
      </c>
      <c r="Q83" s="115" t="s">
        <v>383</v>
      </c>
      <c r="R83" s="116">
        <v>9500000</v>
      </c>
      <c r="S83" s="281"/>
    </row>
    <row r="84" spans="2:19" ht="16.5" x14ac:dyDescent="0.25">
      <c r="B84" s="282">
        <v>79</v>
      </c>
      <c r="C84" s="270" t="s">
        <v>432</v>
      </c>
      <c r="D84" s="270" t="s">
        <v>433</v>
      </c>
      <c r="E84" s="270" t="s">
        <v>434</v>
      </c>
      <c r="F84" s="270" t="s">
        <v>381</v>
      </c>
      <c r="G84" s="270" t="s">
        <v>382</v>
      </c>
      <c r="H84" s="271">
        <v>2022</v>
      </c>
      <c r="I84" s="270" t="s">
        <v>253</v>
      </c>
      <c r="J84" s="270" t="s">
        <v>118</v>
      </c>
      <c r="K84" s="270">
        <v>0</v>
      </c>
      <c r="L84" s="270" t="s">
        <v>70</v>
      </c>
      <c r="M84" s="271">
        <v>2</v>
      </c>
      <c r="N84" s="283">
        <v>365</v>
      </c>
      <c r="O84" s="283" t="s">
        <v>115</v>
      </c>
      <c r="P84" s="270">
        <v>124</v>
      </c>
      <c r="Q84" s="115" t="s">
        <v>383</v>
      </c>
      <c r="R84" s="116">
        <v>9500000</v>
      </c>
      <c r="S84" s="281"/>
    </row>
    <row r="85" spans="2:19" ht="16.5" x14ac:dyDescent="0.25">
      <c r="B85" s="282">
        <v>80</v>
      </c>
      <c r="C85" s="270" t="s">
        <v>435</v>
      </c>
      <c r="D85" s="270" t="s">
        <v>436</v>
      </c>
      <c r="E85" s="270" t="s">
        <v>437</v>
      </c>
      <c r="F85" s="270" t="s">
        <v>381</v>
      </c>
      <c r="G85" s="270" t="s">
        <v>382</v>
      </c>
      <c r="H85" s="271">
        <v>2022</v>
      </c>
      <c r="I85" s="270" t="s">
        <v>253</v>
      </c>
      <c r="J85" s="270" t="s">
        <v>118</v>
      </c>
      <c r="K85" s="270">
        <v>0</v>
      </c>
      <c r="L85" s="270" t="s">
        <v>70</v>
      </c>
      <c r="M85" s="271">
        <v>2</v>
      </c>
      <c r="N85" s="283">
        <v>365</v>
      </c>
      <c r="O85" s="283" t="s">
        <v>115</v>
      </c>
      <c r="P85" s="270">
        <v>124</v>
      </c>
      <c r="Q85" s="115" t="s">
        <v>383</v>
      </c>
      <c r="R85" s="116">
        <v>9500000</v>
      </c>
      <c r="S85" s="281"/>
    </row>
    <row r="86" spans="2:19" ht="16.5" x14ac:dyDescent="0.25">
      <c r="B86" s="282">
        <v>81</v>
      </c>
      <c r="C86" s="270" t="s">
        <v>438</v>
      </c>
      <c r="D86" s="270" t="s">
        <v>439</v>
      </c>
      <c r="E86" s="270" t="s">
        <v>440</v>
      </c>
      <c r="F86" s="270" t="s">
        <v>381</v>
      </c>
      <c r="G86" s="270" t="s">
        <v>382</v>
      </c>
      <c r="H86" s="271">
        <v>2022</v>
      </c>
      <c r="I86" s="270" t="s">
        <v>253</v>
      </c>
      <c r="J86" s="270" t="s">
        <v>118</v>
      </c>
      <c r="K86" s="270">
        <v>0</v>
      </c>
      <c r="L86" s="270" t="s">
        <v>70</v>
      </c>
      <c r="M86" s="271">
        <v>2</v>
      </c>
      <c r="N86" s="283">
        <v>365</v>
      </c>
      <c r="O86" s="283" t="s">
        <v>115</v>
      </c>
      <c r="P86" s="270">
        <v>124</v>
      </c>
      <c r="Q86" s="115" t="s">
        <v>383</v>
      </c>
      <c r="R86" s="116">
        <v>9500000</v>
      </c>
      <c r="S86" s="281"/>
    </row>
    <row r="87" spans="2:19" ht="16.5" x14ac:dyDescent="0.25">
      <c r="B87" s="282">
        <v>82</v>
      </c>
      <c r="C87" s="270" t="s">
        <v>441</v>
      </c>
      <c r="D87" s="270" t="s">
        <v>442</v>
      </c>
      <c r="E87" s="270" t="s">
        <v>443</v>
      </c>
      <c r="F87" s="270" t="s">
        <v>381</v>
      </c>
      <c r="G87" s="270" t="s">
        <v>382</v>
      </c>
      <c r="H87" s="271">
        <v>2022</v>
      </c>
      <c r="I87" s="270" t="s">
        <v>253</v>
      </c>
      <c r="J87" s="270" t="s">
        <v>118</v>
      </c>
      <c r="K87" s="270">
        <v>0</v>
      </c>
      <c r="L87" s="270" t="s">
        <v>70</v>
      </c>
      <c r="M87" s="271">
        <v>2</v>
      </c>
      <c r="N87" s="283">
        <v>365</v>
      </c>
      <c r="O87" s="283" t="s">
        <v>115</v>
      </c>
      <c r="P87" s="270">
        <v>124</v>
      </c>
      <c r="Q87" s="115" t="s">
        <v>383</v>
      </c>
      <c r="R87" s="116">
        <v>9500000</v>
      </c>
      <c r="S87" s="281"/>
    </row>
    <row r="88" spans="2:19" ht="16.5" x14ac:dyDescent="0.25">
      <c r="B88" s="282">
        <v>83</v>
      </c>
      <c r="C88" s="270" t="s">
        <v>444</v>
      </c>
      <c r="D88" s="270" t="s">
        <v>445</v>
      </c>
      <c r="E88" s="270" t="s">
        <v>446</v>
      </c>
      <c r="F88" s="270" t="s">
        <v>381</v>
      </c>
      <c r="G88" s="270" t="s">
        <v>382</v>
      </c>
      <c r="H88" s="271">
        <v>2022</v>
      </c>
      <c r="I88" s="270" t="s">
        <v>253</v>
      </c>
      <c r="J88" s="270" t="s">
        <v>118</v>
      </c>
      <c r="K88" s="270">
        <v>0</v>
      </c>
      <c r="L88" s="270" t="s">
        <v>70</v>
      </c>
      <c r="M88" s="271">
        <v>2</v>
      </c>
      <c r="N88" s="283">
        <v>365</v>
      </c>
      <c r="O88" s="283" t="s">
        <v>115</v>
      </c>
      <c r="P88" s="270">
        <v>124</v>
      </c>
      <c r="Q88" s="115" t="s">
        <v>383</v>
      </c>
      <c r="R88" s="116">
        <v>9500000</v>
      </c>
      <c r="S88" s="281"/>
    </row>
    <row r="89" spans="2:19" ht="16.5" x14ac:dyDescent="0.25">
      <c r="B89" s="282">
        <v>84</v>
      </c>
      <c r="C89" s="270" t="s">
        <v>447</v>
      </c>
      <c r="D89" s="270" t="s">
        <v>448</v>
      </c>
      <c r="E89" s="270" t="s">
        <v>449</v>
      </c>
      <c r="F89" s="270" t="s">
        <v>381</v>
      </c>
      <c r="G89" s="270" t="s">
        <v>382</v>
      </c>
      <c r="H89" s="271">
        <v>2022</v>
      </c>
      <c r="I89" s="270" t="s">
        <v>253</v>
      </c>
      <c r="J89" s="270" t="s">
        <v>118</v>
      </c>
      <c r="K89" s="270">
        <v>0</v>
      </c>
      <c r="L89" s="270" t="s">
        <v>70</v>
      </c>
      <c r="M89" s="271">
        <v>2</v>
      </c>
      <c r="N89" s="283">
        <v>365</v>
      </c>
      <c r="O89" s="283" t="s">
        <v>115</v>
      </c>
      <c r="P89" s="270">
        <v>124</v>
      </c>
      <c r="Q89" s="115" t="s">
        <v>383</v>
      </c>
      <c r="R89" s="116">
        <v>9500000</v>
      </c>
      <c r="S89" s="281"/>
    </row>
    <row r="90" spans="2:19" ht="16.5" x14ac:dyDescent="0.25">
      <c r="B90" s="282">
        <v>85</v>
      </c>
      <c r="C90" s="270" t="s">
        <v>450</v>
      </c>
      <c r="D90" s="270" t="s">
        <v>451</v>
      </c>
      <c r="E90" s="270" t="s">
        <v>452</v>
      </c>
      <c r="F90" s="270" t="s">
        <v>381</v>
      </c>
      <c r="G90" s="270" t="s">
        <v>382</v>
      </c>
      <c r="H90" s="271">
        <v>2022</v>
      </c>
      <c r="I90" s="270" t="s">
        <v>253</v>
      </c>
      <c r="J90" s="270" t="s">
        <v>118</v>
      </c>
      <c r="K90" s="270">
        <v>0</v>
      </c>
      <c r="L90" s="270" t="s">
        <v>70</v>
      </c>
      <c r="M90" s="271">
        <v>2</v>
      </c>
      <c r="N90" s="283">
        <v>365</v>
      </c>
      <c r="O90" s="283" t="s">
        <v>115</v>
      </c>
      <c r="P90" s="270">
        <v>124</v>
      </c>
      <c r="Q90" s="115" t="s">
        <v>383</v>
      </c>
      <c r="R90" s="116">
        <v>9500000</v>
      </c>
      <c r="S90" s="281"/>
    </row>
    <row r="91" spans="2:19" ht="16.5" x14ac:dyDescent="0.25">
      <c r="B91" s="282">
        <v>86</v>
      </c>
      <c r="C91" s="270" t="s">
        <v>453</v>
      </c>
      <c r="D91" s="270" t="s">
        <v>454</v>
      </c>
      <c r="E91" s="270" t="s">
        <v>455</v>
      </c>
      <c r="F91" s="270" t="s">
        <v>381</v>
      </c>
      <c r="G91" s="270" t="s">
        <v>382</v>
      </c>
      <c r="H91" s="271">
        <v>2022</v>
      </c>
      <c r="I91" s="270" t="s">
        <v>253</v>
      </c>
      <c r="J91" s="270" t="s">
        <v>118</v>
      </c>
      <c r="K91" s="270">
        <v>0</v>
      </c>
      <c r="L91" s="270" t="s">
        <v>70</v>
      </c>
      <c r="M91" s="271">
        <v>2</v>
      </c>
      <c r="N91" s="283">
        <v>365</v>
      </c>
      <c r="O91" s="283" t="s">
        <v>115</v>
      </c>
      <c r="P91" s="270">
        <v>124</v>
      </c>
      <c r="Q91" s="115" t="s">
        <v>383</v>
      </c>
      <c r="R91" s="116">
        <v>9500000</v>
      </c>
      <c r="S91" s="281"/>
    </row>
    <row r="92" spans="2:19" ht="16.5" x14ac:dyDescent="0.25">
      <c r="B92" s="282">
        <v>87</v>
      </c>
      <c r="C92" s="270" t="s">
        <v>456</v>
      </c>
      <c r="D92" s="270" t="s">
        <v>457</v>
      </c>
      <c r="E92" s="270" t="s">
        <v>458</v>
      </c>
      <c r="F92" s="270" t="s">
        <v>381</v>
      </c>
      <c r="G92" s="270" t="s">
        <v>382</v>
      </c>
      <c r="H92" s="271">
        <v>2022</v>
      </c>
      <c r="I92" s="270" t="s">
        <v>253</v>
      </c>
      <c r="J92" s="270" t="s">
        <v>118</v>
      </c>
      <c r="K92" s="270">
        <v>0</v>
      </c>
      <c r="L92" s="270" t="s">
        <v>70</v>
      </c>
      <c r="M92" s="271">
        <v>2</v>
      </c>
      <c r="N92" s="283">
        <v>365</v>
      </c>
      <c r="O92" s="283" t="s">
        <v>115</v>
      </c>
      <c r="P92" s="270">
        <v>124</v>
      </c>
      <c r="Q92" s="115" t="s">
        <v>383</v>
      </c>
      <c r="R92" s="116">
        <v>9500000</v>
      </c>
      <c r="S92" s="281"/>
    </row>
    <row r="93" spans="2:19" ht="16.5" x14ac:dyDescent="0.25">
      <c r="B93" s="282">
        <v>88</v>
      </c>
      <c r="C93" s="270" t="s">
        <v>459</v>
      </c>
      <c r="D93" s="270" t="s">
        <v>460</v>
      </c>
      <c r="E93" s="270" t="s">
        <v>461</v>
      </c>
      <c r="F93" s="270" t="s">
        <v>381</v>
      </c>
      <c r="G93" s="270" t="s">
        <v>382</v>
      </c>
      <c r="H93" s="271">
        <v>2022</v>
      </c>
      <c r="I93" s="270" t="s">
        <v>253</v>
      </c>
      <c r="J93" s="270" t="s">
        <v>118</v>
      </c>
      <c r="K93" s="270">
        <v>0</v>
      </c>
      <c r="L93" s="270" t="s">
        <v>70</v>
      </c>
      <c r="M93" s="271">
        <v>2</v>
      </c>
      <c r="N93" s="283">
        <v>365</v>
      </c>
      <c r="O93" s="283" t="s">
        <v>115</v>
      </c>
      <c r="P93" s="270">
        <v>124</v>
      </c>
      <c r="Q93" s="115" t="s">
        <v>383</v>
      </c>
      <c r="R93" s="116">
        <v>9500000</v>
      </c>
      <c r="S93" s="281"/>
    </row>
    <row r="94" spans="2:19" ht="16.5" x14ac:dyDescent="0.25">
      <c r="B94" s="282">
        <v>89</v>
      </c>
      <c r="C94" s="270" t="s">
        <v>462</v>
      </c>
      <c r="D94" s="270" t="s">
        <v>463</v>
      </c>
      <c r="E94" s="270" t="s">
        <v>464</v>
      </c>
      <c r="F94" s="270" t="s">
        <v>381</v>
      </c>
      <c r="G94" s="270" t="s">
        <v>382</v>
      </c>
      <c r="H94" s="271">
        <v>2022</v>
      </c>
      <c r="I94" s="270" t="s">
        <v>253</v>
      </c>
      <c r="J94" s="270" t="s">
        <v>118</v>
      </c>
      <c r="K94" s="270">
        <v>0</v>
      </c>
      <c r="L94" s="270" t="s">
        <v>70</v>
      </c>
      <c r="M94" s="271">
        <v>2</v>
      </c>
      <c r="N94" s="283">
        <v>365</v>
      </c>
      <c r="O94" s="283" t="s">
        <v>115</v>
      </c>
      <c r="P94" s="270">
        <v>124</v>
      </c>
      <c r="Q94" s="115" t="s">
        <v>383</v>
      </c>
      <c r="R94" s="116">
        <v>9500000</v>
      </c>
      <c r="S94" s="281"/>
    </row>
    <row r="95" spans="2:19" ht="16.5" x14ac:dyDescent="0.25">
      <c r="B95" s="282">
        <v>90</v>
      </c>
      <c r="C95" s="270" t="s">
        <v>465</v>
      </c>
      <c r="D95" s="270" t="s">
        <v>466</v>
      </c>
      <c r="E95" s="270" t="s">
        <v>467</v>
      </c>
      <c r="F95" s="270" t="s">
        <v>381</v>
      </c>
      <c r="G95" s="270" t="s">
        <v>382</v>
      </c>
      <c r="H95" s="271">
        <v>2022</v>
      </c>
      <c r="I95" s="270" t="s">
        <v>253</v>
      </c>
      <c r="J95" s="270" t="s">
        <v>118</v>
      </c>
      <c r="K95" s="270">
        <v>0</v>
      </c>
      <c r="L95" s="270" t="s">
        <v>70</v>
      </c>
      <c r="M95" s="271">
        <v>2</v>
      </c>
      <c r="N95" s="283">
        <v>365</v>
      </c>
      <c r="O95" s="283" t="s">
        <v>115</v>
      </c>
      <c r="P95" s="270">
        <v>124</v>
      </c>
      <c r="Q95" s="115" t="s">
        <v>383</v>
      </c>
      <c r="R95" s="116">
        <v>9500000</v>
      </c>
      <c r="S95" s="281"/>
    </row>
    <row r="96" spans="2:19" ht="16.5" x14ac:dyDescent="0.25">
      <c r="B96" s="282">
        <v>91</v>
      </c>
      <c r="C96" s="270" t="s">
        <v>468</v>
      </c>
      <c r="D96" s="270" t="s">
        <v>469</v>
      </c>
      <c r="E96" s="270" t="s">
        <v>470</v>
      </c>
      <c r="F96" s="270" t="s">
        <v>381</v>
      </c>
      <c r="G96" s="270" t="s">
        <v>382</v>
      </c>
      <c r="H96" s="271">
        <v>2022</v>
      </c>
      <c r="I96" s="270" t="s">
        <v>253</v>
      </c>
      <c r="J96" s="270" t="s">
        <v>118</v>
      </c>
      <c r="K96" s="270">
        <v>0</v>
      </c>
      <c r="L96" s="270" t="s">
        <v>70</v>
      </c>
      <c r="M96" s="271">
        <v>2</v>
      </c>
      <c r="N96" s="283">
        <v>365</v>
      </c>
      <c r="O96" s="283" t="s">
        <v>115</v>
      </c>
      <c r="P96" s="270">
        <v>124</v>
      </c>
      <c r="Q96" s="115" t="s">
        <v>383</v>
      </c>
      <c r="R96" s="116">
        <v>9500000</v>
      </c>
      <c r="S96" s="281"/>
    </row>
    <row r="97" spans="2:19" ht="16.5" x14ac:dyDescent="0.25">
      <c r="B97" s="282">
        <v>92</v>
      </c>
      <c r="C97" s="270" t="s">
        <v>471</v>
      </c>
      <c r="D97" s="270" t="s">
        <v>472</v>
      </c>
      <c r="E97" s="270" t="s">
        <v>473</v>
      </c>
      <c r="F97" s="270" t="s">
        <v>381</v>
      </c>
      <c r="G97" s="270" t="s">
        <v>382</v>
      </c>
      <c r="H97" s="271">
        <v>2022</v>
      </c>
      <c r="I97" s="270" t="s">
        <v>253</v>
      </c>
      <c r="J97" s="270" t="s">
        <v>118</v>
      </c>
      <c r="K97" s="270">
        <v>0</v>
      </c>
      <c r="L97" s="270" t="s">
        <v>70</v>
      </c>
      <c r="M97" s="271">
        <v>2</v>
      </c>
      <c r="N97" s="283">
        <v>365</v>
      </c>
      <c r="O97" s="283" t="s">
        <v>115</v>
      </c>
      <c r="P97" s="270">
        <v>124</v>
      </c>
      <c r="Q97" s="115" t="s">
        <v>383</v>
      </c>
      <c r="R97" s="116">
        <v>9500000</v>
      </c>
      <c r="S97" s="281"/>
    </row>
    <row r="98" spans="2:19" ht="16.5" x14ac:dyDescent="0.25">
      <c r="B98" s="282">
        <v>93</v>
      </c>
      <c r="C98" s="270" t="s">
        <v>474</v>
      </c>
      <c r="D98" s="270" t="s">
        <v>475</v>
      </c>
      <c r="E98" s="270" t="s">
        <v>476</v>
      </c>
      <c r="F98" s="270" t="s">
        <v>381</v>
      </c>
      <c r="G98" s="270" t="s">
        <v>382</v>
      </c>
      <c r="H98" s="271">
        <v>2022</v>
      </c>
      <c r="I98" s="270" t="s">
        <v>253</v>
      </c>
      <c r="J98" s="270" t="s">
        <v>118</v>
      </c>
      <c r="K98" s="270">
        <v>0</v>
      </c>
      <c r="L98" s="270" t="s">
        <v>70</v>
      </c>
      <c r="M98" s="271">
        <v>2</v>
      </c>
      <c r="N98" s="283">
        <v>365</v>
      </c>
      <c r="O98" s="283" t="s">
        <v>115</v>
      </c>
      <c r="P98" s="270">
        <v>124</v>
      </c>
      <c r="Q98" s="115" t="s">
        <v>383</v>
      </c>
      <c r="R98" s="116">
        <v>9500000</v>
      </c>
      <c r="S98" s="281"/>
    </row>
    <row r="99" spans="2:19" ht="16.5" x14ac:dyDescent="0.25">
      <c r="B99" s="282">
        <v>94</v>
      </c>
      <c r="C99" s="270" t="s">
        <v>477</v>
      </c>
      <c r="D99" s="270" t="s">
        <v>478</v>
      </c>
      <c r="E99" s="270" t="s">
        <v>479</v>
      </c>
      <c r="F99" s="270" t="s">
        <v>381</v>
      </c>
      <c r="G99" s="270" t="s">
        <v>382</v>
      </c>
      <c r="H99" s="271">
        <v>2022</v>
      </c>
      <c r="I99" s="270" t="s">
        <v>253</v>
      </c>
      <c r="J99" s="270" t="s">
        <v>118</v>
      </c>
      <c r="K99" s="270">
        <v>0</v>
      </c>
      <c r="L99" s="270" t="s">
        <v>70</v>
      </c>
      <c r="M99" s="271">
        <v>2</v>
      </c>
      <c r="N99" s="283">
        <v>365</v>
      </c>
      <c r="O99" s="283" t="s">
        <v>115</v>
      </c>
      <c r="P99" s="270">
        <v>124</v>
      </c>
      <c r="Q99" s="115" t="s">
        <v>383</v>
      </c>
      <c r="R99" s="116">
        <v>9500000</v>
      </c>
      <c r="S99" s="281"/>
    </row>
    <row r="100" spans="2:19" ht="16.5" x14ac:dyDescent="0.25">
      <c r="B100" s="282">
        <v>95</v>
      </c>
      <c r="C100" s="270" t="s">
        <v>480</v>
      </c>
      <c r="D100" s="270" t="s">
        <v>481</v>
      </c>
      <c r="E100" s="270" t="s">
        <v>482</v>
      </c>
      <c r="F100" s="270" t="s">
        <v>381</v>
      </c>
      <c r="G100" s="270" t="s">
        <v>382</v>
      </c>
      <c r="H100" s="271">
        <v>2022</v>
      </c>
      <c r="I100" s="270" t="s">
        <v>253</v>
      </c>
      <c r="J100" s="270" t="s">
        <v>118</v>
      </c>
      <c r="K100" s="270">
        <v>0</v>
      </c>
      <c r="L100" s="270" t="s">
        <v>70</v>
      </c>
      <c r="M100" s="271">
        <v>2</v>
      </c>
      <c r="N100" s="283">
        <v>365</v>
      </c>
      <c r="O100" s="283" t="s">
        <v>115</v>
      </c>
      <c r="P100" s="270">
        <v>124</v>
      </c>
      <c r="Q100" s="115" t="s">
        <v>383</v>
      </c>
      <c r="R100" s="116">
        <v>9500000</v>
      </c>
      <c r="S100" s="281"/>
    </row>
    <row r="101" spans="2:19" ht="16.5" x14ac:dyDescent="0.25">
      <c r="B101" s="282">
        <v>96</v>
      </c>
      <c r="C101" s="270" t="s">
        <v>483</v>
      </c>
      <c r="D101" s="270" t="s">
        <v>484</v>
      </c>
      <c r="E101" s="270" t="s">
        <v>485</v>
      </c>
      <c r="F101" s="270" t="s">
        <v>381</v>
      </c>
      <c r="G101" s="270" t="s">
        <v>382</v>
      </c>
      <c r="H101" s="271">
        <v>2022</v>
      </c>
      <c r="I101" s="270" t="s">
        <v>253</v>
      </c>
      <c r="J101" s="270" t="s">
        <v>118</v>
      </c>
      <c r="K101" s="270">
        <v>0</v>
      </c>
      <c r="L101" s="270" t="s">
        <v>70</v>
      </c>
      <c r="M101" s="271">
        <v>2</v>
      </c>
      <c r="N101" s="283">
        <v>365</v>
      </c>
      <c r="O101" s="283" t="s">
        <v>115</v>
      </c>
      <c r="P101" s="270">
        <v>124</v>
      </c>
      <c r="Q101" s="115" t="s">
        <v>383</v>
      </c>
      <c r="R101" s="116">
        <v>9500000</v>
      </c>
      <c r="S101" s="281"/>
    </row>
    <row r="102" spans="2:19" ht="16.5" x14ac:dyDescent="0.25">
      <c r="B102" s="282">
        <v>97</v>
      </c>
      <c r="C102" s="270" t="s">
        <v>486</v>
      </c>
      <c r="D102" s="270" t="s">
        <v>487</v>
      </c>
      <c r="E102" s="270" t="s">
        <v>488</v>
      </c>
      <c r="F102" s="270" t="s">
        <v>381</v>
      </c>
      <c r="G102" s="270" t="s">
        <v>382</v>
      </c>
      <c r="H102" s="271">
        <v>2022</v>
      </c>
      <c r="I102" s="270" t="s">
        <v>253</v>
      </c>
      <c r="J102" s="270" t="s">
        <v>118</v>
      </c>
      <c r="K102" s="270">
        <v>0</v>
      </c>
      <c r="L102" s="270" t="s">
        <v>70</v>
      </c>
      <c r="M102" s="271">
        <v>2</v>
      </c>
      <c r="N102" s="283">
        <v>365</v>
      </c>
      <c r="O102" s="283" t="s">
        <v>115</v>
      </c>
      <c r="P102" s="270">
        <v>124</v>
      </c>
      <c r="Q102" s="115" t="s">
        <v>383</v>
      </c>
      <c r="R102" s="116">
        <v>9500000</v>
      </c>
      <c r="S102" s="281"/>
    </row>
    <row r="103" spans="2:19" ht="16.5" x14ac:dyDescent="0.25">
      <c r="B103" s="282">
        <v>98</v>
      </c>
      <c r="C103" s="270" t="s">
        <v>489</v>
      </c>
      <c r="D103" s="270" t="s">
        <v>490</v>
      </c>
      <c r="E103" s="270" t="s">
        <v>491</v>
      </c>
      <c r="F103" s="270" t="s">
        <v>381</v>
      </c>
      <c r="G103" s="270" t="s">
        <v>382</v>
      </c>
      <c r="H103" s="271">
        <v>2022</v>
      </c>
      <c r="I103" s="270" t="s">
        <v>253</v>
      </c>
      <c r="J103" s="270" t="s">
        <v>118</v>
      </c>
      <c r="K103" s="270">
        <v>0</v>
      </c>
      <c r="L103" s="270" t="s">
        <v>70</v>
      </c>
      <c r="M103" s="271">
        <v>2</v>
      </c>
      <c r="N103" s="283">
        <v>365</v>
      </c>
      <c r="O103" s="283" t="s">
        <v>115</v>
      </c>
      <c r="P103" s="270">
        <v>124</v>
      </c>
      <c r="Q103" s="115" t="s">
        <v>383</v>
      </c>
      <c r="R103" s="116">
        <v>9500000</v>
      </c>
      <c r="S103" s="281"/>
    </row>
    <row r="104" spans="2:19" ht="16.5" x14ac:dyDescent="0.25">
      <c r="B104" s="282">
        <v>99</v>
      </c>
      <c r="C104" s="270" t="s">
        <v>492</v>
      </c>
      <c r="D104" s="270" t="s">
        <v>493</v>
      </c>
      <c r="E104" s="270" t="s">
        <v>494</v>
      </c>
      <c r="F104" s="270" t="s">
        <v>381</v>
      </c>
      <c r="G104" s="270" t="s">
        <v>382</v>
      </c>
      <c r="H104" s="271">
        <v>2022</v>
      </c>
      <c r="I104" s="270" t="s">
        <v>253</v>
      </c>
      <c r="J104" s="270" t="s">
        <v>118</v>
      </c>
      <c r="K104" s="270">
        <v>0</v>
      </c>
      <c r="L104" s="270" t="s">
        <v>70</v>
      </c>
      <c r="M104" s="271">
        <v>2</v>
      </c>
      <c r="N104" s="283">
        <v>365</v>
      </c>
      <c r="O104" s="283" t="s">
        <v>115</v>
      </c>
      <c r="P104" s="288">
        <v>124</v>
      </c>
      <c r="Q104" s="115" t="s">
        <v>383</v>
      </c>
      <c r="R104" s="116">
        <v>9500000</v>
      </c>
      <c r="S104" s="281"/>
    </row>
    <row r="105" spans="2:19" ht="16.5" x14ac:dyDescent="0.25">
      <c r="B105" s="282">
        <v>100</v>
      </c>
      <c r="C105" s="270" t="s">
        <v>495</v>
      </c>
      <c r="D105" s="270" t="s">
        <v>496</v>
      </c>
      <c r="E105" s="270" t="s">
        <v>497</v>
      </c>
      <c r="F105" s="270" t="s">
        <v>381</v>
      </c>
      <c r="G105" s="270" t="s">
        <v>382</v>
      </c>
      <c r="H105" s="271">
        <v>2022</v>
      </c>
      <c r="I105" s="270" t="s">
        <v>253</v>
      </c>
      <c r="J105" s="270" t="s">
        <v>118</v>
      </c>
      <c r="K105" s="270">
        <v>0</v>
      </c>
      <c r="L105" s="270" t="s">
        <v>70</v>
      </c>
      <c r="M105" s="271">
        <v>2</v>
      </c>
      <c r="N105" s="283">
        <v>365</v>
      </c>
      <c r="O105" s="283" t="s">
        <v>115</v>
      </c>
      <c r="P105" s="288">
        <v>124</v>
      </c>
      <c r="Q105" s="115" t="s">
        <v>383</v>
      </c>
      <c r="R105" s="116">
        <v>9500000</v>
      </c>
      <c r="S105" s="281"/>
    </row>
    <row r="106" spans="2:19" ht="16.5" x14ac:dyDescent="0.25">
      <c r="B106" s="282">
        <v>101</v>
      </c>
      <c r="C106" s="270" t="s">
        <v>498</v>
      </c>
      <c r="D106" s="270" t="s">
        <v>499</v>
      </c>
      <c r="E106" s="270" t="s">
        <v>500</v>
      </c>
      <c r="F106" s="270" t="s">
        <v>381</v>
      </c>
      <c r="G106" s="270" t="s">
        <v>382</v>
      </c>
      <c r="H106" s="271">
        <v>2022</v>
      </c>
      <c r="I106" s="270" t="s">
        <v>253</v>
      </c>
      <c r="J106" s="270" t="s">
        <v>118</v>
      </c>
      <c r="K106" s="270">
        <v>0</v>
      </c>
      <c r="L106" s="270" t="s">
        <v>70</v>
      </c>
      <c r="M106" s="271">
        <v>2</v>
      </c>
      <c r="N106" s="283">
        <v>365</v>
      </c>
      <c r="O106" s="289" t="s">
        <v>115</v>
      </c>
      <c r="P106" s="270">
        <v>124</v>
      </c>
      <c r="Q106" s="115" t="s">
        <v>383</v>
      </c>
      <c r="R106" s="116">
        <v>9500000</v>
      </c>
      <c r="S106" s="281"/>
    </row>
    <row r="107" spans="2:19" ht="16.5" x14ac:dyDescent="0.25">
      <c r="B107" s="282">
        <v>102</v>
      </c>
      <c r="C107" s="270" t="s">
        <v>501</v>
      </c>
      <c r="D107" s="270" t="s">
        <v>502</v>
      </c>
      <c r="E107" s="270" t="s">
        <v>503</v>
      </c>
      <c r="F107" s="270" t="s">
        <v>381</v>
      </c>
      <c r="G107" s="270" t="s">
        <v>382</v>
      </c>
      <c r="H107" s="271">
        <v>2022</v>
      </c>
      <c r="I107" s="270" t="s">
        <v>253</v>
      </c>
      <c r="J107" s="270" t="s">
        <v>118</v>
      </c>
      <c r="K107" s="270">
        <v>0</v>
      </c>
      <c r="L107" s="270" t="s">
        <v>70</v>
      </c>
      <c r="M107" s="271">
        <v>2</v>
      </c>
      <c r="N107" s="283">
        <v>365</v>
      </c>
      <c r="O107" s="283" t="s">
        <v>115</v>
      </c>
      <c r="P107" s="270">
        <v>124</v>
      </c>
      <c r="Q107" s="115" t="s">
        <v>383</v>
      </c>
      <c r="R107" s="116">
        <v>9500000</v>
      </c>
      <c r="S107" s="281"/>
    </row>
    <row r="108" spans="2:19" ht="16.5" x14ac:dyDescent="0.25">
      <c r="B108" s="282">
        <v>103</v>
      </c>
      <c r="C108" s="270" t="s">
        <v>504</v>
      </c>
      <c r="D108" s="270" t="s">
        <v>505</v>
      </c>
      <c r="E108" s="270" t="s">
        <v>506</v>
      </c>
      <c r="F108" s="270" t="s">
        <v>381</v>
      </c>
      <c r="G108" s="270" t="s">
        <v>382</v>
      </c>
      <c r="H108" s="271">
        <v>2022</v>
      </c>
      <c r="I108" s="270" t="s">
        <v>253</v>
      </c>
      <c r="J108" s="270" t="s">
        <v>118</v>
      </c>
      <c r="K108" s="270">
        <v>0</v>
      </c>
      <c r="L108" s="270" t="s">
        <v>70</v>
      </c>
      <c r="M108" s="271">
        <v>2</v>
      </c>
      <c r="N108" s="283">
        <v>365</v>
      </c>
      <c r="O108" s="283" t="s">
        <v>115</v>
      </c>
      <c r="P108" s="270">
        <v>124</v>
      </c>
      <c r="Q108" s="115" t="s">
        <v>383</v>
      </c>
      <c r="R108" s="116">
        <v>9500000</v>
      </c>
      <c r="S108" s="281"/>
    </row>
    <row r="109" spans="2:19" ht="16.5" x14ac:dyDescent="0.25">
      <c r="B109" s="282">
        <v>104</v>
      </c>
      <c r="C109" s="270" t="s">
        <v>507</v>
      </c>
      <c r="D109" s="270" t="s">
        <v>508</v>
      </c>
      <c r="E109" s="270" t="s">
        <v>509</v>
      </c>
      <c r="F109" s="270" t="s">
        <v>381</v>
      </c>
      <c r="G109" s="270" t="s">
        <v>382</v>
      </c>
      <c r="H109" s="271">
        <v>2022</v>
      </c>
      <c r="I109" s="270" t="s">
        <v>253</v>
      </c>
      <c r="J109" s="270" t="s">
        <v>118</v>
      </c>
      <c r="K109" s="270">
        <v>0</v>
      </c>
      <c r="L109" s="270" t="s">
        <v>70</v>
      </c>
      <c r="M109" s="271">
        <v>2</v>
      </c>
      <c r="N109" s="283">
        <v>365</v>
      </c>
      <c r="O109" s="283" t="s">
        <v>115</v>
      </c>
      <c r="P109" s="270">
        <v>124</v>
      </c>
      <c r="Q109" s="115" t="s">
        <v>383</v>
      </c>
      <c r="R109" s="116">
        <v>9500000</v>
      </c>
      <c r="S109" s="281"/>
    </row>
    <row r="110" spans="2:19" ht="16.5" x14ac:dyDescent="0.25">
      <c r="B110" s="282">
        <v>105</v>
      </c>
      <c r="C110" s="270" t="s">
        <v>510</v>
      </c>
      <c r="D110" s="270" t="s">
        <v>511</v>
      </c>
      <c r="E110" s="270" t="s">
        <v>512</v>
      </c>
      <c r="F110" s="270" t="s">
        <v>381</v>
      </c>
      <c r="G110" s="270" t="s">
        <v>382</v>
      </c>
      <c r="H110" s="271">
        <v>2022</v>
      </c>
      <c r="I110" s="270" t="s">
        <v>253</v>
      </c>
      <c r="J110" s="270" t="s">
        <v>118</v>
      </c>
      <c r="K110" s="270">
        <v>0</v>
      </c>
      <c r="L110" s="270" t="s">
        <v>70</v>
      </c>
      <c r="M110" s="271">
        <v>2</v>
      </c>
      <c r="N110" s="283">
        <v>365</v>
      </c>
      <c r="O110" s="283" t="s">
        <v>115</v>
      </c>
      <c r="P110" s="270">
        <v>124</v>
      </c>
      <c r="Q110" s="115" t="s">
        <v>383</v>
      </c>
      <c r="R110" s="116">
        <v>9500000</v>
      </c>
      <c r="S110" s="281"/>
    </row>
    <row r="111" spans="2:19" ht="16.5" x14ac:dyDescent="0.25">
      <c r="B111" s="282">
        <v>106</v>
      </c>
      <c r="C111" s="270" t="s">
        <v>513</v>
      </c>
      <c r="D111" s="270" t="s">
        <v>514</v>
      </c>
      <c r="E111" s="270" t="s">
        <v>515</v>
      </c>
      <c r="F111" s="270" t="s">
        <v>381</v>
      </c>
      <c r="G111" s="270" t="s">
        <v>382</v>
      </c>
      <c r="H111" s="271">
        <v>2022</v>
      </c>
      <c r="I111" s="270" t="s">
        <v>253</v>
      </c>
      <c r="J111" s="270" t="s">
        <v>118</v>
      </c>
      <c r="K111" s="270">
        <v>0</v>
      </c>
      <c r="L111" s="270" t="s">
        <v>70</v>
      </c>
      <c r="M111" s="271">
        <v>2</v>
      </c>
      <c r="N111" s="283">
        <v>365</v>
      </c>
      <c r="O111" s="283" t="s">
        <v>115</v>
      </c>
      <c r="P111" s="270">
        <v>124</v>
      </c>
      <c r="Q111" s="115" t="s">
        <v>383</v>
      </c>
      <c r="R111" s="116">
        <v>9500000</v>
      </c>
      <c r="S111" s="281"/>
    </row>
    <row r="112" spans="2:19" ht="16.5" x14ac:dyDescent="0.25">
      <c r="B112" s="282">
        <v>107</v>
      </c>
      <c r="C112" s="270" t="s">
        <v>516</v>
      </c>
      <c r="D112" s="270" t="s">
        <v>517</v>
      </c>
      <c r="E112" s="270" t="s">
        <v>518</v>
      </c>
      <c r="F112" s="270" t="s">
        <v>381</v>
      </c>
      <c r="G112" s="270" t="s">
        <v>382</v>
      </c>
      <c r="H112" s="271">
        <v>2023</v>
      </c>
      <c r="I112" s="270" t="s">
        <v>108</v>
      </c>
      <c r="J112" s="270" t="s">
        <v>118</v>
      </c>
      <c r="K112" s="270">
        <v>0</v>
      </c>
      <c r="L112" s="270" t="s">
        <v>70</v>
      </c>
      <c r="M112" s="271">
        <v>2</v>
      </c>
      <c r="N112" s="283">
        <v>365</v>
      </c>
      <c r="O112" s="283" t="s">
        <v>115</v>
      </c>
      <c r="P112" s="283">
        <v>124</v>
      </c>
      <c r="Q112" s="115" t="s">
        <v>383</v>
      </c>
      <c r="R112" s="116">
        <v>9500000</v>
      </c>
      <c r="S112" s="281"/>
    </row>
    <row r="113" spans="2:19" ht="16.5" x14ac:dyDescent="0.25">
      <c r="B113" s="282">
        <v>108</v>
      </c>
      <c r="C113" s="270" t="s">
        <v>519</v>
      </c>
      <c r="D113" s="270" t="s">
        <v>520</v>
      </c>
      <c r="E113" s="270" t="s">
        <v>521</v>
      </c>
      <c r="F113" s="270" t="s">
        <v>381</v>
      </c>
      <c r="G113" s="270" t="s">
        <v>382</v>
      </c>
      <c r="H113" s="270">
        <v>2023</v>
      </c>
      <c r="I113" s="270" t="s">
        <v>108</v>
      </c>
      <c r="J113" s="270" t="s">
        <v>118</v>
      </c>
      <c r="K113" s="270">
        <v>0</v>
      </c>
      <c r="L113" s="270" t="s">
        <v>70</v>
      </c>
      <c r="M113" s="271">
        <v>2</v>
      </c>
      <c r="N113" s="283">
        <v>365</v>
      </c>
      <c r="O113" s="283" t="s">
        <v>115</v>
      </c>
      <c r="P113" s="283">
        <v>124</v>
      </c>
      <c r="Q113" s="115" t="s">
        <v>383</v>
      </c>
      <c r="R113" s="116">
        <v>9500000</v>
      </c>
      <c r="S113" s="281"/>
    </row>
    <row r="114" spans="2:19" ht="16.5" x14ac:dyDescent="0.25">
      <c r="B114" s="282">
        <v>109</v>
      </c>
      <c r="C114" s="270" t="s">
        <v>522</v>
      </c>
      <c r="D114" s="270" t="s">
        <v>523</v>
      </c>
      <c r="E114" s="270" t="s">
        <v>524</v>
      </c>
      <c r="F114" s="270" t="s">
        <v>381</v>
      </c>
      <c r="G114" s="270" t="s">
        <v>382</v>
      </c>
      <c r="H114" s="271">
        <v>2023</v>
      </c>
      <c r="I114" s="270" t="s">
        <v>108</v>
      </c>
      <c r="J114" s="270" t="s">
        <v>118</v>
      </c>
      <c r="K114" s="270">
        <v>0</v>
      </c>
      <c r="L114" s="270" t="s">
        <v>70</v>
      </c>
      <c r="M114" s="271">
        <v>2</v>
      </c>
      <c r="N114" s="283">
        <v>365</v>
      </c>
      <c r="O114" s="283" t="s">
        <v>115</v>
      </c>
      <c r="P114" s="283">
        <v>124</v>
      </c>
      <c r="Q114" s="115" t="s">
        <v>383</v>
      </c>
      <c r="R114" s="116">
        <v>9500000</v>
      </c>
      <c r="S114" s="281"/>
    </row>
    <row r="115" spans="2:19" ht="16.5" x14ac:dyDescent="0.25">
      <c r="B115" s="282">
        <v>110</v>
      </c>
      <c r="C115" s="270" t="s">
        <v>525</v>
      </c>
      <c r="D115" s="270" t="s">
        <v>526</v>
      </c>
      <c r="E115" s="270" t="s">
        <v>527</v>
      </c>
      <c r="F115" s="270" t="s">
        <v>381</v>
      </c>
      <c r="G115" s="270" t="s">
        <v>382</v>
      </c>
      <c r="H115" s="270">
        <v>2023</v>
      </c>
      <c r="I115" s="270" t="s">
        <v>108</v>
      </c>
      <c r="J115" s="270" t="s">
        <v>118</v>
      </c>
      <c r="K115" s="270">
        <v>0</v>
      </c>
      <c r="L115" s="270" t="s">
        <v>70</v>
      </c>
      <c r="M115" s="271">
        <v>2</v>
      </c>
      <c r="N115" s="283">
        <v>365</v>
      </c>
      <c r="O115" s="283" t="s">
        <v>115</v>
      </c>
      <c r="P115" s="283">
        <v>124</v>
      </c>
      <c r="Q115" s="115" t="s">
        <v>383</v>
      </c>
      <c r="R115" s="116">
        <v>9500000</v>
      </c>
      <c r="S115" s="281"/>
    </row>
    <row r="116" spans="2:19" ht="16.5" x14ac:dyDescent="0.25">
      <c r="B116" s="282">
        <v>111</v>
      </c>
      <c r="C116" s="270" t="s">
        <v>528</v>
      </c>
      <c r="D116" s="270" t="s">
        <v>529</v>
      </c>
      <c r="E116" s="270" t="s">
        <v>530</v>
      </c>
      <c r="F116" s="270" t="s">
        <v>381</v>
      </c>
      <c r="G116" s="270" t="s">
        <v>382</v>
      </c>
      <c r="H116" s="271">
        <v>2023</v>
      </c>
      <c r="I116" s="270" t="s">
        <v>108</v>
      </c>
      <c r="J116" s="270" t="s">
        <v>118</v>
      </c>
      <c r="K116" s="270">
        <v>0</v>
      </c>
      <c r="L116" s="270" t="s">
        <v>70</v>
      </c>
      <c r="M116" s="271">
        <v>2</v>
      </c>
      <c r="N116" s="283">
        <v>365</v>
      </c>
      <c r="O116" s="283" t="s">
        <v>115</v>
      </c>
      <c r="P116" s="283">
        <v>124</v>
      </c>
      <c r="Q116" s="115" t="s">
        <v>383</v>
      </c>
      <c r="R116" s="116">
        <v>9500000</v>
      </c>
      <c r="S116" s="281"/>
    </row>
    <row r="117" spans="2:19" ht="16.5" x14ac:dyDescent="0.25">
      <c r="B117" s="282">
        <v>112</v>
      </c>
      <c r="C117" s="270" t="s">
        <v>531</v>
      </c>
      <c r="D117" s="270" t="s">
        <v>532</v>
      </c>
      <c r="E117" s="270" t="s">
        <v>533</v>
      </c>
      <c r="F117" s="270" t="s">
        <v>381</v>
      </c>
      <c r="G117" s="270" t="s">
        <v>382</v>
      </c>
      <c r="H117" s="270">
        <v>2023</v>
      </c>
      <c r="I117" s="270" t="s">
        <v>108</v>
      </c>
      <c r="J117" s="270" t="s">
        <v>118</v>
      </c>
      <c r="K117" s="270">
        <v>0</v>
      </c>
      <c r="L117" s="270" t="s">
        <v>70</v>
      </c>
      <c r="M117" s="271">
        <v>2</v>
      </c>
      <c r="N117" s="283">
        <v>365</v>
      </c>
      <c r="O117" s="283" t="s">
        <v>115</v>
      </c>
      <c r="P117" s="283">
        <v>124</v>
      </c>
      <c r="Q117" s="115" t="s">
        <v>383</v>
      </c>
      <c r="R117" s="116">
        <v>9500000</v>
      </c>
      <c r="S117" s="281"/>
    </row>
    <row r="118" spans="2:19" ht="16.5" x14ac:dyDescent="0.25">
      <c r="B118" s="282">
        <v>113</v>
      </c>
      <c r="C118" s="270" t="s">
        <v>534</v>
      </c>
      <c r="D118" s="270" t="s">
        <v>535</v>
      </c>
      <c r="E118" s="270" t="s">
        <v>536</v>
      </c>
      <c r="F118" s="270" t="s">
        <v>381</v>
      </c>
      <c r="G118" s="270" t="s">
        <v>382</v>
      </c>
      <c r="H118" s="271">
        <v>2023</v>
      </c>
      <c r="I118" s="270" t="s">
        <v>108</v>
      </c>
      <c r="J118" s="270" t="s">
        <v>118</v>
      </c>
      <c r="K118" s="270">
        <v>0</v>
      </c>
      <c r="L118" s="270" t="s">
        <v>70</v>
      </c>
      <c r="M118" s="271">
        <v>2</v>
      </c>
      <c r="N118" s="283">
        <v>365</v>
      </c>
      <c r="O118" s="283" t="s">
        <v>115</v>
      </c>
      <c r="P118" s="283">
        <v>124</v>
      </c>
      <c r="Q118" s="115" t="s">
        <v>383</v>
      </c>
      <c r="R118" s="116">
        <v>9500000</v>
      </c>
      <c r="S118" s="281"/>
    </row>
    <row r="119" spans="2:19" ht="16.5" x14ac:dyDescent="0.25">
      <c r="B119" s="282">
        <v>114</v>
      </c>
      <c r="C119" s="270" t="s">
        <v>537</v>
      </c>
      <c r="D119" s="270" t="s">
        <v>538</v>
      </c>
      <c r="E119" s="270" t="s">
        <v>539</v>
      </c>
      <c r="F119" s="270" t="s">
        <v>381</v>
      </c>
      <c r="G119" s="270" t="s">
        <v>382</v>
      </c>
      <c r="H119" s="270">
        <v>2023</v>
      </c>
      <c r="I119" s="270" t="s">
        <v>108</v>
      </c>
      <c r="J119" s="270" t="s">
        <v>118</v>
      </c>
      <c r="K119" s="270">
        <v>0</v>
      </c>
      <c r="L119" s="270" t="s">
        <v>70</v>
      </c>
      <c r="M119" s="271">
        <v>2</v>
      </c>
      <c r="N119" s="283">
        <v>365</v>
      </c>
      <c r="O119" s="283" t="s">
        <v>115</v>
      </c>
      <c r="P119" s="283">
        <v>124</v>
      </c>
      <c r="Q119" s="115" t="s">
        <v>383</v>
      </c>
      <c r="R119" s="116">
        <v>9500000</v>
      </c>
      <c r="S119" s="281"/>
    </row>
    <row r="120" spans="2:19" ht="16.5" x14ac:dyDescent="0.25">
      <c r="B120" s="282">
        <v>115</v>
      </c>
      <c r="C120" s="270" t="s">
        <v>540</v>
      </c>
      <c r="D120" s="270" t="s">
        <v>541</v>
      </c>
      <c r="E120" s="270" t="s">
        <v>542</v>
      </c>
      <c r="F120" s="270" t="s">
        <v>381</v>
      </c>
      <c r="G120" s="270" t="s">
        <v>382</v>
      </c>
      <c r="H120" s="271">
        <v>2023</v>
      </c>
      <c r="I120" s="270" t="s">
        <v>108</v>
      </c>
      <c r="J120" s="270" t="s">
        <v>118</v>
      </c>
      <c r="K120" s="270">
        <v>0</v>
      </c>
      <c r="L120" s="270" t="s">
        <v>70</v>
      </c>
      <c r="M120" s="271">
        <v>2</v>
      </c>
      <c r="N120" s="283">
        <v>365</v>
      </c>
      <c r="O120" s="283" t="s">
        <v>115</v>
      </c>
      <c r="P120" s="283">
        <v>124</v>
      </c>
      <c r="Q120" s="115" t="s">
        <v>383</v>
      </c>
      <c r="R120" s="116">
        <v>9500000</v>
      </c>
      <c r="S120" s="281"/>
    </row>
    <row r="121" spans="2:19" ht="16.5" x14ac:dyDescent="0.25">
      <c r="B121" s="282">
        <v>116</v>
      </c>
      <c r="C121" s="270" t="s">
        <v>543</v>
      </c>
      <c r="D121" s="270" t="s">
        <v>544</v>
      </c>
      <c r="E121" s="270" t="s">
        <v>545</v>
      </c>
      <c r="F121" s="270" t="s">
        <v>381</v>
      </c>
      <c r="G121" s="270" t="s">
        <v>382</v>
      </c>
      <c r="H121" s="270">
        <v>2023</v>
      </c>
      <c r="I121" s="270" t="s">
        <v>108</v>
      </c>
      <c r="J121" s="270" t="s">
        <v>118</v>
      </c>
      <c r="K121" s="270">
        <v>0</v>
      </c>
      <c r="L121" s="270" t="s">
        <v>70</v>
      </c>
      <c r="M121" s="271">
        <v>2</v>
      </c>
      <c r="N121" s="283">
        <v>365</v>
      </c>
      <c r="O121" s="283" t="s">
        <v>115</v>
      </c>
      <c r="P121" s="283">
        <v>124</v>
      </c>
      <c r="Q121" s="115" t="s">
        <v>383</v>
      </c>
      <c r="R121" s="116">
        <v>9500000</v>
      </c>
      <c r="S121" s="281"/>
    </row>
    <row r="122" spans="2:19" ht="16.5" x14ac:dyDescent="0.25">
      <c r="B122" s="282">
        <v>117</v>
      </c>
      <c r="C122" s="270" t="s">
        <v>546</v>
      </c>
      <c r="D122" s="270" t="s">
        <v>547</v>
      </c>
      <c r="E122" s="270" t="s">
        <v>548</v>
      </c>
      <c r="F122" s="270" t="s">
        <v>381</v>
      </c>
      <c r="G122" s="270" t="s">
        <v>382</v>
      </c>
      <c r="H122" s="271">
        <v>2023</v>
      </c>
      <c r="I122" s="270" t="s">
        <v>108</v>
      </c>
      <c r="J122" s="270" t="s">
        <v>118</v>
      </c>
      <c r="K122" s="270">
        <v>0</v>
      </c>
      <c r="L122" s="270" t="s">
        <v>70</v>
      </c>
      <c r="M122" s="271">
        <v>2</v>
      </c>
      <c r="N122" s="283">
        <v>365</v>
      </c>
      <c r="O122" s="283" t="s">
        <v>115</v>
      </c>
      <c r="P122" s="283">
        <v>124</v>
      </c>
      <c r="Q122" s="115" t="s">
        <v>383</v>
      </c>
      <c r="R122" s="116">
        <v>9500000</v>
      </c>
      <c r="S122" s="281"/>
    </row>
    <row r="123" spans="2:19" ht="16.5" x14ac:dyDescent="0.25">
      <c r="B123" s="282">
        <v>118</v>
      </c>
      <c r="C123" s="270" t="s">
        <v>549</v>
      </c>
      <c r="D123" s="270" t="s">
        <v>550</v>
      </c>
      <c r="E123" s="270" t="s">
        <v>551</v>
      </c>
      <c r="F123" s="270" t="s">
        <v>381</v>
      </c>
      <c r="G123" s="270" t="s">
        <v>382</v>
      </c>
      <c r="H123" s="270">
        <v>2023</v>
      </c>
      <c r="I123" s="270" t="s">
        <v>108</v>
      </c>
      <c r="J123" s="270" t="s">
        <v>118</v>
      </c>
      <c r="K123" s="270">
        <v>0</v>
      </c>
      <c r="L123" s="270" t="s">
        <v>70</v>
      </c>
      <c r="M123" s="271">
        <v>2</v>
      </c>
      <c r="N123" s="283">
        <v>365</v>
      </c>
      <c r="O123" s="283" t="s">
        <v>115</v>
      </c>
      <c r="P123" s="283">
        <v>124</v>
      </c>
      <c r="Q123" s="115" t="s">
        <v>383</v>
      </c>
      <c r="R123" s="116">
        <v>9500000</v>
      </c>
      <c r="S123" s="281"/>
    </row>
    <row r="124" spans="2:19" ht="16.5" x14ac:dyDescent="0.25">
      <c r="B124" s="282">
        <v>119</v>
      </c>
      <c r="C124" s="270" t="s">
        <v>552</v>
      </c>
      <c r="D124" s="270" t="s">
        <v>553</v>
      </c>
      <c r="E124" s="270" t="s">
        <v>554</v>
      </c>
      <c r="F124" s="270" t="s">
        <v>381</v>
      </c>
      <c r="G124" s="270" t="s">
        <v>382</v>
      </c>
      <c r="H124" s="271">
        <v>2023</v>
      </c>
      <c r="I124" s="270" t="s">
        <v>108</v>
      </c>
      <c r="J124" s="270" t="s">
        <v>118</v>
      </c>
      <c r="K124" s="270">
        <v>0</v>
      </c>
      <c r="L124" s="270" t="s">
        <v>70</v>
      </c>
      <c r="M124" s="271">
        <v>2</v>
      </c>
      <c r="N124" s="283">
        <v>365</v>
      </c>
      <c r="O124" s="283" t="s">
        <v>115</v>
      </c>
      <c r="P124" s="283">
        <v>124</v>
      </c>
      <c r="Q124" s="115" t="s">
        <v>383</v>
      </c>
      <c r="R124" s="116">
        <v>9500000</v>
      </c>
      <c r="S124" s="281"/>
    </row>
    <row r="125" spans="2:19" ht="16.5" x14ac:dyDescent="0.25">
      <c r="B125" s="282">
        <v>120</v>
      </c>
      <c r="C125" s="270" t="s">
        <v>555</v>
      </c>
      <c r="D125" s="270" t="s">
        <v>556</v>
      </c>
      <c r="E125" s="270" t="s">
        <v>557</v>
      </c>
      <c r="F125" s="270" t="s">
        <v>381</v>
      </c>
      <c r="G125" s="270" t="s">
        <v>382</v>
      </c>
      <c r="H125" s="270">
        <v>2023</v>
      </c>
      <c r="I125" s="270" t="s">
        <v>108</v>
      </c>
      <c r="J125" s="270" t="s">
        <v>118</v>
      </c>
      <c r="K125" s="270">
        <v>0</v>
      </c>
      <c r="L125" s="270" t="s">
        <v>70</v>
      </c>
      <c r="M125" s="271">
        <v>2</v>
      </c>
      <c r="N125" s="283">
        <v>365</v>
      </c>
      <c r="O125" s="283" t="s">
        <v>115</v>
      </c>
      <c r="P125" s="283">
        <v>124</v>
      </c>
      <c r="Q125" s="115" t="s">
        <v>383</v>
      </c>
      <c r="R125" s="116">
        <v>9500000</v>
      </c>
      <c r="S125" s="281"/>
    </row>
    <row r="126" spans="2:19" ht="16.5" x14ac:dyDescent="0.25">
      <c r="B126" s="282">
        <v>121</v>
      </c>
      <c r="C126" s="270" t="s">
        <v>558</v>
      </c>
      <c r="D126" s="270" t="s">
        <v>559</v>
      </c>
      <c r="E126" s="270" t="s">
        <v>560</v>
      </c>
      <c r="F126" s="270" t="s">
        <v>561</v>
      </c>
      <c r="G126" s="270" t="s">
        <v>562</v>
      </c>
      <c r="H126" s="270">
        <v>2018</v>
      </c>
      <c r="I126" s="270" t="s">
        <v>108</v>
      </c>
      <c r="J126" s="270" t="s">
        <v>118</v>
      </c>
      <c r="K126" s="270">
        <v>0</v>
      </c>
      <c r="L126" s="270" t="s">
        <v>70</v>
      </c>
      <c r="M126" s="270">
        <v>2</v>
      </c>
      <c r="N126" s="283">
        <v>365</v>
      </c>
      <c r="O126" s="283" t="s">
        <v>115</v>
      </c>
      <c r="P126" s="283">
        <v>199</v>
      </c>
      <c r="Q126" s="115" t="s">
        <v>563</v>
      </c>
      <c r="R126" s="116">
        <v>10000000</v>
      </c>
      <c r="S126" s="281"/>
    </row>
    <row r="127" spans="2:19" ht="16.5" x14ac:dyDescent="0.25">
      <c r="B127" s="282">
        <v>122</v>
      </c>
      <c r="C127" s="284" t="s">
        <v>564</v>
      </c>
      <c r="D127" s="274" t="s">
        <v>565</v>
      </c>
      <c r="E127" s="274" t="s">
        <v>566</v>
      </c>
      <c r="F127" s="274" t="s">
        <v>561</v>
      </c>
      <c r="G127" s="274" t="s">
        <v>562</v>
      </c>
      <c r="H127" s="284">
        <v>2018</v>
      </c>
      <c r="I127" s="274" t="s">
        <v>108</v>
      </c>
      <c r="J127" s="274" t="s">
        <v>118</v>
      </c>
      <c r="K127" s="274">
        <v>0</v>
      </c>
      <c r="L127" s="274" t="s">
        <v>70</v>
      </c>
      <c r="M127" s="284">
        <v>2</v>
      </c>
      <c r="N127" s="290">
        <v>365</v>
      </c>
      <c r="O127" s="290" t="s">
        <v>115</v>
      </c>
      <c r="P127" s="290">
        <v>199</v>
      </c>
      <c r="Q127" s="273" t="s">
        <v>563</v>
      </c>
      <c r="R127" s="305">
        <v>10000000</v>
      </c>
      <c r="S127" s="281"/>
    </row>
    <row r="128" spans="2:19" ht="16.5" hidden="1" x14ac:dyDescent="0.25">
      <c r="B128" s="282">
        <v>123</v>
      </c>
      <c r="C128" s="274" t="s">
        <v>861</v>
      </c>
      <c r="D128" s="274" t="s">
        <v>853</v>
      </c>
      <c r="E128" s="291" t="s">
        <v>853</v>
      </c>
      <c r="F128" s="270" t="s">
        <v>852</v>
      </c>
      <c r="G128" s="292" t="s">
        <v>853</v>
      </c>
      <c r="H128" s="292" t="s">
        <v>34</v>
      </c>
      <c r="I128" s="292" t="s">
        <v>853</v>
      </c>
      <c r="J128" s="292" t="s">
        <v>853</v>
      </c>
      <c r="K128" s="292" t="s">
        <v>853</v>
      </c>
      <c r="L128" s="292" t="s">
        <v>853</v>
      </c>
      <c r="M128" s="292" t="s">
        <v>853</v>
      </c>
      <c r="N128" s="293">
        <v>365</v>
      </c>
      <c r="O128" s="292" t="s">
        <v>853</v>
      </c>
      <c r="P128" s="292" t="s">
        <v>853</v>
      </c>
      <c r="Q128" s="292" t="s">
        <v>853</v>
      </c>
      <c r="R128" s="292" t="s">
        <v>853</v>
      </c>
    </row>
    <row r="129" spans="2:18" ht="16.5" hidden="1" x14ac:dyDescent="0.25">
      <c r="B129" s="282">
        <v>124</v>
      </c>
      <c r="C129" s="274" t="s">
        <v>854</v>
      </c>
      <c r="D129" s="274" t="s">
        <v>853</v>
      </c>
      <c r="E129" s="291" t="s">
        <v>853</v>
      </c>
      <c r="F129" s="270" t="s">
        <v>852</v>
      </c>
      <c r="G129" s="292" t="s">
        <v>853</v>
      </c>
      <c r="H129" s="292" t="s">
        <v>34</v>
      </c>
      <c r="I129" s="292" t="s">
        <v>853</v>
      </c>
      <c r="J129" s="292" t="s">
        <v>853</v>
      </c>
      <c r="K129" s="292" t="s">
        <v>853</v>
      </c>
      <c r="L129" s="292" t="s">
        <v>853</v>
      </c>
      <c r="M129" s="292" t="s">
        <v>853</v>
      </c>
      <c r="N129" s="293">
        <v>365</v>
      </c>
      <c r="O129" s="292" t="s">
        <v>853</v>
      </c>
      <c r="P129" s="292" t="s">
        <v>853</v>
      </c>
      <c r="Q129" s="292" t="s">
        <v>853</v>
      </c>
      <c r="R129" s="292" t="s">
        <v>853</v>
      </c>
    </row>
    <row r="130" spans="2:18" ht="16.5" hidden="1" x14ac:dyDescent="0.25">
      <c r="B130" s="282">
        <v>125</v>
      </c>
      <c r="C130" s="274" t="s">
        <v>1035</v>
      </c>
      <c r="D130" s="274" t="s">
        <v>853</v>
      </c>
      <c r="E130" s="291" t="s">
        <v>853</v>
      </c>
      <c r="F130" s="291" t="s">
        <v>1034</v>
      </c>
      <c r="G130" s="292" t="s">
        <v>853</v>
      </c>
      <c r="H130" s="292" t="s">
        <v>34</v>
      </c>
      <c r="I130" s="292" t="s">
        <v>853</v>
      </c>
      <c r="J130" s="292" t="s">
        <v>853</v>
      </c>
      <c r="K130" s="292" t="s">
        <v>853</v>
      </c>
      <c r="L130" s="292" t="s">
        <v>853</v>
      </c>
      <c r="M130" s="292" t="s">
        <v>853</v>
      </c>
      <c r="N130" s="293">
        <v>365</v>
      </c>
      <c r="O130" s="292" t="s">
        <v>853</v>
      </c>
      <c r="P130" s="292" t="s">
        <v>853</v>
      </c>
      <c r="Q130" s="292" t="s">
        <v>853</v>
      </c>
      <c r="R130" s="292" t="s">
        <v>853</v>
      </c>
    </row>
    <row r="131" spans="2:18" ht="16.5" hidden="1" x14ac:dyDescent="0.25">
      <c r="B131" s="282">
        <v>126</v>
      </c>
      <c r="C131" s="274" t="s">
        <v>1032</v>
      </c>
      <c r="D131" s="274" t="s">
        <v>853</v>
      </c>
      <c r="E131" s="291" t="s">
        <v>853</v>
      </c>
      <c r="F131" s="291" t="s">
        <v>1033</v>
      </c>
      <c r="G131" s="292" t="s">
        <v>853</v>
      </c>
      <c r="H131" s="292" t="s">
        <v>34</v>
      </c>
      <c r="I131" s="292" t="s">
        <v>853</v>
      </c>
      <c r="J131" s="292" t="s">
        <v>853</v>
      </c>
      <c r="K131" s="292" t="s">
        <v>853</v>
      </c>
      <c r="L131" s="292" t="s">
        <v>853</v>
      </c>
      <c r="M131" s="292" t="s">
        <v>853</v>
      </c>
      <c r="N131" s="293">
        <v>365</v>
      </c>
      <c r="O131" s="292" t="s">
        <v>853</v>
      </c>
      <c r="P131" s="292" t="s">
        <v>853</v>
      </c>
      <c r="Q131" s="292" t="s">
        <v>853</v>
      </c>
      <c r="R131" s="292" t="s">
        <v>853</v>
      </c>
    </row>
    <row r="132" spans="2:18" ht="16.5" hidden="1" x14ac:dyDescent="0.25">
      <c r="B132" s="282">
        <v>127</v>
      </c>
      <c r="C132" s="274" t="s">
        <v>853</v>
      </c>
      <c r="D132" s="274" t="s">
        <v>853</v>
      </c>
      <c r="E132" s="291" t="s">
        <v>853</v>
      </c>
      <c r="F132" s="270" t="s">
        <v>855</v>
      </c>
      <c r="G132" s="292" t="s">
        <v>853</v>
      </c>
      <c r="H132" s="292" t="s">
        <v>34</v>
      </c>
      <c r="I132" s="292" t="s">
        <v>853</v>
      </c>
      <c r="J132" s="292" t="s">
        <v>853</v>
      </c>
      <c r="K132" s="292" t="s">
        <v>853</v>
      </c>
      <c r="L132" s="292" t="s">
        <v>853</v>
      </c>
      <c r="M132" s="292" t="s">
        <v>853</v>
      </c>
      <c r="N132" s="293">
        <v>365</v>
      </c>
      <c r="O132" s="292" t="s">
        <v>853</v>
      </c>
      <c r="P132" s="292" t="s">
        <v>853</v>
      </c>
      <c r="Q132" s="292" t="s">
        <v>853</v>
      </c>
      <c r="R132" s="292" t="s">
        <v>853</v>
      </c>
    </row>
    <row r="133" spans="2:18" ht="16.5" hidden="1" x14ac:dyDescent="0.25">
      <c r="B133" s="282">
        <v>128</v>
      </c>
      <c r="C133" s="276" t="s">
        <v>856</v>
      </c>
      <c r="D133" s="274" t="s">
        <v>853</v>
      </c>
      <c r="E133" s="291" t="s">
        <v>853</v>
      </c>
      <c r="F133" s="270" t="s">
        <v>857</v>
      </c>
      <c r="G133" s="292" t="s">
        <v>853</v>
      </c>
      <c r="H133" s="292" t="s">
        <v>34</v>
      </c>
      <c r="I133" s="292" t="s">
        <v>853</v>
      </c>
      <c r="J133" s="292" t="s">
        <v>853</v>
      </c>
      <c r="K133" s="292" t="s">
        <v>853</v>
      </c>
      <c r="L133" s="292" t="s">
        <v>853</v>
      </c>
      <c r="M133" s="294" t="s">
        <v>853</v>
      </c>
      <c r="N133" s="293">
        <v>365</v>
      </c>
      <c r="O133" s="292" t="s">
        <v>853</v>
      </c>
      <c r="P133" s="292" t="s">
        <v>853</v>
      </c>
      <c r="Q133" s="292" t="s">
        <v>853</v>
      </c>
      <c r="R133" s="292" t="s">
        <v>853</v>
      </c>
    </row>
    <row r="134" spans="2:18" ht="16.5" hidden="1" x14ac:dyDescent="0.25">
      <c r="B134" s="282">
        <v>129</v>
      </c>
      <c r="C134" s="276" t="s">
        <v>858</v>
      </c>
      <c r="D134" s="291" t="s">
        <v>853</v>
      </c>
      <c r="E134" s="291" t="s">
        <v>853</v>
      </c>
      <c r="F134" s="270" t="s">
        <v>857</v>
      </c>
      <c r="G134" s="292" t="s">
        <v>853</v>
      </c>
      <c r="H134" s="292" t="s">
        <v>34</v>
      </c>
      <c r="I134" s="292" t="s">
        <v>853</v>
      </c>
      <c r="J134" s="292" t="s">
        <v>853</v>
      </c>
      <c r="K134" s="292" t="s">
        <v>853</v>
      </c>
      <c r="L134" s="292" t="s">
        <v>853</v>
      </c>
      <c r="M134" s="294" t="s">
        <v>853</v>
      </c>
      <c r="N134" s="267">
        <v>365</v>
      </c>
      <c r="O134" s="294" t="s">
        <v>853</v>
      </c>
      <c r="P134" s="294" t="s">
        <v>853</v>
      </c>
      <c r="Q134" s="292" t="s">
        <v>853</v>
      </c>
      <c r="R134" s="292" t="s">
        <v>853</v>
      </c>
    </row>
    <row r="135" spans="2:18" ht="16.5" x14ac:dyDescent="0.25">
      <c r="B135" s="282">
        <v>130</v>
      </c>
      <c r="C135" s="265" t="s">
        <v>868</v>
      </c>
      <c r="D135" s="267" t="s">
        <v>865</v>
      </c>
      <c r="E135" s="267" t="s">
        <v>864</v>
      </c>
      <c r="F135" s="265" t="s">
        <v>381</v>
      </c>
      <c r="G135" s="265" t="s">
        <v>866</v>
      </c>
      <c r="H135" s="267">
        <v>2024</v>
      </c>
      <c r="I135" s="274" t="s">
        <v>108</v>
      </c>
      <c r="J135" s="274" t="s">
        <v>118</v>
      </c>
      <c r="K135" s="267">
        <v>0</v>
      </c>
      <c r="L135" s="274" t="s">
        <v>70</v>
      </c>
      <c r="M135" s="267">
        <v>2</v>
      </c>
      <c r="N135" s="267">
        <v>365</v>
      </c>
      <c r="O135" s="265" t="s">
        <v>867</v>
      </c>
      <c r="P135" s="267">
        <v>249</v>
      </c>
      <c r="Q135" s="275" t="s">
        <v>869</v>
      </c>
      <c r="R135" s="116">
        <v>22500000</v>
      </c>
    </row>
    <row r="136" spans="2:18" ht="16.5" x14ac:dyDescent="0.25">
      <c r="B136" s="282">
        <v>131</v>
      </c>
      <c r="C136" s="267" t="s">
        <v>870</v>
      </c>
      <c r="D136" s="267" t="s">
        <v>871</v>
      </c>
      <c r="E136" s="267" t="s">
        <v>872</v>
      </c>
      <c r="F136" s="265" t="s">
        <v>381</v>
      </c>
      <c r="G136" s="265" t="s">
        <v>866</v>
      </c>
      <c r="H136" s="267">
        <v>2024</v>
      </c>
      <c r="I136" s="274" t="s">
        <v>108</v>
      </c>
      <c r="J136" s="274" t="s">
        <v>118</v>
      </c>
      <c r="K136" s="267">
        <v>0</v>
      </c>
      <c r="L136" s="274" t="s">
        <v>70</v>
      </c>
      <c r="M136" s="267">
        <v>2</v>
      </c>
      <c r="N136" s="267">
        <v>365</v>
      </c>
      <c r="O136" s="265" t="s">
        <v>867</v>
      </c>
      <c r="P136" s="267">
        <v>249</v>
      </c>
      <c r="Q136" s="275" t="s">
        <v>869</v>
      </c>
      <c r="R136" s="116">
        <v>22500000</v>
      </c>
    </row>
    <row r="137" spans="2:18" ht="16.5" x14ac:dyDescent="0.25">
      <c r="B137" s="282">
        <v>132</v>
      </c>
      <c r="C137" s="267" t="s">
        <v>873</v>
      </c>
      <c r="D137" s="267" t="s">
        <v>874</v>
      </c>
      <c r="E137" s="267" t="s">
        <v>875</v>
      </c>
      <c r="F137" s="265" t="s">
        <v>381</v>
      </c>
      <c r="G137" s="265" t="s">
        <v>866</v>
      </c>
      <c r="H137" s="267">
        <v>2024</v>
      </c>
      <c r="I137" s="274" t="s">
        <v>108</v>
      </c>
      <c r="J137" s="274" t="s">
        <v>118</v>
      </c>
      <c r="K137" s="267">
        <v>0</v>
      </c>
      <c r="L137" s="274" t="s">
        <v>70</v>
      </c>
      <c r="M137" s="267">
        <v>2</v>
      </c>
      <c r="N137" s="267">
        <v>365</v>
      </c>
      <c r="O137" s="265" t="s">
        <v>867</v>
      </c>
      <c r="P137" s="267">
        <v>249</v>
      </c>
      <c r="Q137" s="275" t="s">
        <v>869</v>
      </c>
      <c r="R137" s="116">
        <v>22500000</v>
      </c>
    </row>
    <row r="138" spans="2:18" ht="16.5" x14ac:dyDescent="0.25">
      <c r="B138" s="282">
        <v>133</v>
      </c>
      <c r="C138" s="267" t="s">
        <v>876</v>
      </c>
      <c r="D138" s="267" t="s">
        <v>877</v>
      </c>
      <c r="E138" s="267" t="s">
        <v>878</v>
      </c>
      <c r="F138" s="265" t="s">
        <v>381</v>
      </c>
      <c r="G138" s="265" t="s">
        <v>866</v>
      </c>
      <c r="H138" s="267">
        <v>2024</v>
      </c>
      <c r="I138" s="274" t="s">
        <v>108</v>
      </c>
      <c r="J138" s="274" t="s">
        <v>118</v>
      </c>
      <c r="K138" s="267">
        <v>0</v>
      </c>
      <c r="L138" s="274" t="s">
        <v>70</v>
      </c>
      <c r="M138" s="267">
        <v>2</v>
      </c>
      <c r="N138" s="267">
        <v>365</v>
      </c>
      <c r="O138" s="265" t="s">
        <v>867</v>
      </c>
      <c r="P138" s="267">
        <v>249</v>
      </c>
      <c r="Q138" s="275" t="s">
        <v>869</v>
      </c>
      <c r="R138" s="116">
        <v>22500000</v>
      </c>
    </row>
    <row r="139" spans="2:18" ht="16.5" x14ac:dyDescent="0.25">
      <c r="B139" s="282">
        <v>134</v>
      </c>
      <c r="C139" s="267" t="s">
        <v>881</v>
      </c>
      <c r="D139" s="267" t="s">
        <v>879</v>
      </c>
      <c r="E139" s="267" t="s">
        <v>880</v>
      </c>
      <c r="F139" s="265" t="s">
        <v>381</v>
      </c>
      <c r="G139" s="265" t="s">
        <v>866</v>
      </c>
      <c r="H139" s="267">
        <v>2024</v>
      </c>
      <c r="I139" s="274" t="s">
        <v>108</v>
      </c>
      <c r="J139" s="274" t="s">
        <v>118</v>
      </c>
      <c r="K139" s="267">
        <v>0</v>
      </c>
      <c r="L139" s="274" t="s">
        <v>70</v>
      </c>
      <c r="M139" s="267">
        <v>2</v>
      </c>
      <c r="N139" s="267">
        <v>365</v>
      </c>
      <c r="O139" s="265" t="s">
        <v>867</v>
      </c>
      <c r="P139" s="267">
        <v>249</v>
      </c>
      <c r="Q139" s="275" t="s">
        <v>869</v>
      </c>
      <c r="R139" s="116">
        <v>22500000</v>
      </c>
    </row>
    <row r="140" spans="2:18" ht="16.5" x14ac:dyDescent="0.25">
      <c r="B140" s="282">
        <v>135</v>
      </c>
      <c r="C140" s="267" t="s">
        <v>882</v>
      </c>
      <c r="D140" s="267" t="s">
        <v>884</v>
      </c>
      <c r="E140" s="267" t="s">
        <v>883</v>
      </c>
      <c r="F140" s="265" t="s">
        <v>381</v>
      </c>
      <c r="G140" s="265" t="s">
        <v>866</v>
      </c>
      <c r="H140" s="267">
        <v>2024</v>
      </c>
      <c r="I140" s="274" t="s">
        <v>108</v>
      </c>
      <c r="J140" s="274" t="s">
        <v>118</v>
      </c>
      <c r="K140" s="267">
        <v>0</v>
      </c>
      <c r="L140" s="274" t="s">
        <v>70</v>
      </c>
      <c r="M140" s="267">
        <v>2</v>
      </c>
      <c r="N140" s="267">
        <v>365</v>
      </c>
      <c r="O140" s="265" t="s">
        <v>867</v>
      </c>
      <c r="P140" s="267">
        <v>249</v>
      </c>
      <c r="Q140" s="275" t="s">
        <v>869</v>
      </c>
      <c r="R140" s="116">
        <v>22500000</v>
      </c>
    </row>
    <row r="141" spans="2:18" ht="16.5" x14ac:dyDescent="0.25">
      <c r="B141" s="282">
        <v>136</v>
      </c>
      <c r="C141" s="265" t="s">
        <v>885</v>
      </c>
      <c r="D141" s="267" t="s">
        <v>886</v>
      </c>
      <c r="E141" s="267" t="s">
        <v>887</v>
      </c>
      <c r="F141" s="267" t="s">
        <v>381</v>
      </c>
      <c r="G141" s="265" t="s">
        <v>889</v>
      </c>
      <c r="H141" s="267">
        <v>2024</v>
      </c>
      <c r="I141" s="274" t="s">
        <v>108</v>
      </c>
      <c r="J141" s="274" t="s">
        <v>118</v>
      </c>
      <c r="K141" s="267">
        <v>0</v>
      </c>
      <c r="L141" s="274" t="s">
        <v>70</v>
      </c>
      <c r="M141" s="267">
        <v>2</v>
      </c>
      <c r="N141" s="267">
        <v>365</v>
      </c>
      <c r="O141" s="290" t="s">
        <v>115</v>
      </c>
      <c r="P141" s="267">
        <v>114</v>
      </c>
      <c r="Q141" s="275" t="s">
        <v>888</v>
      </c>
      <c r="R141" s="116">
        <v>7700000</v>
      </c>
    </row>
    <row r="142" spans="2:18" ht="16.5" x14ac:dyDescent="0.25">
      <c r="B142" s="282">
        <v>137</v>
      </c>
      <c r="C142" s="267" t="s">
        <v>890</v>
      </c>
      <c r="D142" s="267" t="s">
        <v>891</v>
      </c>
      <c r="E142" s="267" t="s">
        <v>892</v>
      </c>
      <c r="F142" s="267" t="s">
        <v>381</v>
      </c>
      <c r="G142" s="265" t="s">
        <v>889</v>
      </c>
      <c r="H142" s="267">
        <v>2024</v>
      </c>
      <c r="I142" s="274" t="s">
        <v>108</v>
      </c>
      <c r="J142" s="274" t="s">
        <v>118</v>
      </c>
      <c r="K142" s="267">
        <v>0</v>
      </c>
      <c r="L142" s="274" t="s">
        <v>70</v>
      </c>
      <c r="M142" s="267">
        <v>2</v>
      </c>
      <c r="N142" s="267">
        <v>365</v>
      </c>
      <c r="O142" s="290" t="s">
        <v>115</v>
      </c>
      <c r="P142" s="267">
        <v>114</v>
      </c>
      <c r="Q142" s="275" t="s">
        <v>888</v>
      </c>
      <c r="R142" s="116">
        <v>7700000</v>
      </c>
    </row>
    <row r="143" spans="2:18" ht="16.5" x14ac:dyDescent="0.25">
      <c r="B143" s="282">
        <v>138</v>
      </c>
      <c r="C143" s="267" t="s">
        <v>893</v>
      </c>
      <c r="D143" s="267" t="s">
        <v>894</v>
      </c>
      <c r="E143" s="267" t="s">
        <v>895</v>
      </c>
      <c r="F143" s="267" t="s">
        <v>381</v>
      </c>
      <c r="G143" s="265" t="s">
        <v>889</v>
      </c>
      <c r="H143" s="267">
        <v>2024</v>
      </c>
      <c r="I143" s="274" t="s">
        <v>108</v>
      </c>
      <c r="J143" s="274" t="s">
        <v>118</v>
      </c>
      <c r="K143" s="267">
        <v>0</v>
      </c>
      <c r="L143" s="274" t="s">
        <v>70</v>
      </c>
      <c r="M143" s="267">
        <v>2</v>
      </c>
      <c r="N143" s="267">
        <v>365</v>
      </c>
      <c r="O143" s="290" t="s">
        <v>115</v>
      </c>
      <c r="P143" s="267">
        <v>114</v>
      </c>
      <c r="Q143" s="275" t="s">
        <v>888</v>
      </c>
      <c r="R143" s="116">
        <v>7700000</v>
      </c>
    </row>
    <row r="144" spans="2:18" ht="16.5" x14ac:dyDescent="0.25">
      <c r="B144" s="282">
        <v>139</v>
      </c>
      <c r="C144" s="268" t="s">
        <v>896</v>
      </c>
      <c r="D144" s="267" t="s">
        <v>897</v>
      </c>
      <c r="E144" s="267" t="s">
        <v>898</v>
      </c>
      <c r="F144" s="267" t="s">
        <v>381</v>
      </c>
      <c r="G144" s="265" t="s">
        <v>889</v>
      </c>
      <c r="H144" s="267">
        <v>2024</v>
      </c>
      <c r="I144" s="274" t="s">
        <v>108</v>
      </c>
      <c r="J144" s="274" t="s">
        <v>118</v>
      </c>
      <c r="K144" s="267">
        <v>0</v>
      </c>
      <c r="L144" s="274" t="s">
        <v>70</v>
      </c>
      <c r="M144" s="267">
        <v>2</v>
      </c>
      <c r="N144" s="267">
        <v>365</v>
      </c>
      <c r="O144" s="290" t="s">
        <v>115</v>
      </c>
      <c r="P144" s="267">
        <v>114</v>
      </c>
      <c r="Q144" s="275" t="s">
        <v>888</v>
      </c>
      <c r="R144" s="116">
        <v>7700000</v>
      </c>
    </row>
    <row r="145" spans="2:18" ht="16.5" x14ac:dyDescent="0.25">
      <c r="B145" s="282">
        <v>140</v>
      </c>
      <c r="C145" s="268" t="s">
        <v>899</v>
      </c>
      <c r="D145" s="267" t="s">
        <v>900</v>
      </c>
      <c r="E145" s="267" t="s">
        <v>901</v>
      </c>
      <c r="F145" s="267" t="s">
        <v>381</v>
      </c>
      <c r="G145" s="265" t="s">
        <v>889</v>
      </c>
      <c r="H145" s="267">
        <v>2024</v>
      </c>
      <c r="I145" s="274" t="s">
        <v>108</v>
      </c>
      <c r="J145" s="274" t="s">
        <v>118</v>
      </c>
      <c r="K145" s="267">
        <v>0</v>
      </c>
      <c r="L145" s="274" t="s">
        <v>70</v>
      </c>
      <c r="M145" s="267">
        <v>2</v>
      </c>
      <c r="N145" s="267">
        <v>365</v>
      </c>
      <c r="O145" s="290" t="s">
        <v>115</v>
      </c>
      <c r="P145" s="267">
        <v>114</v>
      </c>
      <c r="Q145" s="275" t="s">
        <v>888</v>
      </c>
      <c r="R145" s="116">
        <v>7700000</v>
      </c>
    </row>
    <row r="146" spans="2:18" ht="16.5" x14ac:dyDescent="0.25">
      <c r="B146" s="282">
        <v>141</v>
      </c>
      <c r="C146" s="267" t="s">
        <v>902</v>
      </c>
      <c r="D146" s="267" t="s">
        <v>904</v>
      </c>
      <c r="E146" s="267" t="s">
        <v>903</v>
      </c>
      <c r="F146" s="267" t="s">
        <v>381</v>
      </c>
      <c r="G146" s="267" t="s">
        <v>382</v>
      </c>
      <c r="H146" s="267">
        <v>2024</v>
      </c>
      <c r="I146" s="274" t="s">
        <v>108</v>
      </c>
      <c r="J146" s="274" t="s">
        <v>118</v>
      </c>
      <c r="K146" s="267">
        <v>0</v>
      </c>
      <c r="L146" s="274" t="s">
        <v>70</v>
      </c>
      <c r="M146" s="267">
        <v>2</v>
      </c>
      <c r="N146" s="267">
        <v>365</v>
      </c>
      <c r="O146" s="290" t="s">
        <v>115</v>
      </c>
      <c r="P146" s="267">
        <v>124</v>
      </c>
      <c r="Q146" s="275" t="s">
        <v>383</v>
      </c>
      <c r="R146" s="116">
        <v>9700000</v>
      </c>
    </row>
    <row r="147" spans="2:18" ht="16.5" x14ac:dyDescent="0.25">
      <c r="B147" s="282">
        <v>142</v>
      </c>
      <c r="C147" s="267" t="s">
        <v>905</v>
      </c>
      <c r="D147" s="267" t="s">
        <v>906</v>
      </c>
      <c r="E147" s="267" t="s">
        <v>907</v>
      </c>
      <c r="F147" s="267" t="s">
        <v>381</v>
      </c>
      <c r="G147" s="267" t="s">
        <v>382</v>
      </c>
      <c r="H147" s="267">
        <v>2024</v>
      </c>
      <c r="I147" s="274" t="s">
        <v>108</v>
      </c>
      <c r="J147" s="274" t="s">
        <v>118</v>
      </c>
      <c r="K147" s="267">
        <v>0</v>
      </c>
      <c r="L147" s="274" t="s">
        <v>70</v>
      </c>
      <c r="M147" s="267">
        <v>2</v>
      </c>
      <c r="N147" s="267">
        <v>365</v>
      </c>
      <c r="O147" s="290" t="s">
        <v>115</v>
      </c>
      <c r="P147" s="267">
        <v>124</v>
      </c>
      <c r="Q147" s="295" t="s">
        <v>383</v>
      </c>
      <c r="R147" s="116">
        <v>9700000</v>
      </c>
    </row>
    <row r="148" spans="2:18" ht="16.5" x14ac:dyDescent="0.25">
      <c r="B148" s="282">
        <v>143</v>
      </c>
      <c r="C148" s="265" t="s">
        <v>908</v>
      </c>
      <c r="D148" s="267" t="s">
        <v>910</v>
      </c>
      <c r="E148" s="267" t="s">
        <v>909</v>
      </c>
      <c r="F148" s="267" t="s">
        <v>381</v>
      </c>
      <c r="G148" s="267" t="s">
        <v>382</v>
      </c>
      <c r="H148" s="267">
        <v>2024</v>
      </c>
      <c r="I148" s="274" t="s">
        <v>108</v>
      </c>
      <c r="J148" s="274" t="s">
        <v>118</v>
      </c>
      <c r="K148" s="267">
        <v>0</v>
      </c>
      <c r="L148" s="274" t="s">
        <v>70</v>
      </c>
      <c r="M148" s="267">
        <v>2</v>
      </c>
      <c r="N148" s="267">
        <v>365</v>
      </c>
      <c r="O148" s="290" t="s">
        <v>115</v>
      </c>
      <c r="P148" s="267">
        <v>124</v>
      </c>
      <c r="Q148" s="295" t="s">
        <v>383</v>
      </c>
      <c r="R148" s="116">
        <v>9700000</v>
      </c>
    </row>
    <row r="149" spans="2:18" ht="16.5" x14ac:dyDescent="0.25">
      <c r="B149" s="282">
        <v>144</v>
      </c>
      <c r="C149" s="265" t="s">
        <v>913</v>
      </c>
      <c r="D149" s="267" t="s">
        <v>911</v>
      </c>
      <c r="E149" s="267" t="s">
        <v>912</v>
      </c>
      <c r="F149" s="267" t="s">
        <v>381</v>
      </c>
      <c r="G149" s="267" t="s">
        <v>382</v>
      </c>
      <c r="H149" s="267">
        <v>2024</v>
      </c>
      <c r="I149" s="274" t="s">
        <v>108</v>
      </c>
      <c r="J149" s="274" t="s">
        <v>118</v>
      </c>
      <c r="K149" s="267">
        <v>0</v>
      </c>
      <c r="L149" s="274" t="s">
        <v>70</v>
      </c>
      <c r="M149" s="267">
        <v>2</v>
      </c>
      <c r="N149" s="267">
        <v>365</v>
      </c>
      <c r="O149" s="290" t="s">
        <v>115</v>
      </c>
      <c r="P149" s="267">
        <v>124</v>
      </c>
      <c r="Q149" s="295" t="s">
        <v>383</v>
      </c>
      <c r="R149" s="116">
        <v>9700000</v>
      </c>
    </row>
    <row r="150" spans="2:18" ht="16.5" x14ac:dyDescent="0.25">
      <c r="B150" s="282">
        <v>145</v>
      </c>
      <c r="C150" s="267" t="s">
        <v>914</v>
      </c>
      <c r="D150" s="267" t="s">
        <v>915</v>
      </c>
      <c r="E150" s="267" t="s">
        <v>916</v>
      </c>
      <c r="F150" s="267" t="s">
        <v>381</v>
      </c>
      <c r="G150" s="267" t="s">
        <v>382</v>
      </c>
      <c r="H150" s="267">
        <v>2024</v>
      </c>
      <c r="I150" s="274" t="s">
        <v>108</v>
      </c>
      <c r="J150" s="274" t="s">
        <v>118</v>
      </c>
      <c r="K150" s="267">
        <v>0</v>
      </c>
      <c r="L150" s="274" t="s">
        <v>70</v>
      </c>
      <c r="M150" s="267">
        <v>2</v>
      </c>
      <c r="N150" s="267">
        <v>365</v>
      </c>
      <c r="O150" s="290" t="s">
        <v>115</v>
      </c>
      <c r="P150" s="267">
        <v>124</v>
      </c>
      <c r="Q150" s="295" t="s">
        <v>383</v>
      </c>
      <c r="R150" s="305">
        <v>9700000</v>
      </c>
    </row>
    <row r="151" spans="2:18" ht="16.5" x14ac:dyDescent="0.25">
      <c r="B151" s="282">
        <v>146</v>
      </c>
      <c r="C151" s="267" t="s">
        <v>917</v>
      </c>
      <c r="D151" s="267" t="s">
        <v>918</v>
      </c>
      <c r="E151" s="267" t="s">
        <v>919</v>
      </c>
      <c r="F151" s="267" t="s">
        <v>381</v>
      </c>
      <c r="G151" s="267" t="s">
        <v>382</v>
      </c>
      <c r="H151" s="267">
        <v>2024</v>
      </c>
      <c r="I151" s="274" t="s">
        <v>108</v>
      </c>
      <c r="J151" s="274" t="s">
        <v>118</v>
      </c>
      <c r="K151" s="267">
        <v>0</v>
      </c>
      <c r="L151" s="274" t="s">
        <v>70</v>
      </c>
      <c r="M151" s="267">
        <v>2</v>
      </c>
      <c r="N151" s="267">
        <v>365</v>
      </c>
      <c r="O151" s="290" t="s">
        <v>115</v>
      </c>
      <c r="P151" s="267">
        <v>124</v>
      </c>
      <c r="Q151" s="295" t="s">
        <v>383</v>
      </c>
      <c r="R151" s="305">
        <v>9700000</v>
      </c>
    </row>
    <row r="152" spans="2:18" ht="16.5" x14ac:dyDescent="0.25">
      <c r="B152" s="282">
        <v>147</v>
      </c>
      <c r="C152" s="267" t="s">
        <v>922</v>
      </c>
      <c r="D152" s="267" t="s">
        <v>920</v>
      </c>
      <c r="E152" s="267" t="s">
        <v>921</v>
      </c>
      <c r="F152" s="267" t="s">
        <v>381</v>
      </c>
      <c r="G152" s="267" t="s">
        <v>382</v>
      </c>
      <c r="H152" s="267">
        <v>2024</v>
      </c>
      <c r="I152" s="274" t="s">
        <v>108</v>
      </c>
      <c r="J152" s="274" t="s">
        <v>118</v>
      </c>
      <c r="K152" s="267">
        <v>0</v>
      </c>
      <c r="L152" s="274" t="s">
        <v>70</v>
      </c>
      <c r="M152" s="267">
        <v>2</v>
      </c>
      <c r="N152" s="267">
        <v>365</v>
      </c>
      <c r="O152" s="290" t="s">
        <v>115</v>
      </c>
      <c r="P152" s="267">
        <v>124</v>
      </c>
      <c r="Q152" s="295" t="s">
        <v>383</v>
      </c>
      <c r="R152" s="305">
        <v>9700000</v>
      </c>
    </row>
    <row r="153" spans="2:18" ht="16.5" x14ac:dyDescent="0.25">
      <c r="B153" s="282">
        <v>148</v>
      </c>
      <c r="C153" s="267" t="s">
        <v>923</v>
      </c>
      <c r="D153" s="267" t="s">
        <v>925</v>
      </c>
      <c r="E153" s="267" t="s">
        <v>924</v>
      </c>
      <c r="F153" s="267" t="s">
        <v>381</v>
      </c>
      <c r="G153" s="267" t="s">
        <v>382</v>
      </c>
      <c r="H153" s="267">
        <v>2024</v>
      </c>
      <c r="I153" s="274" t="s">
        <v>108</v>
      </c>
      <c r="J153" s="274" t="s">
        <v>118</v>
      </c>
      <c r="K153" s="267">
        <v>0</v>
      </c>
      <c r="L153" s="274" t="s">
        <v>70</v>
      </c>
      <c r="M153" s="267">
        <v>2</v>
      </c>
      <c r="N153" s="267">
        <v>365</v>
      </c>
      <c r="O153" s="290" t="s">
        <v>115</v>
      </c>
      <c r="P153" s="267">
        <v>124</v>
      </c>
      <c r="Q153" s="295" t="s">
        <v>383</v>
      </c>
      <c r="R153" s="305">
        <v>9700000</v>
      </c>
    </row>
    <row r="154" spans="2:18" ht="16.5" x14ac:dyDescent="0.25">
      <c r="B154" s="282">
        <v>149</v>
      </c>
      <c r="C154" s="267" t="s">
        <v>926</v>
      </c>
      <c r="D154" s="267" t="s">
        <v>928</v>
      </c>
      <c r="E154" s="265" t="s">
        <v>927</v>
      </c>
      <c r="F154" s="267" t="s">
        <v>381</v>
      </c>
      <c r="G154" s="267" t="s">
        <v>382</v>
      </c>
      <c r="H154" s="267">
        <v>2024</v>
      </c>
      <c r="I154" s="274" t="s">
        <v>108</v>
      </c>
      <c r="J154" s="274" t="s">
        <v>118</v>
      </c>
      <c r="K154" s="267">
        <v>0</v>
      </c>
      <c r="L154" s="274" t="s">
        <v>70</v>
      </c>
      <c r="M154" s="267">
        <v>2</v>
      </c>
      <c r="N154" s="267">
        <v>365</v>
      </c>
      <c r="O154" s="290" t="s">
        <v>115</v>
      </c>
      <c r="P154" s="267">
        <v>124</v>
      </c>
      <c r="Q154" s="295" t="s">
        <v>383</v>
      </c>
      <c r="R154" s="305">
        <v>9700000</v>
      </c>
    </row>
    <row r="155" spans="2:18" ht="16.5" x14ac:dyDescent="0.25">
      <c r="B155" s="282">
        <v>150</v>
      </c>
      <c r="C155" s="265" t="s">
        <v>929</v>
      </c>
      <c r="D155" s="267" t="s">
        <v>931</v>
      </c>
      <c r="E155" s="267" t="s">
        <v>930</v>
      </c>
      <c r="F155" s="267" t="s">
        <v>381</v>
      </c>
      <c r="G155" s="267" t="s">
        <v>382</v>
      </c>
      <c r="H155" s="267">
        <v>2024</v>
      </c>
      <c r="I155" s="274" t="s">
        <v>108</v>
      </c>
      <c r="J155" s="274" t="s">
        <v>118</v>
      </c>
      <c r="K155" s="267">
        <v>0</v>
      </c>
      <c r="L155" s="274" t="s">
        <v>70</v>
      </c>
      <c r="M155" s="267">
        <v>2</v>
      </c>
      <c r="N155" s="267">
        <v>365</v>
      </c>
      <c r="O155" s="290" t="s">
        <v>115</v>
      </c>
      <c r="P155" s="267">
        <v>124</v>
      </c>
      <c r="Q155" s="295" t="s">
        <v>383</v>
      </c>
      <c r="R155" s="305">
        <v>9700000</v>
      </c>
    </row>
    <row r="156" spans="2:18" ht="16.5" x14ac:dyDescent="0.25">
      <c r="B156" s="282">
        <v>151</v>
      </c>
      <c r="C156" s="267" t="s">
        <v>932</v>
      </c>
      <c r="D156" s="265" t="s">
        <v>933</v>
      </c>
      <c r="E156" s="267" t="s">
        <v>934</v>
      </c>
      <c r="F156" s="267" t="s">
        <v>381</v>
      </c>
      <c r="G156" s="267" t="s">
        <v>382</v>
      </c>
      <c r="H156" s="267">
        <v>2024</v>
      </c>
      <c r="I156" s="274" t="s">
        <v>108</v>
      </c>
      <c r="J156" s="274" t="s">
        <v>118</v>
      </c>
      <c r="K156" s="267">
        <v>0</v>
      </c>
      <c r="L156" s="274" t="s">
        <v>70</v>
      </c>
      <c r="M156" s="267">
        <v>2</v>
      </c>
      <c r="N156" s="267">
        <v>365</v>
      </c>
      <c r="O156" s="290" t="s">
        <v>115</v>
      </c>
      <c r="P156" s="267">
        <v>124</v>
      </c>
      <c r="Q156" s="295" t="s">
        <v>383</v>
      </c>
      <c r="R156" s="305">
        <v>9700000</v>
      </c>
    </row>
    <row r="157" spans="2:18" ht="16.5" x14ac:dyDescent="0.25">
      <c r="B157" s="282">
        <v>152</v>
      </c>
      <c r="C157" s="265" t="s">
        <v>935</v>
      </c>
      <c r="D157" s="267" t="s">
        <v>936</v>
      </c>
      <c r="E157" s="267" t="s">
        <v>937</v>
      </c>
      <c r="F157" s="267" t="s">
        <v>381</v>
      </c>
      <c r="G157" s="267" t="s">
        <v>382</v>
      </c>
      <c r="H157" s="267">
        <v>2024</v>
      </c>
      <c r="I157" s="274" t="s">
        <v>108</v>
      </c>
      <c r="J157" s="274" t="s">
        <v>118</v>
      </c>
      <c r="K157" s="267">
        <v>0</v>
      </c>
      <c r="L157" s="274" t="s">
        <v>70</v>
      </c>
      <c r="M157" s="267">
        <v>2</v>
      </c>
      <c r="N157" s="267">
        <v>365</v>
      </c>
      <c r="O157" s="290" t="s">
        <v>115</v>
      </c>
      <c r="P157" s="267">
        <v>124</v>
      </c>
      <c r="Q157" s="295" t="s">
        <v>383</v>
      </c>
      <c r="R157" s="305">
        <v>9700000</v>
      </c>
    </row>
    <row r="158" spans="2:18" ht="16.5" x14ac:dyDescent="0.25">
      <c r="B158" s="282">
        <v>153</v>
      </c>
      <c r="C158" s="267" t="s">
        <v>938</v>
      </c>
      <c r="D158" s="267" t="s">
        <v>939</v>
      </c>
      <c r="E158" s="267" t="s">
        <v>940</v>
      </c>
      <c r="F158" s="267" t="s">
        <v>381</v>
      </c>
      <c r="G158" s="267" t="s">
        <v>382</v>
      </c>
      <c r="H158" s="267">
        <v>2024</v>
      </c>
      <c r="I158" s="274" t="s">
        <v>108</v>
      </c>
      <c r="J158" s="274" t="s">
        <v>118</v>
      </c>
      <c r="K158" s="267">
        <v>0</v>
      </c>
      <c r="L158" s="274" t="s">
        <v>70</v>
      </c>
      <c r="M158" s="267">
        <v>2</v>
      </c>
      <c r="N158" s="267">
        <v>365</v>
      </c>
      <c r="O158" s="290" t="s">
        <v>115</v>
      </c>
      <c r="P158" s="267">
        <v>124</v>
      </c>
      <c r="Q158" s="295" t="s">
        <v>383</v>
      </c>
      <c r="R158" s="305">
        <v>9700000</v>
      </c>
    </row>
    <row r="159" spans="2:18" ht="16.5" x14ac:dyDescent="0.25">
      <c r="B159" s="282">
        <v>154</v>
      </c>
      <c r="C159" s="267" t="s">
        <v>941</v>
      </c>
      <c r="D159" s="267" t="s">
        <v>942</v>
      </c>
      <c r="E159" s="267" t="s">
        <v>943</v>
      </c>
      <c r="F159" s="267" t="s">
        <v>381</v>
      </c>
      <c r="G159" s="267" t="s">
        <v>382</v>
      </c>
      <c r="H159" s="267">
        <v>2024</v>
      </c>
      <c r="I159" s="274" t="s">
        <v>108</v>
      </c>
      <c r="J159" s="274" t="s">
        <v>118</v>
      </c>
      <c r="K159" s="267">
        <v>0</v>
      </c>
      <c r="L159" s="274" t="s">
        <v>70</v>
      </c>
      <c r="M159" s="267">
        <v>2</v>
      </c>
      <c r="N159" s="267">
        <v>365</v>
      </c>
      <c r="O159" s="290" t="s">
        <v>115</v>
      </c>
      <c r="P159" s="267">
        <v>124</v>
      </c>
      <c r="Q159" s="295" t="s">
        <v>383</v>
      </c>
      <c r="R159" s="305">
        <v>9700000</v>
      </c>
    </row>
    <row r="160" spans="2:18" ht="16.5" x14ac:dyDescent="0.25">
      <c r="B160" s="282">
        <v>155</v>
      </c>
      <c r="C160" s="267" t="s">
        <v>946</v>
      </c>
      <c r="D160" s="265" t="s">
        <v>944</v>
      </c>
      <c r="E160" s="267" t="s">
        <v>945</v>
      </c>
      <c r="F160" s="267" t="s">
        <v>381</v>
      </c>
      <c r="G160" s="267" t="s">
        <v>382</v>
      </c>
      <c r="H160" s="267">
        <v>2024</v>
      </c>
      <c r="I160" s="274" t="s">
        <v>108</v>
      </c>
      <c r="J160" s="274" t="s">
        <v>118</v>
      </c>
      <c r="K160" s="267">
        <v>0</v>
      </c>
      <c r="L160" s="274" t="s">
        <v>70</v>
      </c>
      <c r="M160" s="267">
        <v>2</v>
      </c>
      <c r="N160" s="267">
        <v>365</v>
      </c>
      <c r="O160" s="290" t="s">
        <v>115</v>
      </c>
      <c r="P160" s="267">
        <v>124</v>
      </c>
      <c r="Q160" s="295" t="s">
        <v>383</v>
      </c>
      <c r="R160" s="305">
        <v>9700000</v>
      </c>
    </row>
    <row r="161" spans="2:18" ht="16.5" x14ac:dyDescent="0.25">
      <c r="B161" s="282">
        <v>156</v>
      </c>
      <c r="C161" s="265" t="s">
        <v>947</v>
      </c>
      <c r="D161" s="267" t="s">
        <v>948</v>
      </c>
      <c r="E161" s="267" t="s">
        <v>949</v>
      </c>
      <c r="F161" s="265" t="s">
        <v>381</v>
      </c>
      <c r="G161" s="267" t="s">
        <v>382</v>
      </c>
      <c r="H161" s="267">
        <v>2024</v>
      </c>
      <c r="I161" s="274" t="s">
        <v>108</v>
      </c>
      <c r="J161" s="274" t="s">
        <v>118</v>
      </c>
      <c r="K161" s="267">
        <v>0</v>
      </c>
      <c r="L161" s="274" t="s">
        <v>70</v>
      </c>
      <c r="M161" s="267">
        <v>2</v>
      </c>
      <c r="N161" s="267">
        <v>365</v>
      </c>
      <c r="O161" s="290" t="s">
        <v>115</v>
      </c>
      <c r="P161" s="267">
        <v>124</v>
      </c>
      <c r="Q161" s="295" t="s">
        <v>383</v>
      </c>
      <c r="R161" s="305">
        <v>9700000</v>
      </c>
    </row>
    <row r="162" spans="2:18" ht="16.5" x14ac:dyDescent="0.25">
      <c r="B162" s="282">
        <v>157</v>
      </c>
      <c r="C162" s="267" t="s">
        <v>950</v>
      </c>
      <c r="D162" s="265" t="s">
        <v>951</v>
      </c>
      <c r="E162" s="267" t="s">
        <v>952</v>
      </c>
      <c r="F162" s="265" t="s">
        <v>381</v>
      </c>
      <c r="G162" s="267" t="s">
        <v>382</v>
      </c>
      <c r="H162" s="267">
        <v>2024</v>
      </c>
      <c r="I162" s="274" t="s">
        <v>108</v>
      </c>
      <c r="J162" s="274" t="s">
        <v>118</v>
      </c>
      <c r="K162" s="267">
        <v>0</v>
      </c>
      <c r="L162" s="274" t="s">
        <v>70</v>
      </c>
      <c r="M162" s="267">
        <v>2</v>
      </c>
      <c r="N162" s="267">
        <v>365</v>
      </c>
      <c r="O162" s="290" t="s">
        <v>115</v>
      </c>
      <c r="P162" s="267">
        <v>124</v>
      </c>
      <c r="Q162" s="295" t="s">
        <v>383</v>
      </c>
      <c r="R162" s="305">
        <v>9700000</v>
      </c>
    </row>
    <row r="163" spans="2:18" ht="16.5" x14ac:dyDescent="0.25">
      <c r="B163" s="282">
        <v>158</v>
      </c>
      <c r="C163" s="267" t="s">
        <v>955</v>
      </c>
      <c r="D163" s="267" t="s">
        <v>953</v>
      </c>
      <c r="E163" s="267" t="s">
        <v>954</v>
      </c>
      <c r="F163" s="265" t="s">
        <v>381</v>
      </c>
      <c r="G163" s="267" t="s">
        <v>382</v>
      </c>
      <c r="H163" s="267">
        <v>2024</v>
      </c>
      <c r="I163" s="274" t="s">
        <v>108</v>
      </c>
      <c r="J163" s="274" t="s">
        <v>118</v>
      </c>
      <c r="K163" s="267">
        <v>0</v>
      </c>
      <c r="L163" s="274" t="s">
        <v>70</v>
      </c>
      <c r="M163" s="267">
        <v>2</v>
      </c>
      <c r="N163" s="267">
        <v>365</v>
      </c>
      <c r="O163" s="290" t="s">
        <v>115</v>
      </c>
      <c r="P163" s="267">
        <v>124</v>
      </c>
      <c r="Q163" s="295" t="s">
        <v>383</v>
      </c>
      <c r="R163" s="305">
        <v>9700000</v>
      </c>
    </row>
    <row r="164" spans="2:18" ht="16.5" x14ac:dyDescent="0.25">
      <c r="B164" s="282">
        <v>159</v>
      </c>
      <c r="C164" s="267" t="s">
        <v>958</v>
      </c>
      <c r="D164" s="267" t="s">
        <v>956</v>
      </c>
      <c r="E164" s="267" t="s">
        <v>957</v>
      </c>
      <c r="F164" s="265" t="s">
        <v>381</v>
      </c>
      <c r="G164" s="267" t="s">
        <v>382</v>
      </c>
      <c r="H164" s="267">
        <v>2024</v>
      </c>
      <c r="I164" s="274" t="s">
        <v>108</v>
      </c>
      <c r="J164" s="274" t="s">
        <v>118</v>
      </c>
      <c r="K164" s="267">
        <v>0</v>
      </c>
      <c r="L164" s="274" t="s">
        <v>70</v>
      </c>
      <c r="M164" s="267">
        <v>2</v>
      </c>
      <c r="N164" s="267">
        <v>365</v>
      </c>
      <c r="O164" s="290" t="s">
        <v>115</v>
      </c>
      <c r="P164" s="267">
        <v>124</v>
      </c>
      <c r="Q164" s="295" t="s">
        <v>383</v>
      </c>
      <c r="R164" s="305">
        <v>9700000</v>
      </c>
    </row>
    <row r="165" spans="2:18" ht="16.5" x14ac:dyDescent="0.25">
      <c r="B165" s="282">
        <v>160</v>
      </c>
      <c r="C165" s="267" t="s">
        <v>959</v>
      </c>
      <c r="D165" s="267" t="s">
        <v>961</v>
      </c>
      <c r="E165" s="267" t="s">
        <v>960</v>
      </c>
      <c r="F165" s="267" t="s">
        <v>381</v>
      </c>
      <c r="G165" s="265" t="s">
        <v>382</v>
      </c>
      <c r="H165" s="267">
        <v>2024</v>
      </c>
      <c r="I165" s="274" t="s">
        <v>108</v>
      </c>
      <c r="J165" s="274" t="s">
        <v>118</v>
      </c>
      <c r="K165" s="267">
        <v>0</v>
      </c>
      <c r="L165" s="274" t="s">
        <v>70</v>
      </c>
      <c r="M165" s="267">
        <v>2</v>
      </c>
      <c r="N165" s="267">
        <v>365</v>
      </c>
      <c r="O165" s="290" t="s">
        <v>115</v>
      </c>
      <c r="P165" s="267">
        <v>124</v>
      </c>
      <c r="Q165" s="295" t="s">
        <v>383</v>
      </c>
      <c r="R165" s="305">
        <v>9700000</v>
      </c>
    </row>
    <row r="166" spans="2:18" ht="16.5" x14ac:dyDescent="0.25">
      <c r="B166" s="282">
        <v>161</v>
      </c>
      <c r="C166" s="268" t="s">
        <v>962</v>
      </c>
      <c r="D166" s="267" t="s">
        <v>963</v>
      </c>
      <c r="E166" s="267" t="s">
        <v>964</v>
      </c>
      <c r="F166" s="267" t="s">
        <v>381</v>
      </c>
      <c r="G166" s="265" t="s">
        <v>382</v>
      </c>
      <c r="H166" s="267">
        <v>2024</v>
      </c>
      <c r="I166" s="274" t="s">
        <v>108</v>
      </c>
      <c r="J166" s="274" t="s">
        <v>118</v>
      </c>
      <c r="K166" s="267">
        <v>0</v>
      </c>
      <c r="L166" s="274" t="s">
        <v>70</v>
      </c>
      <c r="M166" s="267">
        <v>2</v>
      </c>
      <c r="N166" s="267">
        <v>365</v>
      </c>
      <c r="O166" s="290" t="s">
        <v>115</v>
      </c>
      <c r="P166" s="267">
        <v>124</v>
      </c>
      <c r="Q166" s="295" t="s">
        <v>383</v>
      </c>
      <c r="R166" s="305">
        <v>9700000</v>
      </c>
    </row>
    <row r="167" spans="2:18" ht="16.5" x14ac:dyDescent="0.25">
      <c r="B167" s="282">
        <v>162</v>
      </c>
      <c r="C167" s="267" t="s">
        <v>967</v>
      </c>
      <c r="D167" s="267" t="s">
        <v>965</v>
      </c>
      <c r="E167" s="267" t="s">
        <v>966</v>
      </c>
      <c r="F167" s="267" t="s">
        <v>381</v>
      </c>
      <c r="G167" s="265" t="s">
        <v>382</v>
      </c>
      <c r="H167" s="267">
        <v>2024</v>
      </c>
      <c r="I167" s="274" t="s">
        <v>108</v>
      </c>
      <c r="J167" s="274" t="s">
        <v>118</v>
      </c>
      <c r="K167" s="267">
        <v>0</v>
      </c>
      <c r="L167" s="274" t="s">
        <v>70</v>
      </c>
      <c r="M167" s="267">
        <v>2</v>
      </c>
      <c r="N167" s="267">
        <v>365</v>
      </c>
      <c r="O167" s="290" t="s">
        <v>115</v>
      </c>
      <c r="P167" s="267">
        <v>124</v>
      </c>
      <c r="Q167" s="295" t="s">
        <v>383</v>
      </c>
      <c r="R167" s="305">
        <v>9700000</v>
      </c>
    </row>
    <row r="168" spans="2:18" ht="16.5" x14ac:dyDescent="0.25">
      <c r="B168" s="282">
        <v>163</v>
      </c>
      <c r="C168" s="267" t="s">
        <v>968</v>
      </c>
      <c r="D168" s="267" t="s">
        <v>969</v>
      </c>
      <c r="E168" s="267" t="s">
        <v>970</v>
      </c>
      <c r="F168" s="267" t="s">
        <v>381</v>
      </c>
      <c r="G168" s="265" t="s">
        <v>382</v>
      </c>
      <c r="H168" s="267">
        <v>2024</v>
      </c>
      <c r="I168" s="274" t="s">
        <v>108</v>
      </c>
      <c r="J168" s="274" t="s">
        <v>118</v>
      </c>
      <c r="K168" s="267">
        <v>0</v>
      </c>
      <c r="L168" s="274" t="s">
        <v>70</v>
      </c>
      <c r="M168" s="267">
        <v>2</v>
      </c>
      <c r="N168" s="267">
        <v>365</v>
      </c>
      <c r="O168" s="290" t="s">
        <v>115</v>
      </c>
      <c r="P168" s="267">
        <v>124</v>
      </c>
      <c r="Q168" s="295" t="s">
        <v>383</v>
      </c>
      <c r="R168" s="305">
        <v>9700000</v>
      </c>
    </row>
    <row r="169" spans="2:18" ht="16.5" x14ac:dyDescent="0.25">
      <c r="B169" s="282">
        <v>164</v>
      </c>
      <c r="C169" s="265" t="s">
        <v>971</v>
      </c>
      <c r="D169" s="267" t="s">
        <v>972</v>
      </c>
      <c r="E169" s="267" t="s">
        <v>973</v>
      </c>
      <c r="F169" s="267" t="s">
        <v>381</v>
      </c>
      <c r="G169" s="265" t="s">
        <v>382</v>
      </c>
      <c r="H169" s="267">
        <v>2024</v>
      </c>
      <c r="I169" s="274" t="s">
        <v>108</v>
      </c>
      <c r="J169" s="274" t="s">
        <v>118</v>
      </c>
      <c r="K169" s="267">
        <v>0</v>
      </c>
      <c r="L169" s="274" t="s">
        <v>70</v>
      </c>
      <c r="M169" s="267">
        <v>2</v>
      </c>
      <c r="N169" s="267">
        <v>365</v>
      </c>
      <c r="O169" s="290" t="s">
        <v>115</v>
      </c>
      <c r="P169" s="267">
        <v>124</v>
      </c>
      <c r="Q169" s="295" t="s">
        <v>383</v>
      </c>
      <c r="R169" s="305">
        <v>9700000</v>
      </c>
    </row>
    <row r="170" spans="2:18" ht="16.5" x14ac:dyDescent="0.25">
      <c r="B170" s="282">
        <v>165</v>
      </c>
      <c r="C170" s="265" t="s">
        <v>974</v>
      </c>
      <c r="D170" s="296" t="s">
        <v>975</v>
      </c>
      <c r="E170" s="265" t="s">
        <v>976</v>
      </c>
      <c r="F170" s="267" t="s">
        <v>381</v>
      </c>
      <c r="G170" s="265" t="s">
        <v>382</v>
      </c>
      <c r="H170" s="267">
        <v>2024</v>
      </c>
      <c r="I170" s="274" t="s">
        <v>108</v>
      </c>
      <c r="J170" s="274" t="s">
        <v>118</v>
      </c>
      <c r="K170" s="267">
        <v>0</v>
      </c>
      <c r="L170" s="274" t="s">
        <v>70</v>
      </c>
      <c r="M170" s="267">
        <v>2</v>
      </c>
      <c r="N170" s="267">
        <v>365</v>
      </c>
      <c r="O170" s="290" t="s">
        <v>115</v>
      </c>
      <c r="P170" s="267">
        <v>124</v>
      </c>
      <c r="Q170" s="295" t="s">
        <v>383</v>
      </c>
      <c r="R170" s="305">
        <v>9700000</v>
      </c>
    </row>
    <row r="171" spans="2:18" ht="16.5" x14ac:dyDescent="0.25">
      <c r="B171" s="282">
        <v>166</v>
      </c>
      <c r="C171" s="265" t="s">
        <v>977</v>
      </c>
      <c r="D171" s="267" t="s">
        <v>979</v>
      </c>
      <c r="E171" s="267" t="s">
        <v>978</v>
      </c>
      <c r="F171" s="267" t="s">
        <v>381</v>
      </c>
      <c r="G171" s="265" t="s">
        <v>382</v>
      </c>
      <c r="H171" s="267">
        <v>2024</v>
      </c>
      <c r="I171" s="274" t="s">
        <v>108</v>
      </c>
      <c r="J171" s="274" t="s">
        <v>118</v>
      </c>
      <c r="K171" s="267">
        <v>0</v>
      </c>
      <c r="L171" s="274" t="s">
        <v>70</v>
      </c>
      <c r="M171" s="267">
        <v>2</v>
      </c>
      <c r="N171" s="267">
        <v>365</v>
      </c>
      <c r="O171" s="290" t="s">
        <v>115</v>
      </c>
      <c r="P171" s="267">
        <v>124</v>
      </c>
      <c r="Q171" s="295" t="s">
        <v>383</v>
      </c>
      <c r="R171" s="305">
        <v>9700000</v>
      </c>
    </row>
    <row r="172" spans="2:18" ht="16.5" x14ac:dyDescent="0.25">
      <c r="B172" s="282">
        <v>167</v>
      </c>
      <c r="C172" s="267" t="s">
        <v>980</v>
      </c>
      <c r="D172" s="267" t="s">
        <v>981</v>
      </c>
      <c r="E172" s="267" t="s">
        <v>982</v>
      </c>
      <c r="F172" s="267" t="s">
        <v>381</v>
      </c>
      <c r="G172" s="265" t="s">
        <v>382</v>
      </c>
      <c r="H172" s="267">
        <v>2024</v>
      </c>
      <c r="I172" s="274" t="s">
        <v>108</v>
      </c>
      <c r="J172" s="274" t="s">
        <v>118</v>
      </c>
      <c r="K172" s="267">
        <v>0</v>
      </c>
      <c r="L172" s="274" t="s">
        <v>70</v>
      </c>
      <c r="M172" s="267">
        <v>2</v>
      </c>
      <c r="N172" s="267">
        <v>365</v>
      </c>
      <c r="O172" s="290" t="s">
        <v>115</v>
      </c>
      <c r="P172" s="267">
        <v>124</v>
      </c>
      <c r="Q172" s="295" t="s">
        <v>383</v>
      </c>
      <c r="R172" s="305">
        <v>9700000</v>
      </c>
    </row>
    <row r="173" spans="2:18" ht="16.5" x14ac:dyDescent="0.25">
      <c r="B173" s="282">
        <v>168</v>
      </c>
      <c r="C173" s="267" t="s">
        <v>983</v>
      </c>
      <c r="D173" s="267" t="s">
        <v>985</v>
      </c>
      <c r="E173" s="267" t="s">
        <v>984</v>
      </c>
      <c r="F173" s="267" t="s">
        <v>381</v>
      </c>
      <c r="G173" s="265" t="s">
        <v>382</v>
      </c>
      <c r="H173" s="267">
        <v>2024</v>
      </c>
      <c r="I173" s="274" t="s">
        <v>108</v>
      </c>
      <c r="J173" s="274" t="s">
        <v>118</v>
      </c>
      <c r="K173" s="267">
        <v>0</v>
      </c>
      <c r="L173" s="274" t="s">
        <v>70</v>
      </c>
      <c r="M173" s="267">
        <v>2</v>
      </c>
      <c r="N173" s="267">
        <v>365</v>
      </c>
      <c r="O173" s="290" t="s">
        <v>115</v>
      </c>
      <c r="P173" s="267">
        <v>124</v>
      </c>
      <c r="Q173" s="295" t="s">
        <v>383</v>
      </c>
      <c r="R173" s="305">
        <v>9700000</v>
      </c>
    </row>
    <row r="174" spans="2:18" ht="16.5" x14ac:dyDescent="0.25">
      <c r="B174" s="282">
        <v>169</v>
      </c>
      <c r="C174" s="265" t="s">
        <v>986</v>
      </c>
      <c r="D174" s="267" t="s">
        <v>987</v>
      </c>
      <c r="E174" s="267" t="s">
        <v>988</v>
      </c>
      <c r="F174" s="267" t="s">
        <v>381</v>
      </c>
      <c r="G174" s="265" t="s">
        <v>382</v>
      </c>
      <c r="H174" s="267">
        <v>2024</v>
      </c>
      <c r="I174" s="274" t="s">
        <v>108</v>
      </c>
      <c r="J174" s="274" t="s">
        <v>118</v>
      </c>
      <c r="K174" s="267">
        <v>0</v>
      </c>
      <c r="L174" s="274" t="s">
        <v>70</v>
      </c>
      <c r="M174" s="267">
        <v>2</v>
      </c>
      <c r="N174" s="267">
        <v>365</v>
      </c>
      <c r="O174" s="290" t="s">
        <v>115</v>
      </c>
      <c r="P174" s="267">
        <v>124</v>
      </c>
      <c r="Q174" s="295" t="s">
        <v>383</v>
      </c>
      <c r="R174" s="305">
        <v>9700000</v>
      </c>
    </row>
    <row r="175" spans="2:18" ht="16.5" x14ac:dyDescent="0.25">
      <c r="B175" s="282">
        <v>170</v>
      </c>
      <c r="C175" s="267" t="s">
        <v>989</v>
      </c>
      <c r="D175" s="267" t="s">
        <v>990</v>
      </c>
      <c r="E175" s="267" t="s">
        <v>991</v>
      </c>
      <c r="F175" s="267" t="s">
        <v>381</v>
      </c>
      <c r="G175" s="265" t="s">
        <v>382</v>
      </c>
      <c r="H175" s="267">
        <v>2024</v>
      </c>
      <c r="I175" s="274" t="s">
        <v>108</v>
      </c>
      <c r="J175" s="274" t="s">
        <v>118</v>
      </c>
      <c r="K175" s="267">
        <v>0</v>
      </c>
      <c r="L175" s="274" t="s">
        <v>70</v>
      </c>
      <c r="M175" s="267">
        <v>2</v>
      </c>
      <c r="N175" s="267">
        <v>365</v>
      </c>
      <c r="O175" s="290" t="s">
        <v>115</v>
      </c>
      <c r="P175" s="267">
        <v>124</v>
      </c>
      <c r="Q175" s="295" t="s">
        <v>383</v>
      </c>
      <c r="R175" s="305">
        <v>9700000</v>
      </c>
    </row>
    <row r="176" spans="2:18" ht="16.5" x14ac:dyDescent="0.25">
      <c r="B176" s="282">
        <v>171</v>
      </c>
      <c r="C176" s="268" t="s">
        <v>992</v>
      </c>
      <c r="D176" s="267" t="s">
        <v>995</v>
      </c>
      <c r="E176" s="267" t="s">
        <v>994</v>
      </c>
      <c r="F176" s="267" t="s">
        <v>375</v>
      </c>
      <c r="G176" s="267" t="s">
        <v>993</v>
      </c>
      <c r="H176" s="267">
        <v>2014</v>
      </c>
      <c r="I176" s="274" t="s">
        <v>108</v>
      </c>
      <c r="J176" s="274" t="s">
        <v>118</v>
      </c>
      <c r="K176" s="267">
        <v>1889</v>
      </c>
      <c r="L176" s="265" t="s">
        <v>1002</v>
      </c>
      <c r="M176" s="267">
        <v>5</v>
      </c>
      <c r="N176" s="267">
        <v>356</v>
      </c>
      <c r="O176" s="290" t="s">
        <v>184</v>
      </c>
      <c r="P176" s="283">
        <v>1968</v>
      </c>
      <c r="Q176" s="275" t="s">
        <v>996</v>
      </c>
      <c r="R176" s="116">
        <v>76400000</v>
      </c>
    </row>
    <row r="177" spans="2:18" ht="16.5" x14ac:dyDescent="0.25">
      <c r="B177" s="282">
        <v>172</v>
      </c>
      <c r="C177" s="265" t="s">
        <v>997</v>
      </c>
      <c r="D177" s="267" t="s">
        <v>998</v>
      </c>
      <c r="E177" s="267" t="s">
        <v>999</v>
      </c>
      <c r="F177" s="267" t="s">
        <v>1000</v>
      </c>
      <c r="G177" s="265" t="s">
        <v>1004</v>
      </c>
      <c r="H177" s="267">
        <v>2011</v>
      </c>
      <c r="I177" s="274" t="s">
        <v>108</v>
      </c>
      <c r="J177" s="265" t="s">
        <v>118</v>
      </c>
      <c r="K177" s="267">
        <v>2975</v>
      </c>
      <c r="L177" s="265" t="s">
        <v>1002</v>
      </c>
      <c r="M177" s="267">
        <v>5</v>
      </c>
      <c r="N177" s="267">
        <v>365</v>
      </c>
      <c r="O177" s="290" t="s">
        <v>1001</v>
      </c>
      <c r="P177" s="267">
        <v>2499</v>
      </c>
      <c r="Q177" s="295" t="s">
        <v>1003</v>
      </c>
      <c r="R177" s="305">
        <v>58700000</v>
      </c>
    </row>
    <row r="178" spans="2:18" ht="16.5" x14ac:dyDescent="0.25">
      <c r="B178" s="282">
        <v>173</v>
      </c>
      <c r="C178" s="300" t="s">
        <v>1005</v>
      </c>
      <c r="D178" s="267" t="s">
        <v>1007</v>
      </c>
      <c r="E178" s="298" t="s">
        <v>1006</v>
      </c>
      <c r="F178" s="298" t="s">
        <v>113</v>
      </c>
      <c r="G178" s="298" t="s">
        <v>1008</v>
      </c>
      <c r="H178" s="298">
        <v>2013</v>
      </c>
      <c r="I178" s="274" t="s">
        <v>108</v>
      </c>
      <c r="J178" s="265" t="s">
        <v>118</v>
      </c>
      <c r="K178" s="267">
        <v>125</v>
      </c>
      <c r="L178" s="274" t="s">
        <v>70</v>
      </c>
      <c r="M178" s="267">
        <v>2</v>
      </c>
      <c r="N178" s="267">
        <v>365</v>
      </c>
      <c r="O178" s="290" t="s">
        <v>115</v>
      </c>
      <c r="P178" s="267">
        <v>125</v>
      </c>
      <c r="Q178" s="295" t="s">
        <v>1009</v>
      </c>
      <c r="R178" s="305">
        <v>2100000</v>
      </c>
    </row>
    <row r="179" spans="2:18" ht="16.5" x14ac:dyDescent="0.25">
      <c r="B179" s="282">
        <v>174</v>
      </c>
      <c r="C179" s="298" t="s">
        <v>1010</v>
      </c>
      <c r="D179" s="266" t="s">
        <v>1011</v>
      </c>
      <c r="E179" s="298" t="s">
        <v>1012</v>
      </c>
      <c r="F179" s="298" t="s">
        <v>113</v>
      </c>
      <c r="G179" s="298" t="s">
        <v>1013</v>
      </c>
      <c r="H179" s="298">
        <v>2020</v>
      </c>
      <c r="I179" s="274" t="s">
        <v>108</v>
      </c>
      <c r="J179" s="265" t="s">
        <v>118</v>
      </c>
      <c r="K179" s="266">
        <v>0</v>
      </c>
      <c r="L179" s="298" t="s">
        <v>70</v>
      </c>
      <c r="M179" s="266">
        <v>2</v>
      </c>
      <c r="N179" s="266">
        <v>365</v>
      </c>
      <c r="O179" s="290" t="s">
        <v>115</v>
      </c>
      <c r="P179" s="266">
        <v>197</v>
      </c>
      <c r="Q179" s="299" t="s">
        <v>1014</v>
      </c>
      <c r="R179" s="305">
        <v>6200000</v>
      </c>
    </row>
    <row r="180" spans="2:18" ht="16.5" x14ac:dyDescent="0.25">
      <c r="B180" s="282">
        <v>175</v>
      </c>
      <c r="C180" s="266" t="s">
        <v>1015</v>
      </c>
      <c r="D180" s="266"/>
      <c r="E180" s="298"/>
      <c r="F180" s="298" t="s">
        <v>381</v>
      </c>
      <c r="G180" s="298" t="s">
        <v>1037</v>
      </c>
      <c r="H180" s="298">
        <v>2024</v>
      </c>
      <c r="I180" s="274" t="s">
        <v>108</v>
      </c>
      <c r="J180" s="265" t="s">
        <v>118</v>
      </c>
      <c r="K180" s="266">
        <v>0</v>
      </c>
      <c r="L180" s="298" t="s">
        <v>70</v>
      </c>
      <c r="M180" s="266">
        <v>2</v>
      </c>
      <c r="N180" s="266">
        <v>365</v>
      </c>
      <c r="O180" s="290" t="s">
        <v>115</v>
      </c>
      <c r="P180" s="266">
        <v>197</v>
      </c>
      <c r="Q180" s="299" t="s">
        <v>1014</v>
      </c>
      <c r="R180" s="305">
        <v>6200000</v>
      </c>
    </row>
    <row r="181" spans="2:18" ht="18.75" customHeight="1" x14ac:dyDescent="0.25">
      <c r="B181" s="282">
        <v>176</v>
      </c>
      <c r="C181" s="298" t="s">
        <v>1016</v>
      </c>
      <c r="D181" s="298" t="s">
        <v>1038</v>
      </c>
      <c r="E181" s="298" t="s">
        <v>1039</v>
      </c>
      <c r="F181" s="298" t="s">
        <v>381</v>
      </c>
      <c r="G181" s="298" t="s">
        <v>1037</v>
      </c>
      <c r="H181" s="298">
        <v>2024</v>
      </c>
      <c r="I181" s="274" t="s">
        <v>108</v>
      </c>
      <c r="J181" s="298" t="s">
        <v>1040</v>
      </c>
      <c r="K181" s="266">
        <v>0</v>
      </c>
      <c r="L181" s="298" t="s">
        <v>70</v>
      </c>
      <c r="M181" s="266">
        <v>2</v>
      </c>
      <c r="N181" s="266">
        <v>365</v>
      </c>
      <c r="O181" s="290" t="s">
        <v>115</v>
      </c>
      <c r="P181" s="266">
        <v>149</v>
      </c>
      <c r="Q181" s="115">
        <v>9854041</v>
      </c>
      <c r="R181" s="116">
        <v>11900000</v>
      </c>
    </row>
    <row r="182" spans="2:18" ht="16.5" x14ac:dyDescent="0.25">
      <c r="B182" s="282">
        <v>177</v>
      </c>
      <c r="C182" s="266" t="s">
        <v>1017</v>
      </c>
      <c r="D182" s="266" t="s">
        <v>1041</v>
      </c>
      <c r="E182" s="298" t="s">
        <v>1042</v>
      </c>
      <c r="F182" s="298" t="s">
        <v>381</v>
      </c>
      <c r="G182" s="298" t="s">
        <v>1037</v>
      </c>
      <c r="H182" s="298">
        <v>2024</v>
      </c>
      <c r="I182" s="274" t="s">
        <v>108</v>
      </c>
      <c r="J182" s="298" t="s">
        <v>1040</v>
      </c>
      <c r="K182" s="266">
        <v>0</v>
      </c>
      <c r="L182" s="298" t="s">
        <v>70</v>
      </c>
      <c r="M182" s="266">
        <v>2</v>
      </c>
      <c r="N182" s="266">
        <v>365</v>
      </c>
      <c r="O182" s="290" t="s">
        <v>115</v>
      </c>
      <c r="P182" s="266">
        <v>149</v>
      </c>
      <c r="Q182" s="115">
        <v>9854041</v>
      </c>
      <c r="R182" s="116">
        <v>11900000</v>
      </c>
    </row>
    <row r="183" spans="2:18" ht="16.5" x14ac:dyDescent="0.25">
      <c r="B183" s="282">
        <v>178</v>
      </c>
      <c r="C183" s="266" t="s">
        <v>1018</v>
      </c>
      <c r="D183" s="266" t="s">
        <v>1043</v>
      </c>
      <c r="E183" s="298" t="s">
        <v>1044</v>
      </c>
      <c r="F183" s="298" t="s">
        <v>381</v>
      </c>
      <c r="G183" s="298" t="s">
        <v>1037</v>
      </c>
      <c r="H183" s="298">
        <v>2024</v>
      </c>
      <c r="I183" s="274" t="s">
        <v>108</v>
      </c>
      <c r="J183" s="298" t="s">
        <v>1040</v>
      </c>
      <c r="K183" s="266">
        <v>0</v>
      </c>
      <c r="L183" s="298" t="s">
        <v>70</v>
      </c>
      <c r="M183" s="266">
        <v>2</v>
      </c>
      <c r="N183" s="266">
        <v>365</v>
      </c>
      <c r="O183" s="290" t="s">
        <v>115</v>
      </c>
      <c r="P183" s="266">
        <v>149</v>
      </c>
      <c r="Q183" s="115">
        <v>9854041</v>
      </c>
      <c r="R183" s="116">
        <v>11900000</v>
      </c>
    </row>
    <row r="184" spans="2:18" ht="16.5" x14ac:dyDescent="0.25">
      <c r="B184" s="282">
        <v>179</v>
      </c>
      <c r="C184" s="266" t="s">
        <v>1019</v>
      </c>
      <c r="D184" s="266" t="s">
        <v>1045</v>
      </c>
      <c r="E184" s="266" t="s">
        <v>1046</v>
      </c>
      <c r="F184" s="298" t="s">
        <v>381</v>
      </c>
      <c r="G184" s="298" t="s">
        <v>1037</v>
      </c>
      <c r="H184" s="298">
        <v>2024</v>
      </c>
      <c r="I184" s="274" t="s">
        <v>108</v>
      </c>
      <c r="J184" s="298" t="s">
        <v>1040</v>
      </c>
      <c r="K184" s="266">
        <v>0</v>
      </c>
      <c r="L184" s="298" t="s">
        <v>70</v>
      </c>
      <c r="M184" s="266">
        <v>2</v>
      </c>
      <c r="N184" s="266">
        <v>365</v>
      </c>
      <c r="O184" s="290" t="s">
        <v>115</v>
      </c>
      <c r="P184" s="266">
        <v>149</v>
      </c>
      <c r="Q184" s="115">
        <v>9854041</v>
      </c>
      <c r="R184" s="116">
        <v>11900000</v>
      </c>
    </row>
    <row r="185" spans="2:18" ht="16.5" x14ac:dyDescent="0.25">
      <c r="B185" s="282">
        <v>180</v>
      </c>
      <c r="C185" s="266" t="s">
        <v>1020</v>
      </c>
      <c r="D185" s="266" t="s">
        <v>1048</v>
      </c>
      <c r="E185" s="266" t="s">
        <v>1047</v>
      </c>
      <c r="F185" s="298" t="s">
        <v>381</v>
      </c>
      <c r="G185" s="298" t="s">
        <v>1037</v>
      </c>
      <c r="H185" s="298">
        <v>2024</v>
      </c>
      <c r="I185" s="274" t="s">
        <v>108</v>
      </c>
      <c r="J185" s="298" t="s">
        <v>1040</v>
      </c>
      <c r="K185" s="266">
        <v>0</v>
      </c>
      <c r="L185" s="298" t="s">
        <v>70</v>
      </c>
      <c r="M185" s="266">
        <v>2</v>
      </c>
      <c r="N185" s="266">
        <v>365</v>
      </c>
      <c r="O185" s="290" t="s">
        <v>115</v>
      </c>
      <c r="P185" s="266">
        <v>149</v>
      </c>
      <c r="Q185" s="115">
        <v>9854041</v>
      </c>
      <c r="R185" s="116">
        <v>11900000</v>
      </c>
    </row>
    <row r="186" spans="2:18" ht="16.5" x14ac:dyDescent="0.25">
      <c r="B186" s="282">
        <v>181</v>
      </c>
      <c r="C186" s="266" t="s">
        <v>1021</v>
      </c>
      <c r="D186" s="266" t="s">
        <v>1049</v>
      </c>
      <c r="E186" s="266" t="s">
        <v>1050</v>
      </c>
      <c r="F186" s="298" t="s">
        <v>381</v>
      </c>
      <c r="G186" s="298" t="s">
        <v>1037</v>
      </c>
      <c r="H186" s="298">
        <v>2024</v>
      </c>
      <c r="I186" s="274" t="s">
        <v>108</v>
      </c>
      <c r="J186" s="298" t="s">
        <v>1040</v>
      </c>
      <c r="K186" s="266">
        <v>0</v>
      </c>
      <c r="L186" s="298" t="s">
        <v>70</v>
      </c>
      <c r="M186" s="266">
        <v>2</v>
      </c>
      <c r="N186" s="266">
        <v>365</v>
      </c>
      <c r="O186" s="290" t="s">
        <v>115</v>
      </c>
      <c r="P186" s="266">
        <v>149</v>
      </c>
      <c r="Q186" s="115">
        <v>9854041</v>
      </c>
      <c r="R186" s="116">
        <v>11900000</v>
      </c>
    </row>
    <row r="187" spans="2:18" ht="16.5" x14ac:dyDescent="0.25">
      <c r="B187" s="282">
        <v>182</v>
      </c>
      <c r="C187" s="266" t="s">
        <v>1022</v>
      </c>
      <c r="D187" s="266" t="s">
        <v>1052</v>
      </c>
      <c r="E187" s="266" t="s">
        <v>1051</v>
      </c>
      <c r="F187" s="298" t="s">
        <v>381</v>
      </c>
      <c r="G187" s="298" t="s">
        <v>1037</v>
      </c>
      <c r="H187" s="298">
        <v>2024</v>
      </c>
      <c r="I187" s="274" t="s">
        <v>108</v>
      </c>
      <c r="J187" s="298" t="s">
        <v>1040</v>
      </c>
      <c r="K187" s="266">
        <v>0</v>
      </c>
      <c r="L187" s="298" t="s">
        <v>70</v>
      </c>
      <c r="M187" s="266">
        <v>2</v>
      </c>
      <c r="N187" s="266">
        <v>365</v>
      </c>
      <c r="O187" s="290" t="s">
        <v>115</v>
      </c>
      <c r="P187" s="266">
        <v>149</v>
      </c>
      <c r="Q187" s="115">
        <v>9854041</v>
      </c>
      <c r="R187" s="116">
        <v>11900000</v>
      </c>
    </row>
    <row r="188" spans="2:18" ht="16.5" x14ac:dyDescent="0.25">
      <c r="B188" s="282">
        <v>183</v>
      </c>
      <c r="C188" s="266" t="s">
        <v>1023</v>
      </c>
      <c r="D188" s="266" t="s">
        <v>1053</v>
      </c>
      <c r="E188" s="266" t="s">
        <v>1054</v>
      </c>
      <c r="F188" s="298" t="s">
        <v>381</v>
      </c>
      <c r="G188" s="298" t="s">
        <v>1037</v>
      </c>
      <c r="H188" s="298">
        <v>2024</v>
      </c>
      <c r="I188" s="274" t="s">
        <v>108</v>
      </c>
      <c r="J188" s="298" t="s">
        <v>1040</v>
      </c>
      <c r="K188" s="266">
        <v>0</v>
      </c>
      <c r="L188" s="298" t="s">
        <v>70</v>
      </c>
      <c r="M188" s="266">
        <v>2</v>
      </c>
      <c r="N188" s="266">
        <v>365</v>
      </c>
      <c r="O188" s="290" t="s">
        <v>115</v>
      </c>
      <c r="P188" s="266">
        <v>149</v>
      </c>
      <c r="Q188" s="115">
        <v>9854041</v>
      </c>
      <c r="R188" s="116">
        <v>11900000</v>
      </c>
    </row>
    <row r="189" spans="2:18" ht="16.5" x14ac:dyDescent="0.25">
      <c r="B189" s="282">
        <v>184</v>
      </c>
      <c r="C189" s="266" t="s">
        <v>1024</v>
      </c>
      <c r="D189" s="266" t="s">
        <v>1055</v>
      </c>
      <c r="E189" s="266" t="s">
        <v>1056</v>
      </c>
      <c r="F189" s="298" t="s">
        <v>381</v>
      </c>
      <c r="G189" s="298" t="s">
        <v>1037</v>
      </c>
      <c r="H189" s="298">
        <v>2024</v>
      </c>
      <c r="I189" s="274" t="s">
        <v>108</v>
      </c>
      <c r="J189" s="298" t="s">
        <v>1040</v>
      </c>
      <c r="K189" s="266">
        <v>0</v>
      </c>
      <c r="L189" s="298" t="s">
        <v>70</v>
      </c>
      <c r="M189" s="266">
        <v>2</v>
      </c>
      <c r="N189" s="266">
        <v>365</v>
      </c>
      <c r="O189" s="290" t="s">
        <v>115</v>
      </c>
      <c r="P189" s="266">
        <v>149</v>
      </c>
      <c r="Q189" s="115">
        <v>9854041</v>
      </c>
      <c r="R189" s="116">
        <v>11900000</v>
      </c>
    </row>
    <row r="190" spans="2:18" ht="16.5" x14ac:dyDescent="0.25">
      <c r="B190" s="282">
        <v>185</v>
      </c>
      <c r="C190" s="266" t="s">
        <v>1025</v>
      </c>
      <c r="D190" s="266" t="s">
        <v>1057</v>
      </c>
      <c r="E190" s="266" t="s">
        <v>1058</v>
      </c>
      <c r="F190" s="298" t="s">
        <v>381</v>
      </c>
      <c r="G190" s="298" t="s">
        <v>1037</v>
      </c>
      <c r="H190" s="298">
        <v>2024</v>
      </c>
      <c r="I190" s="274" t="s">
        <v>108</v>
      </c>
      <c r="J190" s="298" t="s">
        <v>1040</v>
      </c>
      <c r="K190" s="266">
        <v>0</v>
      </c>
      <c r="L190" s="298" t="s">
        <v>70</v>
      </c>
      <c r="M190" s="266">
        <v>2</v>
      </c>
      <c r="N190" s="266">
        <v>365</v>
      </c>
      <c r="O190" s="290" t="s">
        <v>115</v>
      </c>
      <c r="P190" s="266">
        <v>149</v>
      </c>
      <c r="Q190" s="115">
        <v>9854041</v>
      </c>
      <c r="R190" s="116">
        <v>11900000</v>
      </c>
    </row>
    <row r="191" spans="2:18" ht="16.5" x14ac:dyDescent="0.25">
      <c r="B191" s="282">
        <v>186</v>
      </c>
      <c r="C191" s="298" t="s">
        <v>1026</v>
      </c>
      <c r="D191" s="266" t="s">
        <v>1059</v>
      </c>
      <c r="E191" s="266" t="s">
        <v>1060</v>
      </c>
      <c r="F191" s="298" t="s">
        <v>381</v>
      </c>
      <c r="G191" s="298" t="s">
        <v>1037</v>
      </c>
      <c r="H191" s="298">
        <v>2024</v>
      </c>
      <c r="I191" s="274" t="s">
        <v>108</v>
      </c>
      <c r="J191" s="298" t="s">
        <v>1040</v>
      </c>
      <c r="K191" s="266">
        <v>0</v>
      </c>
      <c r="L191" s="298" t="s">
        <v>70</v>
      </c>
      <c r="M191" s="266">
        <v>2</v>
      </c>
      <c r="N191" s="266">
        <v>365</v>
      </c>
      <c r="O191" s="290" t="s">
        <v>115</v>
      </c>
      <c r="P191" s="266">
        <v>149</v>
      </c>
      <c r="Q191" s="115">
        <v>9854041</v>
      </c>
      <c r="R191" s="116">
        <v>11900000</v>
      </c>
    </row>
    <row r="192" spans="2:18" ht="16.5" x14ac:dyDescent="0.25">
      <c r="B192" s="282">
        <v>187</v>
      </c>
      <c r="C192" s="266" t="s">
        <v>1027</v>
      </c>
      <c r="D192" s="266" t="s">
        <v>1061</v>
      </c>
      <c r="E192" s="266" t="s">
        <v>1062</v>
      </c>
      <c r="F192" s="298" t="s">
        <v>381</v>
      </c>
      <c r="G192" s="298" t="s">
        <v>1037</v>
      </c>
      <c r="H192" s="298">
        <v>2024</v>
      </c>
      <c r="I192" s="274" t="s">
        <v>108</v>
      </c>
      <c r="J192" s="298" t="s">
        <v>1040</v>
      </c>
      <c r="K192" s="266">
        <v>0</v>
      </c>
      <c r="L192" s="298" t="s">
        <v>70</v>
      </c>
      <c r="M192" s="266">
        <v>2</v>
      </c>
      <c r="N192" s="266">
        <v>365</v>
      </c>
      <c r="O192" s="290" t="s">
        <v>115</v>
      </c>
      <c r="P192" s="266">
        <v>149</v>
      </c>
      <c r="Q192" s="115">
        <v>9854041</v>
      </c>
      <c r="R192" s="116">
        <v>11900000</v>
      </c>
    </row>
    <row r="193" spans="2:18" ht="16.5" x14ac:dyDescent="0.25">
      <c r="B193" s="282">
        <v>188</v>
      </c>
      <c r="C193" s="266" t="s">
        <v>1028</v>
      </c>
      <c r="D193" s="266" t="s">
        <v>1064</v>
      </c>
      <c r="E193" s="266" t="s">
        <v>1063</v>
      </c>
      <c r="F193" s="298" t="s">
        <v>381</v>
      </c>
      <c r="G193" s="298" t="s">
        <v>1037</v>
      </c>
      <c r="H193" s="298">
        <v>2024</v>
      </c>
      <c r="I193" s="274" t="s">
        <v>108</v>
      </c>
      <c r="J193" s="298" t="s">
        <v>1040</v>
      </c>
      <c r="K193" s="266">
        <v>0</v>
      </c>
      <c r="L193" s="298" t="s">
        <v>70</v>
      </c>
      <c r="M193" s="266">
        <v>2</v>
      </c>
      <c r="N193" s="266">
        <v>365</v>
      </c>
      <c r="O193" s="290" t="s">
        <v>115</v>
      </c>
      <c r="P193" s="266">
        <v>149</v>
      </c>
      <c r="Q193" s="115">
        <v>9854041</v>
      </c>
      <c r="R193" s="116">
        <v>11900000</v>
      </c>
    </row>
    <row r="194" spans="2:18" ht="16.5" x14ac:dyDescent="0.25">
      <c r="B194" s="282">
        <v>189</v>
      </c>
      <c r="C194" s="266" t="s">
        <v>1029</v>
      </c>
      <c r="D194" s="301" t="s">
        <v>1065</v>
      </c>
      <c r="E194" s="266" t="s">
        <v>1066</v>
      </c>
      <c r="F194" s="298" t="s">
        <v>381</v>
      </c>
      <c r="G194" s="298" t="s">
        <v>1037</v>
      </c>
      <c r="H194" s="298">
        <v>2024</v>
      </c>
      <c r="I194" s="274" t="s">
        <v>108</v>
      </c>
      <c r="J194" s="298" t="s">
        <v>1040</v>
      </c>
      <c r="K194" s="266">
        <v>0</v>
      </c>
      <c r="L194" s="298" t="s">
        <v>70</v>
      </c>
      <c r="M194" s="266">
        <v>2</v>
      </c>
      <c r="N194" s="266">
        <v>365</v>
      </c>
      <c r="O194" s="290" t="s">
        <v>115</v>
      </c>
      <c r="P194" s="266">
        <v>149</v>
      </c>
      <c r="Q194" s="115">
        <v>9854041</v>
      </c>
      <c r="R194" s="116">
        <v>11900000</v>
      </c>
    </row>
    <row r="195" spans="2:18" ht="16.5" x14ac:dyDescent="0.25">
      <c r="B195" s="282">
        <v>190</v>
      </c>
      <c r="C195" s="298" t="s">
        <v>1030</v>
      </c>
      <c r="D195" s="298" t="s">
        <v>1067</v>
      </c>
      <c r="E195" s="298" t="s">
        <v>1068</v>
      </c>
      <c r="F195" s="266" t="s">
        <v>1069</v>
      </c>
      <c r="G195" s="303" t="s">
        <v>1073</v>
      </c>
      <c r="H195" s="266">
        <v>2012</v>
      </c>
      <c r="I195" s="274" t="s">
        <v>108</v>
      </c>
      <c r="J195" s="302" t="s">
        <v>118</v>
      </c>
      <c r="K195" s="266">
        <v>3000</v>
      </c>
      <c r="L195" s="266" t="s">
        <v>1070</v>
      </c>
      <c r="M195" s="266">
        <v>3</v>
      </c>
      <c r="N195" s="266">
        <v>365</v>
      </c>
      <c r="O195" s="290" t="s">
        <v>1071</v>
      </c>
      <c r="P195" s="266">
        <v>2476</v>
      </c>
      <c r="Q195" s="115" t="s">
        <v>1072</v>
      </c>
      <c r="R195" s="116">
        <v>42500000</v>
      </c>
    </row>
    <row r="196" spans="2:18" ht="16.5" x14ac:dyDescent="0.25">
      <c r="B196" s="297">
        <v>191</v>
      </c>
      <c r="C196" s="306" t="s">
        <v>1031</v>
      </c>
      <c r="D196" s="307" t="s">
        <v>1075</v>
      </c>
      <c r="E196" s="307" t="s">
        <v>1074</v>
      </c>
      <c r="F196" s="307" t="s">
        <v>1076</v>
      </c>
      <c r="G196" s="308" t="s">
        <v>1077</v>
      </c>
      <c r="H196" s="307">
        <v>2018</v>
      </c>
      <c r="I196" s="291" t="s">
        <v>108</v>
      </c>
      <c r="J196" s="306" t="s">
        <v>118</v>
      </c>
      <c r="K196" s="307">
        <v>2750</v>
      </c>
      <c r="L196" s="307" t="s">
        <v>1078</v>
      </c>
      <c r="M196" s="307">
        <v>3</v>
      </c>
      <c r="N196" s="307">
        <v>365</v>
      </c>
      <c r="O196" s="293" t="s">
        <v>1071</v>
      </c>
      <c r="P196" s="307">
        <v>2771</v>
      </c>
      <c r="Q196" s="309" t="s">
        <v>1079</v>
      </c>
      <c r="R196" s="116">
        <v>73200000</v>
      </c>
    </row>
    <row r="197" spans="2:18" ht="16.5" x14ac:dyDescent="0.25">
      <c r="B197" s="466"/>
      <c r="C197" s="466"/>
      <c r="D197" s="466"/>
      <c r="E197" s="466"/>
      <c r="F197" s="466"/>
      <c r="G197" s="466"/>
      <c r="H197" s="466"/>
      <c r="I197" s="466"/>
      <c r="J197" s="466"/>
      <c r="K197" s="466"/>
      <c r="L197" s="466"/>
      <c r="M197" s="466"/>
      <c r="N197" s="466"/>
      <c r="O197" s="466"/>
      <c r="P197" s="466"/>
      <c r="Q197" s="466"/>
      <c r="R197" s="116">
        <f>SUM(R6:R196)</f>
        <v>5296600000</v>
      </c>
    </row>
  </sheetData>
  <mergeCells count="5">
    <mergeCell ref="E2:N2"/>
    <mergeCell ref="O2:P4"/>
    <mergeCell ref="E3:N3"/>
    <mergeCell ref="E4:N4"/>
    <mergeCell ref="B197:Q197"/>
  </mergeCells>
  <phoneticPr fontId="93" type="noConversion"/>
  <pageMargins left="0.7" right="0.7" top="0.75" bottom="0.75" header="0.3" footer="0.3"/>
  <pageSetup orientation="portrait" r:id="rId1"/>
  <ignoredErrors>
    <ignoredError sqref="Q100:Q127 Q11:Q14 Q29 Q19 Q20:Q23 Q24 Q27 Q26 Q25 Q45:Q53 Q54:Q57 Q60:Q63 Q64:Q99 Q58:Q59 Q42:Q44 Q40:Q41 Q39 Q37:Q38 Q30:Q36 Q16:Q18 Q15"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AD77F-4091-40D3-96BD-07BF9111690B}">
  <dimension ref="C2:M29"/>
  <sheetViews>
    <sheetView showGridLines="0" topLeftCell="A6" zoomScaleNormal="100" workbookViewId="0">
      <selection activeCell="B7" sqref="B7:F7"/>
    </sheetView>
  </sheetViews>
  <sheetFormatPr baseColWidth="10" defaultColWidth="11.25" defaultRowHeight="15.75" x14ac:dyDescent="0.25"/>
  <cols>
    <col min="1" max="2" width="11.25" style="49"/>
    <col min="3" max="3" width="17.25" style="49" customWidth="1"/>
    <col min="4" max="4" width="10" style="49" bestFit="1" customWidth="1"/>
    <col min="5" max="5" width="15.25" style="49" customWidth="1"/>
    <col min="6" max="6" width="14.125" style="49" customWidth="1"/>
    <col min="7" max="7" width="4.25" style="49" customWidth="1"/>
    <col min="8" max="8" width="15.25" style="49" customWidth="1"/>
    <col min="9" max="9" width="12" style="49" customWidth="1"/>
    <col min="10" max="10" width="3" style="49" customWidth="1"/>
    <col min="11" max="11" width="13.5" style="49" bestFit="1" customWidth="1"/>
    <col min="12" max="12" width="23.625" style="49" bestFit="1" customWidth="1"/>
    <col min="13" max="13" width="13.5" style="49" customWidth="1"/>
    <col min="14" max="16384" width="11.25" style="49"/>
  </cols>
  <sheetData>
    <row r="2" spans="3:13" ht="18" x14ac:dyDescent="0.25">
      <c r="C2" s="476" t="s">
        <v>79</v>
      </c>
      <c r="D2" s="476"/>
      <c r="E2" s="476"/>
      <c r="F2" s="476"/>
      <c r="G2" s="476"/>
      <c r="H2" s="476"/>
      <c r="I2" s="476"/>
    </row>
    <row r="3" spans="3:13" x14ac:dyDescent="0.25">
      <c r="C3" s="109"/>
      <c r="D3" s="109"/>
      <c r="E3" s="109"/>
      <c r="F3" s="109"/>
      <c r="G3" s="109"/>
      <c r="H3" s="109"/>
      <c r="I3" s="109"/>
    </row>
    <row r="4" spans="3:13" ht="18" x14ac:dyDescent="0.25">
      <c r="C4" s="476" t="s">
        <v>567</v>
      </c>
      <c r="D4" s="476"/>
      <c r="E4" s="476"/>
      <c r="F4" s="476"/>
      <c r="G4" s="476"/>
      <c r="H4" s="476"/>
      <c r="I4" s="476"/>
    </row>
    <row r="5" spans="3:13" x14ac:dyDescent="0.25">
      <c r="C5" s="484" t="s">
        <v>568</v>
      </c>
      <c r="D5" s="484"/>
      <c r="E5" s="484"/>
      <c r="F5" s="484"/>
      <c r="G5" s="484"/>
      <c r="H5" s="484"/>
      <c r="I5" s="484"/>
    </row>
    <row r="6" spans="3:13" x14ac:dyDescent="0.25">
      <c r="C6" s="485"/>
      <c r="D6" s="485"/>
      <c r="E6" s="485"/>
      <c r="F6" s="52"/>
    </row>
    <row r="7" spans="3:13" s="52" customFormat="1" ht="32.25" customHeight="1" x14ac:dyDescent="0.25">
      <c r="C7" s="486"/>
      <c r="D7" s="486"/>
      <c r="E7" s="486"/>
      <c r="F7" s="107" t="s">
        <v>569</v>
      </c>
      <c r="G7" s="94"/>
      <c r="H7" s="108" t="s">
        <v>570</v>
      </c>
      <c r="I7" s="108" t="s">
        <v>571</v>
      </c>
      <c r="J7" s="94"/>
      <c r="K7" s="467" t="s">
        <v>572</v>
      </c>
      <c r="L7" s="467"/>
      <c r="M7" s="467"/>
    </row>
    <row r="8" spans="3:13" x14ac:dyDescent="0.25">
      <c r="C8" s="468" t="s">
        <v>573</v>
      </c>
      <c r="D8" s="468"/>
      <c r="E8" s="487"/>
      <c r="F8" s="54">
        <v>20</v>
      </c>
      <c r="H8" s="54" t="s">
        <v>574</v>
      </c>
      <c r="I8" s="54">
        <v>1</v>
      </c>
      <c r="K8" s="53" t="s">
        <v>575</v>
      </c>
      <c r="L8" s="53" t="s">
        <v>576</v>
      </c>
      <c r="M8" s="53" t="s">
        <v>577</v>
      </c>
    </row>
    <row r="9" spans="3:13" x14ac:dyDescent="0.25">
      <c r="C9" s="468" t="s">
        <v>578</v>
      </c>
      <c r="D9" s="468"/>
      <c r="E9" s="468"/>
      <c r="F9" s="55">
        <f>M9</f>
        <v>23827954</v>
      </c>
      <c r="H9" s="54" t="s">
        <v>579</v>
      </c>
      <c r="I9" s="54">
        <v>1</v>
      </c>
      <c r="K9" s="55">
        <v>17949978</v>
      </c>
      <c r="L9" s="55">
        <v>5877976</v>
      </c>
      <c r="M9" s="63">
        <f>K9+L9</f>
        <v>23827954</v>
      </c>
    </row>
    <row r="10" spans="3:13" x14ac:dyDescent="0.25">
      <c r="C10" s="469" t="s">
        <v>580</v>
      </c>
      <c r="D10" s="469"/>
      <c r="E10" s="469"/>
      <c r="F10" s="56">
        <f>F9*F8</f>
        <v>476559080</v>
      </c>
      <c r="H10" s="104" t="s">
        <v>581</v>
      </c>
      <c r="I10" s="104">
        <v>19</v>
      </c>
      <c r="J10" s="105"/>
    </row>
    <row r="11" spans="3:13" x14ac:dyDescent="0.25">
      <c r="C11" s="478" t="s">
        <v>582</v>
      </c>
      <c r="D11" s="479"/>
      <c r="E11" s="480"/>
      <c r="F11" s="57">
        <f>I12</f>
        <v>48</v>
      </c>
      <c r="H11" s="104" t="s">
        <v>583</v>
      </c>
      <c r="I11" s="104">
        <v>27</v>
      </c>
      <c r="J11" s="105"/>
    </row>
    <row r="12" spans="3:13" x14ac:dyDescent="0.25">
      <c r="C12" s="481" t="s">
        <v>81</v>
      </c>
      <c r="D12" s="482"/>
      <c r="E12" s="483"/>
      <c r="F12" s="234">
        <f>F10*F11</f>
        <v>22874835840</v>
      </c>
      <c r="H12" s="53" t="s">
        <v>577</v>
      </c>
      <c r="I12" s="53">
        <f>SUM(I8:I11)</f>
        <v>48</v>
      </c>
    </row>
    <row r="13" spans="3:13" x14ac:dyDescent="0.25">
      <c r="H13" s="50"/>
    </row>
    <row r="14" spans="3:13" x14ac:dyDescent="0.25">
      <c r="I14" s="58"/>
    </row>
    <row r="15" spans="3:13" x14ac:dyDescent="0.25">
      <c r="C15" s="474" t="s">
        <v>584</v>
      </c>
      <c r="D15" s="474"/>
      <c r="E15" s="474"/>
      <c r="F15" s="55">
        <v>16188652</v>
      </c>
    </row>
    <row r="16" spans="3:13" x14ac:dyDescent="0.25">
      <c r="C16" s="474" t="s">
        <v>585</v>
      </c>
      <c r="D16" s="474"/>
      <c r="E16" s="474"/>
      <c r="F16" s="63">
        <v>17949978</v>
      </c>
    </row>
    <row r="17" spans="3:12" x14ac:dyDescent="0.25">
      <c r="C17" s="474" t="s">
        <v>586</v>
      </c>
      <c r="D17" s="474"/>
      <c r="E17" s="474"/>
      <c r="F17" s="63">
        <f>F16-F15</f>
        <v>1761326</v>
      </c>
      <c r="G17" s="51"/>
    </row>
    <row r="18" spans="3:12" x14ac:dyDescent="0.25">
      <c r="C18" s="477" t="s">
        <v>587</v>
      </c>
      <c r="D18" s="477"/>
      <c r="E18" s="477"/>
      <c r="F18" s="187">
        <f>F17/F15</f>
        <v>0.10880004091755138</v>
      </c>
    </row>
    <row r="20" spans="3:12" x14ac:dyDescent="0.25">
      <c r="C20" s="471" t="s">
        <v>588</v>
      </c>
      <c r="D20" s="472"/>
      <c r="E20" s="472"/>
      <c r="F20" s="473"/>
    </row>
    <row r="21" spans="3:12" x14ac:dyDescent="0.25">
      <c r="C21" s="474" t="s">
        <v>585</v>
      </c>
      <c r="D21" s="474"/>
      <c r="E21" s="474"/>
      <c r="F21" s="63">
        <f>F16</f>
        <v>17949978</v>
      </c>
    </row>
    <row r="22" spans="3:12" ht="15.6" customHeight="1" x14ac:dyDescent="0.25">
      <c r="C22" s="470" t="s">
        <v>589</v>
      </c>
      <c r="D22" s="470"/>
      <c r="E22" s="60" t="s">
        <v>590</v>
      </c>
      <c r="F22" s="61">
        <v>45689</v>
      </c>
    </row>
    <row r="23" spans="3:12" x14ac:dyDescent="0.25">
      <c r="C23" s="470"/>
      <c r="D23" s="470"/>
      <c r="E23" s="60" t="s">
        <v>591</v>
      </c>
      <c r="F23" s="61">
        <v>45938</v>
      </c>
    </row>
    <row r="24" spans="3:12" x14ac:dyDescent="0.25">
      <c r="C24" s="470"/>
      <c r="D24" s="470"/>
      <c r="E24" s="60" t="s">
        <v>592</v>
      </c>
      <c r="F24" s="62">
        <f>F23-F22</f>
        <v>249</v>
      </c>
    </row>
    <row r="25" spans="3:12" x14ac:dyDescent="0.25">
      <c r="E25" s="59"/>
    </row>
    <row r="26" spans="3:12" x14ac:dyDescent="0.25">
      <c r="E26" s="59"/>
    </row>
    <row r="27" spans="3:12" ht="35.25" customHeight="1" x14ac:dyDescent="0.25">
      <c r="C27" s="475" t="s">
        <v>1084</v>
      </c>
      <c r="D27" s="475"/>
      <c r="E27" s="475"/>
      <c r="F27" s="475"/>
      <c r="G27" s="475"/>
      <c r="H27" s="475"/>
      <c r="I27" s="475"/>
      <c r="J27" s="475"/>
      <c r="K27" s="475"/>
      <c r="L27" s="475"/>
    </row>
    <row r="28" spans="3:12" x14ac:dyDescent="0.25">
      <c r="E28" s="50"/>
    </row>
    <row r="29" spans="3:12" x14ac:dyDescent="0.25">
      <c r="E29" s="50"/>
    </row>
  </sheetData>
  <mergeCells count="19">
    <mergeCell ref="C27:L27"/>
    <mergeCell ref="C2:I2"/>
    <mergeCell ref="C16:E16"/>
    <mergeCell ref="C15:E15"/>
    <mergeCell ref="C17:E17"/>
    <mergeCell ref="C18:E18"/>
    <mergeCell ref="C11:E11"/>
    <mergeCell ref="C12:E12"/>
    <mergeCell ref="C5:I5"/>
    <mergeCell ref="C4:I4"/>
    <mergeCell ref="C6:E6"/>
    <mergeCell ref="C7:E7"/>
    <mergeCell ref="C8:E8"/>
    <mergeCell ref="K7:M7"/>
    <mergeCell ref="C9:E9"/>
    <mergeCell ref="C10:E10"/>
    <mergeCell ref="C22:D24"/>
    <mergeCell ref="C20:F20"/>
    <mergeCell ref="C21:E2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4FB6-88E5-4F54-BFE6-26715C7A0D42}">
  <dimension ref="A1:K936"/>
  <sheetViews>
    <sheetView showGridLines="0" zoomScale="115" zoomScaleNormal="115" workbookViewId="0">
      <selection activeCell="B7" sqref="B7:F7"/>
    </sheetView>
  </sheetViews>
  <sheetFormatPr baseColWidth="10" defaultColWidth="12.625" defaultRowHeight="15" customHeight="1" x14ac:dyDescent="0.25"/>
  <cols>
    <col min="1" max="2" width="7.625" style="75" customWidth="1"/>
    <col min="3" max="3" width="35.375" style="75" customWidth="1"/>
    <col min="4" max="4" width="27.875" style="75" bestFit="1" customWidth="1"/>
    <col min="5" max="6" width="12.625" style="75" customWidth="1"/>
    <col min="7" max="7" width="16.625" style="77" customWidth="1"/>
    <col min="8" max="8" width="14.5" style="75" customWidth="1"/>
    <col min="9" max="9" width="11.5" style="75" bestFit="1" customWidth="1"/>
    <col min="10" max="10" width="14.875" style="75" customWidth="1"/>
    <col min="11" max="11" width="13.375" style="75" customWidth="1"/>
    <col min="12" max="16384" width="12.625" style="75"/>
  </cols>
  <sheetData>
    <row r="1" spans="1:11" ht="12.75" x14ac:dyDescent="0.25">
      <c r="C1" s="76"/>
      <c r="D1" s="76"/>
      <c r="E1" s="76"/>
      <c r="F1" s="76"/>
    </row>
    <row r="2" spans="1:11" ht="27" x14ac:dyDescent="0.25">
      <c r="B2" s="491" t="s">
        <v>593</v>
      </c>
      <c r="C2" s="491"/>
      <c r="D2" s="491"/>
      <c r="E2" s="491"/>
      <c r="F2" s="491"/>
      <c r="G2" s="491"/>
      <c r="H2" s="491"/>
      <c r="I2" s="491"/>
      <c r="J2" s="491"/>
    </row>
    <row r="3" spans="1:11" ht="25.5" x14ac:dyDescent="0.25">
      <c r="B3" s="494" t="s">
        <v>740</v>
      </c>
      <c r="C3" s="494"/>
      <c r="D3" s="494"/>
      <c r="E3" s="494"/>
      <c r="F3" s="494"/>
      <c r="G3" s="494"/>
      <c r="H3" s="494"/>
      <c r="I3" s="494"/>
      <c r="J3" s="494"/>
    </row>
    <row r="4" spans="1:11" ht="12" customHeight="1" x14ac:dyDescent="0.25">
      <c r="C4" s="76"/>
      <c r="D4" s="489"/>
      <c r="E4" s="489"/>
      <c r="F4" s="489"/>
      <c r="G4" s="489"/>
    </row>
    <row r="5" spans="1:11" ht="12" customHeight="1" x14ac:dyDescent="0.25">
      <c r="C5" s="76"/>
      <c r="D5" s="76"/>
      <c r="E5" s="76"/>
      <c r="F5" s="76"/>
    </row>
    <row r="6" spans="1:11" ht="12" customHeight="1" x14ac:dyDescent="0.2">
      <c r="C6" s="76"/>
      <c r="D6" s="76"/>
      <c r="E6" s="76"/>
      <c r="F6" s="76"/>
      <c r="G6" s="499" t="s">
        <v>1104</v>
      </c>
      <c r="H6" s="500"/>
      <c r="I6" s="500"/>
      <c r="J6" s="501"/>
      <c r="K6" s="336"/>
    </row>
    <row r="7" spans="1:11" ht="12" customHeight="1" x14ac:dyDescent="0.25">
      <c r="C7" s="492" t="s">
        <v>1085</v>
      </c>
      <c r="D7" s="493"/>
      <c r="E7" s="332"/>
      <c r="F7" s="238"/>
      <c r="G7" s="459" t="s">
        <v>1098</v>
      </c>
      <c r="H7" s="459"/>
      <c r="I7" s="459" t="s">
        <v>1089</v>
      </c>
      <c r="J7" s="459"/>
    </row>
    <row r="8" spans="1:11" ht="15" customHeight="1" x14ac:dyDescent="0.25">
      <c r="C8" s="84" t="s">
        <v>734</v>
      </c>
      <c r="D8" s="130">
        <v>112754200</v>
      </c>
      <c r="F8" s="331" t="s">
        <v>1099</v>
      </c>
      <c r="G8" s="495">
        <v>45597</v>
      </c>
      <c r="H8" s="496"/>
      <c r="I8" s="495">
        <v>45616</v>
      </c>
      <c r="J8" s="496"/>
    </row>
    <row r="9" spans="1:11" s="79" customFormat="1" ht="15" customHeight="1" x14ac:dyDescent="0.25">
      <c r="C9" s="131" t="s">
        <v>735</v>
      </c>
      <c r="D9" s="132">
        <f>D8/26</f>
        <v>4336700</v>
      </c>
      <c r="F9" s="81" t="s">
        <v>1100</v>
      </c>
      <c r="G9" s="497">
        <v>45938</v>
      </c>
      <c r="H9" s="498"/>
      <c r="I9" s="497">
        <v>45938</v>
      </c>
      <c r="J9" s="498"/>
    </row>
    <row r="10" spans="1:11" ht="15" customHeight="1" x14ac:dyDescent="0.25">
      <c r="C10" s="133" t="s">
        <v>736</v>
      </c>
      <c r="D10" s="134">
        <f>D9/184*365</f>
        <v>8602692.9347826093</v>
      </c>
      <c r="F10" s="76"/>
      <c r="H10" s="333"/>
      <c r="I10" s="334"/>
    </row>
    <row r="11" spans="1:11" ht="15" customHeight="1" x14ac:dyDescent="0.25">
      <c r="C11" s="133" t="s">
        <v>737</v>
      </c>
      <c r="D11" s="312">
        <f>D10/12</f>
        <v>716891.07789855078</v>
      </c>
      <c r="F11" s="76"/>
      <c r="H11" s="333"/>
      <c r="I11" s="335"/>
    </row>
    <row r="12" spans="1:11" ht="12" customHeight="1" x14ac:dyDescent="0.25">
      <c r="C12" s="76"/>
      <c r="D12" s="76"/>
      <c r="E12" s="76"/>
      <c r="F12" s="76"/>
    </row>
    <row r="13" spans="1:11" ht="9" customHeight="1" x14ac:dyDescent="0.25">
      <c r="C13" s="76"/>
      <c r="D13" s="76"/>
      <c r="E13" s="76"/>
      <c r="F13" s="76"/>
    </row>
    <row r="14" spans="1:11" ht="19.149999999999999" customHeight="1" x14ac:dyDescent="0.25">
      <c r="B14" s="80" t="s">
        <v>1101</v>
      </c>
      <c r="C14" s="76"/>
      <c r="D14" s="76"/>
      <c r="E14" s="76"/>
      <c r="F14" s="76"/>
    </row>
    <row r="15" spans="1:11" s="76" customFormat="1" ht="46.9" customHeight="1" x14ac:dyDescent="0.25">
      <c r="A15" s="78"/>
      <c r="B15" s="81" t="s">
        <v>594</v>
      </c>
      <c r="C15" s="81" t="s">
        <v>595</v>
      </c>
      <c r="D15" s="81" t="s">
        <v>570</v>
      </c>
      <c r="E15" s="81" t="s">
        <v>596</v>
      </c>
      <c r="F15" s="81" t="s">
        <v>597</v>
      </c>
      <c r="G15" s="82" t="s">
        <v>738</v>
      </c>
      <c r="H15" s="82" t="s">
        <v>15</v>
      </c>
      <c r="I15" s="82" t="s">
        <v>599</v>
      </c>
      <c r="J15" s="82" t="s">
        <v>600</v>
      </c>
    </row>
    <row r="16" spans="1:11" ht="12.75" x14ac:dyDescent="0.25">
      <c r="A16" s="76"/>
      <c r="B16" s="83">
        <v>1</v>
      </c>
      <c r="C16" s="84" t="s">
        <v>601</v>
      </c>
      <c r="D16" s="84" t="s">
        <v>602</v>
      </c>
      <c r="E16" s="85" t="s">
        <v>603</v>
      </c>
      <c r="F16" s="86">
        <v>32937026</v>
      </c>
      <c r="G16" s="87">
        <f>$D$11</f>
        <v>716891.07789855078</v>
      </c>
      <c r="H16" s="88">
        <f>G16*12</f>
        <v>8602692.9347826093</v>
      </c>
      <c r="I16" s="88">
        <f>H16*5%</f>
        <v>430134.64673913049</v>
      </c>
      <c r="J16" s="88">
        <f>+H16+I16</f>
        <v>9032827.5815217402</v>
      </c>
      <c r="K16" s="89"/>
    </row>
    <row r="17" spans="1:11" ht="12.75" x14ac:dyDescent="0.25">
      <c r="A17" s="76"/>
      <c r="B17" s="83">
        <v>2</v>
      </c>
      <c r="C17" s="84" t="s">
        <v>604</v>
      </c>
      <c r="D17" s="84" t="s">
        <v>602</v>
      </c>
      <c r="E17" s="85" t="s">
        <v>605</v>
      </c>
      <c r="F17" s="86">
        <v>1047398543</v>
      </c>
      <c r="G17" s="87">
        <f t="shared" ref="G17:G42" si="0">$D$11</f>
        <v>716891.07789855078</v>
      </c>
      <c r="H17" s="88">
        <f t="shared" ref="H17:H42" si="1">G17*12</f>
        <v>8602692.9347826093</v>
      </c>
      <c r="I17" s="88">
        <f t="shared" ref="I17:I41" si="2">H17*5%</f>
        <v>430134.64673913049</v>
      </c>
      <c r="J17" s="88">
        <f t="shared" ref="J17:J42" si="3">+H17+I17</f>
        <v>9032827.5815217402</v>
      </c>
      <c r="K17" s="76"/>
    </row>
    <row r="18" spans="1:11" ht="12.75" x14ac:dyDescent="0.25">
      <c r="A18" s="76"/>
      <c r="B18" s="83">
        <v>3</v>
      </c>
      <c r="C18" s="84" t="s">
        <v>606</v>
      </c>
      <c r="D18" s="84" t="s">
        <v>602</v>
      </c>
      <c r="E18" s="85" t="s">
        <v>607</v>
      </c>
      <c r="F18" s="86">
        <v>73208863</v>
      </c>
      <c r="G18" s="87">
        <f t="shared" si="0"/>
        <v>716891.07789855078</v>
      </c>
      <c r="H18" s="88">
        <f t="shared" si="1"/>
        <v>8602692.9347826093</v>
      </c>
      <c r="I18" s="88">
        <f t="shared" si="2"/>
        <v>430134.64673913049</v>
      </c>
      <c r="J18" s="88">
        <f t="shared" si="3"/>
        <v>9032827.5815217402</v>
      </c>
      <c r="K18" s="76"/>
    </row>
    <row r="19" spans="1:11" ht="12.75" x14ac:dyDescent="0.25">
      <c r="A19" s="76"/>
      <c r="B19" s="83">
        <v>4</v>
      </c>
      <c r="C19" s="93" t="s">
        <v>608</v>
      </c>
      <c r="D19" s="84" t="s">
        <v>602</v>
      </c>
      <c r="E19" s="85" t="s">
        <v>609</v>
      </c>
      <c r="F19" s="86">
        <v>7917731</v>
      </c>
      <c r="G19" s="87">
        <f t="shared" si="0"/>
        <v>716891.07789855078</v>
      </c>
      <c r="H19" s="88">
        <f t="shared" si="1"/>
        <v>8602692.9347826093</v>
      </c>
      <c r="I19" s="88">
        <f t="shared" si="2"/>
        <v>430134.64673913049</v>
      </c>
      <c r="J19" s="88">
        <f t="shared" si="3"/>
        <v>9032827.5815217402</v>
      </c>
      <c r="K19" s="76"/>
    </row>
    <row r="20" spans="1:11" ht="15.75" customHeight="1" x14ac:dyDescent="0.25">
      <c r="A20" s="76"/>
      <c r="B20" s="83">
        <v>5</v>
      </c>
      <c r="C20" s="93" t="s">
        <v>610</v>
      </c>
      <c r="D20" s="84" t="s">
        <v>602</v>
      </c>
      <c r="E20" s="85" t="s">
        <v>611</v>
      </c>
      <c r="F20" s="86" t="s">
        <v>612</v>
      </c>
      <c r="G20" s="87">
        <f t="shared" si="0"/>
        <v>716891.07789855078</v>
      </c>
      <c r="H20" s="88">
        <f t="shared" si="1"/>
        <v>8602692.9347826093</v>
      </c>
      <c r="I20" s="88">
        <f t="shared" si="2"/>
        <v>430134.64673913049</v>
      </c>
      <c r="J20" s="88">
        <f t="shared" si="3"/>
        <v>9032827.5815217402</v>
      </c>
      <c r="K20" s="76"/>
    </row>
    <row r="21" spans="1:11" ht="15.75" customHeight="1" x14ac:dyDescent="0.25">
      <c r="A21" s="76"/>
      <c r="B21" s="83">
        <v>6</v>
      </c>
      <c r="C21" s="3" t="s">
        <v>613</v>
      </c>
      <c r="D21" s="84" t="s">
        <v>602</v>
      </c>
      <c r="E21" s="85" t="s">
        <v>614</v>
      </c>
      <c r="F21" s="86">
        <v>73193557</v>
      </c>
      <c r="G21" s="87">
        <f t="shared" si="0"/>
        <v>716891.07789855078</v>
      </c>
      <c r="H21" s="88">
        <f t="shared" si="1"/>
        <v>8602692.9347826093</v>
      </c>
      <c r="I21" s="88">
        <f t="shared" si="2"/>
        <v>430134.64673913049</v>
      </c>
      <c r="J21" s="88">
        <f t="shared" si="3"/>
        <v>9032827.5815217402</v>
      </c>
      <c r="K21" s="76"/>
    </row>
    <row r="22" spans="1:11" ht="15.75" customHeight="1" x14ac:dyDescent="0.25">
      <c r="A22" s="76"/>
      <c r="B22" s="83">
        <v>7</v>
      </c>
      <c r="C22" s="93" t="s">
        <v>615</v>
      </c>
      <c r="D22" s="84" t="s">
        <v>602</v>
      </c>
      <c r="E22" s="85" t="s">
        <v>616</v>
      </c>
      <c r="F22" s="86">
        <v>1047416300</v>
      </c>
      <c r="G22" s="87">
        <f t="shared" si="0"/>
        <v>716891.07789855078</v>
      </c>
      <c r="H22" s="88">
        <f t="shared" si="1"/>
        <v>8602692.9347826093</v>
      </c>
      <c r="I22" s="88">
        <f t="shared" si="2"/>
        <v>430134.64673913049</v>
      </c>
      <c r="J22" s="88">
        <f t="shared" si="3"/>
        <v>9032827.5815217402</v>
      </c>
      <c r="K22" s="76"/>
    </row>
    <row r="23" spans="1:11" ht="15.75" customHeight="1" x14ac:dyDescent="0.25">
      <c r="A23" s="76"/>
      <c r="B23" s="83">
        <v>8</v>
      </c>
      <c r="C23" s="84" t="s">
        <v>617</v>
      </c>
      <c r="D23" s="84" t="s">
        <v>602</v>
      </c>
      <c r="E23" s="85" t="s">
        <v>618</v>
      </c>
      <c r="F23" s="86">
        <v>1128051608</v>
      </c>
      <c r="G23" s="87">
        <f t="shared" si="0"/>
        <v>716891.07789855078</v>
      </c>
      <c r="H23" s="88">
        <f t="shared" si="1"/>
        <v>8602692.9347826093</v>
      </c>
      <c r="I23" s="88">
        <f t="shared" si="2"/>
        <v>430134.64673913049</v>
      </c>
      <c r="J23" s="88">
        <f t="shared" si="3"/>
        <v>9032827.5815217402</v>
      </c>
      <c r="K23" s="76"/>
    </row>
    <row r="24" spans="1:11" ht="12.75" x14ac:dyDescent="0.25">
      <c r="A24" s="76"/>
      <c r="B24" s="83">
        <v>9</v>
      </c>
      <c r="C24" s="90" t="s">
        <v>619</v>
      </c>
      <c r="D24" s="84" t="s">
        <v>602</v>
      </c>
      <c r="E24" s="85" t="s">
        <v>620</v>
      </c>
      <c r="F24" s="86">
        <v>45503577</v>
      </c>
      <c r="G24" s="87">
        <f t="shared" si="0"/>
        <v>716891.07789855078</v>
      </c>
      <c r="H24" s="88">
        <f t="shared" si="1"/>
        <v>8602692.9347826093</v>
      </c>
      <c r="I24" s="88">
        <f t="shared" si="2"/>
        <v>430134.64673913049</v>
      </c>
      <c r="J24" s="88">
        <f t="shared" si="3"/>
        <v>9032827.5815217402</v>
      </c>
      <c r="K24" s="76"/>
    </row>
    <row r="25" spans="1:11" ht="15.75" customHeight="1" x14ac:dyDescent="0.25">
      <c r="A25" s="76"/>
      <c r="B25" s="83">
        <v>10</v>
      </c>
      <c r="C25" s="84" t="s">
        <v>621</v>
      </c>
      <c r="D25" s="84" t="s">
        <v>622</v>
      </c>
      <c r="E25" s="85" t="s">
        <v>623</v>
      </c>
      <c r="F25" s="86">
        <v>73169463</v>
      </c>
      <c r="G25" s="87">
        <f t="shared" si="0"/>
        <v>716891.07789855078</v>
      </c>
      <c r="H25" s="88">
        <f t="shared" si="1"/>
        <v>8602692.9347826093</v>
      </c>
      <c r="I25" s="88">
        <f t="shared" si="2"/>
        <v>430134.64673913049</v>
      </c>
      <c r="J25" s="88">
        <f t="shared" si="3"/>
        <v>9032827.5815217402</v>
      </c>
      <c r="K25" s="76"/>
    </row>
    <row r="26" spans="1:11" ht="15.75" customHeight="1" x14ac:dyDescent="0.25">
      <c r="A26" s="76"/>
      <c r="B26" s="83">
        <v>11</v>
      </c>
      <c r="C26" s="84" t="s">
        <v>624</v>
      </c>
      <c r="D26" s="84" t="s">
        <v>622</v>
      </c>
      <c r="E26" s="85" t="s">
        <v>625</v>
      </c>
      <c r="F26" s="86">
        <v>1143412242</v>
      </c>
      <c r="G26" s="87">
        <f t="shared" si="0"/>
        <v>716891.07789855078</v>
      </c>
      <c r="H26" s="88">
        <f t="shared" si="1"/>
        <v>8602692.9347826093</v>
      </c>
      <c r="I26" s="88">
        <f t="shared" si="2"/>
        <v>430134.64673913049</v>
      </c>
      <c r="J26" s="88">
        <f t="shared" si="3"/>
        <v>9032827.5815217402</v>
      </c>
      <c r="K26" s="76"/>
    </row>
    <row r="27" spans="1:11" ht="15.75" customHeight="1" x14ac:dyDescent="0.25">
      <c r="A27" s="76"/>
      <c r="B27" s="83">
        <v>12</v>
      </c>
      <c r="C27" s="84" t="s">
        <v>626</v>
      </c>
      <c r="D27" s="84" t="s">
        <v>622</v>
      </c>
      <c r="E27" s="85" t="s">
        <v>627</v>
      </c>
      <c r="F27" s="86">
        <v>45758011</v>
      </c>
      <c r="G27" s="87">
        <f t="shared" si="0"/>
        <v>716891.07789855078</v>
      </c>
      <c r="H27" s="88">
        <f t="shared" si="1"/>
        <v>8602692.9347826093</v>
      </c>
      <c r="I27" s="88">
        <f t="shared" si="2"/>
        <v>430134.64673913049</v>
      </c>
      <c r="J27" s="88">
        <f t="shared" si="3"/>
        <v>9032827.5815217402</v>
      </c>
      <c r="K27" s="76"/>
    </row>
    <row r="28" spans="1:11" ht="15.75" customHeight="1" x14ac:dyDescent="0.25">
      <c r="A28" s="76"/>
      <c r="B28" s="83">
        <v>13</v>
      </c>
      <c r="C28" s="84" t="s">
        <v>628</v>
      </c>
      <c r="D28" s="84" t="s">
        <v>622</v>
      </c>
      <c r="E28" s="85" t="s">
        <v>629</v>
      </c>
      <c r="F28" s="86">
        <v>1047380711</v>
      </c>
      <c r="G28" s="87">
        <f t="shared" si="0"/>
        <v>716891.07789855078</v>
      </c>
      <c r="H28" s="88">
        <f t="shared" si="1"/>
        <v>8602692.9347826093</v>
      </c>
      <c r="I28" s="88">
        <f t="shared" si="2"/>
        <v>430134.64673913049</v>
      </c>
      <c r="J28" s="88">
        <f t="shared" si="3"/>
        <v>9032827.5815217402</v>
      </c>
      <c r="K28" s="76"/>
    </row>
    <row r="29" spans="1:11" ht="15.75" customHeight="1" x14ac:dyDescent="0.25">
      <c r="A29" s="76"/>
      <c r="B29" s="83">
        <v>14</v>
      </c>
      <c r="C29" s="90" t="s">
        <v>630</v>
      </c>
      <c r="D29" s="84" t="s">
        <v>622</v>
      </c>
      <c r="E29" s="85" t="s">
        <v>631</v>
      </c>
      <c r="F29" s="86">
        <v>1047424872</v>
      </c>
      <c r="G29" s="87">
        <f t="shared" si="0"/>
        <v>716891.07789855078</v>
      </c>
      <c r="H29" s="88">
        <f t="shared" si="1"/>
        <v>8602692.9347826093</v>
      </c>
      <c r="I29" s="88">
        <f t="shared" si="2"/>
        <v>430134.64673913049</v>
      </c>
      <c r="J29" s="88">
        <f t="shared" si="3"/>
        <v>9032827.5815217402</v>
      </c>
      <c r="K29" s="76"/>
    </row>
    <row r="30" spans="1:11" ht="15.75" customHeight="1" x14ac:dyDescent="0.25">
      <c r="A30" s="76"/>
      <c r="B30" s="83">
        <v>15</v>
      </c>
      <c r="C30" s="90" t="s">
        <v>632</v>
      </c>
      <c r="D30" s="84" t="s">
        <v>622</v>
      </c>
      <c r="E30" s="85" t="s">
        <v>607</v>
      </c>
      <c r="F30" s="86">
        <v>73186492</v>
      </c>
      <c r="G30" s="87">
        <f t="shared" si="0"/>
        <v>716891.07789855078</v>
      </c>
      <c r="H30" s="88">
        <f t="shared" si="1"/>
        <v>8602692.9347826093</v>
      </c>
      <c r="I30" s="88">
        <f t="shared" si="2"/>
        <v>430134.64673913049</v>
      </c>
      <c r="J30" s="88">
        <f t="shared" si="3"/>
        <v>9032827.5815217402</v>
      </c>
      <c r="K30" s="76"/>
    </row>
    <row r="31" spans="1:11" ht="15.75" customHeight="1" x14ac:dyDescent="0.25">
      <c r="A31" s="76"/>
      <c r="B31" s="83">
        <v>16</v>
      </c>
      <c r="C31" s="84" t="s">
        <v>633</v>
      </c>
      <c r="D31" s="84" t="s">
        <v>622</v>
      </c>
      <c r="E31" s="85" t="s">
        <v>607</v>
      </c>
      <c r="F31" s="86">
        <v>45687107</v>
      </c>
      <c r="G31" s="87">
        <f t="shared" si="0"/>
        <v>716891.07789855078</v>
      </c>
      <c r="H31" s="88">
        <f t="shared" si="1"/>
        <v>8602692.9347826093</v>
      </c>
      <c r="I31" s="88">
        <f t="shared" si="2"/>
        <v>430134.64673913049</v>
      </c>
      <c r="J31" s="88">
        <f t="shared" si="3"/>
        <v>9032827.5815217402</v>
      </c>
      <c r="K31" s="76"/>
    </row>
    <row r="32" spans="1:11" ht="15.75" customHeight="1" x14ac:dyDescent="0.25">
      <c r="A32" s="76"/>
      <c r="B32" s="83">
        <v>17</v>
      </c>
      <c r="C32" s="90" t="s">
        <v>634</v>
      </c>
      <c r="D32" s="84" t="s">
        <v>622</v>
      </c>
      <c r="E32" s="85" t="s">
        <v>635</v>
      </c>
      <c r="F32" s="86">
        <v>1047452085</v>
      </c>
      <c r="G32" s="87">
        <f t="shared" si="0"/>
        <v>716891.07789855078</v>
      </c>
      <c r="H32" s="88">
        <f t="shared" si="1"/>
        <v>8602692.9347826093</v>
      </c>
      <c r="I32" s="88">
        <f t="shared" si="2"/>
        <v>430134.64673913049</v>
      </c>
      <c r="J32" s="88">
        <f t="shared" si="3"/>
        <v>9032827.5815217402</v>
      </c>
      <c r="K32" s="76"/>
    </row>
    <row r="33" spans="1:11" ht="15.75" customHeight="1" x14ac:dyDescent="0.25">
      <c r="A33" s="76"/>
      <c r="B33" s="83">
        <v>18</v>
      </c>
      <c r="C33" s="84" t="s">
        <v>636</v>
      </c>
      <c r="D33" s="84" t="s">
        <v>637</v>
      </c>
      <c r="E33" s="85" t="s">
        <v>638</v>
      </c>
      <c r="F33" s="86">
        <v>1128048967</v>
      </c>
      <c r="G33" s="87">
        <f t="shared" si="0"/>
        <v>716891.07789855078</v>
      </c>
      <c r="H33" s="88">
        <f t="shared" si="1"/>
        <v>8602692.9347826093</v>
      </c>
      <c r="I33" s="88">
        <f t="shared" si="2"/>
        <v>430134.64673913049</v>
      </c>
      <c r="J33" s="88">
        <f t="shared" si="3"/>
        <v>9032827.5815217402</v>
      </c>
      <c r="K33" s="76"/>
    </row>
    <row r="34" spans="1:11" ht="15.75" customHeight="1" x14ac:dyDescent="0.25">
      <c r="A34" s="76"/>
      <c r="B34" s="83">
        <v>19</v>
      </c>
      <c r="C34" s="84" t="s">
        <v>639</v>
      </c>
      <c r="D34" s="84" t="s">
        <v>637</v>
      </c>
      <c r="E34" s="85" t="s">
        <v>603</v>
      </c>
      <c r="F34" s="86">
        <v>73208929</v>
      </c>
      <c r="G34" s="87">
        <f t="shared" si="0"/>
        <v>716891.07789855078</v>
      </c>
      <c r="H34" s="88">
        <f t="shared" si="1"/>
        <v>8602692.9347826093</v>
      </c>
      <c r="I34" s="88">
        <f t="shared" si="2"/>
        <v>430134.64673913049</v>
      </c>
      <c r="J34" s="88">
        <f t="shared" si="3"/>
        <v>9032827.5815217402</v>
      </c>
      <c r="K34" s="76"/>
    </row>
    <row r="35" spans="1:11" ht="15.75" customHeight="1" x14ac:dyDescent="0.25">
      <c r="A35" s="76"/>
      <c r="B35" s="83">
        <v>20</v>
      </c>
      <c r="C35" s="84" t="s">
        <v>640</v>
      </c>
      <c r="D35" s="84" t="s">
        <v>637</v>
      </c>
      <c r="E35" s="85" t="s">
        <v>607</v>
      </c>
      <c r="F35" s="86">
        <v>9145771</v>
      </c>
      <c r="G35" s="87">
        <f t="shared" si="0"/>
        <v>716891.07789855078</v>
      </c>
      <c r="H35" s="88">
        <f t="shared" si="1"/>
        <v>8602692.9347826093</v>
      </c>
      <c r="I35" s="88">
        <f t="shared" si="2"/>
        <v>430134.64673913049</v>
      </c>
      <c r="J35" s="88">
        <f t="shared" si="3"/>
        <v>9032827.5815217402</v>
      </c>
      <c r="K35" s="76"/>
    </row>
    <row r="36" spans="1:11" ht="15.75" customHeight="1" x14ac:dyDescent="0.25">
      <c r="A36" s="76"/>
      <c r="B36" s="83">
        <v>21</v>
      </c>
      <c r="C36" s="84" t="s">
        <v>641</v>
      </c>
      <c r="D36" s="84" t="s">
        <v>637</v>
      </c>
      <c r="E36" s="85" t="s">
        <v>642</v>
      </c>
      <c r="F36" s="86">
        <v>73122279</v>
      </c>
      <c r="G36" s="87">
        <f t="shared" si="0"/>
        <v>716891.07789855078</v>
      </c>
      <c r="H36" s="88">
        <f t="shared" si="1"/>
        <v>8602692.9347826093</v>
      </c>
      <c r="I36" s="88">
        <f t="shared" si="2"/>
        <v>430134.64673913049</v>
      </c>
      <c r="J36" s="88">
        <f t="shared" si="3"/>
        <v>9032827.5815217402</v>
      </c>
      <c r="K36" s="76"/>
    </row>
    <row r="37" spans="1:11" ht="15.75" customHeight="1" x14ac:dyDescent="0.25">
      <c r="A37" s="76"/>
      <c r="B37" s="83">
        <v>22</v>
      </c>
      <c r="C37" s="84" t="s">
        <v>643</v>
      </c>
      <c r="D37" s="84" t="s">
        <v>637</v>
      </c>
      <c r="E37" s="85" t="s">
        <v>644</v>
      </c>
      <c r="F37" s="95">
        <v>1050959607</v>
      </c>
      <c r="G37" s="87">
        <f t="shared" si="0"/>
        <v>716891.07789855078</v>
      </c>
      <c r="H37" s="88">
        <f t="shared" si="1"/>
        <v>8602692.9347826093</v>
      </c>
      <c r="I37" s="88">
        <f t="shared" si="2"/>
        <v>430134.64673913049</v>
      </c>
      <c r="J37" s="88">
        <f t="shared" si="3"/>
        <v>9032827.5815217402</v>
      </c>
      <c r="K37" s="76"/>
    </row>
    <row r="38" spans="1:11" ht="15.75" customHeight="1" x14ac:dyDescent="0.25">
      <c r="A38" s="76"/>
      <c r="B38" s="83">
        <v>23</v>
      </c>
      <c r="C38" s="84" t="s">
        <v>645</v>
      </c>
      <c r="D38" s="84" t="s">
        <v>637</v>
      </c>
      <c r="E38" s="85" t="s">
        <v>646</v>
      </c>
      <c r="F38" s="95">
        <v>1047469275</v>
      </c>
      <c r="G38" s="87">
        <f t="shared" si="0"/>
        <v>716891.07789855078</v>
      </c>
      <c r="H38" s="88">
        <f t="shared" si="1"/>
        <v>8602692.9347826093</v>
      </c>
      <c r="I38" s="88">
        <f t="shared" si="2"/>
        <v>430134.64673913049</v>
      </c>
      <c r="J38" s="88">
        <f t="shared" si="3"/>
        <v>9032827.5815217402</v>
      </c>
      <c r="K38" s="76"/>
    </row>
    <row r="39" spans="1:11" ht="15.75" customHeight="1" x14ac:dyDescent="0.25">
      <c r="A39" s="76"/>
      <c r="B39" s="83">
        <v>24</v>
      </c>
      <c r="C39" s="84" t="s">
        <v>647</v>
      </c>
      <c r="D39" s="84" t="s">
        <v>637</v>
      </c>
      <c r="E39" s="85" t="s">
        <v>605</v>
      </c>
      <c r="F39" s="95">
        <v>1143329549</v>
      </c>
      <c r="G39" s="87">
        <f t="shared" si="0"/>
        <v>716891.07789855078</v>
      </c>
      <c r="H39" s="88">
        <f t="shared" si="1"/>
        <v>8602692.9347826093</v>
      </c>
      <c r="I39" s="88">
        <f t="shared" si="2"/>
        <v>430134.64673913049</v>
      </c>
      <c r="J39" s="88">
        <f t="shared" si="3"/>
        <v>9032827.5815217402</v>
      </c>
      <c r="K39" s="76"/>
    </row>
    <row r="40" spans="1:11" ht="15.75" customHeight="1" x14ac:dyDescent="0.25">
      <c r="A40" s="76"/>
      <c r="B40" s="83">
        <v>25</v>
      </c>
      <c r="C40" s="84" t="s">
        <v>648</v>
      </c>
      <c r="D40" s="84" t="s">
        <v>637</v>
      </c>
      <c r="E40" s="85" t="s">
        <v>649</v>
      </c>
      <c r="F40" s="86">
        <v>73105553</v>
      </c>
      <c r="G40" s="87">
        <f t="shared" si="0"/>
        <v>716891.07789855078</v>
      </c>
      <c r="H40" s="88">
        <f t="shared" si="1"/>
        <v>8602692.9347826093</v>
      </c>
      <c r="I40" s="88">
        <f t="shared" si="2"/>
        <v>430134.64673913049</v>
      </c>
      <c r="J40" s="88">
        <f t="shared" si="3"/>
        <v>9032827.5815217402</v>
      </c>
      <c r="K40" s="76"/>
    </row>
    <row r="41" spans="1:11" ht="15.75" customHeight="1" x14ac:dyDescent="0.25">
      <c r="A41" s="76"/>
      <c r="B41" s="83">
        <v>26</v>
      </c>
      <c r="C41" s="84" t="s">
        <v>650</v>
      </c>
      <c r="D41" s="84" t="s">
        <v>637</v>
      </c>
      <c r="E41" s="85" t="s">
        <v>646</v>
      </c>
      <c r="F41" s="86">
        <v>1047457512</v>
      </c>
      <c r="G41" s="87">
        <f t="shared" si="0"/>
        <v>716891.07789855078</v>
      </c>
      <c r="H41" s="88">
        <f t="shared" si="1"/>
        <v>8602692.9347826093</v>
      </c>
      <c r="I41" s="88">
        <f t="shared" si="2"/>
        <v>430134.64673913049</v>
      </c>
      <c r="J41" s="88">
        <f t="shared" si="3"/>
        <v>9032827.5815217402</v>
      </c>
      <c r="K41" s="76"/>
    </row>
    <row r="42" spans="1:11" ht="15.75" customHeight="1" x14ac:dyDescent="0.25">
      <c r="A42" s="76"/>
      <c r="B42" s="83">
        <v>27</v>
      </c>
      <c r="C42" s="84" t="s">
        <v>651</v>
      </c>
      <c r="D42" s="84" t="s">
        <v>637</v>
      </c>
      <c r="E42" s="85" t="s">
        <v>618</v>
      </c>
      <c r="F42" s="135">
        <v>1128055566</v>
      </c>
      <c r="G42" s="87">
        <f t="shared" si="0"/>
        <v>716891.07789855078</v>
      </c>
      <c r="H42" s="88">
        <f t="shared" si="1"/>
        <v>8602692.9347826093</v>
      </c>
      <c r="I42" s="88">
        <f t="shared" ref="I42" si="4">H42*5%</f>
        <v>430134.64673913049</v>
      </c>
      <c r="J42" s="88">
        <f t="shared" si="3"/>
        <v>9032827.5815217402</v>
      </c>
      <c r="K42" s="76"/>
    </row>
    <row r="43" spans="1:11" ht="15.75" customHeight="1" x14ac:dyDescent="0.25">
      <c r="A43" s="76"/>
      <c r="B43" s="490" t="s">
        <v>652</v>
      </c>
      <c r="C43" s="490"/>
      <c r="D43" s="490"/>
      <c r="E43" s="490"/>
      <c r="F43" s="490"/>
      <c r="G43" s="91">
        <f>SUM(G16:G42)</f>
        <v>19356059.103260871</v>
      </c>
      <c r="H43" s="91">
        <f>SUM(H16:H42)</f>
        <v>232272709.23913062</v>
      </c>
      <c r="I43" s="91">
        <f>SUM(I16:I42)</f>
        <v>11613635.461956529</v>
      </c>
      <c r="J43" s="91">
        <f>SUM(J16:J42)</f>
        <v>243886344.70108706</v>
      </c>
      <c r="K43" s="76"/>
    </row>
    <row r="44" spans="1:11" ht="15.75" customHeight="1" x14ac:dyDescent="0.25">
      <c r="C44" s="78"/>
      <c r="D44" s="78"/>
      <c r="E44" s="78"/>
      <c r="F44" s="76"/>
    </row>
    <row r="45" spans="1:11" ht="15.75" customHeight="1" x14ac:dyDescent="0.25">
      <c r="B45" s="80" t="s">
        <v>1102</v>
      </c>
      <c r="C45" s="78"/>
      <c r="D45" s="78"/>
      <c r="E45" s="78"/>
      <c r="F45" s="76"/>
    </row>
    <row r="46" spans="1:11" ht="46.15" customHeight="1" x14ac:dyDescent="0.25">
      <c r="B46" s="81" t="s">
        <v>594</v>
      </c>
      <c r="C46" s="81" t="s">
        <v>595</v>
      </c>
      <c r="D46" s="81" t="s">
        <v>570</v>
      </c>
      <c r="E46" s="81" t="s">
        <v>596</v>
      </c>
      <c r="F46" s="81" t="s">
        <v>597</v>
      </c>
      <c r="G46" s="82" t="s">
        <v>598</v>
      </c>
      <c r="H46" s="82" t="s">
        <v>15</v>
      </c>
      <c r="I46" s="82" t="s">
        <v>599</v>
      </c>
      <c r="J46" s="82" t="s">
        <v>600</v>
      </c>
    </row>
    <row r="47" spans="1:11" ht="13.5" customHeight="1" x14ac:dyDescent="0.25">
      <c r="B47" s="85">
        <v>1</v>
      </c>
      <c r="C47" s="97" t="s">
        <v>653</v>
      </c>
      <c r="D47" s="97" t="s">
        <v>654</v>
      </c>
      <c r="E47" s="85" t="s">
        <v>620</v>
      </c>
      <c r="F47" s="100">
        <v>73547859</v>
      </c>
      <c r="G47" s="87">
        <f>$D$11</f>
        <v>716891.07789855078</v>
      </c>
      <c r="H47" s="88">
        <f>G47*12</f>
        <v>8602692.9347826093</v>
      </c>
      <c r="I47" s="92">
        <f>H47*5%</f>
        <v>430134.64673913049</v>
      </c>
      <c r="J47" s="92">
        <f>H47+I47</f>
        <v>9032827.5815217402</v>
      </c>
    </row>
    <row r="48" spans="1:11" ht="13.5" customHeight="1" x14ac:dyDescent="0.25">
      <c r="B48" s="85">
        <v>2</v>
      </c>
      <c r="C48" s="97" t="s">
        <v>655</v>
      </c>
      <c r="D48" s="97" t="s">
        <v>656</v>
      </c>
      <c r="E48" s="96"/>
      <c r="F48" s="100">
        <v>1044913815</v>
      </c>
      <c r="G48" s="87">
        <f t="shared" ref="G48:G67" si="5">$D$11</f>
        <v>716891.07789855078</v>
      </c>
      <c r="H48" s="88">
        <f>G48*12</f>
        <v>8602692.9347826093</v>
      </c>
      <c r="I48" s="92">
        <f>H48*5%</f>
        <v>430134.64673913049</v>
      </c>
      <c r="J48" s="92">
        <f t="shared" ref="J48:J67" si="6">H48+I48</f>
        <v>9032827.5815217402</v>
      </c>
    </row>
    <row r="49" spans="1:11" ht="15.75" customHeight="1" x14ac:dyDescent="0.25">
      <c r="B49" s="83">
        <v>3</v>
      </c>
      <c r="C49" s="97" t="s">
        <v>657</v>
      </c>
      <c r="D49" s="97" t="s">
        <v>658</v>
      </c>
      <c r="E49" s="85" t="s">
        <v>659</v>
      </c>
      <c r="F49" s="98">
        <v>9292317</v>
      </c>
      <c r="G49" s="87">
        <f t="shared" si="5"/>
        <v>716891.07789855078</v>
      </c>
      <c r="H49" s="88">
        <f>G49*12</f>
        <v>8602692.9347826093</v>
      </c>
      <c r="I49" s="92">
        <f>H49*5%</f>
        <v>430134.64673913049</v>
      </c>
      <c r="J49" s="92">
        <f t="shared" si="6"/>
        <v>9032827.5815217402</v>
      </c>
    </row>
    <row r="50" spans="1:11" ht="15.75" customHeight="1" x14ac:dyDescent="0.25">
      <c r="B50" s="83">
        <v>4</v>
      </c>
      <c r="C50" s="97" t="s">
        <v>660</v>
      </c>
      <c r="D50" s="97" t="s">
        <v>658</v>
      </c>
      <c r="E50" s="85" t="s">
        <v>661</v>
      </c>
      <c r="F50" s="98">
        <v>3806696</v>
      </c>
      <c r="G50" s="87">
        <f t="shared" si="5"/>
        <v>716891.07789855078</v>
      </c>
      <c r="H50" s="88">
        <f t="shared" ref="H50:H67" si="7">G50*12</f>
        <v>8602692.9347826093</v>
      </c>
      <c r="I50" s="92">
        <f t="shared" ref="I50:I67" si="8">H50*5%</f>
        <v>430134.64673913049</v>
      </c>
      <c r="J50" s="92">
        <f t="shared" si="6"/>
        <v>9032827.5815217402</v>
      </c>
    </row>
    <row r="51" spans="1:11" ht="15.75" customHeight="1" x14ac:dyDescent="0.25">
      <c r="B51" s="83">
        <v>5</v>
      </c>
      <c r="C51" s="97" t="s">
        <v>662</v>
      </c>
      <c r="D51" s="97" t="s">
        <v>658</v>
      </c>
      <c r="E51" s="85" t="s">
        <v>614</v>
      </c>
      <c r="F51" s="98">
        <v>73180512</v>
      </c>
      <c r="G51" s="87">
        <f t="shared" si="5"/>
        <v>716891.07789855078</v>
      </c>
      <c r="H51" s="88">
        <f t="shared" si="7"/>
        <v>8602692.9347826093</v>
      </c>
      <c r="I51" s="92">
        <f t="shared" si="8"/>
        <v>430134.64673913049</v>
      </c>
      <c r="J51" s="92">
        <f t="shared" si="6"/>
        <v>9032827.5815217402</v>
      </c>
    </row>
    <row r="52" spans="1:11" ht="15.75" customHeight="1" x14ac:dyDescent="0.25">
      <c r="B52" s="83">
        <v>6</v>
      </c>
      <c r="C52" s="97" t="s">
        <v>663</v>
      </c>
      <c r="D52" s="97" t="s">
        <v>658</v>
      </c>
      <c r="E52" s="85" t="s">
        <v>664</v>
      </c>
      <c r="F52" s="98">
        <v>73117242</v>
      </c>
      <c r="G52" s="87">
        <f t="shared" si="5"/>
        <v>716891.07789855078</v>
      </c>
      <c r="H52" s="88">
        <f t="shared" si="7"/>
        <v>8602692.9347826093</v>
      </c>
      <c r="I52" s="92">
        <f t="shared" si="8"/>
        <v>430134.64673913049</v>
      </c>
      <c r="J52" s="92">
        <f t="shared" si="6"/>
        <v>9032827.5815217402</v>
      </c>
    </row>
    <row r="53" spans="1:11" ht="15.75" customHeight="1" x14ac:dyDescent="0.25">
      <c r="B53" s="83">
        <v>7</v>
      </c>
      <c r="C53" s="97" t="s">
        <v>665</v>
      </c>
      <c r="D53" s="97" t="s">
        <v>658</v>
      </c>
      <c r="E53" s="85" t="s">
        <v>618</v>
      </c>
      <c r="F53" s="98">
        <v>1047379462</v>
      </c>
      <c r="G53" s="87">
        <f t="shared" si="5"/>
        <v>716891.07789855078</v>
      </c>
      <c r="H53" s="88">
        <f t="shared" si="7"/>
        <v>8602692.9347826093</v>
      </c>
      <c r="I53" s="92">
        <f t="shared" si="8"/>
        <v>430134.64673913049</v>
      </c>
      <c r="J53" s="92">
        <f t="shared" si="6"/>
        <v>9032827.5815217402</v>
      </c>
    </row>
    <row r="54" spans="1:11" ht="15.75" customHeight="1" x14ac:dyDescent="0.25">
      <c r="B54" s="83">
        <v>8</v>
      </c>
      <c r="C54" s="97" t="s">
        <v>666</v>
      </c>
      <c r="D54" s="97" t="s">
        <v>658</v>
      </c>
      <c r="E54" s="85" t="s">
        <v>611</v>
      </c>
      <c r="F54" s="98">
        <v>73191260</v>
      </c>
      <c r="G54" s="87">
        <f t="shared" si="5"/>
        <v>716891.07789855078</v>
      </c>
      <c r="H54" s="88">
        <f t="shared" si="7"/>
        <v>8602692.9347826093</v>
      </c>
      <c r="I54" s="92">
        <f t="shared" si="8"/>
        <v>430134.64673913049</v>
      </c>
      <c r="J54" s="92">
        <f t="shared" si="6"/>
        <v>9032827.5815217402</v>
      </c>
    </row>
    <row r="55" spans="1:11" ht="15.75" customHeight="1" x14ac:dyDescent="0.25">
      <c r="B55" s="83">
        <v>9</v>
      </c>
      <c r="C55" s="97" t="s">
        <v>667</v>
      </c>
      <c r="D55" s="97" t="s">
        <v>658</v>
      </c>
      <c r="E55" s="85" t="s">
        <v>611</v>
      </c>
      <c r="F55" s="98">
        <v>33354483</v>
      </c>
      <c r="G55" s="87">
        <f t="shared" si="5"/>
        <v>716891.07789855078</v>
      </c>
      <c r="H55" s="88">
        <f t="shared" si="7"/>
        <v>8602692.9347826093</v>
      </c>
      <c r="I55" s="92">
        <f t="shared" si="8"/>
        <v>430134.64673913049</v>
      </c>
      <c r="J55" s="92">
        <f t="shared" si="6"/>
        <v>9032827.5815217402</v>
      </c>
    </row>
    <row r="56" spans="1:11" ht="15.75" customHeight="1" x14ac:dyDescent="0.25">
      <c r="B56" s="83">
        <v>10</v>
      </c>
      <c r="C56" s="97" t="s">
        <v>668</v>
      </c>
      <c r="D56" s="97" t="s">
        <v>658</v>
      </c>
      <c r="E56" s="85" t="s">
        <v>605</v>
      </c>
      <c r="F56" s="98">
        <v>1128054525</v>
      </c>
      <c r="G56" s="87">
        <f t="shared" si="5"/>
        <v>716891.07789855078</v>
      </c>
      <c r="H56" s="88">
        <f t="shared" si="7"/>
        <v>8602692.9347826093</v>
      </c>
      <c r="I56" s="92">
        <f t="shared" si="8"/>
        <v>430134.64673913049</v>
      </c>
      <c r="J56" s="92">
        <f t="shared" si="6"/>
        <v>9032827.5815217402</v>
      </c>
    </row>
    <row r="57" spans="1:11" ht="15.75" customHeight="1" x14ac:dyDescent="0.25">
      <c r="B57" s="83">
        <v>11</v>
      </c>
      <c r="C57" s="99" t="s">
        <v>669</v>
      </c>
      <c r="D57" s="97" t="s">
        <v>658</v>
      </c>
      <c r="E57" s="85" t="s">
        <v>661</v>
      </c>
      <c r="F57" s="98">
        <v>11038217</v>
      </c>
      <c r="G57" s="87">
        <f t="shared" si="5"/>
        <v>716891.07789855078</v>
      </c>
      <c r="H57" s="88">
        <f t="shared" si="7"/>
        <v>8602692.9347826093</v>
      </c>
      <c r="I57" s="92">
        <f t="shared" si="8"/>
        <v>430134.64673913049</v>
      </c>
      <c r="J57" s="92">
        <f t="shared" si="6"/>
        <v>9032827.5815217402</v>
      </c>
    </row>
    <row r="58" spans="1:11" ht="15.75" customHeight="1" x14ac:dyDescent="0.25">
      <c r="B58" s="83">
        <v>12</v>
      </c>
      <c r="C58" s="97" t="s">
        <v>670</v>
      </c>
      <c r="D58" s="97" t="s">
        <v>658</v>
      </c>
      <c r="E58" s="85" t="s">
        <v>671</v>
      </c>
      <c r="F58" s="98">
        <v>73207498</v>
      </c>
      <c r="G58" s="87">
        <f t="shared" si="5"/>
        <v>716891.07789855078</v>
      </c>
      <c r="H58" s="88">
        <f t="shared" si="7"/>
        <v>8602692.9347826093</v>
      </c>
      <c r="I58" s="92">
        <f t="shared" si="8"/>
        <v>430134.64673913049</v>
      </c>
      <c r="J58" s="92">
        <f t="shared" si="6"/>
        <v>9032827.5815217402</v>
      </c>
    </row>
    <row r="59" spans="1:11" ht="15.75" customHeight="1" x14ac:dyDescent="0.25">
      <c r="B59" s="83">
        <v>13</v>
      </c>
      <c r="C59" s="97" t="s">
        <v>672</v>
      </c>
      <c r="D59" s="97" t="s">
        <v>658</v>
      </c>
      <c r="E59" s="85" t="s">
        <v>673</v>
      </c>
      <c r="F59" s="98">
        <v>73083357</v>
      </c>
      <c r="G59" s="87">
        <f t="shared" si="5"/>
        <v>716891.07789855078</v>
      </c>
      <c r="H59" s="88">
        <f t="shared" si="7"/>
        <v>8602692.9347826093</v>
      </c>
      <c r="I59" s="92">
        <f t="shared" si="8"/>
        <v>430134.64673913049</v>
      </c>
      <c r="J59" s="92">
        <f t="shared" si="6"/>
        <v>9032827.5815217402</v>
      </c>
    </row>
    <row r="60" spans="1:11" s="77" customFormat="1" ht="15.75" customHeight="1" x14ac:dyDescent="0.25">
      <c r="A60" s="75"/>
      <c r="B60" s="83">
        <v>14</v>
      </c>
      <c r="C60" s="97" t="s">
        <v>674</v>
      </c>
      <c r="D60" s="97" t="s">
        <v>658</v>
      </c>
      <c r="E60" s="85" t="s">
        <v>675</v>
      </c>
      <c r="F60" s="98">
        <v>1047387329</v>
      </c>
      <c r="G60" s="87">
        <f t="shared" si="5"/>
        <v>716891.07789855078</v>
      </c>
      <c r="H60" s="88">
        <f t="shared" si="7"/>
        <v>8602692.9347826093</v>
      </c>
      <c r="I60" s="92">
        <f t="shared" si="8"/>
        <v>430134.64673913049</v>
      </c>
      <c r="J60" s="92">
        <f t="shared" si="6"/>
        <v>9032827.5815217402</v>
      </c>
      <c r="K60" s="75"/>
    </row>
    <row r="61" spans="1:11" s="77" customFormat="1" ht="15.75" customHeight="1" x14ac:dyDescent="0.25">
      <c r="A61" s="75"/>
      <c r="B61" s="83">
        <v>15</v>
      </c>
      <c r="C61" s="97" t="s">
        <v>676</v>
      </c>
      <c r="D61" s="97" t="s">
        <v>658</v>
      </c>
      <c r="E61" s="85" t="s">
        <v>677</v>
      </c>
      <c r="F61" s="98">
        <v>45521273</v>
      </c>
      <c r="G61" s="87">
        <f t="shared" si="5"/>
        <v>716891.07789855078</v>
      </c>
      <c r="H61" s="88">
        <f t="shared" si="7"/>
        <v>8602692.9347826093</v>
      </c>
      <c r="I61" s="92">
        <f t="shared" si="8"/>
        <v>430134.64673913049</v>
      </c>
      <c r="J61" s="92">
        <f t="shared" si="6"/>
        <v>9032827.5815217402</v>
      </c>
      <c r="K61" s="75"/>
    </row>
    <row r="62" spans="1:11" s="77" customFormat="1" ht="15.75" customHeight="1" x14ac:dyDescent="0.25">
      <c r="A62" s="75"/>
      <c r="B62" s="83">
        <v>16</v>
      </c>
      <c r="C62" s="97" t="s">
        <v>678</v>
      </c>
      <c r="D62" s="97" t="s">
        <v>658</v>
      </c>
      <c r="E62" s="85" t="s">
        <v>679</v>
      </c>
      <c r="F62" s="98">
        <v>73098995</v>
      </c>
      <c r="G62" s="87">
        <f t="shared" si="5"/>
        <v>716891.07789855078</v>
      </c>
      <c r="H62" s="88">
        <f t="shared" si="7"/>
        <v>8602692.9347826093</v>
      </c>
      <c r="I62" s="92">
        <f t="shared" si="8"/>
        <v>430134.64673913049</v>
      </c>
      <c r="J62" s="92">
        <f t="shared" si="6"/>
        <v>9032827.5815217402</v>
      </c>
      <c r="K62" s="75"/>
    </row>
    <row r="63" spans="1:11" s="77" customFormat="1" ht="15.75" customHeight="1" x14ac:dyDescent="0.25">
      <c r="A63" s="75"/>
      <c r="B63" s="83">
        <v>17</v>
      </c>
      <c r="C63" s="97" t="s">
        <v>680</v>
      </c>
      <c r="D63" s="97" t="s">
        <v>658</v>
      </c>
      <c r="E63" s="85" t="s">
        <v>681</v>
      </c>
      <c r="F63" s="98">
        <v>73571853</v>
      </c>
      <c r="G63" s="87">
        <f t="shared" si="5"/>
        <v>716891.07789855078</v>
      </c>
      <c r="H63" s="88">
        <f t="shared" si="7"/>
        <v>8602692.9347826093</v>
      </c>
      <c r="I63" s="92">
        <f t="shared" si="8"/>
        <v>430134.64673913049</v>
      </c>
      <c r="J63" s="92">
        <f t="shared" si="6"/>
        <v>9032827.5815217402</v>
      </c>
      <c r="K63" s="75"/>
    </row>
    <row r="64" spans="1:11" s="77" customFormat="1" ht="15.75" customHeight="1" x14ac:dyDescent="0.25">
      <c r="A64" s="75"/>
      <c r="B64" s="83">
        <v>18</v>
      </c>
      <c r="C64" s="97" t="s">
        <v>682</v>
      </c>
      <c r="D64" s="97" t="s">
        <v>658</v>
      </c>
      <c r="E64" s="85" t="s">
        <v>683</v>
      </c>
      <c r="F64" s="98">
        <v>45472539</v>
      </c>
      <c r="G64" s="87">
        <f t="shared" si="5"/>
        <v>716891.07789855078</v>
      </c>
      <c r="H64" s="88">
        <f t="shared" si="7"/>
        <v>8602692.9347826093</v>
      </c>
      <c r="I64" s="92">
        <f t="shared" si="8"/>
        <v>430134.64673913049</v>
      </c>
      <c r="J64" s="92">
        <f t="shared" si="6"/>
        <v>9032827.5815217402</v>
      </c>
      <c r="K64" s="75"/>
    </row>
    <row r="65" spans="1:11" s="77" customFormat="1" ht="15.75" customHeight="1" x14ac:dyDescent="0.25">
      <c r="A65" s="75"/>
      <c r="B65" s="83">
        <v>19</v>
      </c>
      <c r="C65" s="97" t="s">
        <v>684</v>
      </c>
      <c r="D65" s="97" t="s">
        <v>658</v>
      </c>
      <c r="E65" s="85" t="s">
        <v>605</v>
      </c>
      <c r="F65" s="98">
        <v>1143324639</v>
      </c>
      <c r="G65" s="87">
        <f t="shared" si="5"/>
        <v>716891.07789855078</v>
      </c>
      <c r="H65" s="88">
        <f t="shared" si="7"/>
        <v>8602692.9347826093</v>
      </c>
      <c r="I65" s="92">
        <f t="shared" si="8"/>
        <v>430134.64673913049</v>
      </c>
      <c r="J65" s="92">
        <f t="shared" si="6"/>
        <v>9032827.5815217402</v>
      </c>
      <c r="K65" s="75"/>
    </row>
    <row r="66" spans="1:11" s="77" customFormat="1" ht="15.75" customHeight="1" x14ac:dyDescent="0.25">
      <c r="A66" s="75"/>
      <c r="B66" s="83">
        <v>20</v>
      </c>
      <c r="C66" s="97" t="s">
        <v>685</v>
      </c>
      <c r="D66" s="97" t="s">
        <v>658</v>
      </c>
      <c r="E66" s="85" t="s">
        <v>686</v>
      </c>
      <c r="F66" s="98">
        <v>45521187</v>
      </c>
      <c r="G66" s="87">
        <f t="shared" si="5"/>
        <v>716891.07789855078</v>
      </c>
      <c r="H66" s="88">
        <f t="shared" si="7"/>
        <v>8602692.9347826093</v>
      </c>
      <c r="I66" s="92">
        <f t="shared" si="8"/>
        <v>430134.64673913049</v>
      </c>
      <c r="J66" s="92">
        <f t="shared" si="6"/>
        <v>9032827.5815217402</v>
      </c>
      <c r="K66" s="75"/>
    </row>
    <row r="67" spans="1:11" s="77" customFormat="1" ht="15.75" customHeight="1" x14ac:dyDescent="0.25">
      <c r="A67" s="75"/>
      <c r="B67" s="83">
        <v>21</v>
      </c>
      <c r="C67" s="97" t="s">
        <v>687</v>
      </c>
      <c r="D67" s="97" t="s">
        <v>658</v>
      </c>
      <c r="E67" s="85" t="s">
        <v>677</v>
      </c>
      <c r="F67" s="98">
        <v>9237356</v>
      </c>
      <c r="G67" s="87">
        <f t="shared" si="5"/>
        <v>716891.07789855078</v>
      </c>
      <c r="H67" s="88">
        <f t="shared" si="7"/>
        <v>8602692.9347826093</v>
      </c>
      <c r="I67" s="92">
        <f t="shared" si="8"/>
        <v>430134.64673913049</v>
      </c>
      <c r="J67" s="92">
        <f t="shared" si="6"/>
        <v>9032827.5815217402</v>
      </c>
      <c r="K67" s="75"/>
    </row>
    <row r="68" spans="1:11" s="77" customFormat="1" ht="15.75" customHeight="1" x14ac:dyDescent="0.25">
      <c r="A68" s="75"/>
      <c r="B68" s="490" t="s">
        <v>652</v>
      </c>
      <c r="C68" s="490"/>
      <c r="D68" s="490"/>
      <c r="E68" s="490"/>
      <c r="F68" s="490"/>
      <c r="G68" s="91">
        <f>SUM(G47:G67)</f>
        <v>15054712.635869566</v>
      </c>
      <c r="H68" s="91">
        <f t="shared" ref="H68" si="9">SUM(H47:H67)</f>
        <v>180656551.63043487</v>
      </c>
      <c r="I68" s="91">
        <f>SUM(I47:I67)</f>
        <v>9032827.5815217439</v>
      </c>
      <c r="J68" s="91">
        <f>SUM(J47:J67)</f>
        <v>189689379.21195656</v>
      </c>
      <c r="K68" s="75"/>
    </row>
    <row r="69" spans="1:11" s="77" customFormat="1" ht="15.75" customHeight="1" x14ac:dyDescent="0.25">
      <c r="A69" s="75"/>
      <c r="B69" s="75"/>
      <c r="D69" s="76"/>
      <c r="E69" s="76"/>
      <c r="F69" s="76"/>
      <c r="H69" s="75"/>
      <c r="I69" s="75"/>
      <c r="J69" s="75"/>
      <c r="K69" s="75"/>
    </row>
    <row r="70" spans="1:11" s="77" customFormat="1" ht="15.75" customHeight="1" x14ac:dyDescent="0.25">
      <c r="A70" s="75"/>
      <c r="B70" s="75"/>
      <c r="C70" s="76"/>
      <c r="D70" s="76"/>
      <c r="E70" s="488" t="s">
        <v>739</v>
      </c>
      <c r="F70" s="488"/>
      <c r="G70" s="488"/>
      <c r="H70" s="136">
        <f>H68+H43</f>
        <v>412929260.86956549</v>
      </c>
      <c r="I70" s="136">
        <f>I68+I43</f>
        <v>20646463.043478273</v>
      </c>
      <c r="J70" s="136">
        <f>H70+I70</f>
        <v>433575723.91304374</v>
      </c>
      <c r="K70" s="75"/>
    </row>
    <row r="71" spans="1:11" s="77" customFormat="1" ht="15.75" customHeight="1" x14ac:dyDescent="0.25">
      <c r="A71" s="75"/>
      <c r="B71" s="75"/>
      <c r="C71" s="76"/>
      <c r="D71" s="76"/>
      <c r="E71" s="76"/>
      <c r="F71" s="76"/>
      <c r="H71" s="75"/>
      <c r="J71" s="75"/>
      <c r="K71" s="75"/>
    </row>
    <row r="72" spans="1:11" s="77" customFormat="1" ht="15.75" customHeight="1" x14ac:dyDescent="0.25">
      <c r="A72" s="75"/>
      <c r="B72" s="75"/>
      <c r="C72" s="76"/>
      <c r="D72" s="76"/>
      <c r="E72" s="76"/>
      <c r="F72" s="76"/>
      <c r="H72" s="75"/>
      <c r="I72" s="75"/>
      <c r="J72" s="75"/>
      <c r="K72" s="75"/>
    </row>
    <row r="73" spans="1:11" s="77" customFormat="1" ht="15.75" customHeight="1" x14ac:dyDescent="0.25">
      <c r="A73" s="75"/>
      <c r="B73" s="75"/>
      <c r="C73" s="76"/>
      <c r="D73" s="76"/>
      <c r="E73" s="76"/>
      <c r="F73" s="76"/>
      <c r="H73" s="75"/>
      <c r="I73" s="75"/>
      <c r="J73" s="75"/>
      <c r="K73" s="75"/>
    </row>
    <row r="74" spans="1:11" s="77" customFormat="1" ht="15.75" customHeight="1" x14ac:dyDescent="0.25">
      <c r="A74" s="75"/>
      <c r="B74" s="75"/>
      <c r="C74" s="76"/>
      <c r="D74" s="76"/>
      <c r="E74" s="76"/>
      <c r="F74" s="76"/>
      <c r="H74" s="75"/>
      <c r="I74" s="75"/>
      <c r="J74" s="75"/>
      <c r="K74" s="75"/>
    </row>
    <row r="75" spans="1:11" s="77" customFormat="1" ht="15.75" customHeight="1" x14ac:dyDescent="0.25">
      <c r="A75" s="75"/>
      <c r="B75" s="75"/>
      <c r="C75" s="76"/>
      <c r="D75" s="76"/>
      <c r="E75" s="76"/>
      <c r="F75" s="76"/>
      <c r="H75" s="75"/>
      <c r="I75" s="75"/>
      <c r="J75" s="75"/>
      <c r="K75" s="75"/>
    </row>
    <row r="76" spans="1:11" s="77" customFormat="1" ht="15.75" customHeight="1" x14ac:dyDescent="0.25">
      <c r="A76" s="75"/>
      <c r="B76" s="75"/>
      <c r="C76" s="76"/>
      <c r="D76" s="76"/>
      <c r="E76" s="76"/>
      <c r="F76" s="76"/>
      <c r="H76" s="75"/>
      <c r="I76" s="75"/>
      <c r="J76" s="75"/>
      <c r="K76" s="75"/>
    </row>
    <row r="77" spans="1:11" s="77" customFormat="1" ht="15.75" customHeight="1" x14ac:dyDescent="0.25">
      <c r="A77" s="75"/>
      <c r="B77" s="75"/>
      <c r="C77" s="76"/>
      <c r="D77" s="76"/>
      <c r="E77" s="76"/>
      <c r="F77" s="76"/>
      <c r="H77" s="75"/>
      <c r="I77" s="75"/>
      <c r="J77" s="75"/>
      <c r="K77" s="75"/>
    </row>
    <row r="78" spans="1:11" s="77" customFormat="1" ht="15.75" customHeight="1" x14ac:dyDescent="0.25">
      <c r="A78" s="75"/>
      <c r="B78" s="75"/>
      <c r="C78" s="76"/>
      <c r="D78" s="76"/>
      <c r="E78" s="76"/>
      <c r="F78" s="76"/>
      <c r="H78" s="75"/>
      <c r="I78" s="75"/>
      <c r="J78" s="75"/>
      <c r="K78" s="75"/>
    </row>
    <row r="79" spans="1:11" s="77" customFormat="1" ht="15.75" customHeight="1" x14ac:dyDescent="0.25">
      <c r="A79" s="75"/>
      <c r="B79" s="75"/>
      <c r="C79" s="76"/>
      <c r="D79" s="76"/>
      <c r="E79" s="76"/>
      <c r="F79" s="76"/>
      <c r="H79" s="75"/>
      <c r="I79" s="75"/>
      <c r="J79" s="75"/>
      <c r="K79" s="75"/>
    </row>
    <row r="80" spans="1:11" s="77" customFormat="1" ht="15.75" customHeight="1" x14ac:dyDescent="0.25">
      <c r="A80" s="75"/>
      <c r="B80" s="75"/>
      <c r="C80" s="76"/>
      <c r="D80" s="76"/>
      <c r="E80" s="76"/>
      <c r="F80" s="76"/>
      <c r="H80" s="75"/>
      <c r="I80" s="75"/>
      <c r="J80" s="75"/>
      <c r="K80" s="75"/>
    </row>
    <row r="81" spans="1:11" s="77" customFormat="1" ht="15.75" customHeight="1" x14ac:dyDescent="0.25">
      <c r="A81" s="75"/>
      <c r="B81" s="75"/>
      <c r="C81" s="76"/>
      <c r="D81" s="76"/>
      <c r="E81" s="76"/>
      <c r="F81" s="76"/>
      <c r="H81" s="75"/>
      <c r="I81" s="75"/>
      <c r="J81" s="75"/>
      <c r="K81" s="75"/>
    </row>
    <row r="82" spans="1:11" s="77" customFormat="1" ht="15.75" customHeight="1" x14ac:dyDescent="0.25">
      <c r="A82" s="75"/>
      <c r="B82" s="75"/>
      <c r="C82" s="76"/>
      <c r="D82" s="76"/>
      <c r="E82" s="76"/>
      <c r="F82" s="76"/>
      <c r="H82" s="75"/>
      <c r="I82" s="75"/>
      <c r="J82" s="75"/>
      <c r="K82" s="75"/>
    </row>
    <row r="83" spans="1:11" s="77" customFormat="1" ht="15.75" customHeight="1" x14ac:dyDescent="0.25">
      <c r="A83" s="75"/>
      <c r="B83" s="75"/>
      <c r="C83" s="76"/>
      <c r="D83" s="76"/>
      <c r="E83" s="76"/>
      <c r="F83" s="76"/>
      <c r="H83" s="75"/>
      <c r="I83" s="75"/>
      <c r="J83" s="75"/>
      <c r="K83" s="75"/>
    </row>
    <row r="84" spans="1:11" s="77" customFormat="1" ht="15.75" customHeight="1" x14ac:dyDescent="0.25">
      <c r="A84" s="75"/>
      <c r="B84" s="75"/>
      <c r="C84" s="76"/>
      <c r="D84" s="76"/>
      <c r="E84" s="76"/>
      <c r="F84" s="76"/>
      <c r="H84" s="75"/>
      <c r="I84" s="75"/>
      <c r="J84" s="75"/>
      <c r="K84" s="75"/>
    </row>
    <row r="85" spans="1:11" s="77" customFormat="1" ht="15.75" customHeight="1" x14ac:dyDescent="0.25">
      <c r="A85" s="75"/>
      <c r="B85" s="75"/>
      <c r="C85" s="76"/>
      <c r="D85" s="76"/>
      <c r="E85" s="76"/>
      <c r="F85" s="76"/>
      <c r="H85" s="75"/>
      <c r="I85" s="75"/>
      <c r="J85" s="75"/>
      <c r="K85" s="75"/>
    </row>
    <row r="86" spans="1:11" s="77" customFormat="1" ht="15.75" customHeight="1" x14ac:dyDescent="0.25">
      <c r="A86" s="75"/>
      <c r="B86" s="75"/>
      <c r="C86" s="76"/>
      <c r="D86" s="76"/>
      <c r="E86" s="76"/>
      <c r="F86" s="76"/>
      <c r="H86" s="75"/>
      <c r="I86" s="75"/>
      <c r="J86" s="75"/>
      <c r="K86" s="75"/>
    </row>
    <row r="87" spans="1:11" s="77" customFormat="1" ht="15.75" customHeight="1" x14ac:dyDescent="0.25">
      <c r="A87" s="75"/>
      <c r="B87" s="75"/>
      <c r="C87" s="76"/>
      <c r="D87" s="76"/>
      <c r="E87" s="76"/>
      <c r="F87" s="76"/>
      <c r="H87" s="75"/>
      <c r="I87" s="75"/>
      <c r="J87" s="75"/>
      <c r="K87" s="75"/>
    </row>
    <row r="88" spans="1:11" s="77" customFormat="1" ht="15.75" customHeight="1" x14ac:dyDescent="0.25">
      <c r="A88" s="75"/>
      <c r="B88" s="75"/>
      <c r="C88" s="76"/>
      <c r="D88" s="76"/>
      <c r="E88" s="76"/>
      <c r="F88" s="76"/>
      <c r="H88" s="75"/>
      <c r="I88" s="75"/>
      <c r="J88" s="75"/>
      <c r="K88" s="75"/>
    </row>
    <row r="89" spans="1:11" s="77" customFormat="1" ht="15.75" customHeight="1" x14ac:dyDescent="0.25">
      <c r="A89" s="75"/>
      <c r="B89" s="75"/>
      <c r="C89" s="76"/>
      <c r="D89" s="76"/>
      <c r="E89" s="76"/>
      <c r="F89" s="76"/>
      <c r="H89" s="75"/>
      <c r="I89" s="75"/>
      <c r="J89" s="75"/>
      <c r="K89" s="75"/>
    </row>
    <row r="90" spans="1:11" s="77" customFormat="1" ht="15.75" customHeight="1" x14ac:dyDescent="0.25">
      <c r="A90" s="75"/>
      <c r="B90" s="75"/>
      <c r="C90" s="76"/>
      <c r="D90" s="76"/>
      <c r="E90" s="76"/>
      <c r="F90" s="76"/>
      <c r="H90" s="75"/>
      <c r="I90" s="75"/>
      <c r="J90" s="75"/>
      <c r="K90" s="75"/>
    </row>
    <row r="91" spans="1:11" s="77" customFormat="1" ht="15.75" customHeight="1" x14ac:dyDescent="0.25">
      <c r="A91" s="75"/>
      <c r="B91" s="75"/>
      <c r="C91" s="76"/>
      <c r="D91" s="76"/>
      <c r="E91" s="76"/>
      <c r="F91" s="76"/>
      <c r="H91" s="75"/>
      <c r="I91" s="75"/>
      <c r="J91" s="75"/>
      <c r="K91" s="75"/>
    </row>
    <row r="92" spans="1:11" s="77" customFormat="1" ht="15.75" customHeight="1" x14ac:dyDescent="0.25">
      <c r="A92" s="75"/>
      <c r="B92" s="75"/>
      <c r="C92" s="76"/>
      <c r="D92" s="76"/>
      <c r="E92" s="76"/>
      <c r="F92" s="76"/>
      <c r="H92" s="75"/>
      <c r="I92" s="75"/>
      <c r="J92" s="75"/>
      <c r="K92" s="75"/>
    </row>
    <row r="93" spans="1:11" s="77" customFormat="1" ht="15.75" customHeight="1" x14ac:dyDescent="0.25">
      <c r="A93" s="75"/>
      <c r="B93" s="75"/>
      <c r="C93" s="76"/>
      <c r="D93" s="76"/>
      <c r="E93" s="76"/>
      <c r="F93" s="76"/>
      <c r="H93" s="75"/>
      <c r="I93" s="75"/>
      <c r="J93" s="75"/>
      <c r="K93" s="75"/>
    </row>
    <row r="94" spans="1:11" s="77" customFormat="1" ht="15.75" customHeight="1" x14ac:dyDescent="0.25">
      <c r="A94" s="75"/>
      <c r="B94" s="75"/>
      <c r="C94" s="76"/>
      <c r="D94" s="76"/>
      <c r="E94" s="76"/>
      <c r="F94" s="76"/>
      <c r="H94" s="75"/>
      <c r="I94" s="75"/>
      <c r="J94" s="75"/>
      <c r="K94" s="75"/>
    </row>
    <row r="95" spans="1:11" s="77" customFormat="1" ht="15.75" customHeight="1" x14ac:dyDescent="0.25">
      <c r="A95" s="75"/>
      <c r="B95" s="75"/>
      <c r="C95" s="76"/>
      <c r="D95" s="76"/>
      <c r="E95" s="76"/>
      <c r="F95" s="76"/>
      <c r="H95" s="75"/>
      <c r="I95" s="75"/>
      <c r="J95" s="75"/>
      <c r="K95" s="75"/>
    </row>
    <row r="96" spans="1:11" s="77" customFormat="1" ht="15.75" customHeight="1" x14ac:dyDescent="0.25">
      <c r="A96" s="75"/>
      <c r="B96" s="75"/>
      <c r="C96" s="76"/>
      <c r="D96" s="76"/>
      <c r="E96" s="76"/>
      <c r="F96" s="76"/>
      <c r="H96" s="75"/>
      <c r="I96" s="75"/>
      <c r="J96" s="75"/>
      <c r="K96" s="75"/>
    </row>
    <row r="97" spans="1:11" s="77" customFormat="1" ht="15.75" customHeight="1" x14ac:dyDescent="0.25">
      <c r="A97" s="75"/>
      <c r="B97" s="75"/>
      <c r="C97" s="76"/>
      <c r="D97" s="76"/>
      <c r="E97" s="76"/>
      <c r="F97" s="76"/>
      <c r="H97" s="75"/>
      <c r="I97" s="75"/>
      <c r="J97" s="75"/>
      <c r="K97" s="75"/>
    </row>
    <row r="98" spans="1:11" s="77" customFormat="1" ht="15.75" customHeight="1" x14ac:dyDescent="0.25">
      <c r="A98" s="75"/>
      <c r="B98" s="75"/>
      <c r="C98" s="76"/>
      <c r="D98" s="76"/>
      <c r="E98" s="76"/>
      <c r="F98" s="76"/>
      <c r="H98" s="75"/>
      <c r="I98" s="75"/>
      <c r="J98" s="75"/>
      <c r="K98" s="75"/>
    </row>
    <row r="99" spans="1:11" s="77" customFormat="1" ht="15.75" customHeight="1" x14ac:dyDescent="0.25">
      <c r="A99" s="75"/>
      <c r="B99" s="75"/>
      <c r="C99" s="76"/>
      <c r="D99" s="76"/>
      <c r="E99" s="76"/>
      <c r="F99" s="76"/>
      <c r="H99" s="75"/>
      <c r="I99" s="75"/>
      <c r="J99" s="75"/>
      <c r="K99" s="75"/>
    </row>
    <row r="100" spans="1:11" s="77" customFormat="1" ht="15.75" customHeight="1" x14ac:dyDescent="0.25">
      <c r="A100" s="75"/>
      <c r="B100" s="75"/>
      <c r="C100" s="76"/>
      <c r="D100" s="76"/>
      <c r="E100" s="76"/>
      <c r="F100" s="76"/>
      <c r="H100" s="75"/>
      <c r="I100" s="75"/>
      <c r="J100" s="75"/>
      <c r="K100" s="75"/>
    </row>
    <row r="101" spans="1:11" s="77" customFormat="1" ht="15.75" customHeight="1" x14ac:dyDescent="0.25">
      <c r="A101" s="75"/>
      <c r="B101" s="75"/>
      <c r="C101" s="76"/>
      <c r="D101" s="76"/>
      <c r="E101" s="76"/>
      <c r="F101" s="76"/>
      <c r="H101" s="75"/>
      <c r="I101" s="75"/>
      <c r="J101" s="75"/>
      <c r="K101" s="75"/>
    </row>
    <row r="102" spans="1:11" s="77" customFormat="1" ht="15.75" customHeight="1" x14ac:dyDescent="0.25">
      <c r="A102" s="75"/>
      <c r="B102" s="75"/>
      <c r="C102" s="76"/>
      <c r="D102" s="76"/>
      <c r="E102" s="76"/>
      <c r="F102" s="76"/>
      <c r="H102" s="75"/>
      <c r="I102" s="75"/>
      <c r="J102" s="75"/>
      <c r="K102" s="75"/>
    </row>
    <row r="103" spans="1:11" s="77" customFormat="1" ht="15.75" customHeight="1" x14ac:dyDescent="0.25">
      <c r="A103" s="75"/>
      <c r="B103" s="75"/>
      <c r="C103" s="76"/>
      <c r="D103" s="76"/>
      <c r="E103" s="76"/>
      <c r="F103" s="76"/>
      <c r="H103" s="75"/>
      <c r="I103" s="75"/>
      <c r="J103" s="75"/>
      <c r="K103" s="75"/>
    </row>
    <row r="104" spans="1:11" s="77" customFormat="1" ht="15.75" customHeight="1" x14ac:dyDescent="0.25">
      <c r="A104" s="75"/>
      <c r="B104" s="75"/>
      <c r="C104" s="76"/>
      <c r="D104" s="76"/>
      <c r="E104" s="76"/>
      <c r="F104" s="76"/>
      <c r="H104" s="75"/>
      <c r="I104" s="75"/>
      <c r="J104" s="75"/>
      <c r="K104" s="75"/>
    </row>
    <row r="105" spans="1:11" s="77" customFormat="1" ht="15.75" customHeight="1" x14ac:dyDescent="0.25">
      <c r="A105" s="75"/>
      <c r="B105" s="75"/>
      <c r="C105" s="76"/>
      <c r="D105" s="76"/>
      <c r="E105" s="76"/>
      <c r="F105" s="76"/>
      <c r="H105" s="75"/>
      <c r="I105" s="75"/>
      <c r="J105" s="75"/>
      <c r="K105" s="75"/>
    </row>
    <row r="106" spans="1:11" s="77" customFormat="1" ht="15.75" customHeight="1" x14ac:dyDescent="0.25">
      <c r="A106" s="75"/>
      <c r="B106" s="75"/>
      <c r="C106" s="76"/>
      <c r="D106" s="76"/>
      <c r="E106" s="76"/>
      <c r="F106" s="76"/>
      <c r="H106" s="75"/>
      <c r="I106" s="75"/>
      <c r="J106" s="75"/>
      <c r="K106" s="75"/>
    </row>
    <row r="107" spans="1:11" s="77" customFormat="1" ht="15.75" customHeight="1" x14ac:dyDescent="0.25">
      <c r="A107" s="75"/>
      <c r="B107" s="75"/>
      <c r="C107" s="76"/>
      <c r="D107" s="76"/>
      <c r="E107" s="76"/>
      <c r="F107" s="76"/>
      <c r="H107" s="75"/>
      <c r="I107" s="75"/>
      <c r="J107" s="75"/>
      <c r="K107" s="75"/>
    </row>
    <row r="108" spans="1:11" s="77" customFormat="1" ht="15.75" customHeight="1" x14ac:dyDescent="0.25">
      <c r="A108" s="75"/>
      <c r="B108" s="75"/>
      <c r="C108" s="76"/>
      <c r="D108" s="76"/>
      <c r="E108" s="76"/>
      <c r="F108" s="76"/>
      <c r="H108" s="75"/>
      <c r="I108" s="75"/>
      <c r="J108" s="75"/>
      <c r="K108" s="75"/>
    </row>
    <row r="109" spans="1:11" s="77" customFormat="1" ht="15.75" customHeight="1" x14ac:dyDescent="0.25">
      <c r="A109" s="75"/>
      <c r="B109" s="75"/>
      <c r="C109" s="76"/>
      <c r="D109" s="76"/>
      <c r="E109" s="76"/>
      <c r="F109" s="76"/>
      <c r="H109" s="75"/>
      <c r="I109" s="75"/>
      <c r="J109" s="75"/>
      <c r="K109" s="75"/>
    </row>
    <row r="110" spans="1:11" s="77" customFormat="1" ht="15.75" customHeight="1" x14ac:dyDescent="0.25">
      <c r="A110" s="75"/>
      <c r="B110" s="75"/>
      <c r="C110" s="76"/>
      <c r="D110" s="76"/>
      <c r="E110" s="76"/>
      <c r="F110" s="76"/>
      <c r="H110" s="75"/>
      <c r="I110" s="75"/>
      <c r="J110" s="75"/>
      <c r="K110" s="75"/>
    </row>
    <row r="111" spans="1:11" s="77" customFormat="1" ht="15.75" customHeight="1" x14ac:dyDescent="0.25">
      <c r="A111" s="75"/>
      <c r="B111" s="75"/>
      <c r="C111" s="76"/>
      <c r="D111" s="76"/>
      <c r="E111" s="76"/>
      <c r="F111" s="76"/>
      <c r="H111" s="75"/>
      <c r="I111" s="75"/>
      <c r="J111" s="75"/>
      <c r="K111" s="75"/>
    </row>
    <row r="112" spans="1:11" s="77" customFormat="1" ht="15.75" customHeight="1" x14ac:dyDescent="0.25">
      <c r="A112" s="75"/>
      <c r="B112" s="75"/>
      <c r="C112" s="76"/>
      <c r="D112" s="76"/>
      <c r="E112" s="76"/>
      <c r="F112" s="76"/>
      <c r="H112" s="75"/>
      <c r="I112" s="75"/>
      <c r="J112" s="75"/>
      <c r="K112" s="75"/>
    </row>
    <row r="113" spans="1:11" s="77" customFormat="1" ht="15.75" customHeight="1" x14ac:dyDescent="0.25">
      <c r="A113" s="75"/>
      <c r="B113" s="75"/>
      <c r="C113" s="76"/>
      <c r="D113" s="76"/>
      <c r="E113" s="76"/>
      <c r="F113" s="76"/>
      <c r="H113" s="75"/>
      <c r="I113" s="75"/>
      <c r="J113" s="75"/>
      <c r="K113" s="75"/>
    </row>
    <row r="114" spans="1:11" s="77" customFormat="1" ht="15.75" customHeight="1" x14ac:dyDescent="0.25">
      <c r="A114" s="75"/>
      <c r="B114" s="75"/>
      <c r="C114" s="76"/>
      <c r="D114" s="76"/>
      <c r="E114" s="76"/>
      <c r="F114" s="76"/>
      <c r="H114" s="75"/>
      <c r="I114" s="75"/>
      <c r="J114" s="75"/>
      <c r="K114" s="75"/>
    </row>
    <row r="115" spans="1:11" s="77" customFormat="1" ht="15.75" customHeight="1" x14ac:dyDescent="0.25">
      <c r="A115" s="75"/>
      <c r="B115" s="75"/>
      <c r="C115" s="76"/>
      <c r="D115" s="76"/>
      <c r="E115" s="76"/>
      <c r="F115" s="76"/>
      <c r="H115" s="75"/>
      <c r="I115" s="75"/>
      <c r="J115" s="75"/>
      <c r="K115" s="75"/>
    </row>
    <row r="116" spans="1:11" s="77" customFormat="1" ht="15.75" customHeight="1" x14ac:dyDescent="0.25">
      <c r="A116" s="75"/>
      <c r="B116" s="75"/>
      <c r="C116" s="76"/>
      <c r="D116" s="76"/>
      <c r="E116" s="76"/>
      <c r="F116" s="76"/>
      <c r="H116" s="75"/>
      <c r="I116" s="75"/>
      <c r="J116" s="75"/>
      <c r="K116" s="75"/>
    </row>
    <row r="117" spans="1:11" s="77" customFormat="1" ht="15.75" customHeight="1" x14ac:dyDescent="0.25">
      <c r="A117" s="75"/>
      <c r="B117" s="75"/>
      <c r="C117" s="76"/>
      <c r="D117" s="76"/>
      <c r="E117" s="76"/>
      <c r="F117" s="76"/>
      <c r="H117" s="75"/>
      <c r="I117" s="75"/>
      <c r="J117" s="75"/>
      <c r="K117" s="75"/>
    </row>
    <row r="118" spans="1:11" s="77" customFormat="1" ht="15.75" customHeight="1" x14ac:dyDescent="0.25">
      <c r="A118" s="75"/>
      <c r="B118" s="75"/>
      <c r="C118" s="76"/>
      <c r="D118" s="76"/>
      <c r="E118" s="76"/>
      <c r="F118" s="76"/>
      <c r="H118" s="75"/>
      <c r="I118" s="75"/>
      <c r="J118" s="75"/>
      <c r="K118" s="75"/>
    </row>
    <row r="119" spans="1:11" s="77" customFormat="1" ht="15.75" customHeight="1" x14ac:dyDescent="0.25">
      <c r="A119" s="75"/>
      <c r="B119" s="75"/>
      <c r="C119" s="76"/>
      <c r="D119" s="76"/>
      <c r="E119" s="76"/>
      <c r="F119" s="76"/>
      <c r="H119" s="75"/>
      <c r="I119" s="75"/>
      <c r="J119" s="75"/>
      <c r="K119" s="75"/>
    </row>
    <row r="120" spans="1:11" s="77" customFormat="1" ht="15.75" customHeight="1" x14ac:dyDescent="0.25">
      <c r="A120" s="75"/>
      <c r="B120" s="75"/>
      <c r="C120" s="76"/>
      <c r="D120" s="76"/>
      <c r="E120" s="76"/>
      <c r="F120" s="76"/>
      <c r="H120" s="75"/>
      <c r="I120" s="75"/>
      <c r="J120" s="75"/>
      <c r="K120" s="75"/>
    </row>
    <row r="121" spans="1:11" s="77" customFormat="1" ht="15.75" customHeight="1" x14ac:dyDescent="0.25">
      <c r="A121" s="75"/>
      <c r="B121" s="75"/>
      <c r="C121" s="76"/>
      <c r="D121" s="76"/>
      <c r="E121" s="76"/>
      <c r="F121" s="76"/>
      <c r="H121" s="75"/>
      <c r="I121" s="75"/>
      <c r="J121" s="75"/>
      <c r="K121" s="75"/>
    </row>
    <row r="122" spans="1:11" s="77" customFormat="1" ht="15.75" customHeight="1" x14ac:dyDescent="0.25">
      <c r="A122" s="75"/>
      <c r="B122" s="75"/>
      <c r="C122" s="76"/>
      <c r="D122" s="76"/>
      <c r="E122" s="76"/>
      <c r="F122" s="76"/>
      <c r="H122" s="75"/>
      <c r="I122" s="75"/>
      <c r="J122" s="75"/>
      <c r="K122" s="75"/>
    </row>
    <row r="123" spans="1:11" s="77" customFormat="1" ht="15.75" customHeight="1" x14ac:dyDescent="0.25">
      <c r="A123" s="75"/>
      <c r="B123" s="75"/>
      <c r="C123" s="76"/>
      <c r="D123" s="76"/>
      <c r="E123" s="76"/>
      <c r="F123" s="76"/>
      <c r="H123" s="75"/>
      <c r="I123" s="75"/>
      <c r="J123" s="75"/>
      <c r="K123" s="75"/>
    </row>
    <row r="124" spans="1:11" s="77" customFormat="1" ht="15.75" customHeight="1" x14ac:dyDescent="0.25">
      <c r="A124" s="75"/>
      <c r="B124" s="75"/>
      <c r="C124" s="76"/>
      <c r="D124" s="76"/>
      <c r="E124" s="76"/>
      <c r="F124" s="76"/>
      <c r="H124" s="75"/>
      <c r="I124" s="75"/>
      <c r="J124" s="75"/>
      <c r="K124" s="75"/>
    </row>
    <row r="125" spans="1:11" s="77" customFormat="1" ht="15.75" customHeight="1" x14ac:dyDescent="0.25">
      <c r="A125" s="75"/>
      <c r="B125" s="75"/>
      <c r="C125" s="76"/>
      <c r="D125" s="76"/>
      <c r="E125" s="76"/>
      <c r="F125" s="76"/>
      <c r="H125" s="75"/>
      <c r="I125" s="75"/>
      <c r="J125" s="75"/>
      <c r="K125" s="75"/>
    </row>
    <row r="126" spans="1:11" s="77" customFormat="1" ht="15.75" customHeight="1" x14ac:dyDescent="0.25">
      <c r="A126" s="75"/>
      <c r="B126" s="75"/>
      <c r="C126" s="76"/>
      <c r="D126" s="76"/>
      <c r="E126" s="76"/>
      <c r="F126" s="76"/>
      <c r="H126" s="75"/>
      <c r="I126" s="75"/>
      <c r="J126" s="75"/>
      <c r="K126" s="75"/>
    </row>
    <row r="127" spans="1:11" s="77" customFormat="1" ht="15.75" customHeight="1" x14ac:dyDescent="0.25">
      <c r="A127" s="75"/>
      <c r="B127" s="75"/>
      <c r="C127" s="76"/>
      <c r="D127" s="76"/>
      <c r="E127" s="76"/>
      <c r="F127" s="76"/>
      <c r="H127" s="75"/>
      <c r="I127" s="75"/>
      <c r="J127" s="75"/>
      <c r="K127" s="75"/>
    </row>
    <row r="128" spans="1:11" s="77" customFormat="1" ht="15.75" customHeight="1" x14ac:dyDescent="0.25">
      <c r="A128" s="75"/>
      <c r="B128" s="75"/>
      <c r="C128" s="76"/>
      <c r="D128" s="76"/>
      <c r="E128" s="76"/>
      <c r="F128" s="76"/>
      <c r="H128" s="75"/>
      <c r="I128" s="75"/>
      <c r="J128" s="75"/>
      <c r="K128" s="75"/>
    </row>
    <row r="129" spans="1:11" s="77" customFormat="1" ht="15.75" customHeight="1" x14ac:dyDescent="0.25">
      <c r="A129" s="75"/>
      <c r="B129" s="75"/>
      <c r="C129" s="76"/>
      <c r="D129" s="76"/>
      <c r="E129" s="76"/>
      <c r="F129" s="76"/>
      <c r="H129" s="75"/>
      <c r="I129" s="75"/>
      <c r="J129" s="75"/>
      <c r="K129" s="75"/>
    </row>
    <row r="130" spans="1:11" s="77" customFormat="1" ht="15.75" customHeight="1" x14ac:dyDescent="0.25">
      <c r="A130" s="75"/>
      <c r="B130" s="75"/>
      <c r="C130" s="76"/>
      <c r="D130" s="76"/>
      <c r="E130" s="76"/>
      <c r="F130" s="76"/>
      <c r="H130" s="75"/>
      <c r="I130" s="75"/>
      <c r="J130" s="75"/>
      <c r="K130" s="75"/>
    </row>
    <row r="131" spans="1:11" s="77" customFormat="1" ht="15.75" customHeight="1" x14ac:dyDescent="0.25">
      <c r="A131" s="75"/>
      <c r="B131" s="75"/>
      <c r="C131" s="76"/>
      <c r="D131" s="76"/>
      <c r="E131" s="76"/>
      <c r="F131" s="76"/>
      <c r="H131" s="75"/>
      <c r="I131" s="75"/>
      <c r="J131" s="75"/>
      <c r="K131" s="75"/>
    </row>
    <row r="132" spans="1:11" s="77" customFormat="1" ht="15.75" customHeight="1" x14ac:dyDescent="0.25">
      <c r="A132" s="75"/>
      <c r="B132" s="75"/>
      <c r="C132" s="76"/>
      <c r="D132" s="76"/>
      <c r="E132" s="76"/>
      <c r="F132" s="76"/>
      <c r="H132" s="75"/>
      <c r="I132" s="75"/>
      <c r="J132" s="75"/>
      <c r="K132" s="75"/>
    </row>
    <row r="133" spans="1:11" s="77" customFormat="1" ht="15.75" customHeight="1" x14ac:dyDescent="0.25">
      <c r="A133" s="75"/>
      <c r="B133" s="75"/>
      <c r="C133" s="76"/>
      <c r="D133" s="76"/>
      <c r="E133" s="76"/>
      <c r="F133" s="76"/>
      <c r="H133" s="75"/>
      <c r="I133" s="75"/>
      <c r="J133" s="75"/>
      <c r="K133" s="75"/>
    </row>
    <row r="134" spans="1:11" s="77" customFormat="1" ht="15.75" customHeight="1" x14ac:dyDescent="0.25">
      <c r="A134" s="75"/>
      <c r="B134" s="75"/>
      <c r="C134" s="76"/>
      <c r="D134" s="76"/>
      <c r="E134" s="76"/>
      <c r="F134" s="76"/>
      <c r="H134" s="75"/>
      <c r="I134" s="75"/>
      <c r="J134" s="75"/>
      <c r="K134" s="75"/>
    </row>
    <row r="135" spans="1:11" s="77" customFormat="1" ht="15.75" customHeight="1" x14ac:dyDescent="0.25">
      <c r="A135" s="75"/>
      <c r="B135" s="75"/>
      <c r="C135" s="76"/>
      <c r="D135" s="76"/>
      <c r="E135" s="76"/>
      <c r="F135" s="76"/>
      <c r="H135" s="75"/>
      <c r="I135" s="75"/>
      <c r="J135" s="75"/>
      <c r="K135" s="75"/>
    </row>
    <row r="136" spans="1:11" s="77" customFormat="1" ht="15.75" customHeight="1" x14ac:dyDescent="0.25">
      <c r="A136" s="75"/>
      <c r="B136" s="75"/>
      <c r="C136" s="76"/>
      <c r="D136" s="76"/>
      <c r="E136" s="76"/>
      <c r="F136" s="76"/>
      <c r="H136" s="75"/>
      <c r="I136" s="75"/>
      <c r="J136" s="75"/>
      <c r="K136" s="75"/>
    </row>
    <row r="137" spans="1:11" s="77" customFormat="1" ht="15.75" customHeight="1" x14ac:dyDescent="0.25">
      <c r="A137" s="75"/>
      <c r="B137" s="75"/>
      <c r="C137" s="76"/>
      <c r="D137" s="76"/>
      <c r="E137" s="76"/>
      <c r="F137" s="76"/>
      <c r="H137" s="75"/>
      <c r="I137" s="75"/>
      <c r="J137" s="75"/>
      <c r="K137" s="75"/>
    </row>
    <row r="138" spans="1:11" s="77" customFormat="1" ht="15.75" customHeight="1" x14ac:dyDescent="0.25">
      <c r="A138" s="75"/>
      <c r="B138" s="75"/>
      <c r="C138" s="76"/>
      <c r="D138" s="76"/>
      <c r="E138" s="76"/>
      <c r="F138" s="76"/>
      <c r="H138" s="75"/>
      <c r="I138" s="75"/>
      <c r="J138" s="75"/>
      <c r="K138" s="75"/>
    </row>
    <row r="139" spans="1:11" s="77" customFormat="1" ht="15.75" customHeight="1" x14ac:dyDescent="0.25">
      <c r="A139" s="75"/>
      <c r="B139" s="75"/>
      <c r="C139" s="76"/>
      <c r="D139" s="76"/>
      <c r="E139" s="76"/>
      <c r="F139" s="76"/>
      <c r="H139" s="75"/>
      <c r="I139" s="75"/>
      <c r="J139" s="75"/>
      <c r="K139" s="75"/>
    </row>
    <row r="140" spans="1:11" s="77" customFormat="1" ht="15.75" customHeight="1" x14ac:dyDescent="0.25">
      <c r="A140" s="75"/>
      <c r="B140" s="75"/>
      <c r="C140" s="76"/>
      <c r="D140" s="76"/>
      <c r="E140" s="76"/>
      <c r="F140" s="76"/>
      <c r="H140" s="75"/>
      <c r="I140" s="75"/>
      <c r="J140" s="75"/>
      <c r="K140" s="75"/>
    </row>
    <row r="141" spans="1:11" s="77" customFormat="1" ht="15.75" customHeight="1" x14ac:dyDescent="0.25">
      <c r="A141" s="75"/>
      <c r="B141" s="75"/>
      <c r="C141" s="76"/>
      <c r="D141" s="76"/>
      <c r="E141" s="76"/>
      <c r="F141" s="76"/>
      <c r="H141" s="75"/>
      <c r="I141" s="75"/>
      <c r="J141" s="75"/>
      <c r="K141" s="75"/>
    </row>
    <row r="142" spans="1:11" s="77" customFormat="1" ht="15.75" customHeight="1" x14ac:dyDescent="0.25">
      <c r="A142" s="75"/>
      <c r="B142" s="75"/>
      <c r="C142" s="76"/>
      <c r="D142" s="76"/>
      <c r="E142" s="76"/>
      <c r="F142" s="76"/>
      <c r="H142" s="75"/>
      <c r="I142" s="75"/>
      <c r="J142" s="75"/>
      <c r="K142" s="75"/>
    </row>
    <row r="143" spans="1:11" s="77" customFormat="1" ht="15.75" customHeight="1" x14ac:dyDescent="0.25">
      <c r="A143" s="75"/>
      <c r="B143" s="75"/>
      <c r="C143" s="76"/>
      <c r="D143" s="76"/>
      <c r="E143" s="76"/>
      <c r="F143" s="76"/>
      <c r="H143" s="75"/>
      <c r="I143" s="75"/>
      <c r="J143" s="75"/>
      <c r="K143" s="75"/>
    </row>
    <row r="144" spans="1:11" s="77" customFormat="1" ht="15.75" customHeight="1" x14ac:dyDescent="0.25">
      <c r="A144" s="75"/>
      <c r="B144" s="75"/>
      <c r="C144" s="76"/>
      <c r="D144" s="76"/>
      <c r="E144" s="76"/>
      <c r="F144" s="76"/>
      <c r="H144" s="75"/>
      <c r="I144" s="75"/>
      <c r="J144" s="75"/>
      <c r="K144" s="75"/>
    </row>
    <row r="145" spans="1:11" s="77" customFormat="1" ht="15.75" customHeight="1" x14ac:dyDescent="0.25">
      <c r="A145" s="75"/>
      <c r="B145" s="75"/>
      <c r="C145" s="76"/>
      <c r="D145" s="76"/>
      <c r="E145" s="76"/>
      <c r="F145" s="76"/>
      <c r="H145" s="75"/>
      <c r="I145" s="75"/>
      <c r="J145" s="75"/>
      <c r="K145" s="75"/>
    </row>
    <row r="146" spans="1:11" s="77" customFormat="1" ht="15.75" customHeight="1" x14ac:dyDescent="0.25">
      <c r="A146" s="75"/>
      <c r="B146" s="75"/>
      <c r="C146" s="76"/>
      <c r="D146" s="76"/>
      <c r="E146" s="76"/>
      <c r="F146" s="76"/>
      <c r="H146" s="75"/>
      <c r="I146" s="75"/>
      <c r="J146" s="75"/>
      <c r="K146" s="75"/>
    </row>
    <row r="147" spans="1:11" s="77" customFormat="1" ht="15.75" customHeight="1" x14ac:dyDescent="0.25">
      <c r="A147" s="75"/>
      <c r="B147" s="75"/>
      <c r="C147" s="76"/>
      <c r="D147" s="76"/>
      <c r="E147" s="76"/>
      <c r="F147" s="76"/>
      <c r="H147" s="75"/>
      <c r="I147" s="75"/>
      <c r="J147" s="75"/>
      <c r="K147" s="75"/>
    </row>
    <row r="148" spans="1:11" s="77" customFormat="1" ht="15.75" customHeight="1" x14ac:dyDescent="0.25">
      <c r="A148" s="75"/>
      <c r="B148" s="75"/>
      <c r="C148" s="76"/>
      <c r="D148" s="76"/>
      <c r="E148" s="76"/>
      <c r="F148" s="76"/>
      <c r="H148" s="75"/>
      <c r="I148" s="75"/>
      <c r="J148" s="75"/>
      <c r="K148" s="75"/>
    </row>
    <row r="149" spans="1:11" s="77" customFormat="1" ht="15.75" customHeight="1" x14ac:dyDescent="0.25">
      <c r="A149" s="75"/>
      <c r="B149" s="75"/>
      <c r="C149" s="76"/>
      <c r="D149" s="76"/>
      <c r="E149" s="76"/>
      <c r="F149" s="76"/>
      <c r="H149" s="75"/>
      <c r="I149" s="75"/>
      <c r="J149" s="75"/>
      <c r="K149" s="75"/>
    </row>
    <row r="150" spans="1:11" s="77" customFormat="1" ht="15.75" customHeight="1" x14ac:dyDescent="0.25">
      <c r="A150" s="75"/>
      <c r="B150" s="75"/>
      <c r="C150" s="76"/>
      <c r="D150" s="76"/>
      <c r="E150" s="76"/>
      <c r="F150" s="76"/>
      <c r="H150" s="75"/>
      <c r="I150" s="75"/>
      <c r="J150" s="75"/>
      <c r="K150" s="75"/>
    </row>
    <row r="151" spans="1:11" s="77" customFormat="1" ht="15.75" customHeight="1" x14ac:dyDescent="0.25">
      <c r="A151" s="75"/>
      <c r="B151" s="75"/>
      <c r="C151" s="76"/>
      <c r="D151" s="76"/>
      <c r="E151" s="76"/>
      <c r="F151" s="76"/>
      <c r="H151" s="75"/>
      <c r="I151" s="75"/>
      <c r="J151" s="75"/>
      <c r="K151" s="75"/>
    </row>
    <row r="152" spans="1:11" s="77" customFormat="1" ht="15.75" customHeight="1" x14ac:dyDescent="0.25">
      <c r="A152" s="75"/>
      <c r="B152" s="75"/>
      <c r="C152" s="76"/>
      <c r="D152" s="76"/>
      <c r="E152" s="76"/>
      <c r="F152" s="76"/>
      <c r="H152" s="75"/>
      <c r="I152" s="75"/>
      <c r="J152" s="75"/>
      <c r="K152" s="75"/>
    </row>
    <row r="153" spans="1:11" s="77" customFormat="1" ht="15.75" customHeight="1" x14ac:dyDescent="0.25">
      <c r="A153" s="75"/>
      <c r="B153" s="75"/>
      <c r="C153" s="76"/>
      <c r="D153" s="76"/>
      <c r="E153" s="76"/>
      <c r="F153" s="76"/>
      <c r="H153" s="75"/>
      <c r="I153" s="75"/>
      <c r="J153" s="75"/>
      <c r="K153" s="75"/>
    </row>
    <row r="154" spans="1:11" s="77" customFormat="1" ht="15.75" customHeight="1" x14ac:dyDescent="0.25">
      <c r="A154" s="75"/>
      <c r="B154" s="75"/>
      <c r="C154" s="76"/>
      <c r="D154" s="76"/>
      <c r="E154" s="76"/>
      <c r="F154" s="76"/>
      <c r="H154" s="75"/>
      <c r="I154" s="75"/>
      <c r="J154" s="75"/>
      <c r="K154" s="75"/>
    </row>
    <row r="155" spans="1:11" s="77" customFormat="1" ht="15.75" customHeight="1" x14ac:dyDescent="0.25">
      <c r="A155" s="75"/>
      <c r="B155" s="75"/>
      <c r="C155" s="76"/>
      <c r="D155" s="76"/>
      <c r="E155" s="76"/>
      <c r="F155" s="76"/>
      <c r="H155" s="75"/>
      <c r="I155" s="75"/>
      <c r="J155" s="75"/>
      <c r="K155" s="75"/>
    </row>
    <row r="156" spans="1:11" s="77" customFormat="1" ht="15.75" customHeight="1" x14ac:dyDescent="0.25">
      <c r="A156" s="75"/>
      <c r="B156" s="75"/>
      <c r="C156" s="76"/>
      <c r="D156" s="76"/>
      <c r="E156" s="76"/>
      <c r="F156" s="76"/>
      <c r="H156" s="75"/>
      <c r="I156" s="75"/>
      <c r="J156" s="75"/>
      <c r="K156" s="75"/>
    </row>
    <row r="157" spans="1:11" s="77" customFormat="1" ht="15.75" customHeight="1" x14ac:dyDescent="0.25">
      <c r="A157" s="75"/>
      <c r="B157" s="75"/>
      <c r="C157" s="76"/>
      <c r="D157" s="76"/>
      <c r="E157" s="76"/>
      <c r="F157" s="76"/>
      <c r="H157" s="75"/>
      <c r="I157" s="75"/>
      <c r="J157" s="75"/>
      <c r="K157" s="75"/>
    </row>
    <row r="158" spans="1:11" s="77" customFormat="1" ht="15.75" customHeight="1" x14ac:dyDescent="0.25">
      <c r="A158" s="75"/>
      <c r="B158" s="75"/>
      <c r="C158" s="76"/>
      <c r="D158" s="76"/>
      <c r="E158" s="76"/>
      <c r="F158" s="76"/>
      <c r="H158" s="75"/>
      <c r="I158" s="75"/>
      <c r="J158" s="75"/>
      <c r="K158" s="75"/>
    </row>
    <row r="159" spans="1:11" s="77" customFormat="1" ht="15.75" customHeight="1" x14ac:dyDescent="0.25">
      <c r="A159" s="75"/>
      <c r="B159" s="75"/>
      <c r="C159" s="76"/>
      <c r="D159" s="76"/>
      <c r="E159" s="76"/>
      <c r="F159" s="76"/>
      <c r="H159" s="75"/>
      <c r="I159" s="75"/>
      <c r="J159" s="75"/>
      <c r="K159" s="75"/>
    </row>
    <row r="160" spans="1:11" s="77" customFormat="1" ht="15.75" customHeight="1" x14ac:dyDescent="0.25">
      <c r="A160" s="75"/>
      <c r="B160" s="75"/>
      <c r="C160" s="76"/>
      <c r="D160" s="76"/>
      <c r="E160" s="76"/>
      <c r="F160" s="76"/>
      <c r="H160" s="75"/>
      <c r="I160" s="75"/>
      <c r="J160" s="75"/>
      <c r="K160" s="75"/>
    </row>
    <row r="161" spans="1:11" s="77" customFormat="1" ht="15.75" customHeight="1" x14ac:dyDescent="0.25">
      <c r="A161" s="75"/>
      <c r="B161" s="75"/>
      <c r="C161" s="76"/>
      <c r="D161" s="76"/>
      <c r="E161" s="76"/>
      <c r="F161" s="76"/>
      <c r="H161" s="75"/>
      <c r="I161" s="75"/>
      <c r="J161" s="75"/>
      <c r="K161" s="75"/>
    </row>
    <row r="162" spans="1:11" s="77" customFormat="1" ht="15.75" customHeight="1" x14ac:dyDescent="0.25">
      <c r="A162" s="75"/>
      <c r="B162" s="75"/>
      <c r="C162" s="76"/>
      <c r="D162" s="76"/>
      <c r="E162" s="76"/>
      <c r="F162" s="76"/>
      <c r="H162" s="75"/>
      <c r="I162" s="75"/>
      <c r="J162" s="75"/>
      <c r="K162" s="75"/>
    </row>
    <row r="163" spans="1:11" s="77" customFormat="1" ht="15.75" customHeight="1" x14ac:dyDescent="0.25">
      <c r="A163" s="75"/>
      <c r="B163" s="75"/>
      <c r="C163" s="76"/>
      <c r="D163" s="76"/>
      <c r="E163" s="76"/>
      <c r="F163" s="76"/>
      <c r="H163" s="75"/>
      <c r="I163" s="75"/>
      <c r="J163" s="75"/>
      <c r="K163" s="75"/>
    </row>
    <row r="164" spans="1:11" s="77" customFormat="1" ht="15.75" customHeight="1" x14ac:dyDescent="0.25">
      <c r="A164" s="75"/>
      <c r="B164" s="75"/>
      <c r="C164" s="76"/>
      <c r="D164" s="76"/>
      <c r="E164" s="76"/>
      <c r="F164" s="76"/>
      <c r="H164" s="75"/>
      <c r="I164" s="75"/>
      <c r="J164" s="75"/>
      <c r="K164" s="75"/>
    </row>
    <row r="165" spans="1:11" s="77" customFormat="1" ht="15.75" customHeight="1" x14ac:dyDescent="0.25">
      <c r="A165" s="75"/>
      <c r="B165" s="75"/>
      <c r="C165" s="76"/>
      <c r="D165" s="76"/>
      <c r="E165" s="76"/>
      <c r="F165" s="76"/>
      <c r="H165" s="75"/>
      <c r="I165" s="75"/>
      <c r="J165" s="75"/>
      <c r="K165" s="75"/>
    </row>
    <row r="166" spans="1:11" s="77" customFormat="1" ht="15.75" customHeight="1" x14ac:dyDescent="0.25">
      <c r="A166" s="75"/>
      <c r="B166" s="75"/>
      <c r="C166" s="76"/>
      <c r="D166" s="76"/>
      <c r="E166" s="76"/>
      <c r="F166" s="76"/>
      <c r="H166" s="75"/>
      <c r="I166" s="75"/>
      <c r="J166" s="75"/>
      <c r="K166" s="75"/>
    </row>
    <row r="167" spans="1:11" s="77" customFormat="1" ht="15.75" customHeight="1" x14ac:dyDescent="0.25">
      <c r="A167" s="75"/>
      <c r="B167" s="75"/>
      <c r="C167" s="76"/>
      <c r="D167" s="76"/>
      <c r="E167" s="76"/>
      <c r="F167" s="76"/>
      <c r="H167" s="75"/>
      <c r="I167" s="75"/>
      <c r="J167" s="75"/>
      <c r="K167" s="75"/>
    </row>
    <row r="168" spans="1:11" s="77" customFormat="1" ht="15.75" customHeight="1" x14ac:dyDescent="0.25">
      <c r="A168" s="75"/>
      <c r="B168" s="75"/>
      <c r="C168" s="76"/>
      <c r="D168" s="76"/>
      <c r="E168" s="76"/>
      <c r="F168" s="76"/>
      <c r="H168" s="75"/>
      <c r="I168" s="75"/>
      <c r="J168" s="75"/>
      <c r="K168" s="75"/>
    </row>
    <row r="169" spans="1:11" s="77" customFormat="1" ht="15.75" customHeight="1" x14ac:dyDescent="0.25">
      <c r="A169" s="75"/>
      <c r="B169" s="75"/>
      <c r="C169" s="76"/>
      <c r="D169" s="76"/>
      <c r="E169" s="76"/>
      <c r="F169" s="76"/>
      <c r="H169" s="75"/>
      <c r="I169" s="75"/>
      <c r="J169" s="75"/>
      <c r="K169" s="75"/>
    </row>
    <row r="170" spans="1:11" s="77" customFormat="1" ht="15.75" customHeight="1" x14ac:dyDescent="0.25">
      <c r="A170" s="75"/>
      <c r="B170" s="75"/>
      <c r="C170" s="76"/>
      <c r="D170" s="76"/>
      <c r="E170" s="76"/>
      <c r="F170" s="76"/>
      <c r="H170" s="75"/>
      <c r="I170" s="75"/>
      <c r="J170" s="75"/>
      <c r="K170" s="75"/>
    </row>
    <row r="171" spans="1:11" s="77" customFormat="1" ht="15.75" customHeight="1" x14ac:dyDescent="0.25">
      <c r="A171" s="75"/>
      <c r="B171" s="75"/>
      <c r="C171" s="76"/>
      <c r="D171" s="76"/>
      <c r="E171" s="76"/>
      <c r="F171" s="76"/>
      <c r="H171" s="75"/>
      <c r="I171" s="75"/>
      <c r="J171" s="75"/>
      <c r="K171" s="75"/>
    </row>
    <row r="172" spans="1:11" s="77" customFormat="1" ht="15.75" customHeight="1" x14ac:dyDescent="0.25">
      <c r="A172" s="75"/>
      <c r="B172" s="75"/>
      <c r="C172" s="76"/>
      <c r="D172" s="76"/>
      <c r="E172" s="76"/>
      <c r="F172" s="76"/>
      <c r="H172" s="75"/>
      <c r="I172" s="75"/>
      <c r="J172" s="75"/>
      <c r="K172" s="75"/>
    </row>
    <row r="173" spans="1:11" s="77" customFormat="1" ht="15.75" customHeight="1" x14ac:dyDescent="0.25">
      <c r="A173" s="75"/>
      <c r="B173" s="75"/>
      <c r="C173" s="76"/>
      <c r="D173" s="76"/>
      <c r="E173" s="76"/>
      <c r="F173" s="76"/>
      <c r="H173" s="75"/>
      <c r="I173" s="75"/>
      <c r="J173" s="75"/>
      <c r="K173" s="75"/>
    </row>
    <row r="174" spans="1:11" s="77" customFormat="1" ht="15.75" customHeight="1" x14ac:dyDescent="0.25">
      <c r="A174" s="75"/>
      <c r="B174" s="75"/>
      <c r="C174" s="76"/>
      <c r="D174" s="76"/>
      <c r="E174" s="76"/>
      <c r="F174" s="76"/>
      <c r="H174" s="75"/>
      <c r="I174" s="75"/>
      <c r="J174" s="75"/>
      <c r="K174" s="75"/>
    </row>
    <row r="175" spans="1:11" s="77" customFormat="1" ht="15.75" customHeight="1" x14ac:dyDescent="0.25">
      <c r="A175" s="75"/>
      <c r="B175" s="75"/>
      <c r="C175" s="76"/>
      <c r="D175" s="76"/>
      <c r="E175" s="76"/>
      <c r="F175" s="76"/>
      <c r="H175" s="75"/>
      <c r="I175" s="75"/>
      <c r="J175" s="75"/>
      <c r="K175" s="75"/>
    </row>
    <row r="176" spans="1:11" s="77" customFormat="1" ht="15.75" customHeight="1" x14ac:dyDescent="0.25">
      <c r="A176" s="75"/>
      <c r="B176" s="75"/>
      <c r="C176" s="76"/>
      <c r="D176" s="76"/>
      <c r="E176" s="76"/>
      <c r="F176" s="76"/>
      <c r="H176" s="75"/>
      <c r="I176" s="75"/>
      <c r="J176" s="75"/>
      <c r="K176" s="75"/>
    </row>
    <row r="177" spans="1:11" s="77" customFormat="1" ht="15.75" customHeight="1" x14ac:dyDescent="0.25">
      <c r="A177" s="75"/>
      <c r="B177" s="75"/>
      <c r="C177" s="76"/>
      <c r="D177" s="76"/>
      <c r="E177" s="76"/>
      <c r="F177" s="76"/>
      <c r="H177" s="75"/>
      <c r="I177" s="75"/>
      <c r="J177" s="75"/>
      <c r="K177" s="75"/>
    </row>
    <row r="178" spans="1:11" s="77" customFormat="1" ht="15.75" customHeight="1" x14ac:dyDescent="0.25">
      <c r="A178" s="75"/>
      <c r="B178" s="75"/>
      <c r="C178" s="76"/>
      <c r="D178" s="76"/>
      <c r="E178" s="76"/>
      <c r="F178" s="76"/>
      <c r="H178" s="75"/>
      <c r="I178" s="75"/>
      <c r="J178" s="75"/>
      <c r="K178" s="75"/>
    </row>
    <row r="179" spans="1:11" s="77" customFormat="1" ht="15.75" customHeight="1" x14ac:dyDescent="0.25">
      <c r="A179" s="75"/>
      <c r="B179" s="75"/>
      <c r="C179" s="76"/>
      <c r="D179" s="76"/>
      <c r="E179" s="76"/>
      <c r="F179" s="76"/>
      <c r="H179" s="75"/>
      <c r="I179" s="75"/>
      <c r="J179" s="75"/>
      <c r="K179" s="75"/>
    </row>
    <row r="180" spans="1:11" s="77" customFormat="1" ht="15.75" customHeight="1" x14ac:dyDescent="0.25">
      <c r="A180" s="75"/>
      <c r="B180" s="75"/>
      <c r="C180" s="76"/>
      <c r="D180" s="76"/>
      <c r="E180" s="76"/>
      <c r="F180" s="76"/>
      <c r="H180" s="75"/>
      <c r="I180" s="75"/>
      <c r="J180" s="75"/>
      <c r="K180" s="75"/>
    </row>
    <row r="181" spans="1:11" s="77" customFormat="1" ht="15.75" customHeight="1" x14ac:dyDescent="0.25">
      <c r="A181" s="75"/>
      <c r="B181" s="75"/>
      <c r="C181" s="76"/>
      <c r="D181" s="76"/>
      <c r="E181" s="76"/>
      <c r="F181" s="76"/>
      <c r="H181" s="75"/>
      <c r="I181" s="75"/>
      <c r="J181" s="75"/>
      <c r="K181" s="75"/>
    </row>
    <row r="182" spans="1:11" s="77" customFormat="1" ht="15.75" customHeight="1" x14ac:dyDescent="0.25">
      <c r="A182" s="75"/>
      <c r="B182" s="75"/>
      <c r="C182" s="76"/>
      <c r="D182" s="76"/>
      <c r="E182" s="76"/>
      <c r="F182" s="76"/>
      <c r="H182" s="75"/>
      <c r="I182" s="75"/>
      <c r="J182" s="75"/>
      <c r="K182" s="75"/>
    </row>
    <row r="183" spans="1:11" s="77" customFormat="1" ht="15.75" customHeight="1" x14ac:dyDescent="0.25">
      <c r="A183" s="75"/>
      <c r="B183" s="75"/>
      <c r="C183" s="76"/>
      <c r="D183" s="76"/>
      <c r="E183" s="76"/>
      <c r="F183" s="76"/>
      <c r="H183" s="75"/>
      <c r="I183" s="75"/>
      <c r="J183" s="75"/>
      <c r="K183" s="75"/>
    </row>
    <row r="184" spans="1:11" s="77" customFormat="1" ht="15.75" customHeight="1" x14ac:dyDescent="0.25">
      <c r="A184" s="75"/>
      <c r="B184" s="75"/>
      <c r="C184" s="76"/>
      <c r="D184" s="76"/>
      <c r="E184" s="76"/>
      <c r="F184" s="76"/>
      <c r="H184" s="75"/>
      <c r="I184" s="75"/>
      <c r="J184" s="75"/>
      <c r="K184" s="75"/>
    </row>
    <row r="185" spans="1:11" s="77" customFormat="1" ht="15.75" customHeight="1" x14ac:dyDescent="0.25">
      <c r="A185" s="75"/>
      <c r="B185" s="75"/>
      <c r="C185" s="76"/>
      <c r="D185" s="76"/>
      <c r="E185" s="76"/>
      <c r="F185" s="76"/>
      <c r="H185" s="75"/>
      <c r="I185" s="75"/>
      <c r="J185" s="75"/>
      <c r="K185" s="75"/>
    </row>
    <row r="186" spans="1:11" s="77" customFormat="1" ht="15.75" customHeight="1" x14ac:dyDescent="0.25">
      <c r="A186" s="75"/>
      <c r="B186" s="75"/>
      <c r="C186" s="76"/>
      <c r="D186" s="76"/>
      <c r="E186" s="76"/>
      <c r="F186" s="76"/>
      <c r="H186" s="75"/>
      <c r="I186" s="75"/>
      <c r="J186" s="75"/>
      <c r="K186" s="75"/>
    </row>
    <row r="187" spans="1:11" s="77" customFormat="1" ht="15.75" customHeight="1" x14ac:dyDescent="0.25">
      <c r="A187" s="75"/>
      <c r="B187" s="75"/>
      <c r="C187" s="76"/>
      <c r="D187" s="76"/>
      <c r="E187" s="76"/>
      <c r="F187" s="76"/>
      <c r="H187" s="75"/>
      <c r="I187" s="75"/>
      <c r="J187" s="75"/>
      <c r="K187" s="75"/>
    </row>
    <row r="188" spans="1:11" s="77" customFormat="1" ht="15.75" customHeight="1" x14ac:dyDescent="0.25">
      <c r="A188" s="75"/>
      <c r="B188" s="75"/>
      <c r="C188" s="76"/>
      <c r="D188" s="76"/>
      <c r="E188" s="76"/>
      <c r="F188" s="76"/>
      <c r="H188" s="75"/>
      <c r="I188" s="75"/>
      <c r="J188" s="75"/>
      <c r="K188" s="75"/>
    </row>
    <row r="189" spans="1:11" s="77" customFormat="1" ht="15.75" customHeight="1" x14ac:dyDescent="0.25">
      <c r="A189" s="75"/>
      <c r="B189" s="75"/>
      <c r="C189" s="76"/>
      <c r="D189" s="76"/>
      <c r="E189" s="76"/>
      <c r="F189" s="76"/>
      <c r="H189" s="75"/>
      <c r="I189" s="75"/>
      <c r="J189" s="75"/>
      <c r="K189" s="75"/>
    </row>
    <row r="190" spans="1:11" s="77" customFormat="1" ht="15.75" customHeight="1" x14ac:dyDescent="0.25">
      <c r="A190" s="75"/>
      <c r="B190" s="75"/>
      <c r="C190" s="76"/>
      <c r="D190" s="76"/>
      <c r="E190" s="76"/>
      <c r="F190" s="76"/>
      <c r="H190" s="75"/>
      <c r="I190" s="75"/>
      <c r="J190" s="75"/>
      <c r="K190" s="75"/>
    </row>
    <row r="191" spans="1:11" s="77" customFormat="1" ht="15.75" customHeight="1" x14ac:dyDescent="0.25">
      <c r="A191" s="75"/>
      <c r="B191" s="75"/>
      <c r="C191" s="76"/>
      <c r="D191" s="76"/>
      <c r="E191" s="76"/>
      <c r="F191" s="76"/>
      <c r="H191" s="75"/>
      <c r="I191" s="75"/>
      <c r="J191" s="75"/>
      <c r="K191" s="75"/>
    </row>
    <row r="192" spans="1:11" s="77" customFormat="1" ht="15.75" customHeight="1" x14ac:dyDescent="0.25">
      <c r="A192" s="75"/>
      <c r="B192" s="75"/>
      <c r="C192" s="76"/>
      <c r="D192" s="76"/>
      <c r="E192" s="76"/>
      <c r="F192" s="76"/>
      <c r="H192" s="75"/>
      <c r="I192" s="75"/>
      <c r="J192" s="75"/>
      <c r="K192" s="75"/>
    </row>
    <row r="193" spans="1:11" s="77" customFormat="1" ht="15.75" customHeight="1" x14ac:dyDescent="0.25">
      <c r="A193" s="75"/>
      <c r="B193" s="75"/>
      <c r="C193" s="76"/>
      <c r="D193" s="76"/>
      <c r="E193" s="76"/>
      <c r="F193" s="76"/>
      <c r="H193" s="75"/>
      <c r="I193" s="75"/>
      <c r="J193" s="75"/>
      <c r="K193" s="75"/>
    </row>
    <row r="194" spans="1:11" s="77" customFormat="1" ht="15.75" customHeight="1" x14ac:dyDescent="0.25">
      <c r="A194" s="75"/>
      <c r="B194" s="75"/>
      <c r="C194" s="76"/>
      <c r="D194" s="76"/>
      <c r="E194" s="76"/>
      <c r="F194" s="76"/>
      <c r="H194" s="75"/>
      <c r="I194" s="75"/>
      <c r="J194" s="75"/>
      <c r="K194" s="75"/>
    </row>
    <row r="195" spans="1:11" s="77" customFormat="1" ht="15.75" customHeight="1" x14ac:dyDescent="0.25">
      <c r="A195" s="75"/>
      <c r="B195" s="75"/>
      <c r="C195" s="76"/>
      <c r="D195" s="76"/>
      <c r="E195" s="76"/>
      <c r="F195" s="76"/>
      <c r="H195" s="75"/>
      <c r="I195" s="75"/>
      <c r="J195" s="75"/>
      <c r="K195" s="75"/>
    </row>
    <row r="196" spans="1:11" s="77" customFormat="1" ht="15.75" customHeight="1" x14ac:dyDescent="0.25">
      <c r="A196" s="75"/>
      <c r="B196" s="75"/>
      <c r="C196" s="76"/>
      <c r="D196" s="76"/>
      <c r="E196" s="76"/>
      <c r="F196" s="76"/>
      <c r="H196" s="75"/>
      <c r="I196" s="75"/>
      <c r="J196" s="75"/>
      <c r="K196" s="75"/>
    </row>
    <row r="197" spans="1:11" s="77" customFormat="1" ht="15.75" customHeight="1" x14ac:dyDescent="0.25">
      <c r="A197" s="75"/>
      <c r="B197" s="75"/>
      <c r="C197" s="76"/>
      <c r="D197" s="76"/>
      <c r="E197" s="76"/>
      <c r="F197" s="76"/>
      <c r="H197" s="75"/>
      <c r="I197" s="75"/>
      <c r="J197" s="75"/>
      <c r="K197" s="75"/>
    </row>
    <row r="198" spans="1:11" s="77" customFormat="1" ht="15.75" customHeight="1" x14ac:dyDescent="0.25">
      <c r="A198" s="75"/>
      <c r="B198" s="75"/>
      <c r="C198" s="76"/>
      <c r="D198" s="76"/>
      <c r="E198" s="76"/>
      <c r="F198" s="76"/>
      <c r="H198" s="75"/>
      <c r="I198" s="75"/>
      <c r="J198" s="75"/>
      <c r="K198" s="75"/>
    </row>
    <row r="199" spans="1:11" s="77" customFormat="1" ht="15.75" customHeight="1" x14ac:dyDescent="0.25">
      <c r="A199" s="75"/>
      <c r="B199" s="75"/>
      <c r="C199" s="76"/>
      <c r="D199" s="76"/>
      <c r="E199" s="76"/>
      <c r="F199" s="76"/>
      <c r="H199" s="75"/>
      <c r="I199" s="75"/>
      <c r="J199" s="75"/>
      <c r="K199" s="75"/>
    </row>
    <row r="200" spans="1:11" s="77" customFormat="1" ht="15.75" customHeight="1" x14ac:dyDescent="0.25">
      <c r="A200" s="75"/>
      <c r="B200" s="75"/>
      <c r="C200" s="76"/>
      <c r="D200" s="76"/>
      <c r="E200" s="76"/>
      <c r="F200" s="76"/>
      <c r="H200" s="75"/>
      <c r="I200" s="75"/>
      <c r="J200" s="75"/>
      <c r="K200" s="75"/>
    </row>
    <row r="201" spans="1:11" s="77" customFormat="1" ht="15.75" customHeight="1" x14ac:dyDescent="0.25">
      <c r="A201" s="75"/>
      <c r="B201" s="75"/>
      <c r="C201" s="76"/>
      <c r="D201" s="76"/>
      <c r="E201" s="76"/>
      <c r="F201" s="76"/>
      <c r="H201" s="75"/>
      <c r="I201" s="75"/>
      <c r="J201" s="75"/>
      <c r="K201" s="75"/>
    </row>
    <row r="202" spans="1:11" s="77" customFormat="1" ht="15.75" customHeight="1" x14ac:dyDescent="0.25">
      <c r="A202" s="75"/>
      <c r="B202" s="75"/>
      <c r="C202" s="76"/>
      <c r="D202" s="76"/>
      <c r="E202" s="76"/>
      <c r="F202" s="76"/>
      <c r="H202" s="75"/>
      <c r="I202" s="75"/>
      <c r="J202" s="75"/>
      <c r="K202" s="75"/>
    </row>
    <row r="203" spans="1:11" s="77" customFormat="1" ht="15.75" customHeight="1" x14ac:dyDescent="0.25">
      <c r="A203" s="75"/>
      <c r="B203" s="75"/>
      <c r="C203" s="76"/>
      <c r="D203" s="76"/>
      <c r="E203" s="76"/>
      <c r="F203" s="76"/>
      <c r="H203" s="75"/>
      <c r="I203" s="75"/>
      <c r="J203" s="75"/>
      <c r="K203" s="75"/>
    </row>
    <row r="204" spans="1:11" s="77" customFormat="1" ht="15.75" customHeight="1" x14ac:dyDescent="0.25">
      <c r="A204" s="75"/>
      <c r="B204" s="75"/>
      <c r="C204" s="76"/>
      <c r="D204" s="76"/>
      <c r="E204" s="76"/>
      <c r="F204" s="76"/>
      <c r="H204" s="75"/>
      <c r="I204" s="75"/>
      <c r="J204" s="75"/>
      <c r="K204" s="75"/>
    </row>
    <row r="205" spans="1:11" s="77" customFormat="1" ht="15.75" customHeight="1" x14ac:dyDescent="0.25">
      <c r="A205" s="75"/>
      <c r="B205" s="75"/>
      <c r="C205" s="76"/>
      <c r="D205" s="76"/>
      <c r="E205" s="76"/>
      <c r="F205" s="76"/>
      <c r="H205" s="75"/>
      <c r="I205" s="75"/>
      <c r="J205" s="75"/>
      <c r="K205" s="75"/>
    </row>
    <row r="206" spans="1:11" s="77" customFormat="1" ht="15.75" customHeight="1" x14ac:dyDescent="0.25">
      <c r="A206" s="75"/>
      <c r="B206" s="75"/>
      <c r="C206" s="76"/>
      <c r="D206" s="76"/>
      <c r="E206" s="76"/>
      <c r="F206" s="76"/>
      <c r="H206" s="75"/>
      <c r="I206" s="75"/>
      <c r="J206" s="75"/>
      <c r="K206" s="75"/>
    </row>
    <row r="207" spans="1:11" s="77" customFormat="1" ht="15.75" customHeight="1" x14ac:dyDescent="0.25">
      <c r="A207" s="75"/>
      <c r="B207" s="75"/>
      <c r="C207" s="76"/>
      <c r="D207" s="76"/>
      <c r="E207" s="76"/>
      <c r="F207" s="76"/>
      <c r="H207" s="75"/>
      <c r="I207" s="75"/>
      <c r="J207" s="75"/>
      <c r="K207" s="75"/>
    </row>
    <row r="208" spans="1:11" s="77" customFormat="1" ht="15.75" customHeight="1" x14ac:dyDescent="0.25">
      <c r="A208" s="75"/>
      <c r="B208" s="75"/>
      <c r="C208" s="76"/>
      <c r="D208" s="76"/>
      <c r="E208" s="76"/>
      <c r="F208" s="76"/>
      <c r="H208" s="75"/>
      <c r="I208" s="75"/>
      <c r="J208" s="75"/>
      <c r="K208" s="75"/>
    </row>
    <row r="209" spans="1:11" s="77" customFormat="1" ht="15.75" customHeight="1" x14ac:dyDescent="0.25">
      <c r="A209" s="75"/>
      <c r="B209" s="75"/>
      <c r="C209" s="76"/>
      <c r="D209" s="76"/>
      <c r="E209" s="76"/>
      <c r="F209" s="76"/>
      <c r="H209" s="75"/>
      <c r="I209" s="75"/>
      <c r="J209" s="75"/>
      <c r="K209" s="75"/>
    </row>
    <row r="210" spans="1:11" s="77" customFormat="1" ht="15.75" customHeight="1" x14ac:dyDescent="0.25">
      <c r="A210" s="75"/>
      <c r="B210" s="75"/>
      <c r="C210" s="76"/>
      <c r="D210" s="76"/>
      <c r="E210" s="76"/>
      <c r="F210" s="76"/>
      <c r="H210" s="75"/>
      <c r="I210" s="75"/>
      <c r="J210" s="75"/>
      <c r="K210" s="75"/>
    </row>
    <row r="211" spans="1:11" s="77" customFormat="1" ht="15.75" customHeight="1" x14ac:dyDescent="0.25">
      <c r="A211" s="75"/>
      <c r="B211" s="75"/>
      <c r="C211" s="76"/>
      <c r="D211" s="76"/>
      <c r="E211" s="76"/>
      <c r="F211" s="76"/>
      <c r="H211" s="75"/>
      <c r="I211" s="75"/>
      <c r="J211" s="75"/>
      <c r="K211" s="75"/>
    </row>
    <row r="212" spans="1:11" s="77" customFormat="1" ht="15.75" customHeight="1" x14ac:dyDescent="0.25">
      <c r="A212" s="75"/>
      <c r="B212" s="75"/>
      <c r="C212" s="76"/>
      <c r="D212" s="76"/>
      <c r="E212" s="76"/>
      <c r="F212" s="76"/>
      <c r="H212" s="75"/>
      <c r="I212" s="75"/>
      <c r="J212" s="75"/>
      <c r="K212" s="75"/>
    </row>
    <row r="213" spans="1:11" s="77" customFormat="1" ht="15.75" customHeight="1" x14ac:dyDescent="0.25">
      <c r="A213" s="75"/>
      <c r="B213" s="75"/>
      <c r="C213" s="76"/>
      <c r="D213" s="76"/>
      <c r="E213" s="76"/>
      <c r="F213" s="76"/>
      <c r="H213" s="75"/>
      <c r="I213" s="75"/>
      <c r="J213" s="75"/>
      <c r="K213" s="75"/>
    </row>
    <row r="214" spans="1:11" s="77" customFormat="1" ht="15.75" customHeight="1" x14ac:dyDescent="0.25">
      <c r="A214" s="75"/>
      <c r="B214" s="75"/>
      <c r="C214" s="76"/>
      <c r="D214" s="76"/>
      <c r="E214" s="76"/>
      <c r="F214" s="76"/>
      <c r="H214" s="75"/>
      <c r="I214" s="75"/>
      <c r="J214" s="75"/>
      <c r="K214" s="75"/>
    </row>
    <row r="215" spans="1:11" s="77" customFormat="1" ht="15.75" customHeight="1" x14ac:dyDescent="0.25">
      <c r="A215" s="75"/>
      <c r="B215" s="75"/>
      <c r="C215" s="76"/>
      <c r="D215" s="76"/>
      <c r="E215" s="76"/>
      <c r="F215" s="76"/>
      <c r="H215" s="75"/>
      <c r="I215" s="75"/>
      <c r="J215" s="75"/>
      <c r="K215" s="75"/>
    </row>
    <row r="216" spans="1:11" s="77" customFormat="1" ht="15.75" customHeight="1" x14ac:dyDescent="0.25">
      <c r="A216" s="75"/>
      <c r="B216" s="75"/>
      <c r="C216" s="76"/>
      <c r="D216" s="76"/>
      <c r="E216" s="76"/>
      <c r="F216" s="76"/>
      <c r="H216" s="75"/>
      <c r="I216" s="75"/>
      <c r="J216" s="75"/>
      <c r="K216" s="75"/>
    </row>
    <row r="217" spans="1:11" s="77" customFormat="1" ht="15.75" customHeight="1" x14ac:dyDescent="0.25">
      <c r="A217" s="75"/>
      <c r="B217" s="75"/>
      <c r="C217" s="76"/>
      <c r="D217" s="76"/>
      <c r="E217" s="76"/>
      <c r="F217" s="76"/>
      <c r="H217" s="75"/>
      <c r="I217" s="75"/>
      <c r="J217" s="75"/>
      <c r="K217" s="75"/>
    </row>
    <row r="218" spans="1:11" s="77" customFormat="1" ht="15.75" customHeight="1" x14ac:dyDescent="0.25">
      <c r="A218" s="75"/>
      <c r="B218" s="75"/>
      <c r="C218" s="76"/>
      <c r="D218" s="76"/>
      <c r="E218" s="76"/>
      <c r="F218" s="76"/>
      <c r="H218" s="75"/>
      <c r="I218" s="75"/>
      <c r="J218" s="75"/>
      <c r="K218" s="75"/>
    </row>
    <row r="219" spans="1:11" s="77" customFormat="1" ht="15.75" customHeight="1" x14ac:dyDescent="0.25">
      <c r="A219" s="75"/>
      <c r="B219" s="75"/>
      <c r="C219" s="76"/>
      <c r="D219" s="76"/>
      <c r="E219" s="76"/>
      <c r="F219" s="76"/>
      <c r="H219" s="75"/>
      <c r="I219" s="75"/>
      <c r="J219" s="75"/>
      <c r="K219" s="75"/>
    </row>
    <row r="220" spans="1:11" s="77" customFormat="1" ht="15.75" customHeight="1" x14ac:dyDescent="0.25">
      <c r="A220" s="75"/>
      <c r="B220" s="75"/>
      <c r="C220" s="76"/>
      <c r="D220" s="76"/>
      <c r="E220" s="76"/>
      <c r="F220" s="76"/>
      <c r="H220" s="75"/>
      <c r="I220" s="75"/>
      <c r="J220" s="75"/>
      <c r="K220" s="75"/>
    </row>
    <row r="221" spans="1:11" s="77" customFormat="1" ht="15.75" customHeight="1" x14ac:dyDescent="0.25">
      <c r="A221" s="75"/>
      <c r="B221" s="75"/>
      <c r="C221" s="76"/>
      <c r="D221" s="76"/>
      <c r="E221" s="76"/>
      <c r="F221" s="76"/>
      <c r="H221" s="75"/>
      <c r="I221" s="75"/>
      <c r="J221" s="75"/>
      <c r="K221" s="75"/>
    </row>
    <row r="222" spans="1:11" s="77" customFormat="1" ht="15.75" customHeight="1" x14ac:dyDescent="0.25">
      <c r="A222" s="75"/>
      <c r="B222" s="75"/>
      <c r="C222" s="76"/>
      <c r="D222" s="76"/>
      <c r="E222" s="76"/>
      <c r="F222" s="76"/>
      <c r="H222" s="75"/>
      <c r="I222" s="75"/>
      <c r="J222" s="75"/>
      <c r="K222" s="75"/>
    </row>
    <row r="223" spans="1:11" s="77" customFormat="1" ht="15.75" customHeight="1" x14ac:dyDescent="0.25">
      <c r="A223" s="75"/>
      <c r="B223" s="75"/>
      <c r="C223" s="76"/>
      <c r="D223" s="76"/>
      <c r="E223" s="76"/>
      <c r="F223" s="76"/>
      <c r="H223" s="75"/>
      <c r="I223" s="75"/>
      <c r="J223" s="75"/>
      <c r="K223" s="75"/>
    </row>
    <row r="224" spans="1:11" s="77" customFormat="1" ht="15.75" customHeight="1" x14ac:dyDescent="0.25">
      <c r="A224" s="75"/>
      <c r="B224" s="75"/>
      <c r="C224" s="76"/>
      <c r="D224" s="76"/>
      <c r="E224" s="76"/>
      <c r="F224" s="76"/>
      <c r="H224" s="75"/>
      <c r="I224" s="75"/>
      <c r="J224" s="75"/>
      <c r="K224" s="75"/>
    </row>
    <row r="225" spans="1:11" s="77" customFormat="1" ht="15.75" customHeight="1" x14ac:dyDescent="0.25">
      <c r="A225" s="75"/>
      <c r="B225" s="75"/>
      <c r="C225" s="76"/>
      <c r="D225" s="76"/>
      <c r="E225" s="76"/>
      <c r="F225" s="76"/>
      <c r="H225" s="75"/>
      <c r="I225" s="75"/>
      <c r="J225" s="75"/>
      <c r="K225" s="75"/>
    </row>
    <row r="226" spans="1:11" s="77" customFormat="1" ht="15.75" customHeight="1" x14ac:dyDescent="0.25">
      <c r="A226" s="75"/>
      <c r="B226" s="75"/>
      <c r="C226" s="76"/>
      <c r="D226" s="76"/>
      <c r="E226" s="76"/>
      <c r="F226" s="76"/>
      <c r="H226" s="75"/>
      <c r="I226" s="75"/>
      <c r="J226" s="75"/>
      <c r="K226" s="75"/>
    </row>
    <row r="227" spans="1:11" s="77" customFormat="1" ht="15.75" customHeight="1" x14ac:dyDescent="0.25">
      <c r="A227" s="75"/>
      <c r="B227" s="75"/>
      <c r="C227" s="76"/>
      <c r="D227" s="76"/>
      <c r="E227" s="76"/>
      <c r="F227" s="76"/>
      <c r="H227" s="75"/>
      <c r="I227" s="75"/>
      <c r="J227" s="75"/>
      <c r="K227" s="75"/>
    </row>
    <row r="228" spans="1:11" s="77" customFormat="1" ht="15.75" customHeight="1" x14ac:dyDescent="0.25">
      <c r="A228" s="75"/>
      <c r="B228" s="75"/>
      <c r="C228" s="76"/>
      <c r="D228" s="76"/>
      <c r="E228" s="76"/>
      <c r="F228" s="76"/>
      <c r="H228" s="75"/>
      <c r="I228" s="75"/>
      <c r="J228" s="75"/>
      <c r="K228" s="75"/>
    </row>
    <row r="229" spans="1:11" s="77" customFormat="1" ht="15.75" customHeight="1" x14ac:dyDescent="0.25">
      <c r="A229" s="75"/>
      <c r="B229" s="75"/>
      <c r="C229" s="76"/>
      <c r="D229" s="76"/>
      <c r="E229" s="76"/>
      <c r="F229" s="76"/>
      <c r="H229" s="75"/>
      <c r="I229" s="75"/>
      <c r="J229" s="75"/>
      <c r="K229" s="75"/>
    </row>
    <row r="230" spans="1:11" s="77" customFormat="1" ht="15.75" customHeight="1" x14ac:dyDescent="0.25">
      <c r="A230" s="75"/>
      <c r="B230" s="75"/>
      <c r="C230" s="76"/>
      <c r="D230" s="76"/>
      <c r="E230" s="76"/>
      <c r="F230" s="76"/>
      <c r="H230" s="75"/>
      <c r="I230" s="75"/>
      <c r="J230" s="75"/>
      <c r="K230" s="75"/>
    </row>
    <row r="231" spans="1:11" s="77" customFormat="1" ht="15.75" customHeight="1" x14ac:dyDescent="0.25">
      <c r="A231" s="75"/>
      <c r="B231" s="75"/>
      <c r="C231" s="76"/>
      <c r="D231" s="76"/>
      <c r="E231" s="76"/>
      <c r="F231" s="76"/>
      <c r="H231" s="75"/>
      <c r="I231" s="75"/>
      <c r="J231" s="75"/>
      <c r="K231" s="75"/>
    </row>
    <row r="232" spans="1:11" s="77" customFormat="1" ht="15.75" customHeight="1" x14ac:dyDescent="0.25">
      <c r="A232" s="75"/>
      <c r="B232" s="75"/>
      <c r="C232" s="76"/>
      <c r="D232" s="76"/>
      <c r="E232" s="76"/>
      <c r="F232" s="76"/>
      <c r="H232" s="75"/>
      <c r="I232" s="75"/>
      <c r="J232" s="75"/>
      <c r="K232" s="75"/>
    </row>
    <row r="233" spans="1:11" s="77" customFormat="1" ht="15.75" customHeight="1" x14ac:dyDescent="0.25">
      <c r="A233" s="75"/>
      <c r="B233" s="75"/>
      <c r="C233" s="76"/>
      <c r="D233" s="76"/>
      <c r="E233" s="76"/>
      <c r="F233" s="76"/>
      <c r="H233" s="75"/>
      <c r="I233" s="75"/>
      <c r="J233" s="75"/>
      <c r="K233" s="75"/>
    </row>
    <row r="234" spans="1:11" s="77" customFormat="1" ht="15.75" customHeight="1" x14ac:dyDescent="0.25">
      <c r="A234" s="75"/>
      <c r="B234" s="75"/>
      <c r="C234" s="76"/>
      <c r="D234" s="76"/>
      <c r="E234" s="76"/>
      <c r="F234" s="76"/>
      <c r="H234" s="75"/>
      <c r="I234" s="75"/>
      <c r="J234" s="75"/>
      <c r="K234" s="75"/>
    </row>
    <row r="235" spans="1:11" s="77" customFormat="1" ht="15.75" customHeight="1" x14ac:dyDescent="0.25">
      <c r="A235" s="75"/>
      <c r="B235" s="75"/>
      <c r="C235" s="76"/>
      <c r="D235" s="76"/>
      <c r="E235" s="76"/>
      <c r="F235" s="76"/>
      <c r="H235" s="75"/>
      <c r="I235" s="75"/>
      <c r="J235" s="75"/>
      <c r="K235" s="75"/>
    </row>
    <row r="236" spans="1:11" s="77" customFormat="1" ht="15.75" customHeight="1" x14ac:dyDescent="0.25">
      <c r="A236" s="75"/>
      <c r="B236" s="75"/>
      <c r="C236" s="76"/>
      <c r="D236" s="76"/>
      <c r="E236" s="76"/>
      <c r="F236" s="76"/>
      <c r="H236" s="75"/>
      <c r="I236" s="75"/>
      <c r="J236" s="75"/>
      <c r="K236" s="75"/>
    </row>
    <row r="237" spans="1:11" s="77" customFormat="1" ht="15.75" customHeight="1" x14ac:dyDescent="0.25">
      <c r="A237" s="75"/>
      <c r="B237" s="75"/>
      <c r="C237" s="76"/>
      <c r="D237" s="76"/>
      <c r="E237" s="76"/>
      <c r="F237" s="76"/>
      <c r="H237" s="75"/>
      <c r="I237" s="75"/>
      <c r="J237" s="75"/>
      <c r="K237" s="75"/>
    </row>
    <row r="238" spans="1:11" s="77" customFormat="1" ht="15.75" customHeight="1" x14ac:dyDescent="0.25">
      <c r="A238" s="75"/>
      <c r="B238" s="75"/>
      <c r="C238" s="76"/>
      <c r="D238" s="76"/>
      <c r="E238" s="76"/>
      <c r="F238" s="76"/>
      <c r="H238" s="75"/>
      <c r="I238" s="75"/>
      <c r="J238" s="75"/>
      <c r="K238" s="75"/>
    </row>
    <row r="239" spans="1:11" s="77" customFormat="1" ht="15.75" customHeight="1" x14ac:dyDescent="0.25">
      <c r="A239" s="75"/>
      <c r="B239" s="75"/>
      <c r="C239" s="76"/>
      <c r="D239" s="76"/>
      <c r="E239" s="76"/>
      <c r="F239" s="76"/>
      <c r="H239" s="75"/>
      <c r="I239" s="75"/>
      <c r="J239" s="75"/>
      <c r="K239" s="75"/>
    </row>
    <row r="240" spans="1:11" s="77" customFormat="1" ht="15.75" customHeight="1" x14ac:dyDescent="0.25">
      <c r="A240" s="75"/>
      <c r="B240" s="75"/>
      <c r="C240" s="76"/>
      <c r="D240" s="76"/>
      <c r="E240" s="76"/>
      <c r="F240" s="76"/>
      <c r="H240" s="75"/>
      <c r="I240" s="75"/>
      <c r="J240" s="75"/>
      <c r="K240" s="75"/>
    </row>
    <row r="241" spans="1:11" s="77" customFormat="1" ht="15.75" customHeight="1" x14ac:dyDescent="0.25">
      <c r="A241" s="75"/>
      <c r="B241" s="75"/>
      <c r="C241" s="76"/>
      <c r="D241" s="76"/>
      <c r="E241" s="76"/>
      <c r="F241" s="76"/>
      <c r="H241" s="75"/>
      <c r="I241" s="75"/>
      <c r="J241" s="75"/>
      <c r="K241" s="75"/>
    </row>
    <row r="242" spans="1:11" s="77" customFormat="1" ht="15.75" customHeight="1" x14ac:dyDescent="0.25">
      <c r="A242" s="75"/>
      <c r="B242" s="75"/>
      <c r="C242" s="76"/>
      <c r="D242" s="76"/>
      <c r="E242" s="76"/>
      <c r="F242" s="76"/>
      <c r="H242" s="75"/>
      <c r="I242" s="75"/>
      <c r="J242" s="75"/>
      <c r="K242" s="75"/>
    </row>
    <row r="243" spans="1:11" s="77" customFormat="1" ht="15.75" customHeight="1" x14ac:dyDescent="0.25">
      <c r="A243" s="75"/>
      <c r="B243" s="75"/>
      <c r="C243" s="76"/>
      <c r="D243" s="76"/>
      <c r="E243" s="76"/>
      <c r="F243" s="76"/>
      <c r="H243" s="75"/>
      <c r="I243" s="75"/>
      <c r="J243" s="75"/>
      <c r="K243" s="75"/>
    </row>
    <row r="244" spans="1:11" s="77" customFormat="1" ht="15.75" customHeight="1" x14ac:dyDescent="0.25">
      <c r="A244" s="75"/>
      <c r="B244" s="75"/>
      <c r="C244" s="76"/>
      <c r="D244" s="76"/>
      <c r="E244" s="76"/>
      <c r="F244" s="76"/>
      <c r="H244" s="75"/>
      <c r="I244" s="75"/>
      <c r="J244" s="75"/>
      <c r="K244" s="75"/>
    </row>
    <row r="245" spans="1:11" s="77" customFormat="1" ht="15.75" customHeight="1" x14ac:dyDescent="0.25">
      <c r="A245" s="75"/>
      <c r="B245" s="75"/>
      <c r="C245" s="76"/>
      <c r="D245" s="76"/>
      <c r="E245" s="76"/>
      <c r="F245" s="76"/>
      <c r="H245" s="75"/>
      <c r="I245" s="75"/>
      <c r="J245" s="75"/>
      <c r="K245" s="75"/>
    </row>
    <row r="246" spans="1:11" s="77" customFormat="1" ht="15.75" customHeight="1" x14ac:dyDescent="0.25">
      <c r="A246" s="75"/>
      <c r="B246" s="75"/>
      <c r="C246" s="76"/>
      <c r="D246" s="76"/>
      <c r="E246" s="76"/>
      <c r="F246" s="76"/>
      <c r="H246" s="75"/>
      <c r="I246" s="75"/>
      <c r="J246" s="75"/>
      <c r="K246" s="75"/>
    </row>
    <row r="247" spans="1:11" s="77" customFormat="1" ht="15.75" customHeight="1" x14ac:dyDescent="0.25">
      <c r="A247" s="75"/>
      <c r="B247" s="75"/>
      <c r="C247" s="76"/>
      <c r="D247" s="76"/>
      <c r="E247" s="76"/>
      <c r="F247" s="76"/>
      <c r="H247" s="75"/>
      <c r="I247" s="75"/>
      <c r="J247" s="75"/>
      <c r="K247" s="75"/>
    </row>
    <row r="248" spans="1:11" s="77" customFormat="1" ht="15.75" customHeight="1" x14ac:dyDescent="0.25">
      <c r="A248" s="75"/>
      <c r="B248" s="75"/>
      <c r="C248" s="76"/>
      <c r="D248" s="76"/>
      <c r="E248" s="76"/>
      <c r="F248" s="76"/>
      <c r="H248" s="75"/>
      <c r="I248" s="75"/>
      <c r="J248" s="75"/>
      <c r="K248" s="75"/>
    </row>
    <row r="249" spans="1:11" s="77" customFormat="1" ht="15.75" customHeight="1" x14ac:dyDescent="0.25">
      <c r="A249" s="75"/>
      <c r="B249" s="75"/>
      <c r="C249" s="76"/>
      <c r="D249" s="76"/>
      <c r="E249" s="76"/>
      <c r="F249" s="76"/>
      <c r="H249" s="75"/>
      <c r="I249" s="75"/>
      <c r="J249" s="75"/>
      <c r="K249" s="75"/>
    </row>
    <row r="250" spans="1:11" s="77" customFormat="1" ht="15.75" customHeight="1" x14ac:dyDescent="0.25">
      <c r="A250" s="75"/>
      <c r="B250" s="75"/>
      <c r="C250" s="76"/>
      <c r="D250" s="76"/>
      <c r="E250" s="76"/>
      <c r="F250" s="76"/>
      <c r="H250" s="75"/>
      <c r="I250" s="75"/>
      <c r="J250" s="75"/>
      <c r="K250" s="75"/>
    </row>
    <row r="251" spans="1:11" s="77" customFormat="1" ht="15.75" customHeight="1" x14ac:dyDescent="0.25">
      <c r="A251" s="75"/>
      <c r="B251" s="75"/>
      <c r="C251" s="76"/>
      <c r="D251" s="76"/>
      <c r="E251" s="76"/>
      <c r="F251" s="76"/>
      <c r="H251" s="75"/>
      <c r="I251" s="75"/>
      <c r="J251" s="75"/>
      <c r="K251" s="75"/>
    </row>
    <row r="252" spans="1:11" s="77" customFormat="1" ht="15.75" customHeight="1" x14ac:dyDescent="0.25">
      <c r="A252" s="75"/>
      <c r="B252" s="75"/>
      <c r="C252" s="76"/>
      <c r="D252" s="76"/>
      <c r="E252" s="76"/>
      <c r="F252" s="76"/>
      <c r="H252" s="75"/>
      <c r="I252" s="75"/>
      <c r="J252" s="75"/>
      <c r="K252" s="75"/>
    </row>
    <row r="253" spans="1:11" s="77" customFormat="1" ht="15.75" customHeight="1" x14ac:dyDescent="0.25">
      <c r="A253" s="75"/>
      <c r="B253" s="75"/>
      <c r="C253" s="76"/>
      <c r="D253" s="76"/>
      <c r="E253" s="76"/>
      <c r="F253" s="76"/>
      <c r="H253" s="75"/>
      <c r="I253" s="75"/>
      <c r="J253" s="75"/>
      <c r="K253" s="75"/>
    </row>
    <row r="254" spans="1:11" s="77" customFormat="1" ht="15.75" customHeight="1" x14ac:dyDescent="0.25">
      <c r="A254" s="75"/>
      <c r="B254" s="75"/>
      <c r="C254" s="76"/>
      <c r="D254" s="76"/>
      <c r="E254" s="76"/>
      <c r="F254" s="76"/>
      <c r="H254" s="75"/>
      <c r="I254" s="75"/>
      <c r="J254" s="75"/>
      <c r="K254" s="75"/>
    </row>
    <row r="255" spans="1:11" s="77" customFormat="1" ht="15.75" customHeight="1" x14ac:dyDescent="0.25">
      <c r="A255" s="75"/>
      <c r="B255" s="75"/>
      <c r="C255" s="76"/>
      <c r="D255" s="76"/>
      <c r="E255" s="76"/>
      <c r="F255" s="76"/>
      <c r="H255" s="75"/>
      <c r="I255" s="75"/>
      <c r="J255" s="75"/>
      <c r="K255" s="75"/>
    </row>
    <row r="256" spans="1:11" s="77" customFormat="1" ht="15.75" customHeight="1" x14ac:dyDescent="0.25">
      <c r="A256" s="75"/>
      <c r="B256" s="75"/>
      <c r="C256" s="76"/>
      <c r="D256" s="76"/>
      <c r="E256" s="76"/>
      <c r="F256" s="76"/>
      <c r="H256" s="75"/>
      <c r="I256" s="75"/>
      <c r="J256" s="75"/>
      <c r="K256" s="75"/>
    </row>
    <row r="257" spans="1:11" s="77" customFormat="1" ht="15.75" customHeight="1" x14ac:dyDescent="0.25">
      <c r="A257" s="75"/>
      <c r="B257" s="75"/>
      <c r="C257" s="76"/>
      <c r="D257" s="76"/>
      <c r="E257" s="76"/>
      <c r="F257" s="76"/>
      <c r="H257" s="75"/>
      <c r="I257" s="75"/>
      <c r="J257" s="75"/>
      <c r="K257" s="75"/>
    </row>
    <row r="258" spans="1:11" s="77" customFormat="1" ht="15.75" customHeight="1" x14ac:dyDescent="0.25">
      <c r="A258" s="75"/>
      <c r="B258" s="75"/>
      <c r="C258" s="76"/>
      <c r="D258" s="76"/>
      <c r="E258" s="76"/>
      <c r="F258" s="76"/>
      <c r="H258" s="75"/>
      <c r="I258" s="75"/>
      <c r="J258" s="75"/>
      <c r="K258" s="75"/>
    </row>
    <row r="259" spans="1:11" s="77" customFormat="1" ht="15.75" customHeight="1" x14ac:dyDescent="0.25">
      <c r="A259" s="75"/>
      <c r="B259" s="75"/>
      <c r="C259" s="76"/>
      <c r="D259" s="76"/>
      <c r="E259" s="76"/>
      <c r="F259" s="76"/>
      <c r="H259" s="75"/>
      <c r="I259" s="75"/>
      <c r="J259" s="75"/>
      <c r="K259" s="75"/>
    </row>
    <row r="260" spans="1:11" s="77" customFormat="1" ht="15.75" customHeight="1" x14ac:dyDescent="0.25">
      <c r="A260" s="75"/>
      <c r="B260" s="75"/>
      <c r="C260" s="76"/>
      <c r="D260" s="76"/>
      <c r="E260" s="76"/>
      <c r="F260" s="76"/>
      <c r="H260" s="75"/>
      <c r="I260" s="75"/>
      <c r="J260" s="75"/>
      <c r="K260" s="75"/>
    </row>
    <row r="261" spans="1:11" s="77" customFormat="1" ht="15.75" customHeight="1" x14ac:dyDescent="0.25">
      <c r="A261" s="75"/>
      <c r="B261" s="75"/>
      <c r="C261" s="76"/>
      <c r="D261" s="76"/>
      <c r="E261" s="76"/>
      <c r="F261" s="76"/>
      <c r="H261" s="75"/>
      <c r="I261" s="75"/>
      <c r="J261" s="75"/>
      <c r="K261" s="75"/>
    </row>
    <row r="262" spans="1:11" s="77" customFormat="1" ht="15.75" customHeight="1" x14ac:dyDescent="0.25">
      <c r="A262" s="75"/>
      <c r="B262" s="75"/>
      <c r="C262" s="76"/>
      <c r="D262" s="76"/>
      <c r="E262" s="76"/>
      <c r="F262" s="76"/>
      <c r="H262" s="75"/>
      <c r="I262" s="75"/>
      <c r="J262" s="75"/>
      <c r="K262" s="75"/>
    </row>
    <row r="263" spans="1:11" s="77" customFormat="1" ht="15.75" customHeight="1" x14ac:dyDescent="0.25">
      <c r="A263" s="75"/>
      <c r="B263" s="75"/>
      <c r="C263" s="76"/>
      <c r="D263" s="76"/>
      <c r="E263" s="76"/>
      <c r="F263" s="76"/>
      <c r="H263" s="75"/>
      <c r="I263" s="75"/>
      <c r="J263" s="75"/>
      <c r="K263" s="75"/>
    </row>
    <row r="264" spans="1:11" s="77" customFormat="1" ht="15.75" customHeight="1" x14ac:dyDescent="0.25">
      <c r="A264" s="75"/>
      <c r="B264" s="75"/>
      <c r="C264" s="76"/>
      <c r="D264" s="76"/>
      <c r="E264" s="76"/>
      <c r="F264" s="76"/>
      <c r="H264" s="75"/>
      <c r="I264" s="75"/>
      <c r="J264" s="75"/>
      <c r="K264" s="75"/>
    </row>
    <row r="265" spans="1:11" s="77" customFormat="1" ht="15.75" customHeight="1" x14ac:dyDescent="0.25">
      <c r="A265" s="75"/>
      <c r="B265" s="75"/>
      <c r="C265" s="76"/>
      <c r="D265" s="76"/>
      <c r="E265" s="76"/>
      <c r="F265" s="76"/>
      <c r="H265" s="75"/>
      <c r="I265" s="75"/>
      <c r="J265" s="75"/>
      <c r="K265" s="75"/>
    </row>
    <row r="266" spans="1:11" s="77" customFormat="1" ht="15.75" customHeight="1" x14ac:dyDescent="0.25">
      <c r="A266" s="75"/>
      <c r="B266" s="75"/>
      <c r="C266" s="76"/>
      <c r="D266" s="76"/>
      <c r="E266" s="76"/>
      <c r="F266" s="76"/>
      <c r="H266" s="75"/>
      <c r="I266" s="75"/>
      <c r="J266" s="75"/>
      <c r="K266" s="75"/>
    </row>
    <row r="267" spans="1:11" s="77" customFormat="1" ht="15.75" customHeight="1" x14ac:dyDescent="0.25">
      <c r="A267" s="75"/>
      <c r="B267" s="75"/>
      <c r="C267" s="76"/>
      <c r="D267" s="76"/>
      <c r="E267" s="76"/>
      <c r="F267" s="76"/>
      <c r="H267" s="75"/>
      <c r="I267" s="75"/>
      <c r="J267" s="75"/>
      <c r="K267" s="75"/>
    </row>
    <row r="268" spans="1:11" s="77" customFormat="1" ht="15.75" customHeight="1" x14ac:dyDescent="0.25">
      <c r="A268" s="75"/>
      <c r="B268" s="75"/>
      <c r="C268" s="76"/>
      <c r="D268" s="76"/>
      <c r="E268" s="76"/>
      <c r="F268" s="76"/>
      <c r="H268" s="75"/>
      <c r="I268" s="75"/>
      <c r="J268" s="75"/>
      <c r="K268" s="75"/>
    </row>
    <row r="269" spans="1:11" s="77" customFormat="1" ht="15.75" customHeight="1" x14ac:dyDescent="0.25">
      <c r="A269" s="75"/>
      <c r="B269" s="75"/>
      <c r="C269" s="76"/>
      <c r="D269" s="76"/>
      <c r="E269" s="76"/>
      <c r="F269" s="76"/>
      <c r="H269" s="75"/>
      <c r="I269" s="75"/>
      <c r="J269" s="75"/>
      <c r="K269" s="75"/>
    </row>
    <row r="270" spans="1:11" s="77" customFormat="1" ht="15.75" customHeight="1" x14ac:dyDescent="0.25">
      <c r="A270" s="75"/>
      <c r="B270" s="75"/>
      <c r="C270" s="76"/>
      <c r="D270" s="76"/>
      <c r="E270" s="76"/>
      <c r="F270" s="76"/>
      <c r="H270" s="75"/>
      <c r="I270" s="75"/>
      <c r="J270" s="75"/>
      <c r="K270" s="75"/>
    </row>
    <row r="271" spans="1:11" s="77" customFormat="1" ht="15.75" customHeight="1" x14ac:dyDescent="0.25">
      <c r="A271" s="75"/>
      <c r="B271" s="75"/>
      <c r="C271" s="76"/>
      <c r="D271" s="76"/>
      <c r="E271" s="76"/>
      <c r="F271" s="76"/>
      <c r="H271" s="75"/>
      <c r="I271" s="75"/>
      <c r="J271" s="75"/>
      <c r="K271" s="75"/>
    </row>
    <row r="272" spans="1:11" s="77" customFormat="1" ht="15.75" customHeight="1" x14ac:dyDescent="0.25">
      <c r="A272" s="75"/>
      <c r="B272" s="75"/>
      <c r="C272" s="76"/>
      <c r="D272" s="76"/>
      <c r="E272" s="76"/>
      <c r="F272" s="76"/>
      <c r="H272" s="75"/>
      <c r="I272" s="75"/>
      <c r="J272" s="75"/>
      <c r="K272" s="75"/>
    </row>
    <row r="273" spans="1:11" s="77" customFormat="1" ht="15.75" customHeight="1" x14ac:dyDescent="0.25">
      <c r="A273" s="75"/>
      <c r="B273" s="75"/>
      <c r="C273" s="76"/>
      <c r="D273" s="76"/>
      <c r="E273" s="76"/>
      <c r="F273" s="76"/>
      <c r="H273" s="75"/>
      <c r="I273" s="75"/>
      <c r="J273" s="75"/>
      <c r="K273" s="75"/>
    </row>
    <row r="274" spans="1:11" s="77" customFormat="1" ht="15.75" customHeight="1" x14ac:dyDescent="0.25">
      <c r="A274" s="75"/>
      <c r="B274" s="75"/>
      <c r="C274" s="76"/>
      <c r="D274" s="76"/>
      <c r="E274" s="76"/>
      <c r="F274" s="76"/>
      <c r="H274" s="75"/>
      <c r="I274" s="75"/>
      <c r="J274" s="75"/>
      <c r="K274" s="75"/>
    </row>
    <row r="275" spans="1:11" s="77" customFormat="1" ht="15.75" customHeight="1" x14ac:dyDescent="0.25">
      <c r="A275" s="75"/>
      <c r="B275" s="75"/>
      <c r="C275" s="76"/>
      <c r="D275" s="76"/>
      <c r="E275" s="76"/>
      <c r="F275" s="76"/>
      <c r="H275" s="75"/>
      <c r="I275" s="75"/>
      <c r="J275" s="75"/>
      <c r="K275" s="75"/>
    </row>
    <row r="276" spans="1:11" s="77" customFormat="1" ht="15.75" customHeight="1" x14ac:dyDescent="0.25">
      <c r="A276" s="75"/>
      <c r="B276" s="75"/>
      <c r="C276" s="76"/>
      <c r="D276" s="76"/>
      <c r="E276" s="76"/>
      <c r="F276" s="76"/>
      <c r="H276" s="75"/>
      <c r="I276" s="75"/>
      <c r="J276" s="75"/>
      <c r="K276" s="75"/>
    </row>
    <row r="277" spans="1:11" s="77" customFormat="1" ht="15.75" customHeight="1" x14ac:dyDescent="0.25">
      <c r="A277" s="75"/>
      <c r="B277" s="75"/>
      <c r="C277" s="76"/>
      <c r="D277" s="76"/>
      <c r="E277" s="76"/>
      <c r="F277" s="76"/>
      <c r="H277" s="75"/>
      <c r="I277" s="75"/>
      <c r="J277" s="75"/>
      <c r="K277" s="75"/>
    </row>
    <row r="278" spans="1:11" s="77" customFormat="1" ht="15.75" customHeight="1" x14ac:dyDescent="0.25">
      <c r="A278" s="75"/>
      <c r="B278" s="75"/>
      <c r="C278" s="76"/>
      <c r="D278" s="76"/>
      <c r="E278" s="76"/>
      <c r="F278" s="76"/>
      <c r="H278" s="75"/>
      <c r="I278" s="75"/>
      <c r="J278" s="75"/>
      <c r="K278" s="75"/>
    </row>
    <row r="279" spans="1:11" s="77" customFormat="1" ht="15.75" customHeight="1" x14ac:dyDescent="0.25">
      <c r="A279" s="75"/>
      <c r="B279" s="75"/>
      <c r="C279" s="76"/>
      <c r="D279" s="76"/>
      <c r="E279" s="76"/>
      <c r="F279" s="76"/>
      <c r="H279" s="75"/>
      <c r="I279" s="75"/>
      <c r="J279" s="75"/>
      <c r="K279" s="75"/>
    </row>
    <row r="280" spans="1:11" s="77" customFormat="1" ht="15.75" customHeight="1" x14ac:dyDescent="0.25">
      <c r="A280" s="75"/>
      <c r="B280" s="75"/>
      <c r="C280" s="76"/>
      <c r="D280" s="76"/>
      <c r="E280" s="76"/>
      <c r="F280" s="76"/>
      <c r="H280" s="75"/>
      <c r="I280" s="75"/>
      <c r="J280" s="75"/>
      <c r="K280" s="75"/>
    </row>
    <row r="281" spans="1:11" s="77" customFormat="1" ht="15.75" customHeight="1" x14ac:dyDescent="0.25">
      <c r="A281" s="75"/>
      <c r="B281" s="75"/>
      <c r="C281" s="76"/>
      <c r="D281" s="76"/>
      <c r="E281" s="76"/>
      <c r="F281" s="76"/>
      <c r="H281" s="75"/>
      <c r="I281" s="75"/>
      <c r="J281" s="75"/>
      <c r="K281" s="75"/>
    </row>
    <row r="282" spans="1:11" s="77" customFormat="1" ht="15.75" customHeight="1" x14ac:dyDescent="0.25">
      <c r="A282" s="75"/>
      <c r="B282" s="75"/>
      <c r="C282" s="76"/>
      <c r="D282" s="76"/>
      <c r="E282" s="76"/>
      <c r="F282" s="76"/>
      <c r="H282" s="75"/>
      <c r="I282" s="75"/>
      <c r="J282" s="75"/>
      <c r="K282" s="75"/>
    </row>
    <row r="283" spans="1:11" s="77" customFormat="1" ht="15.75" customHeight="1" x14ac:dyDescent="0.25">
      <c r="A283" s="75"/>
      <c r="B283" s="75"/>
      <c r="C283" s="76"/>
      <c r="D283" s="76"/>
      <c r="E283" s="76"/>
      <c r="F283" s="76"/>
      <c r="H283" s="75"/>
      <c r="I283" s="75"/>
      <c r="J283" s="75"/>
      <c r="K283" s="75"/>
    </row>
    <row r="284" spans="1:11" s="77" customFormat="1" ht="15.75" customHeight="1" x14ac:dyDescent="0.25">
      <c r="A284" s="75"/>
      <c r="B284" s="75"/>
      <c r="C284" s="76"/>
      <c r="D284" s="76"/>
      <c r="E284" s="76"/>
      <c r="F284" s="76"/>
      <c r="H284" s="75"/>
      <c r="I284" s="75"/>
      <c r="J284" s="75"/>
      <c r="K284" s="75"/>
    </row>
    <row r="285" spans="1:11" s="77" customFormat="1" ht="15.75" customHeight="1" x14ac:dyDescent="0.25">
      <c r="A285" s="75"/>
      <c r="B285" s="75"/>
      <c r="C285" s="76"/>
      <c r="D285" s="76"/>
      <c r="E285" s="76"/>
      <c r="F285" s="76"/>
      <c r="H285" s="75"/>
      <c r="I285" s="75"/>
      <c r="J285" s="75"/>
      <c r="K285" s="75"/>
    </row>
    <row r="286" spans="1:11" s="77" customFormat="1" ht="15.75" customHeight="1" x14ac:dyDescent="0.25">
      <c r="A286" s="75"/>
      <c r="B286" s="75"/>
      <c r="C286" s="76"/>
      <c r="D286" s="76"/>
      <c r="E286" s="76"/>
      <c r="F286" s="76"/>
      <c r="H286" s="75"/>
      <c r="I286" s="75"/>
      <c r="J286" s="75"/>
      <c r="K286" s="75"/>
    </row>
    <row r="287" spans="1:11" s="77" customFormat="1" ht="15.75" customHeight="1" x14ac:dyDescent="0.25">
      <c r="A287" s="75"/>
      <c r="B287" s="75"/>
      <c r="C287" s="76"/>
      <c r="D287" s="76"/>
      <c r="E287" s="76"/>
      <c r="F287" s="76"/>
      <c r="H287" s="75"/>
      <c r="I287" s="75"/>
      <c r="J287" s="75"/>
      <c r="K287" s="75"/>
    </row>
    <row r="288" spans="1:11" s="77" customFormat="1" ht="15.75" customHeight="1" x14ac:dyDescent="0.25">
      <c r="A288" s="75"/>
      <c r="B288" s="75"/>
      <c r="C288" s="76"/>
      <c r="D288" s="76"/>
      <c r="E288" s="76"/>
      <c r="F288" s="76"/>
      <c r="H288" s="75"/>
      <c r="I288" s="75"/>
      <c r="J288" s="75"/>
      <c r="K288" s="75"/>
    </row>
    <row r="289" spans="1:11" s="77" customFormat="1" ht="15.75" customHeight="1" x14ac:dyDescent="0.25">
      <c r="A289" s="75"/>
      <c r="B289" s="75"/>
      <c r="C289" s="76"/>
      <c r="D289" s="76"/>
      <c r="E289" s="76"/>
      <c r="F289" s="76"/>
      <c r="H289" s="75"/>
      <c r="I289" s="75"/>
      <c r="J289" s="75"/>
      <c r="K289" s="75"/>
    </row>
    <row r="290" spans="1:11" s="77" customFormat="1" ht="15.75" customHeight="1" x14ac:dyDescent="0.25">
      <c r="A290" s="75"/>
      <c r="B290" s="75"/>
      <c r="C290" s="76"/>
      <c r="D290" s="76"/>
      <c r="E290" s="76"/>
      <c r="F290" s="76"/>
      <c r="H290" s="75"/>
      <c r="I290" s="75"/>
      <c r="J290" s="75"/>
      <c r="K290" s="75"/>
    </row>
    <row r="291" spans="1:11" s="77" customFormat="1" ht="15.75" customHeight="1" x14ac:dyDescent="0.25">
      <c r="A291" s="75"/>
      <c r="B291" s="75"/>
      <c r="C291" s="76"/>
      <c r="D291" s="76"/>
      <c r="E291" s="76"/>
      <c r="F291" s="76"/>
      <c r="H291" s="75"/>
      <c r="I291" s="75"/>
      <c r="J291" s="75"/>
      <c r="K291" s="75"/>
    </row>
    <row r="292" spans="1:11" s="77" customFormat="1" ht="15.75" customHeight="1" x14ac:dyDescent="0.25">
      <c r="A292" s="75"/>
      <c r="B292" s="75"/>
      <c r="C292" s="76"/>
      <c r="D292" s="76"/>
      <c r="E292" s="76"/>
      <c r="F292" s="76"/>
      <c r="H292" s="75"/>
      <c r="I292" s="75"/>
      <c r="J292" s="75"/>
      <c r="K292" s="75"/>
    </row>
    <row r="293" spans="1:11" s="77" customFormat="1" ht="15.75" customHeight="1" x14ac:dyDescent="0.25">
      <c r="A293" s="75"/>
      <c r="B293" s="75"/>
      <c r="C293" s="76"/>
      <c r="D293" s="76"/>
      <c r="E293" s="76"/>
      <c r="F293" s="76"/>
      <c r="H293" s="75"/>
      <c r="I293" s="75"/>
      <c r="J293" s="75"/>
      <c r="K293" s="75"/>
    </row>
    <row r="294" spans="1:11" s="77" customFormat="1" ht="15.75" customHeight="1" x14ac:dyDescent="0.25">
      <c r="A294" s="75"/>
      <c r="B294" s="75"/>
      <c r="C294" s="76"/>
      <c r="D294" s="76"/>
      <c r="E294" s="76"/>
      <c r="F294" s="76"/>
      <c r="H294" s="75"/>
      <c r="I294" s="75"/>
      <c r="J294" s="75"/>
      <c r="K294" s="75"/>
    </row>
    <row r="295" spans="1:11" s="77" customFormat="1" ht="15.75" customHeight="1" x14ac:dyDescent="0.25">
      <c r="A295" s="75"/>
      <c r="B295" s="75"/>
      <c r="C295" s="76"/>
      <c r="D295" s="76"/>
      <c r="E295" s="76"/>
      <c r="F295" s="76"/>
      <c r="H295" s="75"/>
      <c r="I295" s="75"/>
      <c r="J295" s="75"/>
      <c r="K295" s="75"/>
    </row>
    <row r="296" spans="1:11" s="77" customFormat="1" ht="15.75" customHeight="1" x14ac:dyDescent="0.25">
      <c r="A296" s="75"/>
      <c r="B296" s="75"/>
      <c r="C296" s="76"/>
      <c r="D296" s="76"/>
      <c r="E296" s="76"/>
      <c r="F296" s="76"/>
      <c r="H296" s="75"/>
      <c r="I296" s="75"/>
      <c r="J296" s="75"/>
      <c r="K296" s="75"/>
    </row>
    <row r="297" spans="1:11" s="77" customFormat="1" ht="15.75" customHeight="1" x14ac:dyDescent="0.25">
      <c r="A297" s="75"/>
      <c r="B297" s="75"/>
      <c r="C297" s="76"/>
      <c r="D297" s="76"/>
      <c r="E297" s="76"/>
      <c r="F297" s="76"/>
      <c r="H297" s="75"/>
      <c r="I297" s="75"/>
      <c r="J297" s="75"/>
      <c r="K297" s="75"/>
    </row>
    <row r="298" spans="1:11" s="77" customFormat="1" ht="15.75" customHeight="1" x14ac:dyDescent="0.25">
      <c r="A298" s="75"/>
      <c r="B298" s="75"/>
      <c r="C298" s="76"/>
      <c r="D298" s="76"/>
      <c r="E298" s="76"/>
      <c r="F298" s="76"/>
      <c r="H298" s="75"/>
      <c r="I298" s="75"/>
      <c r="J298" s="75"/>
      <c r="K298" s="75"/>
    </row>
    <row r="299" spans="1:11" s="77" customFormat="1" ht="15.75" customHeight="1" x14ac:dyDescent="0.25">
      <c r="A299" s="75"/>
      <c r="B299" s="75"/>
      <c r="C299" s="76"/>
      <c r="D299" s="76"/>
      <c r="E299" s="76"/>
      <c r="F299" s="76"/>
      <c r="H299" s="75"/>
      <c r="I299" s="75"/>
      <c r="J299" s="75"/>
      <c r="K299" s="75"/>
    </row>
    <row r="300" spans="1:11" s="77" customFormat="1" ht="15.75" customHeight="1" x14ac:dyDescent="0.25">
      <c r="A300" s="75"/>
      <c r="B300" s="75"/>
      <c r="C300" s="76"/>
      <c r="D300" s="76"/>
      <c r="E300" s="76"/>
      <c r="F300" s="76"/>
      <c r="H300" s="75"/>
      <c r="I300" s="75"/>
      <c r="J300" s="75"/>
      <c r="K300" s="75"/>
    </row>
    <row r="301" spans="1:11" s="77" customFormat="1" ht="15.75" customHeight="1" x14ac:dyDescent="0.25">
      <c r="A301" s="75"/>
      <c r="B301" s="75"/>
      <c r="C301" s="76"/>
      <c r="D301" s="76"/>
      <c r="E301" s="76"/>
      <c r="F301" s="76"/>
      <c r="H301" s="75"/>
      <c r="I301" s="75"/>
      <c r="J301" s="75"/>
      <c r="K301" s="75"/>
    </row>
    <row r="302" spans="1:11" s="77" customFormat="1" ht="15.75" customHeight="1" x14ac:dyDescent="0.25">
      <c r="A302" s="75"/>
      <c r="B302" s="75"/>
      <c r="C302" s="76"/>
      <c r="D302" s="76"/>
      <c r="E302" s="76"/>
      <c r="F302" s="76"/>
      <c r="H302" s="75"/>
      <c r="I302" s="75"/>
      <c r="J302" s="75"/>
      <c r="K302" s="75"/>
    </row>
    <row r="303" spans="1:11" s="77" customFormat="1" ht="15.75" customHeight="1" x14ac:dyDescent="0.25">
      <c r="A303" s="75"/>
      <c r="B303" s="75"/>
      <c r="C303" s="76"/>
      <c r="D303" s="76"/>
      <c r="E303" s="76"/>
      <c r="F303" s="76"/>
      <c r="H303" s="75"/>
      <c r="I303" s="75"/>
      <c r="J303" s="75"/>
      <c r="K303" s="75"/>
    </row>
    <row r="304" spans="1:11" s="77" customFormat="1" ht="15.75" customHeight="1" x14ac:dyDescent="0.25">
      <c r="A304" s="75"/>
      <c r="B304" s="75"/>
      <c r="C304" s="76"/>
      <c r="D304" s="76"/>
      <c r="E304" s="76"/>
      <c r="F304" s="76"/>
      <c r="H304" s="75"/>
      <c r="I304" s="75"/>
      <c r="J304" s="75"/>
      <c r="K304" s="75"/>
    </row>
    <row r="305" spans="1:11" s="77" customFormat="1" ht="15.75" customHeight="1" x14ac:dyDescent="0.25">
      <c r="A305" s="75"/>
      <c r="B305" s="75"/>
      <c r="C305" s="76"/>
      <c r="D305" s="76"/>
      <c r="E305" s="76"/>
      <c r="F305" s="76"/>
      <c r="H305" s="75"/>
      <c r="I305" s="75"/>
      <c r="J305" s="75"/>
      <c r="K305" s="75"/>
    </row>
    <row r="306" spans="1:11" s="77" customFormat="1" ht="15.75" customHeight="1" x14ac:dyDescent="0.25">
      <c r="A306" s="75"/>
      <c r="B306" s="75"/>
      <c r="C306" s="76"/>
      <c r="D306" s="76"/>
      <c r="E306" s="76"/>
      <c r="F306" s="76"/>
      <c r="H306" s="75"/>
      <c r="I306" s="75"/>
      <c r="J306" s="75"/>
      <c r="K306" s="75"/>
    </row>
    <row r="307" spans="1:11" s="77" customFormat="1" ht="15.75" customHeight="1" x14ac:dyDescent="0.25">
      <c r="A307" s="75"/>
      <c r="B307" s="75"/>
      <c r="C307" s="76"/>
      <c r="D307" s="76"/>
      <c r="E307" s="76"/>
      <c r="F307" s="76"/>
      <c r="H307" s="75"/>
      <c r="I307" s="75"/>
      <c r="J307" s="75"/>
      <c r="K307" s="75"/>
    </row>
    <row r="308" spans="1:11" s="77" customFormat="1" ht="15.75" customHeight="1" x14ac:dyDescent="0.25">
      <c r="A308" s="75"/>
      <c r="B308" s="75"/>
      <c r="C308" s="76"/>
      <c r="D308" s="76"/>
      <c r="E308" s="76"/>
      <c r="F308" s="76"/>
      <c r="H308" s="75"/>
      <c r="I308" s="75"/>
      <c r="J308" s="75"/>
      <c r="K308" s="75"/>
    </row>
    <row r="309" spans="1:11" s="77" customFormat="1" ht="15.75" customHeight="1" x14ac:dyDescent="0.25">
      <c r="A309" s="75"/>
      <c r="B309" s="75"/>
      <c r="C309" s="76"/>
      <c r="D309" s="76"/>
      <c r="E309" s="76"/>
      <c r="F309" s="76"/>
      <c r="H309" s="75"/>
      <c r="I309" s="75"/>
      <c r="J309" s="75"/>
      <c r="K309" s="75"/>
    </row>
    <row r="310" spans="1:11" s="77" customFormat="1" ht="15.75" customHeight="1" x14ac:dyDescent="0.25">
      <c r="A310" s="75"/>
      <c r="B310" s="75"/>
      <c r="C310" s="76"/>
      <c r="D310" s="76"/>
      <c r="E310" s="76"/>
      <c r="F310" s="76"/>
      <c r="H310" s="75"/>
      <c r="I310" s="75"/>
      <c r="J310" s="75"/>
      <c r="K310" s="75"/>
    </row>
    <row r="311" spans="1:11" s="77" customFormat="1" ht="15.75" customHeight="1" x14ac:dyDescent="0.25">
      <c r="A311" s="75"/>
      <c r="B311" s="75"/>
      <c r="C311" s="76"/>
      <c r="D311" s="76"/>
      <c r="E311" s="76"/>
      <c r="F311" s="76"/>
      <c r="H311" s="75"/>
      <c r="I311" s="75"/>
      <c r="J311" s="75"/>
      <c r="K311" s="75"/>
    </row>
    <row r="312" spans="1:11" s="77" customFormat="1" ht="15.75" customHeight="1" x14ac:dyDescent="0.25">
      <c r="A312" s="75"/>
      <c r="B312" s="75"/>
      <c r="C312" s="76"/>
      <c r="D312" s="76"/>
      <c r="E312" s="76"/>
      <c r="F312" s="76"/>
      <c r="H312" s="75"/>
      <c r="I312" s="75"/>
      <c r="J312" s="75"/>
      <c r="K312" s="75"/>
    </row>
    <row r="313" spans="1:11" s="77" customFormat="1" ht="15.75" customHeight="1" x14ac:dyDescent="0.25">
      <c r="A313" s="75"/>
      <c r="B313" s="75"/>
      <c r="C313" s="76"/>
      <c r="D313" s="76"/>
      <c r="E313" s="76"/>
      <c r="F313" s="76"/>
      <c r="H313" s="75"/>
      <c r="I313" s="75"/>
      <c r="J313" s="75"/>
      <c r="K313" s="75"/>
    </row>
    <row r="314" spans="1:11" s="77" customFormat="1" ht="15.75" customHeight="1" x14ac:dyDescent="0.25">
      <c r="A314" s="75"/>
      <c r="B314" s="75"/>
      <c r="C314" s="76"/>
      <c r="D314" s="76"/>
      <c r="E314" s="76"/>
      <c r="F314" s="76"/>
      <c r="H314" s="75"/>
      <c r="I314" s="75"/>
      <c r="J314" s="75"/>
      <c r="K314" s="75"/>
    </row>
    <row r="315" spans="1:11" s="77" customFormat="1" ht="15.75" customHeight="1" x14ac:dyDescent="0.25">
      <c r="A315" s="75"/>
      <c r="B315" s="75"/>
      <c r="C315" s="76"/>
      <c r="D315" s="76"/>
      <c r="E315" s="76"/>
      <c r="F315" s="76"/>
      <c r="H315" s="75"/>
      <c r="I315" s="75"/>
      <c r="J315" s="75"/>
      <c r="K315" s="75"/>
    </row>
    <row r="316" spans="1:11" s="77" customFormat="1" ht="15.75" customHeight="1" x14ac:dyDescent="0.25">
      <c r="A316" s="75"/>
      <c r="B316" s="75"/>
      <c r="C316" s="76"/>
      <c r="D316" s="76"/>
      <c r="E316" s="76"/>
      <c r="F316" s="76"/>
      <c r="H316" s="75"/>
      <c r="I316" s="75"/>
      <c r="J316" s="75"/>
      <c r="K316" s="75"/>
    </row>
    <row r="317" spans="1:11" s="77" customFormat="1" ht="15.75" customHeight="1" x14ac:dyDescent="0.25">
      <c r="A317" s="75"/>
      <c r="B317" s="75"/>
      <c r="C317" s="76"/>
      <c r="D317" s="76"/>
      <c r="E317" s="76"/>
      <c r="F317" s="76"/>
      <c r="H317" s="75"/>
      <c r="I317" s="75"/>
      <c r="J317" s="75"/>
      <c r="K317" s="75"/>
    </row>
    <row r="318" spans="1:11" s="77" customFormat="1" ht="15.75" customHeight="1" x14ac:dyDescent="0.25">
      <c r="A318" s="75"/>
      <c r="B318" s="75"/>
      <c r="C318" s="76"/>
      <c r="D318" s="76"/>
      <c r="E318" s="76"/>
      <c r="F318" s="76"/>
      <c r="H318" s="75"/>
      <c r="I318" s="75"/>
      <c r="J318" s="75"/>
      <c r="K318" s="75"/>
    </row>
    <row r="319" spans="1:11" s="77" customFormat="1" ht="15.75" customHeight="1" x14ac:dyDescent="0.25">
      <c r="A319" s="75"/>
      <c r="B319" s="75"/>
      <c r="C319" s="76"/>
      <c r="D319" s="76"/>
      <c r="E319" s="76"/>
      <c r="F319" s="76"/>
      <c r="H319" s="75"/>
      <c r="I319" s="75"/>
      <c r="J319" s="75"/>
      <c r="K319" s="75"/>
    </row>
    <row r="320" spans="1:11" s="77" customFormat="1" ht="15.75" customHeight="1" x14ac:dyDescent="0.25">
      <c r="A320" s="75"/>
      <c r="B320" s="75"/>
      <c r="C320" s="76"/>
      <c r="D320" s="76"/>
      <c r="E320" s="76"/>
      <c r="F320" s="76"/>
      <c r="H320" s="75"/>
      <c r="I320" s="75"/>
      <c r="J320" s="75"/>
      <c r="K320" s="75"/>
    </row>
    <row r="321" spans="1:11" s="77" customFormat="1" ht="15.75" customHeight="1" x14ac:dyDescent="0.25">
      <c r="A321" s="75"/>
      <c r="B321" s="75"/>
      <c r="C321" s="76"/>
      <c r="D321" s="76"/>
      <c r="E321" s="76"/>
      <c r="F321" s="76"/>
      <c r="H321" s="75"/>
      <c r="I321" s="75"/>
      <c r="J321" s="75"/>
      <c r="K321" s="75"/>
    </row>
    <row r="322" spans="1:11" s="77" customFormat="1" ht="15.75" customHeight="1" x14ac:dyDescent="0.25">
      <c r="A322" s="75"/>
      <c r="B322" s="75"/>
      <c r="C322" s="76"/>
      <c r="D322" s="76"/>
      <c r="E322" s="76"/>
      <c r="F322" s="76"/>
      <c r="H322" s="75"/>
      <c r="I322" s="75"/>
      <c r="J322" s="75"/>
      <c r="K322" s="75"/>
    </row>
    <row r="323" spans="1:11" s="77" customFormat="1" ht="15.75" customHeight="1" x14ac:dyDescent="0.25">
      <c r="A323" s="75"/>
      <c r="B323" s="75"/>
      <c r="C323" s="76"/>
      <c r="D323" s="76"/>
      <c r="E323" s="76"/>
      <c r="F323" s="76"/>
      <c r="H323" s="75"/>
      <c r="I323" s="75"/>
      <c r="J323" s="75"/>
      <c r="K323" s="75"/>
    </row>
    <row r="324" spans="1:11" s="77" customFormat="1" ht="15.75" customHeight="1" x14ac:dyDescent="0.25">
      <c r="A324" s="75"/>
      <c r="B324" s="75"/>
      <c r="C324" s="76"/>
      <c r="D324" s="76"/>
      <c r="E324" s="76"/>
      <c r="F324" s="76"/>
      <c r="H324" s="75"/>
      <c r="I324" s="75"/>
      <c r="J324" s="75"/>
      <c r="K324" s="75"/>
    </row>
    <row r="325" spans="1:11" s="77" customFormat="1" ht="15.75" customHeight="1" x14ac:dyDescent="0.25">
      <c r="A325" s="75"/>
      <c r="B325" s="75"/>
      <c r="C325" s="76"/>
      <c r="D325" s="76"/>
      <c r="E325" s="76"/>
      <c r="F325" s="76"/>
      <c r="H325" s="75"/>
      <c r="I325" s="75"/>
      <c r="J325" s="75"/>
      <c r="K325" s="75"/>
    </row>
    <row r="326" spans="1:11" s="77" customFormat="1" ht="15.75" customHeight="1" x14ac:dyDescent="0.25">
      <c r="A326" s="75"/>
      <c r="B326" s="75"/>
      <c r="C326" s="76"/>
      <c r="D326" s="76"/>
      <c r="E326" s="76"/>
      <c r="F326" s="76"/>
      <c r="H326" s="75"/>
      <c r="I326" s="75"/>
      <c r="J326" s="75"/>
      <c r="K326" s="75"/>
    </row>
    <row r="327" spans="1:11" s="77" customFormat="1" ht="15.75" customHeight="1" x14ac:dyDescent="0.25">
      <c r="A327" s="75"/>
      <c r="B327" s="75"/>
      <c r="C327" s="76"/>
      <c r="D327" s="76"/>
      <c r="E327" s="76"/>
      <c r="F327" s="76"/>
      <c r="H327" s="75"/>
      <c r="I327" s="75"/>
      <c r="J327" s="75"/>
      <c r="K327" s="75"/>
    </row>
    <row r="328" spans="1:11" s="77" customFormat="1" ht="15.75" customHeight="1" x14ac:dyDescent="0.25">
      <c r="A328" s="75"/>
      <c r="B328" s="75"/>
      <c r="C328" s="76"/>
      <c r="D328" s="76"/>
      <c r="E328" s="76"/>
      <c r="F328" s="76"/>
      <c r="H328" s="75"/>
      <c r="I328" s="75"/>
      <c r="J328" s="75"/>
      <c r="K328" s="75"/>
    </row>
    <row r="329" spans="1:11" s="77" customFormat="1" ht="15.75" customHeight="1" x14ac:dyDescent="0.25">
      <c r="A329" s="75"/>
      <c r="B329" s="75"/>
      <c r="C329" s="76"/>
      <c r="D329" s="76"/>
      <c r="E329" s="76"/>
      <c r="F329" s="76"/>
      <c r="H329" s="75"/>
      <c r="I329" s="75"/>
      <c r="J329" s="75"/>
      <c r="K329" s="75"/>
    </row>
    <row r="330" spans="1:11" s="77" customFormat="1" ht="15.75" customHeight="1" x14ac:dyDescent="0.25">
      <c r="A330" s="75"/>
      <c r="B330" s="75"/>
      <c r="C330" s="76"/>
      <c r="D330" s="76"/>
      <c r="E330" s="76"/>
      <c r="F330" s="76"/>
      <c r="H330" s="75"/>
      <c r="I330" s="75"/>
      <c r="J330" s="75"/>
      <c r="K330" s="75"/>
    </row>
    <row r="331" spans="1:11" s="77" customFormat="1" ht="15.75" customHeight="1" x14ac:dyDescent="0.25">
      <c r="A331" s="75"/>
      <c r="B331" s="75"/>
      <c r="C331" s="76"/>
      <c r="D331" s="76"/>
      <c r="E331" s="76"/>
      <c r="F331" s="76"/>
      <c r="H331" s="75"/>
      <c r="I331" s="75"/>
      <c r="J331" s="75"/>
      <c r="K331" s="75"/>
    </row>
    <row r="332" spans="1:11" s="77" customFormat="1" ht="15.75" customHeight="1" x14ac:dyDescent="0.25">
      <c r="A332" s="75"/>
      <c r="B332" s="75"/>
      <c r="C332" s="76"/>
      <c r="D332" s="76"/>
      <c r="E332" s="76"/>
      <c r="F332" s="76"/>
      <c r="H332" s="75"/>
      <c r="I332" s="75"/>
      <c r="J332" s="75"/>
      <c r="K332" s="75"/>
    </row>
    <row r="333" spans="1:11" s="77" customFormat="1" ht="15.75" customHeight="1" x14ac:dyDescent="0.25">
      <c r="A333" s="75"/>
      <c r="B333" s="75"/>
      <c r="C333" s="76"/>
      <c r="D333" s="76"/>
      <c r="E333" s="76"/>
      <c r="F333" s="76"/>
      <c r="H333" s="75"/>
      <c r="I333" s="75"/>
      <c r="J333" s="75"/>
      <c r="K333" s="75"/>
    </row>
    <row r="334" spans="1:11" s="77" customFormat="1" ht="15.75" customHeight="1" x14ac:dyDescent="0.25">
      <c r="A334" s="75"/>
      <c r="B334" s="75"/>
      <c r="C334" s="76"/>
      <c r="D334" s="76"/>
      <c r="E334" s="76"/>
      <c r="F334" s="76"/>
      <c r="H334" s="75"/>
      <c r="I334" s="75"/>
      <c r="J334" s="75"/>
      <c r="K334" s="75"/>
    </row>
    <row r="335" spans="1:11" s="77" customFormat="1" ht="15.75" customHeight="1" x14ac:dyDescent="0.25">
      <c r="A335" s="75"/>
      <c r="B335" s="75"/>
      <c r="C335" s="76"/>
      <c r="D335" s="76"/>
      <c r="E335" s="76"/>
      <c r="F335" s="76"/>
      <c r="H335" s="75"/>
      <c r="I335" s="75"/>
      <c r="J335" s="75"/>
      <c r="K335" s="75"/>
    </row>
    <row r="336" spans="1:11" s="77" customFormat="1" ht="15.75" customHeight="1" x14ac:dyDescent="0.25">
      <c r="A336" s="75"/>
      <c r="B336" s="75"/>
      <c r="C336" s="76"/>
      <c r="D336" s="76"/>
      <c r="E336" s="76"/>
      <c r="F336" s="76"/>
      <c r="H336" s="75"/>
      <c r="I336" s="75"/>
      <c r="J336" s="75"/>
      <c r="K336" s="75"/>
    </row>
    <row r="337" spans="1:11" s="77" customFormat="1" ht="15.75" customHeight="1" x14ac:dyDescent="0.25">
      <c r="A337" s="75"/>
      <c r="B337" s="75"/>
      <c r="C337" s="76"/>
      <c r="D337" s="76"/>
      <c r="E337" s="76"/>
      <c r="F337" s="76"/>
      <c r="H337" s="75"/>
      <c r="I337" s="75"/>
      <c r="J337" s="75"/>
      <c r="K337" s="75"/>
    </row>
    <row r="338" spans="1:11" s="77" customFormat="1" ht="15.75" customHeight="1" x14ac:dyDescent="0.25">
      <c r="A338" s="75"/>
      <c r="B338" s="75"/>
      <c r="C338" s="76"/>
      <c r="D338" s="76"/>
      <c r="E338" s="76"/>
      <c r="F338" s="76"/>
      <c r="H338" s="75"/>
      <c r="I338" s="75"/>
      <c r="J338" s="75"/>
      <c r="K338" s="75"/>
    </row>
    <row r="339" spans="1:11" s="77" customFormat="1" ht="15.75" customHeight="1" x14ac:dyDescent="0.25">
      <c r="A339" s="75"/>
      <c r="B339" s="75"/>
      <c r="C339" s="76"/>
      <c r="D339" s="76"/>
      <c r="E339" s="76"/>
      <c r="F339" s="76"/>
      <c r="H339" s="75"/>
      <c r="I339" s="75"/>
      <c r="J339" s="75"/>
      <c r="K339" s="75"/>
    </row>
    <row r="340" spans="1:11" s="77" customFormat="1" ht="15.75" customHeight="1" x14ac:dyDescent="0.25">
      <c r="A340" s="75"/>
      <c r="B340" s="75"/>
      <c r="C340" s="76"/>
      <c r="D340" s="76"/>
      <c r="E340" s="76"/>
      <c r="F340" s="76"/>
      <c r="H340" s="75"/>
      <c r="I340" s="75"/>
      <c r="J340" s="75"/>
      <c r="K340" s="75"/>
    </row>
    <row r="341" spans="1:11" s="77" customFormat="1" ht="15.75" customHeight="1" x14ac:dyDescent="0.25">
      <c r="A341" s="75"/>
      <c r="B341" s="75"/>
      <c r="C341" s="76"/>
      <c r="D341" s="76"/>
      <c r="E341" s="76"/>
      <c r="F341" s="76"/>
      <c r="H341" s="75"/>
      <c r="I341" s="75"/>
      <c r="J341" s="75"/>
      <c r="K341" s="75"/>
    </row>
    <row r="342" spans="1:11" s="77" customFormat="1" ht="15.75" customHeight="1" x14ac:dyDescent="0.25">
      <c r="A342" s="75"/>
      <c r="B342" s="75"/>
      <c r="C342" s="76"/>
      <c r="D342" s="76"/>
      <c r="E342" s="76"/>
      <c r="F342" s="76"/>
      <c r="H342" s="75"/>
      <c r="I342" s="75"/>
      <c r="J342" s="75"/>
      <c r="K342" s="75"/>
    </row>
    <row r="343" spans="1:11" s="77" customFormat="1" ht="15.75" customHeight="1" x14ac:dyDescent="0.25">
      <c r="A343" s="75"/>
      <c r="B343" s="75"/>
      <c r="C343" s="76"/>
      <c r="D343" s="76"/>
      <c r="E343" s="76"/>
      <c r="F343" s="76"/>
      <c r="H343" s="75"/>
      <c r="I343" s="75"/>
      <c r="J343" s="75"/>
      <c r="K343" s="75"/>
    </row>
    <row r="344" spans="1:11" s="77" customFormat="1" ht="15.75" customHeight="1" x14ac:dyDescent="0.25">
      <c r="A344" s="75"/>
      <c r="B344" s="75"/>
      <c r="C344" s="76"/>
      <c r="D344" s="76"/>
      <c r="E344" s="76"/>
      <c r="F344" s="76"/>
      <c r="H344" s="75"/>
      <c r="I344" s="75"/>
      <c r="J344" s="75"/>
      <c r="K344" s="75"/>
    </row>
    <row r="345" spans="1:11" s="77" customFormat="1" ht="15.75" customHeight="1" x14ac:dyDescent="0.25">
      <c r="A345" s="75"/>
      <c r="B345" s="75"/>
      <c r="C345" s="76"/>
      <c r="D345" s="76"/>
      <c r="E345" s="76"/>
      <c r="F345" s="76"/>
      <c r="H345" s="75"/>
      <c r="I345" s="75"/>
      <c r="J345" s="75"/>
      <c r="K345" s="75"/>
    </row>
    <row r="346" spans="1:11" s="77" customFormat="1" ht="15.75" customHeight="1" x14ac:dyDescent="0.25">
      <c r="A346" s="75"/>
      <c r="B346" s="75"/>
      <c r="C346" s="76"/>
      <c r="D346" s="76"/>
      <c r="E346" s="76"/>
      <c r="F346" s="76"/>
      <c r="H346" s="75"/>
      <c r="I346" s="75"/>
      <c r="J346" s="75"/>
      <c r="K346" s="75"/>
    </row>
    <row r="347" spans="1:11" s="77" customFormat="1" ht="15.75" customHeight="1" x14ac:dyDescent="0.25">
      <c r="A347" s="75"/>
      <c r="B347" s="75"/>
      <c r="C347" s="76"/>
      <c r="D347" s="76"/>
      <c r="E347" s="76"/>
      <c r="F347" s="76"/>
      <c r="H347" s="75"/>
      <c r="I347" s="75"/>
      <c r="J347" s="75"/>
      <c r="K347" s="75"/>
    </row>
    <row r="348" spans="1:11" s="77" customFormat="1" ht="15.75" customHeight="1" x14ac:dyDescent="0.25">
      <c r="A348" s="75"/>
      <c r="B348" s="75"/>
      <c r="C348" s="76"/>
      <c r="D348" s="76"/>
      <c r="E348" s="76"/>
      <c r="F348" s="76"/>
      <c r="H348" s="75"/>
      <c r="I348" s="75"/>
      <c r="J348" s="75"/>
      <c r="K348" s="75"/>
    </row>
    <row r="349" spans="1:11" s="77" customFormat="1" ht="15.75" customHeight="1" x14ac:dyDescent="0.25">
      <c r="A349" s="75"/>
      <c r="B349" s="75"/>
      <c r="C349" s="76"/>
      <c r="D349" s="76"/>
      <c r="E349" s="76"/>
      <c r="F349" s="76"/>
      <c r="H349" s="75"/>
      <c r="I349" s="75"/>
      <c r="J349" s="75"/>
      <c r="K349" s="75"/>
    </row>
    <row r="350" spans="1:11" s="77" customFormat="1" ht="15.75" customHeight="1" x14ac:dyDescent="0.25">
      <c r="A350" s="75"/>
      <c r="B350" s="75"/>
      <c r="C350" s="76"/>
      <c r="D350" s="76"/>
      <c r="E350" s="76"/>
      <c r="F350" s="76"/>
      <c r="H350" s="75"/>
      <c r="I350" s="75"/>
      <c r="J350" s="75"/>
      <c r="K350" s="75"/>
    </row>
    <row r="351" spans="1:11" s="77" customFormat="1" ht="15.75" customHeight="1" x14ac:dyDescent="0.25">
      <c r="A351" s="75"/>
      <c r="B351" s="75"/>
      <c r="C351" s="76"/>
      <c r="D351" s="76"/>
      <c r="E351" s="76"/>
      <c r="F351" s="76"/>
      <c r="H351" s="75"/>
      <c r="I351" s="75"/>
      <c r="J351" s="75"/>
      <c r="K351" s="75"/>
    </row>
    <row r="352" spans="1:11" s="77" customFormat="1" ht="15.75" customHeight="1" x14ac:dyDescent="0.25">
      <c r="A352" s="75"/>
      <c r="B352" s="75"/>
      <c r="C352" s="76"/>
      <c r="D352" s="76"/>
      <c r="E352" s="76"/>
      <c r="F352" s="76"/>
      <c r="H352" s="75"/>
      <c r="I352" s="75"/>
      <c r="J352" s="75"/>
      <c r="K352" s="75"/>
    </row>
    <row r="353" spans="1:11" s="77" customFormat="1" ht="15.75" customHeight="1" x14ac:dyDescent="0.25">
      <c r="A353" s="75"/>
      <c r="B353" s="75"/>
      <c r="C353" s="76"/>
      <c r="D353" s="76"/>
      <c r="E353" s="76"/>
      <c r="F353" s="76"/>
      <c r="H353" s="75"/>
      <c r="I353" s="75"/>
      <c r="J353" s="75"/>
      <c r="K353" s="75"/>
    </row>
    <row r="354" spans="1:11" s="77" customFormat="1" ht="15.75" customHeight="1" x14ac:dyDescent="0.25">
      <c r="A354" s="75"/>
      <c r="B354" s="75"/>
      <c r="C354" s="76"/>
      <c r="D354" s="76"/>
      <c r="E354" s="76"/>
      <c r="F354" s="76"/>
      <c r="H354" s="75"/>
      <c r="I354" s="75"/>
      <c r="J354" s="75"/>
      <c r="K354" s="75"/>
    </row>
    <row r="355" spans="1:11" s="77" customFormat="1" ht="15.75" customHeight="1" x14ac:dyDescent="0.25">
      <c r="A355" s="75"/>
      <c r="B355" s="75"/>
      <c r="C355" s="76"/>
      <c r="D355" s="76"/>
      <c r="E355" s="76"/>
      <c r="F355" s="76"/>
      <c r="H355" s="75"/>
      <c r="I355" s="75"/>
      <c r="J355" s="75"/>
      <c r="K355" s="75"/>
    </row>
    <row r="356" spans="1:11" s="77" customFormat="1" ht="15.75" customHeight="1" x14ac:dyDescent="0.25">
      <c r="A356" s="75"/>
      <c r="B356" s="75"/>
      <c r="C356" s="76"/>
      <c r="D356" s="76"/>
      <c r="E356" s="76"/>
      <c r="F356" s="76"/>
      <c r="H356" s="75"/>
      <c r="I356" s="75"/>
      <c r="J356" s="75"/>
      <c r="K356" s="75"/>
    </row>
    <row r="357" spans="1:11" s="77" customFormat="1" ht="15.75" customHeight="1" x14ac:dyDescent="0.25">
      <c r="A357" s="75"/>
      <c r="B357" s="75"/>
      <c r="C357" s="76"/>
      <c r="D357" s="76"/>
      <c r="E357" s="76"/>
      <c r="F357" s="76"/>
      <c r="H357" s="75"/>
      <c r="I357" s="75"/>
      <c r="J357" s="75"/>
      <c r="K357" s="75"/>
    </row>
    <row r="358" spans="1:11" s="77" customFormat="1" ht="15.75" customHeight="1" x14ac:dyDescent="0.25">
      <c r="A358" s="75"/>
      <c r="B358" s="75"/>
      <c r="C358" s="76"/>
      <c r="D358" s="76"/>
      <c r="E358" s="76"/>
      <c r="F358" s="76"/>
      <c r="H358" s="75"/>
      <c r="I358" s="75"/>
      <c r="J358" s="75"/>
      <c r="K358" s="75"/>
    </row>
    <row r="359" spans="1:11" s="77" customFormat="1" ht="15.75" customHeight="1" x14ac:dyDescent="0.25">
      <c r="A359" s="75"/>
      <c r="B359" s="75"/>
      <c r="C359" s="76"/>
      <c r="D359" s="76"/>
      <c r="E359" s="76"/>
      <c r="F359" s="76"/>
      <c r="H359" s="75"/>
      <c r="I359" s="75"/>
      <c r="J359" s="75"/>
      <c r="K359" s="75"/>
    </row>
    <row r="360" spans="1:11" s="77" customFormat="1" ht="15.75" customHeight="1" x14ac:dyDescent="0.25">
      <c r="A360" s="75"/>
      <c r="B360" s="75"/>
      <c r="C360" s="76"/>
      <c r="D360" s="76"/>
      <c r="E360" s="76"/>
      <c r="F360" s="76"/>
      <c r="H360" s="75"/>
      <c r="I360" s="75"/>
      <c r="J360" s="75"/>
      <c r="K360" s="75"/>
    </row>
    <row r="361" spans="1:11" s="77" customFormat="1" ht="15.75" customHeight="1" x14ac:dyDescent="0.25">
      <c r="A361" s="75"/>
      <c r="B361" s="75"/>
      <c r="C361" s="76"/>
      <c r="D361" s="76"/>
      <c r="E361" s="76"/>
      <c r="F361" s="76"/>
      <c r="H361" s="75"/>
      <c r="I361" s="75"/>
      <c r="J361" s="75"/>
      <c r="K361" s="75"/>
    </row>
    <row r="362" spans="1:11" s="77" customFormat="1" ht="15.75" customHeight="1" x14ac:dyDescent="0.25">
      <c r="A362" s="75"/>
      <c r="B362" s="75"/>
      <c r="C362" s="76"/>
      <c r="D362" s="76"/>
      <c r="E362" s="76"/>
      <c r="F362" s="76"/>
      <c r="H362" s="75"/>
      <c r="I362" s="75"/>
      <c r="J362" s="75"/>
      <c r="K362" s="75"/>
    </row>
    <row r="363" spans="1:11" s="77" customFormat="1" ht="15.75" customHeight="1" x14ac:dyDescent="0.25">
      <c r="A363" s="75"/>
      <c r="B363" s="75"/>
      <c r="C363" s="76"/>
      <c r="D363" s="76"/>
      <c r="E363" s="76"/>
      <c r="F363" s="76"/>
      <c r="H363" s="75"/>
      <c r="I363" s="75"/>
      <c r="J363" s="75"/>
      <c r="K363" s="75"/>
    </row>
    <row r="364" spans="1:11" s="77" customFormat="1" ht="15.75" customHeight="1" x14ac:dyDescent="0.25">
      <c r="A364" s="75"/>
      <c r="B364" s="75"/>
      <c r="C364" s="76"/>
      <c r="D364" s="76"/>
      <c r="E364" s="76"/>
      <c r="F364" s="76"/>
      <c r="H364" s="75"/>
      <c r="I364" s="75"/>
      <c r="J364" s="75"/>
      <c r="K364" s="75"/>
    </row>
    <row r="365" spans="1:11" s="77" customFormat="1" ht="15.75" customHeight="1" x14ac:dyDescent="0.25">
      <c r="A365" s="75"/>
      <c r="B365" s="75"/>
      <c r="C365" s="76"/>
      <c r="D365" s="76"/>
      <c r="E365" s="76"/>
      <c r="F365" s="76"/>
      <c r="H365" s="75"/>
      <c r="I365" s="75"/>
      <c r="J365" s="75"/>
      <c r="K365" s="75"/>
    </row>
    <row r="366" spans="1:11" s="77" customFormat="1" ht="15.75" customHeight="1" x14ac:dyDescent="0.25">
      <c r="A366" s="75"/>
      <c r="B366" s="75"/>
      <c r="C366" s="76"/>
      <c r="D366" s="76"/>
      <c r="E366" s="76"/>
      <c r="F366" s="76"/>
      <c r="H366" s="75"/>
      <c r="I366" s="75"/>
      <c r="J366" s="75"/>
      <c r="K366" s="75"/>
    </row>
    <row r="367" spans="1:11" s="77" customFormat="1" ht="15.75" customHeight="1" x14ac:dyDescent="0.25">
      <c r="A367" s="75"/>
      <c r="B367" s="75"/>
      <c r="C367" s="76"/>
      <c r="D367" s="76"/>
      <c r="E367" s="76"/>
      <c r="F367" s="76"/>
      <c r="H367" s="75"/>
      <c r="I367" s="75"/>
      <c r="J367" s="75"/>
      <c r="K367" s="75"/>
    </row>
    <row r="368" spans="1:11" s="77" customFormat="1" ht="15.75" customHeight="1" x14ac:dyDescent="0.25">
      <c r="A368" s="75"/>
      <c r="B368" s="75"/>
      <c r="C368" s="76"/>
      <c r="D368" s="76"/>
      <c r="E368" s="76"/>
      <c r="F368" s="76"/>
      <c r="H368" s="75"/>
      <c r="I368" s="75"/>
      <c r="J368" s="75"/>
      <c r="K368" s="75"/>
    </row>
    <row r="369" spans="1:11" s="77" customFormat="1" ht="15.75" customHeight="1" x14ac:dyDescent="0.25">
      <c r="A369" s="75"/>
      <c r="B369" s="75"/>
      <c r="C369" s="76"/>
      <c r="D369" s="76"/>
      <c r="E369" s="76"/>
      <c r="F369" s="76"/>
      <c r="H369" s="75"/>
      <c r="I369" s="75"/>
      <c r="J369" s="75"/>
      <c r="K369" s="75"/>
    </row>
    <row r="370" spans="1:11" s="77" customFormat="1" ht="15.75" customHeight="1" x14ac:dyDescent="0.25">
      <c r="A370" s="75"/>
      <c r="B370" s="75"/>
      <c r="C370" s="76"/>
      <c r="D370" s="76"/>
      <c r="E370" s="76"/>
      <c r="F370" s="76"/>
      <c r="H370" s="75"/>
      <c r="I370" s="75"/>
      <c r="J370" s="75"/>
      <c r="K370" s="75"/>
    </row>
    <row r="371" spans="1:11" s="77" customFormat="1" ht="15.75" customHeight="1" x14ac:dyDescent="0.25">
      <c r="A371" s="75"/>
      <c r="B371" s="75"/>
      <c r="C371" s="76"/>
      <c r="D371" s="76"/>
      <c r="E371" s="76"/>
      <c r="F371" s="76"/>
      <c r="H371" s="75"/>
      <c r="I371" s="75"/>
      <c r="J371" s="75"/>
      <c r="K371" s="75"/>
    </row>
    <row r="372" spans="1:11" s="77" customFormat="1" ht="15.75" customHeight="1" x14ac:dyDescent="0.25">
      <c r="A372" s="75"/>
      <c r="B372" s="75"/>
      <c r="C372" s="76"/>
      <c r="D372" s="76"/>
      <c r="E372" s="76"/>
      <c r="F372" s="76"/>
      <c r="H372" s="75"/>
      <c r="I372" s="75"/>
      <c r="J372" s="75"/>
      <c r="K372" s="75"/>
    </row>
    <row r="373" spans="1:11" s="77" customFormat="1" ht="15.75" customHeight="1" x14ac:dyDescent="0.25">
      <c r="A373" s="75"/>
      <c r="B373" s="75"/>
      <c r="C373" s="76"/>
      <c r="D373" s="76"/>
      <c r="E373" s="76"/>
      <c r="F373" s="76"/>
      <c r="H373" s="75"/>
      <c r="I373" s="75"/>
      <c r="J373" s="75"/>
      <c r="K373" s="75"/>
    </row>
    <row r="374" spans="1:11" s="77" customFormat="1" ht="15.75" customHeight="1" x14ac:dyDescent="0.25">
      <c r="A374" s="75"/>
      <c r="B374" s="75"/>
      <c r="C374" s="76"/>
      <c r="D374" s="76"/>
      <c r="E374" s="76"/>
      <c r="F374" s="76"/>
      <c r="H374" s="75"/>
      <c r="I374" s="75"/>
      <c r="J374" s="75"/>
      <c r="K374" s="75"/>
    </row>
    <row r="375" spans="1:11" s="77" customFormat="1" ht="15.75" customHeight="1" x14ac:dyDescent="0.25">
      <c r="A375" s="75"/>
      <c r="B375" s="75"/>
      <c r="C375" s="76"/>
      <c r="D375" s="76"/>
      <c r="E375" s="76"/>
      <c r="F375" s="76"/>
      <c r="H375" s="75"/>
      <c r="I375" s="75"/>
      <c r="J375" s="75"/>
      <c r="K375" s="75"/>
    </row>
    <row r="376" spans="1:11" s="77" customFormat="1" ht="15.75" customHeight="1" x14ac:dyDescent="0.25">
      <c r="A376" s="75"/>
      <c r="B376" s="75"/>
      <c r="C376" s="76"/>
      <c r="D376" s="76"/>
      <c r="E376" s="76"/>
      <c r="F376" s="76"/>
      <c r="H376" s="75"/>
      <c r="I376" s="75"/>
      <c r="J376" s="75"/>
      <c r="K376" s="75"/>
    </row>
    <row r="377" spans="1:11" s="77" customFormat="1" ht="15.75" customHeight="1" x14ac:dyDescent="0.25">
      <c r="A377" s="75"/>
      <c r="B377" s="75"/>
      <c r="C377" s="76"/>
      <c r="D377" s="76"/>
      <c r="E377" s="76"/>
      <c r="F377" s="76"/>
      <c r="H377" s="75"/>
      <c r="I377" s="75"/>
      <c r="J377" s="75"/>
      <c r="K377" s="75"/>
    </row>
    <row r="378" spans="1:11" s="77" customFormat="1" ht="15.75" customHeight="1" x14ac:dyDescent="0.25">
      <c r="A378" s="75"/>
      <c r="B378" s="75"/>
      <c r="C378" s="76"/>
      <c r="D378" s="76"/>
      <c r="E378" s="76"/>
      <c r="F378" s="76"/>
      <c r="H378" s="75"/>
      <c r="I378" s="75"/>
      <c r="J378" s="75"/>
      <c r="K378" s="75"/>
    </row>
    <row r="379" spans="1:11" s="77" customFormat="1" ht="15.75" customHeight="1" x14ac:dyDescent="0.25">
      <c r="A379" s="75"/>
      <c r="B379" s="75"/>
      <c r="C379" s="76"/>
      <c r="D379" s="76"/>
      <c r="E379" s="76"/>
      <c r="F379" s="76"/>
      <c r="H379" s="75"/>
      <c r="I379" s="75"/>
      <c r="J379" s="75"/>
      <c r="K379" s="75"/>
    </row>
    <row r="380" spans="1:11" s="77" customFormat="1" ht="15.75" customHeight="1" x14ac:dyDescent="0.25">
      <c r="A380" s="75"/>
      <c r="B380" s="75"/>
      <c r="C380" s="76"/>
      <c r="D380" s="76"/>
      <c r="E380" s="76"/>
      <c r="F380" s="76"/>
      <c r="H380" s="75"/>
      <c r="I380" s="75"/>
      <c r="J380" s="75"/>
      <c r="K380" s="75"/>
    </row>
    <row r="381" spans="1:11" s="77" customFormat="1" ht="15.75" customHeight="1" x14ac:dyDescent="0.25">
      <c r="A381" s="75"/>
      <c r="B381" s="75"/>
      <c r="C381" s="76"/>
      <c r="D381" s="76"/>
      <c r="E381" s="76"/>
      <c r="F381" s="76"/>
      <c r="H381" s="75"/>
      <c r="I381" s="75"/>
      <c r="J381" s="75"/>
      <c r="K381" s="75"/>
    </row>
    <row r="382" spans="1:11" s="77" customFormat="1" ht="15.75" customHeight="1" x14ac:dyDescent="0.25">
      <c r="A382" s="75"/>
      <c r="B382" s="75"/>
      <c r="C382" s="76"/>
      <c r="D382" s="76"/>
      <c r="E382" s="76"/>
      <c r="F382" s="76"/>
      <c r="H382" s="75"/>
      <c r="I382" s="75"/>
      <c r="J382" s="75"/>
      <c r="K382" s="75"/>
    </row>
    <row r="383" spans="1:11" s="77" customFormat="1" ht="15.75" customHeight="1" x14ac:dyDescent="0.25">
      <c r="A383" s="75"/>
      <c r="B383" s="75"/>
      <c r="C383" s="76"/>
      <c r="D383" s="76"/>
      <c r="E383" s="76"/>
      <c r="F383" s="76"/>
      <c r="H383" s="75"/>
      <c r="I383" s="75"/>
      <c r="J383" s="75"/>
      <c r="K383" s="75"/>
    </row>
    <row r="384" spans="1:11" s="77" customFormat="1" ht="15.75" customHeight="1" x14ac:dyDescent="0.25">
      <c r="A384" s="75"/>
      <c r="B384" s="75"/>
      <c r="C384" s="76"/>
      <c r="D384" s="76"/>
      <c r="E384" s="76"/>
      <c r="F384" s="76"/>
      <c r="H384" s="75"/>
      <c r="I384" s="75"/>
      <c r="J384" s="75"/>
      <c r="K384" s="75"/>
    </row>
    <row r="385" spans="1:11" s="77" customFormat="1" ht="15.75" customHeight="1" x14ac:dyDescent="0.25">
      <c r="A385" s="75"/>
      <c r="B385" s="75"/>
      <c r="C385" s="76"/>
      <c r="D385" s="76"/>
      <c r="E385" s="76"/>
      <c r="F385" s="76"/>
      <c r="H385" s="75"/>
      <c r="I385" s="75"/>
      <c r="J385" s="75"/>
      <c r="K385" s="75"/>
    </row>
    <row r="386" spans="1:11" s="77" customFormat="1" ht="15.75" customHeight="1" x14ac:dyDescent="0.25">
      <c r="A386" s="75"/>
      <c r="B386" s="75"/>
      <c r="C386" s="76"/>
      <c r="D386" s="76"/>
      <c r="E386" s="76"/>
      <c r="F386" s="76"/>
      <c r="H386" s="75"/>
      <c r="I386" s="75"/>
      <c r="J386" s="75"/>
      <c r="K386" s="75"/>
    </row>
    <row r="387" spans="1:11" s="77" customFormat="1" ht="15.75" customHeight="1" x14ac:dyDescent="0.25">
      <c r="A387" s="75"/>
      <c r="B387" s="75"/>
      <c r="C387" s="76"/>
      <c r="D387" s="76"/>
      <c r="E387" s="76"/>
      <c r="F387" s="76"/>
      <c r="H387" s="75"/>
      <c r="I387" s="75"/>
      <c r="J387" s="75"/>
      <c r="K387" s="75"/>
    </row>
    <row r="388" spans="1:11" s="77" customFormat="1" ht="15.75" customHeight="1" x14ac:dyDescent="0.25">
      <c r="A388" s="75"/>
      <c r="B388" s="75"/>
      <c r="C388" s="76"/>
      <c r="D388" s="76"/>
      <c r="E388" s="76"/>
      <c r="F388" s="76"/>
      <c r="H388" s="75"/>
      <c r="I388" s="75"/>
      <c r="J388" s="75"/>
      <c r="K388" s="75"/>
    </row>
    <row r="389" spans="1:11" s="77" customFormat="1" ht="15.75" customHeight="1" x14ac:dyDescent="0.25">
      <c r="A389" s="75"/>
      <c r="B389" s="75"/>
      <c r="C389" s="76"/>
      <c r="D389" s="76"/>
      <c r="E389" s="76"/>
      <c r="F389" s="76"/>
      <c r="H389" s="75"/>
      <c r="I389" s="75"/>
      <c r="J389" s="75"/>
      <c r="K389" s="75"/>
    </row>
    <row r="390" spans="1:11" s="77" customFormat="1" ht="15.75" customHeight="1" x14ac:dyDescent="0.25">
      <c r="A390" s="75"/>
      <c r="B390" s="75"/>
      <c r="C390" s="76"/>
      <c r="D390" s="76"/>
      <c r="E390" s="76"/>
      <c r="F390" s="76"/>
      <c r="H390" s="75"/>
      <c r="I390" s="75"/>
      <c r="J390" s="75"/>
      <c r="K390" s="75"/>
    </row>
    <row r="391" spans="1:11" s="77" customFormat="1" ht="15.75" customHeight="1" x14ac:dyDescent="0.25">
      <c r="A391" s="75"/>
      <c r="B391" s="75"/>
      <c r="C391" s="76"/>
      <c r="D391" s="76"/>
      <c r="E391" s="76"/>
      <c r="F391" s="76"/>
      <c r="H391" s="75"/>
      <c r="I391" s="75"/>
      <c r="J391" s="75"/>
      <c r="K391" s="75"/>
    </row>
    <row r="392" spans="1:11" s="77" customFormat="1" ht="15.75" customHeight="1" x14ac:dyDescent="0.25">
      <c r="A392" s="75"/>
      <c r="B392" s="75"/>
      <c r="C392" s="76"/>
      <c r="D392" s="76"/>
      <c r="E392" s="76"/>
      <c r="F392" s="76"/>
      <c r="H392" s="75"/>
      <c r="I392" s="75"/>
      <c r="J392" s="75"/>
      <c r="K392" s="75"/>
    </row>
    <row r="393" spans="1:11" s="77" customFormat="1" ht="15.75" customHeight="1" x14ac:dyDescent="0.25">
      <c r="A393" s="75"/>
      <c r="B393" s="75"/>
      <c r="C393" s="76"/>
      <c r="D393" s="76"/>
      <c r="E393" s="76"/>
      <c r="F393" s="76"/>
      <c r="H393" s="75"/>
      <c r="I393" s="75"/>
      <c r="J393" s="75"/>
      <c r="K393" s="75"/>
    </row>
    <row r="394" spans="1:11" s="77" customFormat="1" ht="15.75" customHeight="1" x14ac:dyDescent="0.25">
      <c r="A394" s="75"/>
      <c r="B394" s="75"/>
      <c r="C394" s="76"/>
      <c r="D394" s="76"/>
      <c r="E394" s="76"/>
      <c r="F394" s="76"/>
      <c r="H394" s="75"/>
      <c r="I394" s="75"/>
      <c r="J394" s="75"/>
      <c r="K394" s="75"/>
    </row>
    <row r="395" spans="1:11" s="77" customFormat="1" ht="15.75" customHeight="1" x14ac:dyDescent="0.25">
      <c r="A395" s="75"/>
      <c r="B395" s="75"/>
      <c r="C395" s="76"/>
      <c r="D395" s="76"/>
      <c r="E395" s="76"/>
      <c r="F395" s="76"/>
      <c r="H395" s="75"/>
      <c r="I395" s="75"/>
      <c r="J395" s="75"/>
      <c r="K395" s="75"/>
    </row>
    <row r="396" spans="1:11" s="77" customFormat="1" ht="15.75" customHeight="1" x14ac:dyDescent="0.25">
      <c r="A396" s="75"/>
      <c r="B396" s="75"/>
      <c r="C396" s="76"/>
      <c r="D396" s="76"/>
      <c r="E396" s="76"/>
      <c r="F396" s="76"/>
      <c r="H396" s="75"/>
      <c r="I396" s="75"/>
      <c r="J396" s="75"/>
      <c r="K396" s="75"/>
    </row>
    <row r="397" spans="1:11" s="77" customFormat="1" ht="15.75" customHeight="1" x14ac:dyDescent="0.25">
      <c r="A397" s="75"/>
      <c r="B397" s="75"/>
      <c r="C397" s="76"/>
      <c r="D397" s="76"/>
      <c r="E397" s="76"/>
      <c r="F397" s="76"/>
      <c r="H397" s="75"/>
      <c r="I397" s="75"/>
      <c r="J397" s="75"/>
      <c r="K397" s="75"/>
    </row>
    <row r="398" spans="1:11" s="77" customFormat="1" ht="15.75" customHeight="1" x14ac:dyDescent="0.25">
      <c r="A398" s="75"/>
      <c r="B398" s="75"/>
      <c r="C398" s="76"/>
      <c r="D398" s="76"/>
      <c r="E398" s="76"/>
      <c r="F398" s="76"/>
      <c r="H398" s="75"/>
      <c r="I398" s="75"/>
      <c r="J398" s="75"/>
      <c r="K398" s="75"/>
    </row>
    <row r="399" spans="1:11" s="77" customFormat="1" ht="15.75" customHeight="1" x14ac:dyDescent="0.25">
      <c r="A399" s="75"/>
      <c r="B399" s="75"/>
      <c r="C399" s="76"/>
      <c r="D399" s="76"/>
      <c r="E399" s="76"/>
      <c r="F399" s="76"/>
      <c r="H399" s="75"/>
      <c r="I399" s="75"/>
      <c r="J399" s="75"/>
      <c r="K399" s="75"/>
    </row>
    <row r="400" spans="1:11" s="77" customFormat="1" ht="15.75" customHeight="1" x14ac:dyDescent="0.25">
      <c r="A400" s="75"/>
      <c r="B400" s="75"/>
      <c r="C400" s="76"/>
      <c r="D400" s="76"/>
      <c r="E400" s="76"/>
      <c r="F400" s="76"/>
      <c r="H400" s="75"/>
      <c r="I400" s="75"/>
      <c r="J400" s="75"/>
      <c r="K400" s="75"/>
    </row>
    <row r="401" spans="1:11" s="77" customFormat="1" ht="15.75" customHeight="1" x14ac:dyDescent="0.25">
      <c r="A401" s="75"/>
      <c r="B401" s="75"/>
      <c r="C401" s="76"/>
      <c r="D401" s="76"/>
      <c r="E401" s="76"/>
      <c r="F401" s="76"/>
      <c r="H401" s="75"/>
      <c r="I401" s="75"/>
      <c r="J401" s="75"/>
      <c r="K401" s="75"/>
    </row>
    <row r="402" spans="1:11" s="77" customFormat="1" ht="15.75" customHeight="1" x14ac:dyDescent="0.25">
      <c r="A402" s="75"/>
      <c r="B402" s="75"/>
      <c r="C402" s="76"/>
      <c r="D402" s="76"/>
      <c r="E402" s="76"/>
      <c r="F402" s="76"/>
      <c r="H402" s="75"/>
      <c r="I402" s="75"/>
      <c r="J402" s="75"/>
      <c r="K402" s="75"/>
    </row>
    <row r="403" spans="1:11" s="77" customFormat="1" ht="15.75" customHeight="1" x14ac:dyDescent="0.25">
      <c r="A403" s="75"/>
      <c r="B403" s="75"/>
      <c r="C403" s="76"/>
      <c r="D403" s="76"/>
      <c r="E403" s="76"/>
      <c r="F403" s="76"/>
      <c r="H403" s="75"/>
      <c r="I403" s="75"/>
      <c r="J403" s="75"/>
      <c r="K403" s="75"/>
    </row>
    <row r="404" spans="1:11" s="77" customFormat="1" ht="15.75" customHeight="1" x14ac:dyDescent="0.25">
      <c r="A404" s="75"/>
      <c r="B404" s="75"/>
      <c r="C404" s="76"/>
      <c r="D404" s="76"/>
      <c r="E404" s="76"/>
      <c r="F404" s="76"/>
      <c r="H404" s="75"/>
      <c r="I404" s="75"/>
      <c r="J404" s="75"/>
      <c r="K404" s="75"/>
    </row>
    <row r="405" spans="1:11" s="77" customFormat="1" ht="15.75" customHeight="1" x14ac:dyDescent="0.25">
      <c r="A405" s="75"/>
      <c r="B405" s="75"/>
      <c r="C405" s="76"/>
      <c r="D405" s="76"/>
      <c r="E405" s="76"/>
      <c r="F405" s="76"/>
      <c r="H405" s="75"/>
      <c r="I405" s="75"/>
      <c r="J405" s="75"/>
      <c r="K405" s="75"/>
    </row>
    <row r="406" spans="1:11" s="77" customFormat="1" ht="15.75" customHeight="1" x14ac:dyDescent="0.25">
      <c r="A406" s="75"/>
      <c r="B406" s="75"/>
      <c r="C406" s="76"/>
      <c r="D406" s="76"/>
      <c r="E406" s="76"/>
      <c r="F406" s="76"/>
      <c r="H406" s="75"/>
      <c r="I406" s="75"/>
      <c r="J406" s="75"/>
      <c r="K406" s="75"/>
    </row>
    <row r="407" spans="1:11" s="77" customFormat="1" ht="15.75" customHeight="1" x14ac:dyDescent="0.25">
      <c r="A407" s="75"/>
      <c r="B407" s="75"/>
      <c r="C407" s="76"/>
      <c r="D407" s="76"/>
      <c r="E407" s="76"/>
      <c r="F407" s="76"/>
      <c r="H407" s="75"/>
      <c r="I407" s="75"/>
      <c r="J407" s="75"/>
      <c r="K407" s="75"/>
    </row>
    <row r="408" spans="1:11" s="77" customFormat="1" ht="15.75" customHeight="1" x14ac:dyDescent="0.25">
      <c r="A408" s="75"/>
      <c r="B408" s="75"/>
      <c r="C408" s="76"/>
      <c r="D408" s="76"/>
      <c r="E408" s="76"/>
      <c r="F408" s="76"/>
      <c r="H408" s="75"/>
      <c r="I408" s="75"/>
      <c r="J408" s="75"/>
      <c r="K408" s="75"/>
    </row>
    <row r="409" spans="1:11" s="77" customFormat="1" ht="15.75" customHeight="1" x14ac:dyDescent="0.25">
      <c r="A409" s="75"/>
      <c r="B409" s="75"/>
      <c r="C409" s="76"/>
      <c r="D409" s="76"/>
      <c r="E409" s="76"/>
      <c r="F409" s="76"/>
      <c r="H409" s="75"/>
      <c r="I409" s="75"/>
      <c r="J409" s="75"/>
      <c r="K409" s="75"/>
    </row>
    <row r="410" spans="1:11" s="77" customFormat="1" ht="15.75" customHeight="1" x14ac:dyDescent="0.25">
      <c r="A410" s="75"/>
      <c r="B410" s="75"/>
      <c r="C410" s="76"/>
      <c r="D410" s="76"/>
      <c r="E410" s="76"/>
      <c r="F410" s="76"/>
      <c r="H410" s="75"/>
      <c r="I410" s="75"/>
      <c r="J410" s="75"/>
      <c r="K410" s="75"/>
    </row>
    <row r="411" spans="1:11" s="77" customFormat="1" ht="15.75" customHeight="1" x14ac:dyDescent="0.25">
      <c r="A411" s="75"/>
      <c r="B411" s="75"/>
      <c r="C411" s="76"/>
      <c r="D411" s="76"/>
      <c r="E411" s="76"/>
      <c r="F411" s="76"/>
      <c r="H411" s="75"/>
      <c r="I411" s="75"/>
      <c r="J411" s="75"/>
      <c r="K411" s="75"/>
    </row>
    <row r="412" spans="1:11" s="77" customFormat="1" ht="15.75" customHeight="1" x14ac:dyDescent="0.25">
      <c r="A412" s="75"/>
      <c r="B412" s="75"/>
      <c r="C412" s="76"/>
      <c r="D412" s="76"/>
      <c r="E412" s="76"/>
      <c r="F412" s="76"/>
      <c r="H412" s="75"/>
      <c r="I412" s="75"/>
      <c r="J412" s="75"/>
      <c r="K412" s="75"/>
    </row>
    <row r="413" spans="1:11" s="77" customFormat="1" ht="15.75" customHeight="1" x14ac:dyDescent="0.25">
      <c r="A413" s="75"/>
      <c r="B413" s="75"/>
      <c r="C413" s="76"/>
      <c r="D413" s="76"/>
      <c r="E413" s="76"/>
      <c r="F413" s="76"/>
      <c r="H413" s="75"/>
      <c r="I413" s="75"/>
      <c r="J413" s="75"/>
      <c r="K413" s="75"/>
    </row>
    <row r="414" spans="1:11" s="77" customFormat="1" ht="15.75" customHeight="1" x14ac:dyDescent="0.25">
      <c r="A414" s="75"/>
      <c r="B414" s="75"/>
      <c r="C414" s="76"/>
      <c r="D414" s="76"/>
      <c r="E414" s="76"/>
      <c r="F414" s="76"/>
      <c r="H414" s="75"/>
      <c r="I414" s="75"/>
      <c r="J414" s="75"/>
      <c r="K414" s="75"/>
    </row>
    <row r="415" spans="1:11" s="77" customFormat="1" ht="15.75" customHeight="1" x14ac:dyDescent="0.25">
      <c r="A415" s="75"/>
      <c r="B415" s="75"/>
      <c r="C415" s="76"/>
      <c r="D415" s="76"/>
      <c r="E415" s="76"/>
      <c r="F415" s="76"/>
      <c r="H415" s="75"/>
      <c r="I415" s="75"/>
      <c r="J415" s="75"/>
      <c r="K415" s="75"/>
    </row>
    <row r="416" spans="1:11" s="77" customFormat="1" ht="15.75" customHeight="1" x14ac:dyDescent="0.25">
      <c r="A416" s="75"/>
      <c r="B416" s="75"/>
      <c r="C416" s="76"/>
      <c r="D416" s="76"/>
      <c r="E416" s="76"/>
      <c r="F416" s="76"/>
      <c r="H416" s="75"/>
      <c r="I416" s="75"/>
      <c r="J416" s="75"/>
      <c r="K416" s="75"/>
    </row>
    <row r="417" spans="1:11" s="77" customFormat="1" ht="15.75" customHeight="1" x14ac:dyDescent="0.25">
      <c r="A417" s="75"/>
      <c r="B417" s="75"/>
      <c r="C417" s="76"/>
      <c r="D417" s="76"/>
      <c r="E417" s="76"/>
      <c r="F417" s="76"/>
      <c r="H417" s="75"/>
      <c r="I417" s="75"/>
      <c r="J417" s="75"/>
      <c r="K417" s="75"/>
    </row>
    <row r="418" spans="1:11" s="77" customFormat="1" ht="15.75" customHeight="1" x14ac:dyDescent="0.25">
      <c r="A418" s="75"/>
      <c r="B418" s="75"/>
      <c r="C418" s="76"/>
      <c r="D418" s="76"/>
      <c r="E418" s="76"/>
      <c r="F418" s="76"/>
      <c r="H418" s="75"/>
      <c r="I418" s="75"/>
      <c r="J418" s="75"/>
      <c r="K418" s="75"/>
    </row>
    <row r="419" spans="1:11" s="77" customFormat="1" ht="15.75" customHeight="1" x14ac:dyDescent="0.25">
      <c r="A419" s="75"/>
      <c r="B419" s="75"/>
      <c r="C419" s="76"/>
      <c r="D419" s="76"/>
      <c r="E419" s="76"/>
      <c r="F419" s="76"/>
      <c r="H419" s="75"/>
      <c r="I419" s="75"/>
      <c r="J419" s="75"/>
      <c r="K419" s="75"/>
    </row>
    <row r="420" spans="1:11" s="77" customFormat="1" ht="15.75" customHeight="1" x14ac:dyDescent="0.25">
      <c r="A420" s="75"/>
      <c r="B420" s="75"/>
      <c r="C420" s="76"/>
      <c r="D420" s="76"/>
      <c r="E420" s="76"/>
      <c r="F420" s="76"/>
      <c r="H420" s="75"/>
      <c r="I420" s="75"/>
      <c r="J420" s="75"/>
      <c r="K420" s="75"/>
    </row>
    <row r="421" spans="1:11" s="77" customFormat="1" ht="15.75" customHeight="1" x14ac:dyDescent="0.25">
      <c r="A421" s="75"/>
      <c r="B421" s="75"/>
      <c r="C421" s="76"/>
      <c r="D421" s="76"/>
      <c r="E421" s="76"/>
      <c r="F421" s="76"/>
      <c r="H421" s="75"/>
      <c r="I421" s="75"/>
      <c r="J421" s="75"/>
      <c r="K421" s="75"/>
    </row>
    <row r="422" spans="1:11" s="77" customFormat="1" ht="15.75" customHeight="1" x14ac:dyDescent="0.25">
      <c r="A422" s="75"/>
      <c r="B422" s="75"/>
      <c r="C422" s="76"/>
      <c r="D422" s="76"/>
      <c r="E422" s="76"/>
      <c r="F422" s="76"/>
      <c r="H422" s="75"/>
      <c r="I422" s="75"/>
      <c r="J422" s="75"/>
      <c r="K422" s="75"/>
    </row>
    <row r="423" spans="1:11" s="77" customFormat="1" ht="15.75" customHeight="1" x14ac:dyDescent="0.25">
      <c r="A423" s="75"/>
      <c r="B423" s="75"/>
      <c r="C423" s="76"/>
      <c r="D423" s="76"/>
      <c r="E423" s="76"/>
      <c r="F423" s="76"/>
      <c r="H423" s="75"/>
      <c r="I423" s="75"/>
      <c r="J423" s="75"/>
      <c r="K423" s="75"/>
    </row>
    <row r="424" spans="1:11" s="77" customFormat="1" ht="15.75" customHeight="1" x14ac:dyDescent="0.25">
      <c r="A424" s="75"/>
      <c r="B424" s="75"/>
      <c r="C424" s="76"/>
      <c r="D424" s="76"/>
      <c r="E424" s="76"/>
      <c r="F424" s="76"/>
      <c r="H424" s="75"/>
      <c r="I424" s="75"/>
      <c r="J424" s="75"/>
      <c r="K424" s="75"/>
    </row>
    <row r="425" spans="1:11" s="77" customFormat="1" ht="15.75" customHeight="1" x14ac:dyDescent="0.25">
      <c r="A425" s="75"/>
      <c r="B425" s="75"/>
      <c r="C425" s="76"/>
      <c r="D425" s="76"/>
      <c r="E425" s="76"/>
      <c r="F425" s="76"/>
      <c r="H425" s="75"/>
      <c r="I425" s="75"/>
      <c r="J425" s="75"/>
      <c r="K425" s="75"/>
    </row>
    <row r="426" spans="1:11" s="77" customFormat="1" ht="15.75" customHeight="1" x14ac:dyDescent="0.25">
      <c r="A426" s="75"/>
      <c r="B426" s="75"/>
      <c r="C426" s="76"/>
      <c r="D426" s="76"/>
      <c r="E426" s="76"/>
      <c r="F426" s="76"/>
      <c r="H426" s="75"/>
      <c r="I426" s="75"/>
      <c r="J426" s="75"/>
      <c r="K426" s="75"/>
    </row>
    <row r="427" spans="1:11" s="77" customFormat="1" ht="15.75" customHeight="1" x14ac:dyDescent="0.25">
      <c r="A427" s="75"/>
      <c r="B427" s="75"/>
      <c r="C427" s="76"/>
      <c r="D427" s="76"/>
      <c r="E427" s="76"/>
      <c r="F427" s="76"/>
      <c r="H427" s="75"/>
      <c r="I427" s="75"/>
      <c r="J427" s="75"/>
      <c r="K427" s="75"/>
    </row>
    <row r="428" spans="1:11" s="77" customFormat="1" ht="15.75" customHeight="1" x14ac:dyDescent="0.25">
      <c r="A428" s="75"/>
      <c r="B428" s="75"/>
      <c r="C428" s="76"/>
      <c r="D428" s="76"/>
      <c r="E428" s="76"/>
      <c r="F428" s="76"/>
      <c r="H428" s="75"/>
      <c r="I428" s="75"/>
      <c r="J428" s="75"/>
      <c r="K428" s="75"/>
    </row>
    <row r="429" spans="1:11" s="77" customFormat="1" ht="15.75" customHeight="1" x14ac:dyDescent="0.25">
      <c r="A429" s="75"/>
      <c r="B429" s="75"/>
      <c r="C429" s="76"/>
      <c r="D429" s="76"/>
      <c r="E429" s="76"/>
      <c r="F429" s="76"/>
      <c r="H429" s="75"/>
      <c r="I429" s="75"/>
      <c r="J429" s="75"/>
      <c r="K429" s="75"/>
    </row>
    <row r="430" spans="1:11" s="77" customFormat="1" ht="15.75" customHeight="1" x14ac:dyDescent="0.25">
      <c r="A430" s="75"/>
      <c r="B430" s="75"/>
      <c r="C430" s="76"/>
      <c r="D430" s="76"/>
      <c r="E430" s="76"/>
      <c r="F430" s="76"/>
      <c r="H430" s="75"/>
      <c r="I430" s="75"/>
      <c r="J430" s="75"/>
      <c r="K430" s="75"/>
    </row>
    <row r="431" spans="1:11" s="77" customFormat="1" ht="15.75" customHeight="1" x14ac:dyDescent="0.25">
      <c r="A431" s="75"/>
      <c r="B431" s="75"/>
      <c r="C431" s="76"/>
      <c r="D431" s="76"/>
      <c r="E431" s="76"/>
      <c r="F431" s="76"/>
      <c r="H431" s="75"/>
      <c r="I431" s="75"/>
      <c r="J431" s="75"/>
      <c r="K431" s="75"/>
    </row>
    <row r="432" spans="1:11" s="77" customFormat="1" ht="15.75" customHeight="1" x14ac:dyDescent="0.25">
      <c r="A432" s="75"/>
      <c r="B432" s="75"/>
      <c r="C432" s="76"/>
      <c r="D432" s="76"/>
      <c r="E432" s="76"/>
      <c r="F432" s="76"/>
      <c r="H432" s="75"/>
      <c r="I432" s="75"/>
      <c r="J432" s="75"/>
      <c r="K432" s="75"/>
    </row>
    <row r="433" spans="1:11" s="77" customFormat="1" ht="15.75" customHeight="1" x14ac:dyDescent="0.25">
      <c r="A433" s="75"/>
      <c r="B433" s="75"/>
      <c r="C433" s="76"/>
      <c r="D433" s="76"/>
      <c r="E433" s="76"/>
      <c r="F433" s="76"/>
      <c r="H433" s="75"/>
      <c r="I433" s="75"/>
      <c r="J433" s="75"/>
      <c r="K433" s="75"/>
    </row>
    <row r="434" spans="1:11" s="77" customFormat="1" ht="15.75" customHeight="1" x14ac:dyDescent="0.25">
      <c r="A434" s="75"/>
      <c r="B434" s="75"/>
      <c r="C434" s="76"/>
      <c r="D434" s="76"/>
      <c r="E434" s="76"/>
      <c r="F434" s="76"/>
      <c r="H434" s="75"/>
      <c r="I434" s="75"/>
      <c r="J434" s="75"/>
      <c r="K434" s="75"/>
    </row>
    <row r="435" spans="1:11" s="77" customFormat="1" ht="15.75" customHeight="1" x14ac:dyDescent="0.25">
      <c r="A435" s="75"/>
      <c r="B435" s="75"/>
      <c r="C435" s="76"/>
      <c r="D435" s="76"/>
      <c r="E435" s="76"/>
      <c r="F435" s="76"/>
      <c r="H435" s="75"/>
      <c r="I435" s="75"/>
      <c r="J435" s="75"/>
      <c r="K435" s="75"/>
    </row>
    <row r="436" spans="1:11" s="77" customFormat="1" ht="15.75" customHeight="1" x14ac:dyDescent="0.25">
      <c r="A436" s="75"/>
      <c r="B436" s="75"/>
      <c r="C436" s="76"/>
      <c r="D436" s="76"/>
      <c r="E436" s="76"/>
      <c r="F436" s="76"/>
      <c r="H436" s="75"/>
      <c r="I436" s="75"/>
      <c r="J436" s="75"/>
      <c r="K436" s="75"/>
    </row>
    <row r="437" spans="1:11" s="77" customFormat="1" ht="15.75" customHeight="1" x14ac:dyDescent="0.25">
      <c r="A437" s="75"/>
      <c r="B437" s="75"/>
      <c r="C437" s="76"/>
      <c r="D437" s="76"/>
      <c r="E437" s="76"/>
      <c r="F437" s="76"/>
      <c r="H437" s="75"/>
      <c r="I437" s="75"/>
      <c r="J437" s="75"/>
      <c r="K437" s="75"/>
    </row>
    <row r="438" spans="1:11" s="77" customFormat="1" ht="15.75" customHeight="1" x14ac:dyDescent="0.25">
      <c r="A438" s="75"/>
      <c r="B438" s="75"/>
      <c r="C438" s="76"/>
      <c r="D438" s="76"/>
      <c r="E438" s="76"/>
      <c r="F438" s="76"/>
      <c r="H438" s="75"/>
      <c r="I438" s="75"/>
      <c r="J438" s="75"/>
      <c r="K438" s="75"/>
    </row>
    <row r="439" spans="1:11" s="77" customFormat="1" ht="15.75" customHeight="1" x14ac:dyDescent="0.25">
      <c r="A439" s="75"/>
      <c r="B439" s="75"/>
      <c r="C439" s="76"/>
      <c r="D439" s="76"/>
      <c r="E439" s="76"/>
      <c r="F439" s="76"/>
      <c r="H439" s="75"/>
      <c r="I439" s="75"/>
      <c r="J439" s="75"/>
      <c r="K439" s="75"/>
    </row>
    <row r="440" spans="1:11" s="77" customFormat="1" ht="15.75" customHeight="1" x14ac:dyDescent="0.25">
      <c r="A440" s="75"/>
      <c r="B440" s="75"/>
      <c r="C440" s="76"/>
      <c r="D440" s="76"/>
      <c r="E440" s="76"/>
      <c r="F440" s="76"/>
      <c r="H440" s="75"/>
      <c r="I440" s="75"/>
      <c r="J440" s="75"/>
      <c r="K440" s="75"/>
    </row>
    <row r="441" spans="1:11" s="77" customFormat="1" ht="15.75" customHeight="1" x14ac:dyDescent="0.25">
      <c r="A441" s="75"/>
      <c r="B441" s="75"/>
      <c r="C441" s="76"/>
      <c r="D441" s="76"/>
      <c r="E441" s="76"/>
      <c r="F441" s="76"/>
      <c r="H441" s="75"/>
      <c r="I441" s="75"/>
      <c r="J441" s="75"/>
      <c r="K441" s="75"/>
    </row>
    <row r="442" spans="1:11" s="77" customFormat="1" ht="15.75" customHeight="1" x14ac:dyDescent="0.25">
      <c r="A442" s="75"/>
      <c r="B442" s="75"/>
      <c r="C442" s="76"/>
      <c r="D442" s="76"/>
      <c r="E442" s="76"/>
      <c r="F442" s="76"/>
      <c r="H442" s="75"/>
      <c r="I442" s="75"/>
      <c r="J442" s="75"/>
      <c r="K442" s="75"/>
    </row>
    <row r="443" spans="1:11" s="77" customFormat="1" ht="15.75" customHeight="1" x14ac:dyDescent="0.25">
      <c r="A443" s="75"/>
      <c r="B443" s="75"/>
      <c r="C443" s="76"/>
      <c r="D443" s="76"/>
      <c r="E443" s="76"/>
      <c r="F443" s="76"/>
      <c r="H443" s="75"/>
      <c r="I443" s="75"/>
      <c r="J443" s="75"/>
      <c r="K443" s="75"/>
    </row>
    <row r="444" spans="1:11" s="77" customFormat="1" ht="15.75" customHeight="1" x14ac:dyDescent="0.25">
      <c r="A444" s="75"/>
      <c r="B444" s="75"/>
      <c r="C444" s="76"/>
      <c r="D444" s="76"/>
      <c r="E444" s="76"/>
      <c r="F444" s="76"/>
      <c r="H444" s="75"/>
      <c r="I444" s="75"/>
      <c r="J444" s="75"/>
      <c r="K444" s="75"/>
    </row>
    <row r="445" spans="1:11" s="77" customFormat="1" ht="15.75" customHeight="1" x14ac:dyDescent="0.25">
      <c r="A445" s="75"/>
      <c r="B445" s="75"/>
      <c r="C445" s="76"/>
      <c r="D445" s="76"/>
      <c r="E445" s="76"/>
      <c r="F445" s="76"/>
      <c r="H445" s="75"/>
      <c r="I445" s="75"/>
      <c r="J445" s="75"/>
      <c r="K445" s="75"/>
    </row>
    <row r="446" spans="1:11" s="77" customFormat="1" ht="15.75" customHeight="1" x14ac:dyDescent="0.25">
      <c r="A446" s="75"/>
      <c r="B446" s="75"/>
      <c r="C446" s="76"/>
      <c r="D446" s="76"/>
      <c r="E446" s="76"/>
      <c r="F446" s="76"/>
      <c r="H446" s="75"/>
      <c r="I446" s="75"/>
      <c r="J446" s="75"/>
      <c r="K446" s="75"/>
    </row>
    <row r="447" spans="1:11" s="77" customFormat="1" ht="15.75" customHeight="1" x14ac:dyDescent="0.25">
      <c r="A447" s="75"/>
      <c r="B447" s="75"/>
      <c r="C447" s="76"/>
      <c r="D447" s="76"/>
      <c r="E447" s="76"/>
      <c r="F447" s="76"/>
      <c r="H447" s="75"/>
      <c r="I447" s="75"/>
      <c r="J447" s="75"/>
      <c r="K447" s="75"/>
    </row>
    <row r="448" spans="1:11" s="77" customFormat="1" ht="15.75" customHeight="1" x14ac:dyDescent="0.25">
      <c r="A448" s="75"/>
      <c r="B448" s="75"/>
      <c r="C448" s="76"/>
      <c r="D448" s="76"/>
      <c r="E448" s="76"/>
      <c r="F448" s="76"/>
      <c r="H448" s="75"/>
      <c r="I448" s="75"/>
      <c r="J448" s="75"/>
      <c r="K448" s="75"/>
    </row>
    <row r="449" spans="1:11" s="77" customFormat="1" ht="15.75" customHeight="1" x14ac:dyDescent="0.25">
      <c r="A449" s="75"/>
      <c r="B449" s="75"/>
      <c r="C449" s="76"/>
      <c r="D449" s="76"/>
      <c r="E449" s="76"/>
      <c r="F449" s="76"/>
      <c r="H449" s="75"/>
      <c r="I449" s="75"/>
      <c r="J449" s="75"/>
      <c r="K449" s="75"/>
    </row>
    <row r="450" spans="1:11" s="77" customFormat="1" ht="15.75" customHeight="1" x14ac:dyDescent="0.25">
      <c r="A450" s="75"/>
      <c r="B450" s="75"/>
      <c r="C450" s="76"/>
      <c r="D450" s="76"/>
      <c r="E450" s="76"/>
      <c r="F450" s="76"/>
      <c r="H450" s="75"/>
      <c r="I450" s="75"/>
      <c r="J450" s="75"/>
      <c r="K450" s="75"/>
    </row>
    <row r="451" spans="1:11" s="77" customFormat="1" ht="15.75" customHeight="1" x14ac:dyDescent="0.25">
      <c r="A451" s="75"/>
      <c r="B451" s="75"/>
      <c r="C451" s="76"/>
      <c r="D451" s="76"/>
      <c r="E451" s="76"/>
      <c r="F451" s="76"/>
      <c r="H451" s="75"/>
      <c r="I451" s="75"/>
      <c r="J451" s="75"/>
      <c r="K451" s="75"/>
    </row>
    <row r="452" spans="1:11" s="77" customFormat="1" ht="15.75" customHeight="1" x14ac:dyDescent="0.25">
      <c r="A452" s="75"/>
      <c r="B452" s="75"/>
      <c r="C452" s="76"/>
      <c r="D452" s="76"/>
      <c r="E452" s="76"/>
      <c r="F452" s="76"/>
      <c r="H452" s="75"/>
      <c r="I452" s="75"/>
      <c r="J452" s="75"/>
      <c r="K452" s="75"/>
    </row>
    <row r="453" spans="1:11" s="77" customFormat="1" ht="15.75" customHeight="1" x14ac:dyDescent="0.25">
      <c r="A453" s="75"/>
      <c r="B453" s="75"/>
      <c r="C453" s="76"/>
      <c r="D453" s="76"/>
      <c r="E453" s="76"/>
      <c r="F453" s="76"/>
      <c r="H453" s="75"/>
      <c r="I453" s="75"/>
      <c r="J453" s="75"/>
      <c r="K453" s="75"/>
    </row>
    <row r="454" spans="1:11" s="77" customFormat="1" ht="15.75" customHeight="1" x14ac:dyDescent="0.25">
      <c r="A454" s="75"/>
      <c r="B454" s="75"/>
      <c r="C454" s="76"/>
      <c r="D454" s="76"/>
      <c r="E454" s="76"/>
      <c r="F454" s="76"/>
      <c r="H454" s="75"/>
      <c r="I454" s="75"/>
      <c r="J454" s="75"/>
      <c r="K454" s="75"/>
    </row>
    <row r="455" spans="1:11" s="77" customFormat="1" ht="15.75" customHeight="1" x14ac:dyDescent="0.25">
      <c r="A455" s="75"/>
      <c r="B455" s="75"/>
      <c r="C455" s="76"/>
      <c r="D455" s="76"/>
      <c r="E455" s="76"/>
      <c r="F455" s="76"/>
      <c r="H455" s="75"/>
      <c r="I455" s="75"/>
      <c r="J455" s="75"/>
      <c r="K455" s="75"/>
    </row>
    <row r="456" spans="1:11" s="77" customFormat="1" ht="15.75" customHeight="1" x14ac:dyDescent="0.25">
      <c r="A456" s="75"/>
      <c r="B456" s="75"/>
      <c r="C456" s="76"/>
      <c r="D456" s="76"/>
      <c r="E456" s="76"/>
      <c r="F456" s="76"/>
      <c r="H456" s="75"/>
      <c r="I456" s="75"/>
      <c r="J456" s="75"/>
      <c r="K456" s="75"/>
    </row>
    <row r="457" spans="1:11" s="77" customFormat="1" ht="15.75" customHeight="1" x14ac:dyDescent="0.25">
      <c r="A457" s="75"/>
      <c r="B457" s="75"/>
      <c r="C457" s="76"/>
      <c r="D457" s="76"/>
      <c r="E457" s="76"/>
      <c r="F457" s="76"/>
      <c r="H457" s="75"/>
      <c r="I457" s="75"/>
      <c r="J457" s="75"/>
      <c r="K457" s="75"/>
    </row>
    <row r="458" spans="1:11" s="77" customFormat="1" ht="15.75" customHeight="1" x14ac:dyDescent="0.25">
      <c r="A458" s="75"/>
      <c r="B458" s="75"/>
      <c r="C458" s="76"/>
      <c r="D458" s="76"/>
      <c r="E458" s="76"/>
      <c r="F458" s="76"/>
      <c r="H458" s="75"/>
      <c r="I458" s="75"/>
      <c r="J458" s="75"/>
      <c r="K458" s="75"/>
    </row>
    <row r="459" spans="1:11" s="77" customFormat="1" ht="15.75" customHeight="1" x14ac:dyDescent="0.25">
      <c r="A459" s="75"/>
      <c r="B459" s="75"/>
      <c r="C459" s="76"/>
      <c r="D459" s="76"/>
      <c r="E459" s="76"/>
      <c r="F459" s="76"/>
      <c r="H459" s="75"/>
      <c r="I459" s="75"/>
      <c r="J459" s="75"/>
      <c r="K459" s="75"/>
    </row>
    <row r="460" spans="1:11" s="77" customFormat="1" ht="15.75" customHeight="1" x14ac:dyDescent="0.25">
      <c r="A460" s="75"/>
      <c r="B460" s="75"/>
      <c r="C460" s="76"/>
      <c r="D460" s="76"/>
      <c r="E460" s="76"/>
      <c r="F460" s="76"/>
      <c r="H460" s="75"/>
      <c r="I460" s="75"/>
      <c r="J460" s="75"/>
      <c r="K460" s="75"/>
    </row>
    <row r="461" spans="1:11" s="77" customFormat="1" ht="15.75" customHeight="1" x14ac:dyDescent="0.25">
      <c r="A461" s="75"/>
      <c r="B461" s="75"/>
      <c r="C461" s="76"/>
      <c r="D461" s="76"/>
      <c r="E461" s="76"/>
      <c r="F461" s="76"/>
      <c r="H461" s="75"/>
      <c r="I461" s="75"/>
      <c r="J461" s="75"/>
      <c r="K461" s="75"/>
    </row>
    <row r="462" spans="1:11" s="77" customFormat="1" ht="15.75" customHeight="1" x14ac:dyDescent="0.25">
      <c r="A462" s="75"/>
      <c r="B462" s="75"/>
      <c r="C462" s="76"/>
      <c r="D462" s="76"/>
      <c r="E462" s="76"/>
      <c r="F462" s="76"/>
      <c r="H462" s="75"/>
      <c r="I462" s="75"/>
      <c r="J462" s="75"/>
      <c r="K462" s="75"/>
    </row>
    <row r="463" spans="1:11" s="77" customFormat="1" ht="15.75" customHeight="1" x14ac:dyDescent="0.25">
      <c r="A463" s="75"/>
      <c r="B463" s="75"/>
      <c r="C463" s="76"/>
      <c r="D463" s="76"/>
      <c r="E463" s="76"/>
      <c r="F463" s="76"/>
      <c r="H463" s="75"/>
      <c r="I463" s="75"/>
      <c r="J463" s="75"/>
      <c r="K463" s="75"/>
    </row>
    <row r="464" spans="1:11" s="77" customFormat="1" ht="15.75" customHeight="1" x14ac:dyDescent="0.25">
      <c r="A464" s="75"/>
      <c r="B464" s="75"/>
      <c r="C464" s="76"/>
      <c r="D464" s="76"/>
      <c r="E464" s="76"/>
      <c r="F464" s="76"/>
      <c r="H464" s="75"/>
      <c r="I464" s="75"/>
      <c r="J464" s="75"/>
      <c r="K464" s="75"/>
    </row>
    <row r="465" spans="1:11" s="77" customFormat="1" ht="15.75" customHeight="1" x14ac:dyDescent="0.25">
      <c r="A465" s="75"/>
      <c r="B465" s="75"/>
      <c r="C465" s="76"/>
      <c r="D465" s="76"/>
      <c r="E465" s="76"/>
      <c r="F465" s="76"/>
      <c r="H465" s="75"/>
      <c r="I465" s="75"/>
      <c r="J465" s="75"/>
      <c r="K465" s="75"/>
    </row>
    <row r="466" spans="1:11" s="77" customFormat="1" ht="15.75" customHeight="1" x14ac:dyDescent="0.25">
      <c r="A466" s="75"/>
      <c r="B466" s="75"/>
      <c r="C466" s="76"/>
      <c r="D466" s="76"/>
      <c r="E466" s="76"/>
      <c r="F466" s="76"/>
      <c r="H466" s="75"/>
      <c r="I466" s="75"/>
      <c r="J466" s="75"/>
      <c r="K466" s="75"/>
    </row>
    <row r="467" spans="1:11" s="77" customFormat="1" ht="15.75" customHeight="1" x14ac:dyDescent="0.25">
      <c r="A467" s="75"/>
      <c r="B467" s="75"/>
      <c r="C467" s="76"/>
      <c r="D467" s="76"/>
      <c r="E467" s="76"/>
      <c r="F467" s="76"/>
      <c r="H467" s="75"/>
      <c r="I467" s="75"/>
      <c r="J467" s="75"/>
      <c r="K467" s="75"/>
    </row>
    <row r="468" spans="1:11" s="77" customFormat="1" ht="15.75" customHeight="1" x14ac:dyDescent="0.25">
      <c r="A468" s="75"/>
      <c r="B468" s="75"/>
      <c r="C468" s="76"/>
      <c r="D468" s="76"/>
      <c r="E468" s="76"/>
      <c r="F468" s="76"/>
      <c r="H468" s="75"/>
      <c r="I468" s="75"/>
      <c r="J468" s="75"/>
      <c r="K468" s="75"/>
    </row>
    <row r="469" spans="1:11" s="77" customFormat="1" ht="15.75" customHeight="1" x14ac:dyDescent="0.25">
      <c r="A469" s="75"/>
      <c r="B469" s="75"/>
      <c r="C469" s="76"/>
      <c r="D469" s="76"/>
      <c r="E469" s="76"/>
      <c r="F469" s="76"/>
      <c r="H469" s="75"/>
      <c r="I469" s="75"/>
      <c r="J469" s="75"/>
      <c r="K469" s="75"/>
    </row>
    <row r="470" spans="1:11" s="77" customFormat="1" ht="15.75" customHeight="1" x14ac:dyDescent="0.25">
      <c r="A470" s="75"/>
      <c r="B470" s="75"/>
      <c r="C470" s="76"/>
      <c r="D470" s="76"/>
      <c r="E470" s="76"/>
      <c r="F470" s="76"/>
      <c r="H470" s="75"/>
      <c r="I470" s="75"/>
      <c r="J470" s="75"/>
      <c r="K470" s="75"/>
    </row>
    <row r="471" spans="1:11" s="77" customFormat="1" ht="15.75" customHeight="1" x14ac:dyDescent="0.25">
      <c r="A471" s="75"/>
      <c r="B471" s="75"/>
      <c r="C471" s="76"/>
      <c r="D471" s="76"/>
      <c r="E471" s="76"/>
      <c r="F471" s="76"/>
      <c r="H471" s="75"/>
      <c r="I471" s="75"/>
      <c r="J471" s="75"/>
      <c r="K471" s="75"/>
    </row>
    <row r="472" spans="1:11" s="77" customFormat="1" ht="15.75" customHeight="1" x14ac:dyDescent="0.25">
      <c r="A472" s="75"/>
      <c r="B472" s="75"/>
      <c r="C472" s="76"/>
      <c r="D472" s="76"/>
      <c r="E472" s="76"/>
      <c r="F472" s="76"/>
      <c r="H472" s="75"/>
      <c r="I472" s="75"/>
      <c r="J472" s="75"/>
      <c r="K472" s="75"/>
    </row>
    <row r="473" spans="1:11" s="77" customFormat="1" ht="15.75" customHeight="1" x14ac:dyDescent="0.25">
      <c r="A473" s="75"/>
      <c r="B473" s="75"/>
      <c r="C473" s="76"/>
      <c r="D473" s="76"/>
      <c r="E473" s="76"/>
      <c r="F473" s="76"/>
      <c r="H473" s="75"/>
      <c r="I473" s="75"/>
      <c r="J473" s="75"/>
      <c r="K473" s="75"/>
    </row>
    <row r="474" spans="1:11" s="77" customFormat="1" ht="15.75" customHeight="1" x14ac:dyDescent="0.25">
      <c r="A474" s="75"/>
      <c r="B474" s="75"/>
      <c r="C474" s="76"/>
      <c r="D474" s="76"/>
      <c r="E474" s="76"/>
      <c r="F474" s="76"/>
      <c r="H474" s="75"/>
      <c r="I474" s="75"/>
      <c r="J474" s="75"/>
      <c r="K474" s="75"/>
    </row>
    <row r="475" spans="1:11" s="77" customFormat="1" ht="15.75" customHeight="1" x14ac:dyDescent="0.25">
      <c r="A475" s="75"/>
      <c r="B475" s="75"/>
      <c r="C475" s="76"/>
      <c r="D475" s="76"/>
      <c r="E475" s="76"/>
      <c r="F475" s="76"/>
      <c r="H475" s="75"/>
      <c r="I475" s="75"/>
      <c r="J475" s="75"/>
      <c r="K475" s="75"/>
    </row>
    <row r="476" spans="1:11" s="77" customFormat="1" ht="15.75" customHeight="1" x14ac:dyDescent="0.25">
      <c r="A476" s="75"/>
      <c r="B476" s="75"/>
      <c r="C476" s="76"/>
      <c r="D476" s="76"/>
      <c r="E476" s="76"/>
      <c r="F476" s="76"/>
      <c r="H476" s="75"/>
      <c r="I476" s="75"/>
      <c r="J476" s="75"/>
      <c r="K476" s="75"/>
    </row>
    <row r="477" spans="1:11" s="77" customFormat="1" ht="15.75" customHeight="1" x14ac:dyDescent="0.25">
      <c r="A477" s="75"/>
      <c r="B477" s="75"/>
      <c r="C477" s="76"/>
      <c r="D477" s="76"/>
      <c r="E477" s="76"/>
      <c r="F477" s="76"/>
      <c r="H477" s="75"/>
      <c r="I477" s="75"/>
      <c r="J477" s="75"/>
      <c r="K477" s="75"/>
    </row>
    <row r="478" spans="1:11" s="77" customFormat="1" ht="15.75" customHeight="1" x14ac:dyDescent="0.25">
      <c r="A478" s="75"/>
      <c r="B478" s="75"/>
      <c r="C478" s="76"/>
      <c r="D478" s="76"/>
      <c r="E478" s="76"/>
      <c r="F478" s="76"/>
      <c r="H478" s="75"/>
      <c r="I478" s="75"/>
      <c r="J478" s="75"/>
      <c r="K478" s="75"/>
    </row>
    <row r="479" spans="1:11" s="77" customFormat="1" ht="15.75" customHeight="1" x14ac:dyDescent="0.25">
      <c r="A479" s="75"/>
      <c r="B479" s="75"/>
      <c r="C479" s="76"/>
      <c r="D479" s="76"/>
      <c r="E479" s="76"/>
      <c r="F479" s="76"/>
      <c r="H479" s="75"/>
      <c r="I479" s="75"/>
      <c r="J479" s="75"/>
      <c r="K479" s="75"/>
    </row>
    <row r="480" spans="1:11" s="77" customFormat="1" ht="15.75" customHeight="1" x14ac:dyDescent="0.25">
      <c r="A480" s="75"/>
      <c r="B480" s="75"/>
      <c r="C480" s="76"/>
      <c r="D480" s="76"/>
      <c r="E480" s="76"/>
      <c r="F480" s="76"/>
      <c r="H480" s="75"/>
      <c r="I480" s="75"/>
      <c r="J480" s="75"/>
      <c r="K480" s="75"/>
    </row>
    <row r="481" spans="1:11" s="77" customFormat="1" ht="15.75" customHeight="1" x14ac:dyDescent="0.25">
      <c r="A481" s="75"/>
      <c r="B481" s="75"/>
      <c r="C481" s="76"/>
      <c r="D481" s="76"/>
      <c r="E481" s="76"/>
      <c r="F481" s="76"/>
      <c r="H481" s="75"/>
      <c r="I481" s="75"/>
      <c r="J481" s="75"/>
      <c r="K481" s="75"/>
    </row>
    <row r="482" spans="1:11" s="77" customFormat="1" ht="15.75" customHeight="1" x14ac:dyDescent="0.25">
      <c r="A482" s="75"/>
      <c r="B482" s="75"/>
      <c r="C482" s="76"/>
      <c r="D482" s="76"/>
      <c r="E482" s="76"/>
      <c r="F482" s="76"/>
      <c r="H482" s="75"/>
      <c r="I482" s="75"/>
      <c r="J482" s="75"/>
      <c r="K482" s="75"/>
    </row>
    <row r="483" spans="1:11" s="77" customFormat="1" ht="15.75" customHeight="1" x14ac:dyDescent="0.25">
      <c r="A483" s="75"/>
      <c r="B483" s="75"/>
      <c r="C483" s="76"/>
      <c r="D483" s="76"/>
      <c r="E483" s="76"/>
      <c r="F483" s="76"/>
      <c r="H483" s="75"/>
      <c r="I483" s="75"/>
      <c r="J483" s="75"/>
      <c r="K483" s="75"/>
    </row>
    <row r="484" spans="1:11" s="77" customFormat="1" ht="15.75" customHeight="1" x14ac:dyDescent="0.25">
      <c r="A484" s="75"/>
      <c r="B484" s="75"/>
      <c r="C484" s="76"/>
      <c r="D484" s="76"/>
      <c r="E484" s="76"/>
      <c r="F484" s="76"/>
      <c r="H484" s="75"/>
      <c r="I484" s="75"/>
      <c r="J484" s="75"/>
      <c r="K484" s="75"/>
    </row>
    <row r="485" spans="1:11" s="77" customFormat="1" ht="15.75" customHeight="1" x14ac:dyDescent="0.25">
      <c r="A485" s="75"/>
      <c r="B485" s="75"/>
      <c r="C485" s="76"/>
      <c r="D485" s="76"/>
      <c r="E485" s="76"/>
      <c r="F485" s="76"/>
      <c r="H485" s="75"/>
      <c r="I485" s="75"/>
      <c r="J485" s="75"/>
      <c r="K485" s="75"/>
    </row>
    <row r="486" spans="1:11" s="77" customFormat="1" ht="15.75" customHeight="1" x14ac:dyDescent="0.25">
      <c r="A486" s="75"/>
      <c r="B486" s="75"/>
      <c r="C486" s="76"/>
      <c r="D486" s="76"/>
      <c r="E486" s="76"/>
      <c r="F486" s="76"/>
      <c r="H486" s="75"/>
      <c r="I486" s="75"/>
      <c r="J486" s="75"/>
      <c r="K486" s="75"/>
    </row>
    <row r="487" spans="1:11" s="77" customFormat="1" ht="15.75" customHeight="1" x14ac:dyDescent="0.25">
      <c r="A487" s="75"/>
      <c r="B487" s="75"/>
      <c r="C487" s="76"/>
      <c r="D487" s="76"/>
      <c r="E487" s="76"/>
      <c r="F487" s="76"/>
      <c r="H487" s="75"/>
      <c r="I487" s="75"/>
      <c r="J487" s="75"/>
      <c r="K487" s="75"/>
    </row>
    <row r="488" spans="1:11" s="77" customFormat="1" ht="15.75" customHeight="1" x14ac:dyDescent="0.25">
      <c r="A488" s="75"/>
      <c r="B488" s="75"/>
      <c r="C488" s="76"/>
      <c r="D488" s="76"/>
      <c r="E488" s="76"/>
      <c r="F488" s="76"/>
      <c r="H488" s="75"/>
      <c r="I488" s="75"/>
      <c r="J488" s="75"/>
      <c r="K488" s="75"/>
    </row>
    <row r="489" spans="1:11" s="77" customFormat="1" ht="15.75" customHeight="1" x14ac:dyDescent="0.25">
      <c r="A489" s="75"/>
      <c r="B489" s="75"/>
      <c r="C489" s="76"/>
      <c r="D489" s="76"/>
      <c r="E489" s="76"/>
      <c r="F489" s="76"/>
      <c r="H489" s="75"/>
      <c r="I489" s="75"/>
      <c r="J489" s="75"/>
      <c r="K489" s="75"/>
    </row>
    <row r="490" spans="1:11" s="77" customFormat="1" ht="15.75" customHeight="1" x14ac:dyDescent="0.25">
      <c r="A490" s="75"/>
      <c r="B490" s="75"/>
      <c r="C490" s="76"/>
      <c r="D490" s="76"/>
      <c r="E490" s="76"/>
      <c r="F490" s="76"/>
      <c r="H490" s="75"/>
      <c r="I490" s="75"/>
      <c r="J490" s="75"/>
      <c r="K490" s="75"/>
    </row>
    <row r="491" spans="1:11" s="77" customFormat="1" ht="15.75" customHeight="1" x14ac:dyDescent="0.25">
      <c r="A491" s="75"/>
      <c r="B491" s="75"/>
      <c r="C491" s="76"/>
      <c r="D491" s="76"/>
      <c r="E491" s="76"/>
      <c r="F491" s="76"/>
      <c r="H491" s="75"/>
      <c r="I491" s="75"/>
      <c r="J491" s="75"/>
      <c r="K491" s="75"/>
    </row>
    <row r="492" spans="1:11" s="77" customFormat="1" ht="15.75" customHeight="1" x14ac:dyDescent="0.25">
      <c r="A492" s="75"/>
      <c r="B492" s="75"/>
      <c r="C492" s="76"/>
      <c r="D492" s="76"/>
      <c r="E492" s="76"/>
      <c r="F492" s="76"/>
      <c r="H492" s="75"/>
      <c r="I492" s="75"/>
      <c r="J492" s="75"/>
      <c r="K492" s="75"/>
    </row>
    <row r="493" spans="1:11" s="77" customFormat="1" ht="15.75" customHeight="1" x14ac:dyDescent="0.25">
      <c r="A493" s="75"/>
      <c r="B493" s="75"/>
      <c r="C493" s="76"/>
      <c r="D493" s="76"/>
      <c r="E493" s="76"/>
      <c r="F493" s="76"/>
      <c r="H493" s="75"/>
      <c r="I493" s="75"/>
      <c r="J493" s="75"/>
      <c r="K493" s="75"/>
    </row>
    <row r="494" spans="1:11" s="77" customFormat="1" ht="15.75" customHeight="1" x14ac:dyDescent="0.25">
      <c r="A494" s="75"/>
      <c r="B494" s="75"/>
      <c r="C494" s="76"/>
      <c r="D494" s="76"/>
      <c r="E494" s="76"/>
      <c r="F494" s="76"/>
      <c r="H494" s="75"/>
      <c r="I494" s="75"/>
      <c r="J494" s="75"/>
      <c r="K494" s="75"/>
    </row>
    <row r="495" spans="1:11" s="77" customFormat="1" ht="15.75" customHeight="1" x14ac:dyDescent="0.25">
      <c r="A495" s="75"/>
      <c r="B495" s="75"/>
      <c r="C495" s="76"/>
      <c r="D495" s="76"/>
      <c r="E495" s="76"/>
      <c r="F495" s="76"/>
      <c r="H495" s="75"/>
      <c r="I495" s="75"/>
      <c r="J495" s="75"/>
      <c r="K495" s="75"/>
    </row>
    <row r="496" spans="1:11" s="77" customFormat="1" ht="15.75" customHeight="1" x14ac:dyDescent="0.25">
      <c r="A496" s="75"/>
      <c r="B496" s="75"/>
      <c r="C496" s="76"/>
      <c r="D496" s="76"/>
      <c r="E496" s="76"/>
      <c r="F496" s="76"/>
      <c r="H496" s="75"/>
      <c r="I496" s="75"/>
      <c r="J496" s="75"/>
      <c r="K496" s="75"/>
    </row>
    <row r="497" spans="1:11" s="77" customFormat="1" ht="15.75" customHeight="1" x14ac:dyDescent="0.25">
      <c r="A497" s="75"/>
      <c r="B497" s="75"/>
      <c r="C497" s="76"/>
      <c r="D497" s="76"/>
      <c r="E497" s="76"/>
      <c r="F497" s="76"/>
      <c r="H497" s="75"/>
      <c r="I497" s="75"/>
      <c r="J497" s="75"/>
      <c r="K497" s="75"/>
    </row>
    <row r="498" spans="1:11" s="77" customFormat="1" ht="15.75" customHeight="1" x14ac:dyDescent="0.25">
      <c r="A498" s="75"/>
      <c r="B498" s="75"/>
      <c r="C498" s="76"/>
      <c r="D498" s="76"/>
      <c r="E498" s="76"/>
      <c r="F498" s="76"/>
      <c r="H498" s="75"/>
      <c r="I498" s="75"/>
      <c r="J498" s="75"/>
      <c r="K498" s="75"/>
    </row>
    <row r="499" spans="1:11" s="77" customFormat="1" ht="15.75" customHeight="1" x14ac:dyDescent="0.25">
      <c r="A499" s="75"/>
      <c r="B499" s="75"/>
      <c r="C499" s="76"/>
      <c r="D499" s="76"/>
      <c r="E499" s="76"/>
      <c r="F499" s="76"/>
      <c r="H499" s="75"/>
      <c r="I499" s="75"/>
      <c r="J499" s="75"/>
      <c r="K499" s="75"/>
    </row>
    <row r="500" spans="1:11" s="77" customFormat="1" ht="15.75" customHeight="1" x14ac:dyDescent="0.25">
      <c r="A500" s="75"/>
      <c r="B500" s="75"/>
      <c r="C500" s="76"/>
      <c r="D500" s="76"/>
      <c r="E500" s="76"/>
      <c r="F500" s="76"/>
      <c r="H500" s="75"/>
      <c r="I500" s="75"/>
      <c r="J500" s="75"/>
      <c r="K500" s="75"/>
    </row>
    <row r="501" spans="1:11" s="77" customFormat="1" ht="15.75" customHeight="1" x14ac:dyDescent="0.25">
      <c r="A501" s="75"/>
      <c r="B501" s="75"/>
      <c r="C501" s="76"/>
      <c r="D501" s="76"/>
      <c r="E501" s="76"/>
      <c r="F501" s="76"/>
      <c r="H501" s="75"/>
      <c r="I501" s="75"/>
      <c r="J501" s="75"/>
      <c r="K501" s="75"/>
    </row>
    <row r="502" spans="1:11" s="77" customFormat="1" ht="15.75" customHeight="1" x14ac:dyDescent="0.25">
      <c r="A502" s="75"/>
      <c r="B502" s="75"/>
      <c r="C502" s="76"/>
      <c r="D502" s="76"/>
      <c r="E502" s="76"/>
      <c r="F502" s="76"/>
      <c r="H502" s="75"/>
      <c r="I502" s="75"/>
      <c r="J502" s="75"/>
      <c r="K502" s="75"/>
    </row>
    <row r="503" spans="1:11" s="77" customFormat="1" ht="15.75" customHeight="1" x14ac:dyDescent="0.25">
      <c r="A503" s="75"/>
      <c r="B503" s="75"/>
      <c r="C503" s="76"/>
      <c r="D503" s="76"/>
      <c r="E503" s="76"/>
      <c r="F503" s="76"/>
      <c r="H503" s="75"/>
      <c r="I503" s="75"/>
      <c r="J503" s="75"/>
      <c r="K503" s="75"/>
    </row>
    <row r="504" spans="1:11" s="77" customFormat="1" ht="15.75" customHeight="1" x14ac:dyDescent="0.25">
      <c r="A504" s="75"/>
      <c r="B504" s="75"/>
      <c r="C504" s="76"/>
      <c r="D504" s="76"/>
      <c r="E504" s="76"/>
      <c r="F504" s="76"/>
      <c r="H504" s="75"/>
      <c r="I504" s="75"/>
      <c r="J504" s="75"/>
      <c r="K504" s="75"/>
    </row>
    <row r="505" spans="1:11" s="77" customFormat="1" ht="15.75" customHeight="1" x14ac:dyDescent="0.25">
      <c r="A505" s="75"/>
      <c r="B505" s="75"/>
      <c r="C505" s="76"/>
      <c r="D505" s="76"/>
      <c r="E505" s="76"/>
      <c r="F505" s="76"/>
      <c r="H505" s="75"/>
      <c r="I505" s="75"/>
      <c r="J505" s="75"/>
      <c r="K505" s="75"/>
    </row>
    <row r="506" spans="1:11" s="77" customFormat="1" ht="15.75" customHeight="1" x14ac:dyDescent="0.25">
      <c r="A506" s="75"/>
      <c r="B506" s="75"/>
      <c r="C506" s="76"/>
      <c r="D506" s="76"/>
      <c r="E506" s="76"/>
      <c r="F506" s="76"/>
      <c r="H506" s="75"/>
      <c r="I506" s="75"/>
      <c r="J506" s="75"/>
      <c r="K506" s="75"/>
    </row>
    <row r="507" spans="1:11" s="77" customFormat="1" ht="15.75" customHeight="1" x14ac:dyDescent="0.25">
      <c r="A507" s="75"/>
      <c r="B507" s="75"/>
      <c r="C507" s="76"/>
      <c r="D507" s="76"/>
      <c r="E507" s="76"/>
      <c r="F507" s="76"/>
      <c r="H507" s="75"/>
      <c r="I507" s="75"/>
      <c r="J507" s="75"/>
      <c r="K507" s="75"/>
    </row>
    <row r="508" spans="1:11" s="77" customFormat="1" ht="15.75" customHeight="1" x14ac:dyDescent="0.25">
      <c r="A508" s="75"/>
      <c r="B508" s="75"/>
      <c r="C508" s="76"/>
      <c r="D508" s="76"/>
      <c r="E508" s="76"/>
      <c r="F508" s="76"/>
      <c r="H508" s="75"/>
      <c r="I508" s="75"/>
      <c r="J508" s="75"/>
      <c r="K508" s="75"/>
    </row>
    <row r="509" spans="1:11" s="77" customFormat="1" ht="15.75" customHeight="1" x14ac:dyDescent="0.25">
      <c r="A509" s="75"/>
      <c r="B509" s="75"/>
      <c r="C509" s="76"/>
      <c r="D509" s="76"/>
      <c r="E509" s="76"/>
      <c r="F509" s="76"/>
      <c r="H509" s="75"/>
      <c r="I509" s="75"/>
      <c r="J509" s="75"/>
      <c r="K509" s="75"/>
    </row>
    <row r="510" spans="1:11" s="77" customFormat="1" ht="15.75" customHeight="1" x14ac:dyDescent="0.25">
      <c r="A510" s="75"/>
      <c r="B510" s="75"/>
      <c r="C510" s="76"/>
      <c r="D510" s="76"/>
      <c r="E510" s="76"/>
      <c r="F510" s="76"/>
      <c r="H510" s="75"/>
      <c r="I510" s="75"/>
      <c r="J510" s="75"/>
      <c r="K510" s="75"/>
    </row>
    <row r="511" spans="1:11" s="77" customFormat="1" ht="15.75" customHeight="1" x14ac:dyDescent="0.25">
      <c r="A511" s="75"/>
      <c r="B511" s="75"/>
      <c r="C511" s="76"/>
      <c r="D511" s="76"/>
      <c r="E511" s="76"/>
      <c r="F511" s="76"/>
      <c r="H511" s="75"/>
      <c r="I511" s="75"/>
      <c r="J511" s="75"/>
      <c r="K511" s="75"/>
    </row>
    <row r="512" spans="1:11" s="77" customFormat="1" ht="15.75" customHeight="1" x14ac:dyDescent="0.25">
      <c r="A512" s="75"/>
      <c r="B512" s="75"/>
      <c r="C512" s="76"/>
      <c r="D512" s="76"/>
      <c r="E512" s="76"/>
      <c r="F512" s="76"/>
      <c r="H512" s="75"/>
      <c r="I512" s="75"/>
      <c r="J512" s="75"/>
      <c r="K512" s="75"/>
    </row>
    <row r="513" spans="1:11" s="77" customFormat="1" ht="15.75" customHeight="1" x14ac:dyDescent="0.25">
      <c r="A513" s="75"/>
      <c r="B513" s="75"/>
      <c r="C513" s="76"/>
      <c r="D513" s="76"/>
      <c r="E513" s="76"/>
      <c r="F513" s="76"/>
      <c r="H513" s="75"/>
      <c r="I513" s="75"/>
      <c r="J513" s="75"/>
      <c r="K513" s="75"/>
    </row>
    <row r="514" spans="1:11" s="77" customFormat="1" ht="15.75" customHeight="1" x14ac:dyDescent="0.25">
      <c r="A514" s="75"/>
      <c r="B514" s="75"/>
      <c r="C514" s="76"/>
      <c r="D514" s="76"/>
      <c r="E514" s="76"/>
      <c r="F514" s="76"/>
      <c r="H514" s="75"/>
      <c r="I514" s="75"/>
      <c r="J514" s="75"/>
      <c r="K514" s="75"/>
    </row>
    <row r="515" spans="1:11" s="77" customFormat="1" ht="15.75" customHeight="1" x14ac:dyDescent="0.25">
      <c r="A515" s="75"/>
      <c r="B515" s="75"/>
      <c r="C515" s="76"/>
      <c r="D515" s="76"/>
      <c r="E515" s="76"/>
      <c r="F515" s="76"/>
      <c r="H515" s="75"/>
      <c r="I515" s="75"/>
      <c r="J515" s="75"/>
      <c r="K515" s="75"/>
    </row>
    <row r="516" spans="1:11" s="77" customFormat="1" ht="15.75" customHeight="1" x14ac:dyDescent="0.25">
      <c r="A516" s="75"/>
      <c r="B516" s="75"/>
      <c r="C516" s="76"/>
      <c r="D516" s="76"/>
      <c r="E516" s="76"/>
      <c r="F516" s="76"/>
      <c r="H516" s="75"/>
      <c r="I516" s="75"/>
      <c r="J516" s="75"/>
      <c r="K516" s="75"/>
    </row>
    <row r="517" spans="1:11" s="77" customFormat="1" ht="15.75" customHeight="1" x14ac:dyDescent="0.25">
      <c r="A517" s="75"/>
      <c r="B517" s="75"/>
      <c r="C517" s="76"/>
      <c r="D517" s="76"/>
      <c r="E517" s="76"/>
      <c r="F517" s="76"/>
      <c r="H517" s="75"/>
      <c r="I517" s="75"/>
      <c r="J517" s="75"/>
      <c r="K517" s="75"/>
    </row>
    <row r="518" spans="1:11" s="77" customFormat="1" ht="15.75" customHeight="1" x14ac:dyDescent="0.25">
      <c r="A518" s="75"/>
      <c r="B518" s="75"/>
      <c r="C518" s="76"/>
      <c r="D518" s="76"/>
      <c r="E518" s="76"/>
      <c r="F518" s="76"/>
      <c r="H518" s="75"/>
      <c r="I518" s="75"/>
      <c r="J518" s="75"/>
      <c r="K518" s="75"/>
    </row>
    <row r="519" spans="1:11" s="77" customFormat="1" ht="15.75" customHeight="1" x14ac:dyDescent="0.25">
      <c r="A519" s="75"/>
      <c r="B519" s="75"/>
      <c r="C519" s="76"/>
      <c r="D519" s="76"/>
      <c r="E519" s="76"/>
      <c r="F519" s="76"/>
      <c r="H519" s="75"/>
      <c r="I519" s="75"/>
      <c r="J519" s="75"/>
      <c r="K519" s="75"/>
    </row>
    <row r="520" spans="1:11" s="77" customFormat="1" ht="15.75" customHeight="1" x14ac:dyDescent="0.25">
      <c r="A520" s="75"/>
      <c r="B520" s="75"/>
      <c r="C520" s="76"/>
      <c r="D520" s="76"/>
      <c r="E520" s="76"/>
      <c r="F520" s="76"/>
      <c r="H520" s="75"/>
      <c r="I520" s="75"/>
      <c r="J520" s="75"/>
      <c r="K520" s="75"/>
    </row>
    <row r="521" spans="1:11" s="77" customFormat="1" ht="15.75" customHeight="1" x14ac:dyDescent="0.25">
      <c r="A521" s="75"/>
      <c r="B521" s="75"/>
      <c r="C521" s="76"/>
      <c r="D521" s="76"/>
      <c r="E521" s="76"/>
      <c r="F521" s="76"/>
      <c r="H521" s="75"/>
      <c r="I521" s="75"/>
      <c r="J521" s="75"/>
      <c r="K521" s="75"/>
    </row>
    <row r="522" spans="1:11" s="77" customFormat="1" ht="15.75" customHeight="1" x14ac:dyDescent="0.25">
      <c r="A522" s="75"/>
      <c r="B522" s="75"/>
      <c r="C522" s="76"/>
      <c r="D522" s="76"/>
      <c r="E522" s="76"/>
      <c r="F522" s="76"/>
      <c r="H522" s="75"/>
      <c r="I522" s="75"/>
      <c r="J522" s="75"/>
      <c r="K522" s="75"/>
    </row>
    <row r="523" spans="1:11" s="77" customFormat="1" ht="15.75" customHeight="1" x14ac:dyDescent="0.25">
      <c r="A523" s="75"/>
      <c r="B523" s="75"/>
      <c r="C523" s="76"/>
      <c r="D523" s="76"/>
      <c r="E523" s="76"/>
      <c r="F523" s="76"/>
      <c r="H523" s="75"/>
      <c r="I523" s="75"/>
      <c r="J523" s="75"/>
      <c r="K523" s="75"/>
    </row>
    <row r="524" spans="1:11" s="77" customFormat="1" ht="15.75" customHeight="1" x14ac:dyDescent="0.25">
      <c r="A524" s="75"/>
      <c r="B524" s="75"/>
      <c r="C524" s="76"/>
      <c r="D524" s="76"/>
      <c r="E524" s="76"/>
      <c r="F524" s="76"/>
      <c r="H524" s="75"/>
      <c r="I524" s="75"/>
      <c r="J524" s="75"/>
      <c r="K524" s="75"/>
    </row>
    <row r="525" spans="1:11" s="77" customFormat="1" ht="15.75" customHeight="1" x14ac:dyDescent="0.25">
      <c r="A525" s="75"/>
      <c r="B525" s="75"/>
      <c r="C525" s="76"/>
      <c r="D525" s="76"/>
      <c r="E525" s="76"/>
      <c r="F525" s="76"/>
      <c r="H525" s="75"/>
      <c r="I525" s="75"/>
      <c r="J525" s="75"/>
      <c r="K525" s="75"/>
    </row>
    <row r="526" spans="1:11" s="77" customFormat="1" ht="15.75" customHeight="1" x14ac:dyDescent="0.25">
      <c r="A526" s="75"/>
      <c r="B526" s="75"/>
      <c r="C526" s="76"/>
      <c r="D526" s="76"/>
      <c r="E526" s="76"/>
      <c r="F526" s="76"/>
      <c r="H526" s="75"/>
      <c r="I526" s="75"/>
      <c r="J526" s="75"/>
      <c r="K526" s="75"/>
    </row>
    <row r="527" spans="1:11" s="77" customFormat="1" ht="15.75" customHeight="1" x14ac:dyDescent="0.25">
      <c r="A527" s="75"/>
      <c r="B527" s="75"/>
      <c r="C527" s="76"/>
      <c r="D527" s="76"/>
      <c r="E527" s="76"/>
      <c r="F527" s="76"/>
      <c r="H527" s="75"/>
      <c r="I527" s="75"/>
      <c r="J527" s="75"/>
      <c r="K527" s="75"/>
    </row>
    <row r="528" spans="1:11" s="77" customFormat="1" ht="15.75" customHeight="1" x14ac:dyDescent="0.25">
      <c r="A528" s="75"/>
      <c r="B528" s="75"/>
      <c r="C528" s="76"/>
      <c r="D528" s="76"/>
      <c r="E528" s="76"/>
      <c r="F528" s="76"/>
      <c r="H528" s="75"/>
      <c r="I528" s="75"/>
      <c r="J528" s="75"/>
      <c r="K528" s="75"/>
    </row>
    <row r="529" spans="1:11" s="77" customFormat="1" ht="15.75" customHeight="1" x14ac:dyDescent="0.25">
      <c r="A529" s="75"/>
      <c r="B529" s="75"/>
      <c r="C529" s="76"/>
      <c r="D529" s="76"/>
      <c r="E529" s="76"/>
      <c r="F529" s="76"/>
      <c r="H529" s="75"/>
      <c r="I529" s="75"/>
      <c r="J529" s="75"/>
      <c r="K529" s="75"/>
    </row>
    <row r="530" spans="1:11" s="77" customFormat="1" ht="15.75" customHeight="1" x14ac:dyDescent="0.25">
      <c r="A530" s="75"/>
      <c r="B530" s="75"/>
      <c r="C530" s="76"/>
      <c r="D530" s="76"/>
      <c r="E530" s="76"/>
      <c r="F530" s="76"/>
      <c r="H530" s="75"/>
      <c r="I530" s="75"/>
      <c r="J530" s="75"/>
      <c r="K530" s="75"/>
    </row>
    <row r="531" spans="1:11" s="77" customFormat="1" ht="15.75" customHeight="1" x14ac:dyDescent="0.25">
      <c r="A531" s="75"/>
      <c r="B531" s="75"/>
      <c r="C531" s="76"/>
      <c r="D531" s="76"/>
      <c r="E531" s="76"/>
      <c r="F531" s="76"/>
      <c r="H531" s="75"/>
      <c r="I531" s="75"/>
      <c r="J531" s="75"/>
      <c r="K531" s="75"/>
    </row>
    <row r="532" spans="1:11" s="77" customFormat="1" ht="15.75" customHeight="1" x14ac:dyDescent="0.25">
      <c r="A532" s="75"/>
      <c r="B532" s="75"/>
      <c r="C532" s="76"/>
      <c r="D532" s="76"/>
      <c r="E532" s="76"/>
      <c r="F532" s="76"/>
      <c r="H532" s="75"/>
      <c r="I532" s="75"/>
      <c r="J532" s="75"/>
      <c r="K532" s="75"/>
    </row>
    <row r="533" spans="1:11" s="77" customFormat="1" ht="15.75" customHeight="1" x14ac:dyDescent="0.25">
      <c r="A533" s="75"/>
      <c r="B533" s="75"/>
      <c r="C533" s="76"/>
      <c r="D533" s="76"/>
      <c r="E533" s="76"/>
      <c r="F533" s="76"/>
      <c r="H533" s="75"/>
      <c r="I533" s="75"/>
      <c r="J533" s="75"/>
      <c r="K533" s="75"/>
    </row>
    <row r="534" spans="1:11" s="77" customFormat="1" ht="15.75" customHeight="1" x14ac:dyDescent="0.25">
      <c r="A534" s="75"/>
      <c r="B534" s="75"/>
      <c r="C534" s="76"/>
      <c r="D534" s="76"/>
      <c r="E534" s="76"/>
      <c r="F534" s="76"/>
      <c r="H534" s="75"/>
      <c r="I534" s="75"/>
      <c r="J534" s="75"/>
      <c r="K534" s="75"/>
    </row>
    <row r="535" spans="1:11" s="77" customFormat="1" ht="15.75" customHeight="1" x14ac:dyDescent="0.25">
      <c r="A535" s="75"/>
      <c r="B535" s="75"/>
      <c r="C535" s="76"/>
      <c r="D535" s="76"/>
      <c r="E535" s="76"/>
      <c r="F535" s="76"/>
      <c r="H535" s="75"/>
      <c r="I535" s="75"/>
      <c r="J535" s="75"/>
      <c r="K535" s="75"/>
    </row>
    <row r="536" spans="1:11" s="77" customFormat="1" ht="15.75" customHeight="1" x14ac:dyDescent="0.25">
      <c r="A536" s="75"/>
      <c r="B536" s="75"/>
      <c r="C536" s="76"/>
      <c r="D536" s="76"/>
      <c r="E536" s="76"/>
      <c r="F536" s="76"/>
      <c r="H536" s="75"/>
      <c r="I536" s="75"/>
      <c r="J536" s="75"/>
      <c r="K536" s="75"/>
    </row>
    <row r="537" spans="1:11" s="77" customFormat="1" ht="15.75" customHeight="1" x14ac:dyDescent="0.25">
      <c r="A537" s="75"/>
      <c r="B537" s="75"/>
      <c r="C537" s="76"/>
      <c r="D537" s="76"/>
      <c r="E537" s="76"/>
      <c r="F537" s="76"/>
      <c r="H537" s="75"/>
      <c r="I537" s="75"/>
      <c r="J537" s="75"/>
      <c r="K537" s="75"/>
    </row>
    <row r="538" spans="1:11" s="77" customFormat="1" ht="15.75" customHeight="1" x14ac:dyDescent="0.25">
      <c r="A538" s="75"/>
      <c r="B538" s="75"/>
      <c r="C538" s="76"/>
      <c r="D538" s="76"/>
      <c r="E538" s="76"/>
      <c r="F538" s="76"/>
      <c r="H538" s="75"/>
      <c r="I538" s="75"/>
      <c r="J538" s="75"/>
      <c r="K538" s="75"/>
    </row>
    <row r="539" spans="1:11" s="77" customFormat="1" ht="15.75" customHeight="1" x14ac:dyDescent="0.25">
      <c r="A539" s="75"/>
      <c r="B539" s="75"/>
      <c r="C539" s="76"/>
      <c r="D539" s="76"/>
      <c r="E539" s="76"/>
      <c r="F539" s="76"/>
      <c r="H539" s="75"/>
      <c r="I539" s="75"/>
      <c r="J539" s="75"/>
      <c r="K539" s="75"/>
    </row>
    <row r="540" spans="1:11" s="77" customFormat="1" ht="15.75" customHeight="1" x14ac:dyDescent="0.25">
      <c r="A540" s="75"/>
      <c r="B540" s="75"/>
      <c r="C540" s="76"/>
      <c r="D540" s="76"/>
      <c r="E540" s="76"/>
      <c r="F540" s="76"/>
      <c r="H540" s="75"/>
      <c r="I540" s="75"/>
      <c r="J540" s="75"/>
      <c r="K540" s="75"/>
    </row>
    <row r="541" spans="1:11" s="77" customFormat="1" ht="15.75" customHeight="1" x14ac:dyDescent="0.25">
      <c r="A541" s="75"/>
      <c r="B541" s="75"/>
      <c r="C541" s="76"/>
      <c r="D541" s="76"/>
      <c r="E541" s="76"/>
      <c r="F541" s="76"/>
      <c r="H541" s="75"/>
      <c r="I541" s="75"/>
      <c r="J541" s="75"/>
      <c r="K541" s="75"/>
    </row>
    <row r="542" spans="1:11" s="77" customFormat="1" ht="15.75" customHeight="1" x14ac:dyDescent="0.25">
      <c r="A542" s="75"/>
      <c r="B542" s="75"/>
      <c r="C542" s="76"/>
      <c r="D542" s="76"/>
      <c r="E542" s="76"/>
      <c r="F542" s="76"/>
      <c r="H542" s="75"/>
      <c r="I542" s="75"/>
      <c r="J542" s="75"/>
      <c r="K542" s="75"/>
    </row>
    <row r="543" spans="1:11" s="77" customFormat="1" ht="15.75" customHeight="1" x14ac:dyDescent="0.25">
      <c r="A543" s="75"/>
      <c r="B543" s="75"/>
      <c r="C543" s="76"/>
      <c r="D543" s="76"/>
      <c r="E543" s="76"/>
      <c r="F543" s="76"/>
      <c r="H543" s="75"/>
      <c r="I543" s="75"/>
      <c r="J543" s="75"/>
      <c r="K543" s="75"/>
    </row>
    <row r="544" spans="1:11" s="77" customFormat="1" ht="15.75" customHeight="1" x14ac:dyDescent="0.25">
      <c r="A544" s="75"/>
      <c r="B544" s="75"/>
      <c r="C544" s="76"/>
      <c r="D544" s="76"/>
      <c r="E544" s="76"/>
      <c r="F544" s="76"/>
      <c r="H544" s="75"/>
      <c r="I544" s="75"/>
      <c r="J544" s="75"/>
      <c r="K544" s="75"/>
    </row>
    <row r="545" spans="1:11" s="77" customFormat="1" ht="15.75" customHeight="1" x14ac:dyDescent="0.25">
      <c r="A545" s="75"/>
      <c r="B545" s="75"/>
      <c r="C545" s="76"/>
      <c r="D545" s="76"/>
      <c r="E545" s="76"/>
      <c r="F545" s="76"/>
      <c r="H545" s="75"/>
      <c r="I545" s="75"/>
      <c r="J545" s="75"/>
      <c r="K545" s="75"/>
    </row>
    <row r="546" spans="1:11" s="77" customFormat="1" ht="15.75" customHeight="1" x14ac:dyDescent="0.25">
      <c r="A546" s="75"/>
      <c r="B546" s="75"/>
      <c r="C546" s="76"/>
      <c r="D546" s="76"/>
      <c r="E546" s="76"/>
      <c r="F546" s="76"/>
      <c r="H546" s="75"/>
      <c r="I546" s="75"/>
      <c r="J546" s="75"/>
      <c r="K546" s="75"/>
    </row>
    <row r="547" spans="1:11" s="77" customFormat="1" ht="15.75" customHeight="1" x14ac:dyDescent="0.25">
      <c r="A547" s="75"/>
      <c r="B547" s="75"/>
      <c r="C547" s="76"/>
      <c r="D547" s="76"/>
      <c r="E547" s="76"/>
      <c r="F547" s="76"/>
      <c r="H547" s="75"/>
      <c r="I547" s="75"/>
      <c r="J547" s="75"/>
      <c r="K547" s="75"/>
    </row>
    <row r="548" spans="1:11" s="77" customFormat="1" ht="15.75" customHeight="1" x14ac:dyDescent="0.25">
      <c r="A548" s="75"/>
      <c r="B548" s="75"/>
      <c r="C548" s="76"/>
      <c r="D548" s="76"/>
      <c r="E548" s="76"/>
      <c r="F548" s="76"/>
      <c r="H548" s="75"/>
      <c r="I548" s="75"/>
      <c r="J548" s="75"/>
      <c r="K548" s="75"/>
    </row>
    <row r="549" spans="1:11" s="77" customFormat="1" ht="15.75" customHeight="1" x14ac:dyDescent="0.25">
      <c r="A549" s="75"/>
      <c r="B549" s="75"/>
      <c r="C549" s="76"/>
      <c r="D549" s="76"/>
      <c r="E549" s="76"/>
      <c r="F549" s="76"/>
      <c r="H549" s="75"/>
      <c r="I549" s="75"/>
      <c r="J549" s="75"/>
      <c r="K549" s="75"/>
    </row>
    <row r="550" spans="1:11" s="77" customFormat="1" ht="15.75" customHeight="1" x14ac:dyDescent="0.25">
      <c r="A550" s="75"/>
      <c r="B550" s="75"/>
      <c r="C550" s="76"/>
      <c r="D550" s="76"/>
      <c r="E550" s="76"/>
      <c r="F550" s="76"/>
      <c r="H550" s="75"/>
      <c r="I550" s="75"/>
      <c r="J550" s="75"/>
      <c r="K550" s="75"/>
    </row>
    <row r="551" spans="1:11" s="77" customFormat="1" ht="15.75" customHeight="1" x14ac:dyDescent="0.25">
      <c r="A551" s="75"/>
      <c r="B551" s="75"/>
      <c r="C551" s="76"/>
      <c r="D551" s="76"/>
      <c r="E551" s="76"/>
      <c r="F551" s="76"/>
      <c r="H551" s="75"/>
      <c r="I551" s="75"/>
      <c r="J551" s="75"/>
      <c r="K551" s="75"/>
    </row>
    <row r="552" spans="1:11" s="77" customFormat="1" ht="15.75" customHeight="1" x14ac:dyDescent="0.25">
      <c r="A552" s="75"/>
      <c r="B552" s="75"/>
      <c r="C552" s="76"/>
      <c r="D552" s="76"/>
      <c r="E552" s="76"/>
      <c r="F552" s="76"/>
      <c r="H552" s="75"/>
      <c r="I552" s="75"/>
      <c r="J552" s="75"/>
      <c r="K552" s="75"/>
    </row>
    <row r="553" spans="1:11" s="77" customFormat="1" ht="15.75" customHeight="1" x14ac:dyDescent="0.25">
      <c r="A553" s="75"/>
      <c r="B553" s="75"/>
      <c r="C553" s="76"/>
      <c r="D553" s="76"/>
      <c r="E553" s="76"/>
      <c r="F553" s="76"/>
      <c r="H553" s="75"/>
      <c r="I553" s="75"/>
      <c r="J553" s="75"/>
      <c r="K553" s="75"/>
    </row>
    <row r="554" spans="1:11" s="77" customFormat="1" ht="15.75" customHeight="1" x14ac:dyDescent="0.25">
      <c r="A554" s="75"/>
      <c r="B554" s="75"/>
      <c r="C554" s="76"/>
      <c r="D554" s="76"/>
      <c r="E554" s="76"/>
      <c r="F554" s="76"/>
      <c r="H554" s="75"/>
      <c r="I554" s="75"/>
      <c r="J554" s="75"/>
      <c r="K554" s="75"/>
    </row>
    <row r="555" spans="1:11" s="77" customFormat="1" ht="15.75" customHeight="1" x14ac:dyDescent="0.25">
      <c r="A555" s="75"/>
      <c r="B555" s="75"/>
      <c r="C555" s="76"/>
      <c r="D555" s="76"/>
      <c r="E555" s="76"/>
      <c r="F555" s="76"/>
      <c r="H555" s="75"/>
      <c r="I555" s="75"/>
      <c r="J555" s="75"/>
      <c r="K555" s="75"/>
    </row>
    <row r="556" spans="1:11" s="77" customFormat="1" ht="15.75" customHeight="1" x14ac:dyDescent="0.25">
      <c r="A556" s="75"/>
      <c r="B556" s="75"/>
      <c r="C556" s="76"/>
      <c r="D556" s="76"/>
      <c r="E556" s="76"/>
      <c r="F556" s="76"/>
      <c r="H556" s="75"/>
      <c r="I556" s="75"/>
      <c r="J556" s="75"/>
      <c r="K556" s="75"/>
    </row>
    <row r="557" spans="1:11" s="77" customFormat="1" ht="15.75" customHeight="1" x14ac:dyDescent="0.25">
      <c r="A557" s="75"/>
      <c r="B557" s="75"/>
      <c r="C557" s="76"/>
      <c r="D557" s="76"/>
      <c r="E557" s="76"/>
      <c r="F557" s="76"/>
      <c r="H557" s="75"/>
      <c r="I557" s="75"/>
      <c r="J557" s="75"/>
      <c r="K557" s="75"/>
    </row>
    <row r="558" spans="1:11" s="77" customFormat="1" ht="15.75" customHeight="1" x14ac:dyDescent="0.25">
      <c r="A558" s="75"/>
      <c r="B558" s="75"/>
      <c r="C558" s="76"/>
      <c r="D558" s="76"/>
      <c r="E558" s="76"/>
      <c r="F558" s="76"/>
      <c r="H558" s="75"/>
      <c r="I558" s="75"/>
      <c r="J558" s="75"/>
      <c r="K558" s="75"/>
    </row>
    <row r="559" spans="1:11" s="77" customFormat="1" ht="15.75" customHeight="1" x14ac:dyDescent="0.25">
      <c r="A559" s="75"/>
      <c r="B559" s="75"/>
      <c r="C559" s="76"/>
      <c r="D559" s="76"/>
      <c r="E559" s="76"/>
      <c r="F559" s="76"/>
      <c r="H559" s="75"/>
      <c r="I559" s="75"/>
      <c r="J559" s="75"/>
      <c r="K559" s="75"/>
    </row>
    <row r="560" spans="1:11" s="77" customFormat="1" ht="15.75" customHeight="1" x14ac:dyDescent="0.25">
      <c r="A560" s="75"/>
      <c r="B560" s="75"/>
      <c r="C560" s="76"/>
      <c r="D560" s="76"/>
      <c r="E560" s="76"/>
      <c r="F560" s="76"/>
      <c r="H560" s="75"/>
      <c r="I560" s="75"/>
      <c r="J560" s="75"/>
      <c r="K560" s="75"/>
    </row>
    <row r="561" spans="1:11" s="77" customFormat="1" ht="15.75" customHeight="1" x14ac:dyDescent="0.25">
      <c r="A561" s="75"/>
      <c r="B561" s="75"/>
      <c r="C561" s="76"/>
      <c r="D561" s="76"/>
      <c r="E561" s="76"/>
      <c r="F561" s="76"/>
      <c r="H561" s="75"/>
      <c r="I561" s="75"/>
      <c r="J561" s="75"/>
      <c r="K561" s="75"/>
    </row>
    <row r="562" spans="1:11" s="77" customFormat="1" ht="15.75" customHeight="1" x14ac:dyDescent="0.25">
      <c r="A562" s="75"/>
      <c r="B562" s="75"/>
      <c r="C562" s="76"/>
      <c r="D562" s="76"/>
      <c r="E562" s="76"/>
      <c r="F562" s="76"/>
      <c r="H562" s="75"/>
      <c r="I562" s="75"/>
      <c r="J562" s="75"/>
      <c r="K562" s="75"/>
    </row>
    <row r="563" spans="1:11" s="77" customFormat="1" ht="15.75" customHeight="1" x14ac:dyDescent="0.25">
      <c r="A563" s="75"/>
      <c r="B563" s="75"/>
      <c r="C563" s="76"/>
      <c r="D563" s="76"/>
      <c r="E563" s="76"/>
      <c r="F563" s="76"/>
      <c r="H563" s="75"/>
      <c r="I563" s="75"/>
      <c r="J563" s="75"/>
      <c r="K563" s="75"/>
    </row>
    <row r="564" spans="1:11" s="77" customFormat="1" ht="15.75" customHeight="1" x14ac:dyDescent="0.25">
      <c r="A564" s="75"/>
      <c r="B564" s="75"/>
      <c r="C564" s="76"/>
      <c r="D564" s="76"/>
      <c r="E564" s="76"/>
      <c r="F564" s="76"/>
      <c r="H564" s="75"/>
      <c r="I564" s="75"/>
      <c r="J564" s="75"/>
      <c r="K564" s="75"/>
    </row>
    <row r="565" spans="1:11" s="77" customFormat="1" ht="15.75" customHeight="1" x14ac:dyDescent="0.25">
      <c r="A565" s="75"/>
      <c r="B565" s="75"/>
      <c r="C565" s="76"/>
      <c r="D565" s="76"/>
      <c r="E565" s="76"/>
      <c r="F565" s="76"/>
      <c r="H565" s="75"/>
      <c r="I565" s="75"/>
      <c r="J565" s="75"/>
      <c r="K565" s="75"/>
    </row>
    <row r="566" spans="1:11" s="77" customFormat="1" ht="15.75" customHeight="1" x14ac:dyDescent="0.25">
      <c r="A566" s="75"/>
      <c r="B566" s="75"/>
      <c r="C566" s="76"/>
      <c r="D566" s="76"/>
      <c r="E566" s="76"/>
      <c r="F566" s="76"/>
      <c r="H566" s="75"/>
      <c r="I566" s="75"/>
      <c r="J566" s="75"/>
      <c r="K566" s="75"/>
    </row>
    <row r="567" spans="1:11" s="77" customFormat="1" ht="15.75" customHeight="1" x14ac:dyDescent="0.25">
      <c r="A567" s="75"/>
      <c r="B567" s="75"/>
      <c r="C567" s="76"/>
      <c r="D567" s="76"/>
      <c r="E567" s="76"/>
      <c r="F567" s="76"/>
      <c r="H567" s="75"/>
      <c r="I567" s="75"/>
      <c r="J567" s="75"/>
      <c r="K567" s="75"/>
    </row>
    <row r="568" spans="1:11" s="77" customFormat="1" ht="15.75" customHeight="1" x14ac:dyDescent="0.25">
      <c r="A568" s="75"/>
      <c r="B568" s="75"/>
      <c r="C568" s="76"/>
      <c r="D568" s="76"/>
      <c r="E568" s="76"/>
      <c r="F568" s="76"/>
      <c r="H568" s="75"/>
      <c r="I568" s="75"/>
      <c r="J568" s="75"/>
      <c r="K568" s="75"/>
    </row>
    <row r="569" spans="1:11" s="77" customFormat="1" ht="15.75" customHeight="1" x14ac:dyDescent="0.25">
      <c r="A569" s="75"/>
      <c r="B569" s="75"/>
      <c r="C569" s="76"/>
      <c r="D569" s="76"/>
      <c r="E569" s="76"/>
      <c r="F569" s="76"/>
      <c r="H569" s="75"/>
      <c r="I569" s="75"/>
      <c r="J569" s="75"/>
      <c r="K569" s="75"/>
    </row>
    <row r="570" spans="1:11" s="77" customFormat="1" ht="15.75" customHeight="1" x14ac:dyDescent="0.25">
      <c r="A570" s="75"/>
      <c r="B570" s="75"/>
      <c r="C570" s="76"/>
      <c r="D570" s="76"/>
      <c r="E570" s="76"/>
      <c r="F570" s="76"/>
      <c r="H570" s="75"/>
      <c r="I570" s="75"/>
      <c r="J570" s="75"/>
      <c r="K570" s="75"/>
    </row>
    <row r="571" spans="1:11" s="77" customFormat="1" ht="15.75" customHeight="1" x14ac:dyDescent="0.25">
      <c r="A571" s="75"/>
      <c r="B571" s="75"/>
      <c r="C571" s="76"/>
      <c r="D571" s="76"/>
      <c r="E571" s="76"/>
      <c r="F571" s="76"/>
      <c r="H571" s="75"/>
      <c r="I571" s="75"/>
      <c r="J571" s="75"/>
      <c r="K571" s="75"/>
    </row>
    <row r="572" spans="1:11" s="77" customFormat="1" ht="15.75" customHeight="1" x14ac:dyDescent="0.25">
      <c r="A572" s="75"/>
      <c r="B572" s="75"/>
      <c r="C572" s="76"/>
      <c r="D572" s="76"/>
      <c r="E572" s="76"/>
      <c r="F572" s="76"/>
      <c r="H572" s="75"/>
      <c r="I572" s="75"/>
      <c r="J572" s="75"/>
      <c r="K572" s="75"/>
    </row>
    <row r="573" spans="1:11" s="77" customFormat="1" ht="15.75" customHeight="1" x14ac:dyDescent="0.25">
      <c r="A573" s="75"/>
      <c r="B573" s="75"/>
      <c r="C573" s="76"/>
      <c r="D573" s="76"/>
      <c r="E573" s="76"/>
      <c r="F573" s="76"/>
      <c r="H573" s="75"/>
      <c r="I573" s="75"/>
      <c r="J573" s="75"/>
      <c r="K573" s="75"/>
    </row>
    <row r="574" spans="1:11" s="77" customFormat="1" ht="15.75" customHeight="1" x14ac:dyDescent="0.25">
      <c r="A574" s="75"/>
      <c r="B574" s="75"/>
      <c r="C574" s="76"/>
      <c r="D574" s="76"/>
      <c r="E574" s="76"/>
      <c r="F574" s="76"/>
      <c r="H574" s="75"/>
      <c r="I574" s="75"/>
      <c r="J574" s="75"/>
      <c r="K574" s="75"/>
    </row>
    <row r="575" spans="1:11" s="77" customFormat="1" ht="15.75" customHeight="1" x14ac:dyDescent="0.25">
      <c r="A575" s="75"/>
      <c r="B575" s="75"/>
      <c r="C575" s="76"/>
      <c r="D575" s="76"/>
      <c r="E575" s="76"/>
      <c r="F575" s="76"/>
      <c r="H575" s="75"/>
      <c r="I575" s="75"/>
      <c r="J575" s="75"/>
      <c r="K575" s="75"/>
    </row>
    <row r="576" spans="1:11" s="77" customFormat="1" ht="15.75" customHeight="1" x14ac:dyDescent="0.25">
      <c r="A576" s="75"/>
      <c r="B576" s="75"/>
      <c r="C576" s="76"/>
      <c r="D576" s="76"/>
      <c r="E576" s="76"/>
      <c r="F576" s="76"/>
      <c r="H576" s="75"/>
      <c r="I576" s="75"/>
      <c r="J576" s="75"/>
      <c r="K576" s="75"/>
    </row>
    <row r="577" spans="1:11" s="77" customFormat="1" ht="15.75" customHeight="1" x14ac:dyDescent="0.25">
      <c r="A577" s="75"/>
      <c r="B577" s="75"/>
      <c r="C577" s="76"/>
      <c r="D577" s="76"/>
      <c r="E577" s="76"/>
      <c r="F577" s="76"/>
      <c r="H577" s="75"/>
      <c r="I577" s="75"/>
      <c r="J577" s="75"/>
      <c r="K577" s="75"/>
    </row>
    <row r="578" spans="1:11" s="77" customFormat="1" ht="15.75" customHeight="1" x14ac:dyDescent="0.25">
      <c r="A578" s="75"/>
      <c r="B578" s="75"/>
      <c r="C578" s="76"/>
      <c r="D578" s="76"/>
      <c r="E578" s="76"/>
      <c r="F578" s="76"/>
      <c r="H578" s="75"/>
      <c r="I578" s="75"/>
      <c r="J578" s="75"/>
      <c r="K578" s="75"/>
    </row>
    <row r="579" spans="1:11" s="77" customFormat="1" ht="15.75" customHeight="1" x14ac:dyDescent="0.25">
      <c r="A579" s="75"/>
      <c r="B579" s="75"/>
      <c r="C579" s="76"/>
      <c r="D579" s="76"/>
      <c r="E579" s="76"/>
      <c r="F579" s="76"/>
      <c r="H579" s="75"/>
      <c r="I579" s="75"/>
      <c r="J579" s="75"/>
      <c r="K579" s="75"/>
    </row>
    <row r="580" spans="1:11" s="77" customFormat="1" ht="15.75" customHeight="1" x14ac:dyDescent="0.25">
      <c r="A580" s="75"/>
      <c r="B580" s="75"/>
      <c r="C580" s="76"/>
      <c r="D580" s="76"/>
      <c r="E580" s="76"/>
      <c r="F580" s="76"/>
      <c r="H580" s="75"/>
      <c r="I580" s="75"/>
      <c r="J580" s="75"/>
      <c r="K580" s="75"/>
    </row>
    <row r="581" spans="1:11" s="77" customFormat="1" ht="15.75" customHeight="1" x14ac:dyDescent="0.25">
      <c r="A581" s="75"/>
      <c r="B581" s="75"/>
      <c r="C581" s="76"/>
      <c r="D581" s="76"/>
      <c r="E581" s="76"/>
      <c r="F581" s="76"/>
      <c r="H581" s="75"/>
      <c r="I581" s="75"/>
      <c r="J581" s="75"/>
      <c r="K581" s="75"/>
    </row>
    <row r="582" spans="1:11" s="77" customFormat="1" ht="15.75" customHeight="1" x14ac:dyDescent="0.25">
      <c r="A582" s="75"/>
      <c r="B582" s="75"/>
      <c r="C582" s="76"/>
      <c r="D582" s="76"/>
      <c r="E582" s="76"/>
      <c r="F582" s="76"/>
      <c r="H582" s="75"/>
      <c r="I582" s="75"/>
      <c r="J582" s="75"/>
      <c r="K582" s="75"/>
    </row>
    <row r="583" spans="1:11" s="77" customFormat="1" ht="15.75" customHeight="1" x14ac:dyDescent="0.25">
      <c r="A583" s="75"/>
      <c r="B583" s="75"/>
      <c r="C583" s="76"/>
      <c r="D583" s="76"/>
      <c r="E583" s="76"/>
      <c r="F583" s="76"/>
      <c r="H583" s="75"/>
      <c r="I583" s="75"/>
      <c r="J583" s="75"/>
      <c r="K583" s="75"/>
    </row>
    <row r="584" spans="1:11" s="77" customFormat="1" ht="15.75" customHeight="1" x14ac:dyDescent="0.25">
      <c r="A584" s="75"/>
      <c r="B584" s="75"/>
      <c r="C584" s="76"/>
      <c r="D584" s="76"/>
      <c r="E584" s="76"/>
      <c r="F584" s="76"/>
      <c r="H584" s="75"/>
      <c r="I584" s="75"/>
      <c r="J584" s="75"/>
      <c r="K584" s="75"/>
    </row>
    <row r="585" spans="1:11" s="77" customFormat="1" ht="15.75" customHeight="1" x14ac:dyDescent="0.25">
      <c r="A585" s="75"/>
      <c r="B585" s="75"/>
      <c r="C585" s="76"/>
      <c r="D585" s="76"/>
      <c r="E585" s="76"/>
      <c r="F585" s="76"/>
      <c r="H585" s="75"/>
      <c r="I585" s="75"/>
      <c r="J585" s="75"/>
      <c r="K585" s="75"/>
    </row>
    <row r="586" spans="1:11" s="77" customFormat="1" ht="15.75" customHeight="1" x14ac:dyDescent="0.25">
      <c r="A586" s="75"/>
      <c r="B586" s="75"/>
      <c r="C586" s="76"/>
      <c r="D586" s="76"/>
      <c r="E586" s="76"/>
      <c r="F586" s="76"/>
      <c r="H586" s="75"/>
      <c r="I586" s="75"/>
      <c r="J586" s="75"/>
      <c r="K586" s="75"/>
    </row>
    <row r="587" spans="1:11" s="77" customFormat="1" ht="15.75" customHeight="1" x14ac:dyDescent="0.25">
      <c r="A587" s="75"/>
      <c r="B587" s="75"/>
      <c r="C587" s="76"/>
      <c r="D587" s="76"/>
      <c r="E587" s="76"/>
      <c r="F587" s="76"/>
      <c r="H587" s="75"/>
      <c r="I587" s="75"/>
      <c r="J587" s="75"/>
      <c r="K587" s="75"/>
    </row>
    <row r="588" spans="1:11" s="77" customFormat="1" ht="15.75" customHeight="1" x14ac:dyDescent="0.25">
      <c r="A588" s="75"/>
      <c r="B588" s="75"/>
      <c r="C588" s="76"/>
      <c r="D588" s="76"/>
      <c r="E588" s="76"/>
      <c r="F588" s="76"/>
      <c r="H588" s="75"/>
      <c r="I588" s="75"/>
      <c r="J588" s="75"/>
      <c r="K588" s="75"/>
    </row>
    <row r="589" spans="1:11" s="77" customFormat="1" ht="15.75" customHeight="1" x14ac:dyDescent="0.25">
      <c r="A589" s="75"/>
      <c r="B589" s="75"/>
      <c r="C589" s="76"/>
      <c r="D589" s="76"/>
      <c r="E589" s="76"/>
      <c r="F589" s="76"/>
      <c r="H589" s="75"/>
      <c r="I589" s="75"/>
      <c r="J589" s="75"/>
      <c r="K589" s="75"/>
    </row>
    <row r="590" spans="1:11" s="77" customFormat="1" ht="15.75" customHeight="1" x14ac:dyDescent="0.25">
      <c r="A590" s="75"/>
      <c r="B590" s="75"/>
      <c r="C590" s="76"/>
      <c r="D590" s="76"/>
      <c r="E590" s="76"/>
      <c r="F590" s="76"/>
      <c r="H590" s="75"/>
      <c r="I590" s="75"/>
      <c r="J590" s="75"/>
      <c r="K590" s="75"/>
    </row>
    <row r="591" spans="1:11" s="77" customFormat="1" ht="15.75" customHeight="1" x14ac:dyDescent="0.25">
      <c r="A591" s="75"/>
      <c r="B591" s="75"/>
      <c r="C591" s="76"/>
      <c r="D591" s="76"/>
      <c r="E591" s="76"/>
      <c r="F591" s="76"/>
      <c r="H591" s="75"/>
      <c r="I591" s="75"/>
      <c r="J591" s="75"/>
      <c r="K591" s="75"/>
    </row>
    <row r="592" spans="1:11" s="77" customFormat="1" ht="15.75" customHeight="1" x14ac:dyDescent="0.25">
      <c r="A592" s="75"/>
      <c r="B592" s="75"/>
      <c r="C592" s="76"/>
      <c r="D592" s="76"/>
      <c r="E592" s="76"/>
      <c r="F592" s="76"/>
      <c r="H592" s="75"/>
      <c r="I592" s="75"/>
      <c r="J592" s="75"/>
      <c r="K592" s="75"/>
    </row>
    <row r="593" spans="1:11" s="77" customFormat="1" ht="15.75" customHeight="1" x14ac:dyDescent="0.25">
      <c r="A593" s="75"/>
      <c r="B593" s="75"/>
      <c r="C593" s="76"/>
      <c r="D593" s="76"/>
      <c r="E593" s="76"/>
      <c r="F593" s="76"/>
      <c r="H593" s="75"/>
      <c r="I593" s="75"/>
      <c r="J593" s="75"/>
      <c r="K593" s="75"/>
    </row>
    <row r="594" spans="1:11" s="77" customFormat="1" ht="15.75" customHeight="1" x14ac:dyDescent="0.25">
      <c r="A594" s="75"/>
      <c r="B594" s="75"/>
      <c r="C594" s="76"/>
      <c r="D594" s="76"/>
      <c r="E594" s="76"/>
      <c r="F594" s="76"/>
      <c r="H594" s="75"/>
      <c r="I594" s="75"/>
      <c r="J594" s="75"/>
      <c r="K594" s="75"/>
    </row>
    <row r="595" spans="1:11" s="77" customFormat="1" ht="15.75" customHeight="1" x14ac:dyDescent="0.25">
      <c r="A595" s="75"/>
      <c r="B595" s="75"/>
      <c r="C595" s="76"/>
      <c r="D595" s="76"/>
      <c r="E595" s="76"/>
      <c r="F595" s="76"/>
      <c r="H595" s="75"/>
      <c r="I595" s="75"/>
      <c r="J595" s="75"/>
      <c r="K595" s="75"/>
    </row>
    <row r="596" spans="1:11" s="77" customFormat="1" ht="15.75" customHeight="1" x14ac:dyDescent="0.25">
      <c r="A596" s="75"/>
      <c r="B596" s="75"/>
      <c r="C596" s="76"/>
      <c r="D596" s="76"/>
      <c r="E596" s="76"/>
      <c r="F596" s="76"/>
      <c r="H596" s="75"/>
      <c r="I596" s="75"/>
      <c r="J596" s="75"/>
      <c r="K596" s="75"/>
    </row>
    <row r="597" spans="1:11" s="77" customFormat="1" ht="15.75" customHeight="1" x14ac:dyDescent="0.25">
      <c r="A597" s="75"/>
      <c r="B597" s="75"/>
      <c r="C597" s="76"/>
      <c r="D597" s="76"/>
      <c r="E597" s="76"/>
      <c r="F597" s="76"/>
      <c r="H597" s="75"/>
      <c r="I597" s="75"/>
      <c r="J597" s="75"/>
      <c r="K597" s="75"/>
    </row>
    <row r="598" spans="1:11" s="77" customFormat="1" ht="15.75" customHeight="1" x14ac:dyDescent="0.25">
      <c r="A598" s="75"/>
      <c r="B598" s="75"/>
      <c r="C598" s="76"/>
      <c r="D598" s="76"/>
      <c r="E598" s="76"/>
      <c r="F598" s="76"/>
      <c r="H598" s="75"/>
      <c r="I598" s="75"/>
      <c r="J598" s="75"/>
      <c r="K598" s="75"/>
    </row>
    <row r="599" spans="1:11" s="77" customFormat="1" ht="15.75" customHeight="1" x14ac:dyDescent="0.25">
      <c r="A599" s="75"/>
      <c r="B599" s="75"/>
      <c r="C599" s="76"/>
      <c r="D599" s="76"/>
      <c r="E599" s="76"/>
      <c r="F599" s="76"/>
      <c r="H599" s="75"/>
      <c r="I599" s="75"/>
      <c r="J599" s="75"/>
      <c r="K599" s="75"/>
    </row>
    <row r="600" spans="1:11" s="77" customFormat="1" ht="15.75" customHeight="1" x14ac:dyDescent="0.25">
      <c r="A600" s="75"/>
      <c r="B600" s="75"/>
      <c r="C600" s="76"/>
      <c r="D600" s="76"/>
      <c r="E600" s="76"/>
      <c r="F600" s="76"/>
      <c r="H600" s="75"/>
      <c r="I600" s="75"/>
      <c r="J600" s="75"/>
      <c r="K600" s="75"/>
    </row>
    <row r="601" spans="1:11" s="77" customFormat="1" ht="15.75" customHeight="1" x14ac:dyDescent="0.25">
      <c r="A601" s="75"/>
      <c r="B601" s="75"/>
      <c r="C601" s="76"/>
      <c r="D601" s="76"/>
      <c r="E601" s="76"/>
      <c r="F601" s="76"/>
      <c r="H601" s="75"/>
      <c r="I601" s="75"/>
      <c r="J601" s="75"/>
      <c r="K601" s="75"/>
    </row>
    <row r="602" spans="1:11" s="77" customFormat="1" ht="15.75" customHeight="1" x14ac:dyDescent="0.25">
      <c r="A602" s="75"/>
      <c r="B602" s="75"/>
      <c r="C602" s="76"/>
      <c r="D602" s="76"/>
      <c r="E602" s="76"/>
      <c r="F602" s="76"/>
      <c r="H602" s="75"/>
      <c r="I602" s="75"/>
      <c r="J602" s="75"/>
      <c r="K602" s="75"/>
    </row>
    <row r="603" spans="1:11" s="77" customFormat="1" ht="15.75" customHeight="1" x14ac:dyDescent="0.25">
      <c r="A603" s="75"/>
      <c r="B603" s="75"/>
      <c r="C603" s="76"/>
      <c r="D603" s="76"/>
      <c r="E603" s="76"/>
      <c r="F603" s="76"/>
      <c r="H603" s="75"/>
      <c r="I603" s="75"/>
      <c r="J603" s="75"/>
      <c r="K603" s="75"/>
    </row>
    <row r="604" spans="1:11" s="77" customFormat="1" ht="15.75" customHeight="1" x14ac:dyDescent="0.25">
      <c r="A604" s="75"/>
      <c r="B604" s="75"/>
      <c r="C604" s="76"/>
      <c r="D604" s="76"/>
      <c r="E604" s="76"/>
      <c r="F604" s="76"/>
      <c r="H604" s="75"/>
      <c r="I604" s="75"/>
      <c r="J604" s="75"/>
      <c r="K604" s="75"/>
    </row>
    <row r="605" spans="1:11" s="77" customFormat="1" ht="15.75" customHeight="1" x14ac:dyDescent="0.25">
      <c r="A605" s="75"/>
      <c r="B605" s="75"/>
      <c r="C605" s="76"/>
      <c r="D605" s="76"/>
      <c r="E605" s="76"/>
      <c r="F605" s="76"/>
      <c r="H605" s="75"/>
      <c r="I605" s="75"/>
      <c r="J605" s="75"/>
      <c r="K605" s="75"/>
    </row>
    <row r="606" spans="1:11" s="77" customFormat="1" ht="15.75" customHeight="1" x14ac:dyDescent="0.25">
      <c r="A606" s="75"/>
      <c r="B606" s="75"/>
      <c r="C606" s="76"/>
      <c r="D606" s="76"/>
      <c r="E606" s="76"/>
      <c r="F606" s="76"/>
      <c r="H606" s="75"/>
      <c r="I606" s="75"/>
      <c r="J606" s="75"/>
      <c r="K606" s="75"/>
    </row>
    <row r="607" spans="1:11" s="77" customFormat="1" ht="15.75" customHeight="1" x14ac:dyDescent="0.25">
      <c r="A607" s="75"/>
      <c r="B607" s="75"/>
      <c r="C607" s="76"/>
      <c r="D607" s="76"/>
      <c r="E607" s="76"/>
      <c r="F607" s="76"/>
      <c r="H607" s="75"/>
      <c r="I607" s="75"/>
      <c r="J607" s="75"/>
      <c r="K607" s="75"/>
    </row>
    <row r="608" spans="1:11" s="77" customFormat="1" ht="15.75" customHeight="1" x14ac:dyDescent="0.25">
      <c r="A608" s="75"/>
      <c r="B608" s="75"/>
      <c r="C608" s="76"/>
      <c r="D608" s="76"/>
      <c r="E608" s="76"/>
      <c r="F608" s="76"/>
      <c r="H608" s="75"/>
      <c r="I608" s="75"/>
      <c r="J608" s="75"/>
      <c r="K608" s="75"/>
    </row>
    <row r="609" spans="1:11" s="77" customFormat="1" ht="15.75" customHeight="1" x14ac:dyDescent="0.25">
      <c r="A609" s="75"/>
      <c r="B609" s="75"/>
      <c r="C609" s="76"/>
      <c r="D609" s="76"/>
      <c r="E609" s="76"/>
      <c r="F609" s="76"/>
      <c r="H609" s="75"/>
      <c r="I609" s="75"/>
      <c r="J609" s="75"/>
      <c r="K609" s="75"/>
    </row>
    <row r="610" spans="1:11" s="77" customFormat="1" ht="15.75" customHeight="1" x14ac:dyDescent="0.25">
      <c r="A610" s="75"/>
      <c r="B610" s="75"/>
      <c r="C610" s="76"/>
      <c r="D610" s="76"/>
      <c r="E610" s="76"/>
      <c r="F610" s="76"/>
      <c r="H610" s="75"/>
      <c r="I610" s="75"/>
      <c r="J610" s="75"/>
      <c r="K610" s="75"/>
    </row>
    <row r="611" spans="1:11" s="77" customFormat="1" ht="15.75" customHeight="1" x14ac:dyDescent="0.25">
      <c r="A611" s="75"/>
      <c r="B611" s="75"/>
      <c r="C611" s="76"/>
      <c r="D611" s="76"/>
      <c r="E611" s="76"/>
      <c r="F611" s="76"/>
      <c r="H611" s="75"/>
      <c r="I611" s="75"/>
      <c r="J611" s="75"/>
      <c r="K611" s="75"/>
    </row>
    <row r="612" spans="1:11" s="77" customFormat="1" ht="15.75" customHeight="1" x14ac:dyDescent="0.25">
      <c r="A612" s="75"/>
      <c r="B612" s="75"/>
      <c r="C612" s="76"/>
      <c r="D612" s="76"/>
      <c r="E612" s="76"/>
      <c r="F612" s="76"/>
      <c r="H612" s="75"/>
      <c r="I612" s="75"/>
      <c r="J612" s="75"/>
      <c r="K612" s="75"/>
    </row>
    <row r="613" spans="1:11" s="77" customFormat="1" ht="15.75" customHeight="1" x14ac:dyDescent="0.25">
      <c r="A613" s="75"/>
      <c r="B613" s="75"/>
      <c r="C613" s="76"/>
      <c r="D613" s="76"/>
      <c r="E613" s="76"/>
      <c r="F613" s="76"/>
      <c r="H613" s="75"/>
      <c r="I613" s="75"/>
      <c r="J613" s="75"/>
      <c r="K613" s="75"/>
    </row>
    <row r="614" spans="1:11" s="77" customFormat="1" ht="15.75" customHeight="1" x14ac:dyDescent="0.25">
      <c r="A614" s="75"/>
      <c r="B614" s="75"/>
      <c r="C614" s="76"/>
      <c r="D614" s="76"/>
      <c r="E614" s="76"/>
      <c r="F614" s="76"/>
      <c r="H614" s="75"/>
      <c r="I614" s="75"/>
      <c r="J614" s="75"/>
      <c r="K614" s="75"/>
    </row>
    <row r="615" spans="1:11" s="77" customFormat="1" ht="15.75" customHeight="1" x14ac:dyDescent="0.25">
      <c r="A615" s="75"/>
      <c r="B615" s="75"/>
      <c r="C615" s="76"/>
      <c r="D615" s="76"/>
      <c r="E615" s="76"/>
      <c r="F615" s="76"/>
      <c r="H615" s="75"/>
      <c r="I615" s="75"/>
      <c r="J615" s="75"/>
      <c r="K615" s="75"/>
    </row>
    <row r="616" spans="1:11" s="77" customFormat="1" ht="15.75" customHeight="1" x14ac:dyDescent="0.25">
      <c r="A616" s="75"/>
      <c r="B616" s="75"/>
      <c r="C616" s="76"/>
      <c r="D616" s="76"/>
      <c r="E616" s="76"/>
      <c r="F616" s="76"/>
      <c r="H616" s="75"/>
      <c r="I616" s="75"/>
      <c r="J616" s="75"/>
      <c r="K616" s="75"/>
    </row>
    <row r="617" spans="1:11" s="77" customFormat="1" ht="15.75" customHeight="1" x14ac:dyDescent="0.25">
      <c r="A617" s="75"/>
      <c r="B617" s="75"/>
      <c r="C617" s="76"/>
      <c r="D617" s="76"/>
      <c r="E617" s="76"/>
      <c r="F617" s="76"/>
      <c r="H617" s="75"/>
      <c r="I617" s="75"/>
      <c r="J617" s="75"/>
      <c r="K617" s="75"/>
    </row>
    <row r="618" spans="1:11" s="77" customFormat="1" ht="15.75" customHeight="1" x14ac:dyDescent="0.25">
      <c r="A618" s="75"/>
      <c r="B618" s="75"/>
      <c r="C618" s="76"/>
      <c r="D618" s="76"/>
      <c r="E618" s="76"/>
      <c r="F618" s="76"/>
      <c r="H618" s="75"/>
      <c r="I618" s="75"/>
      <c r="J618" s="75"/>
      <c r="K618" s="75"/>
    </row>
    <row r="619" spans="1:11" s="77" customFormat="1" ht="15.75" customHeight="1" x14ac:dyDescent="0.25">
      <c r="A619" s="75"/>
      <c r="B619" s="75"/>
      <c r="C619" s="76"/>
      <c r="D619" s="76"/>
      <c r="E619" s="76"/>
      <c r="F619" s="76"/>
      <c r="H619" s="75"/>
      <c r="I619" s="75"/>
      <c r="J619" s="75"/>
      <c r="K619" s="75"/>
    </row>
    <row r="620" spans="1:11" s="77" customFormat="1" ht="15.75" customHeight="1" x14ac:dyDescent="0.25">
      <c r="A620" s="75"/>
      <c r="B620" s="75"/>
      <c r="C620" s="76"/>
      <c r="D620" s="76"/>
      <c r="E620" s="76"/>
      <c r="F620" s="76"/>
      <c r="H620" s="75"/>
      <c r="I620" s="75"/>
      <c r="J620" s="75"/>
      <c r="K620" s="75"/>
    </row>
    <row r="621" spans="1:11" s="77" customFormat="1" ht="15.75" customHeight="1" x14ac:dyDescent="0.25">
      <c r="A621" s="75"/>
      <c r="B621" s="75"/>
      <c r="C621" s="76"/>
      <c r="D621" s="76"/>
      <c r="E621" s="76"/>
      <c r="F621" s="76"/>
      <c r="H621" s="75"/>
      <c r="I621" s="75"/>
      <c r="J621" s="75"/>
      <c r="K621" s="75"/>
    </row>
    <row r="622" spans="1:11" s="77" customFormat="1" ht="15.75" customHeight="1" x14ac:dyDescent="0.25">
      <c r="A622" s="75"/>
      <c r="B622" s="75"/>
      <c r="C622" s="76"/>
      <c r="D622" s="76"/>
      <c r="E622" s="76"/>
      <c r="F622" s="76"/>
      <c r="H622" s="75"/>
      <c r="I622" s="75"/>
      <c r="J622" s="75"/>
      <c r="K622" s="75"/>
    </row>
    <row r="623" spans="1:11" s="77" customFormat="1" ht="15.75" customHeight="1" x14ac:dyDescent="0.25">
      <c r="A623" s="75"/>
      <c r="B623" s="75"/>
      <c r="C623" s="76"/>
      <c r="D623" s="76"/>
      <c r="E623" s="76"/>
      <c r="F623" s="76"/>
      <c r="H623" s="75"/>
      <c r="I623" s="75"/>
      <c r="J623" s="75"/>
      <c r="K623" s="75"/>
    </row>
    <row r="624" spans="1:11" s="77" customFormat="1" ht="15.75" customHeight="1" x14ac:dyDescent="0.25">
      <c r="A624" s="75"/>
      <c r="B624" s="75"/>
      <c r="C624" s="76"/>
      <c r="D624" s="76"/>
      <c r="E624" s="76"/>
      <c r="F624" s="76"/>
      <c r="H624" s="75"/>
      <c r="I624" s="75"/>
      <c r="J624" s="75"/>
      <c r="K624" s="75"/>
    </row>
    <row r="625" spans="1:11" s="77" customFormat="1" ht="15.75" customHeight="1" x14ac:dyDescent="0.25">
      <c r="A625" s="75"/>
      <c r="B625" s="75"/>
      <c r="C625" s="76"/>
      <c r="D625" s="76"/>
      <c r="E625" s="76"/>
      <c r="F625" s="76"/>
      <c r="H625" s="75"/>
      <c r="I625" s="75"/>
      <c r="J625" s="75"/>
      <c r="K625" s="75"/>
    </row>
    <row r="626" spans="1:11" s="77" customFormat="1" ht="15.75" customHeight="1" x14ac:dyDescent="0.25">
      <c r="A626" s="75"/>
      <c r="B626" s="75"/>
      <c r="C626" s="76"/>
      <c r="D626" s="76"/>
      <c r="E626" s="76"/>
      <c r="F626" s="76"/>
      <c r="H626" s="75"/>
      <c r="I626" s="75"/>
      <c r="J626" s="75"/>
      <c r="K626" s="75"/>
    </row>
    <row r="627" spans="1:11" s="77" customFormat="1" ht="15.75" customHeight="1" x14ac:dyDescent="0.25">
      <c r="A627" s="75"/>
      <c r="B627" s="75"/>
      <c r="C627" s="76"/>
      <c r="D627" s="76"/>
      <c r="E627" s="76"/>
      <c r="F627" s="76"/>
      <c r="H627" s="75"/>
      <c r="I627" s="75"/>
      <c r="J627" s="75"/>
      <c r="K627" s="75"/>
    </row>
    <row r="628" spans="1:11" s="77" customFormat="1" ht="15.75" customHeight="1" x14ac:dyDescent="0.25">
      <c r="A628" s="75"/>
      <c r="B628" s="75"/>
      <c r="C628" s="76"/>
      <c r="D628" s="76"/>
      <c r="E628" s="76"/>
      <c r="F628" s="76"/>
      <c r="H628" s="75"/>
      <c r="I628" s="75"/>
      <c r="J628" s="75"/>
      <c r="K628" s="75"/>
    </row>
    <row r="629" spans="1:11" s="77" customFormat="1" ht="15.75" customHeight="1" x14ac:dyDescent="0.25">
      <c r="A629" s="75"/>
      <c r="B629" s="75"/>
      <c r="C629" s="76"/>
      <c r="D629" s="76"/>
      <c r="E629" s="76"/>
      <c r="F629" s="76"/>
      <c r="H629" s="75"/>
      <c r="I629" s="75"/>
      <c r="J629" s="75"/>
      <c r="K629" s="75"/>
    </row>
    <row r="630" spans="1:11" s="77" customFormat="1" ht="15.75" customHeight="1" x14ac:dyDescent="0.25">
      <c r="A630" s="75"/>
      <c r="B630" s="75"/>
      <c r="C630" s="76"/>
      <c r="D630" s="76"/>
      <c r="E630" s="76"/>
      <c r="F630" s="76"/>
      <c r="H630" s="75"/>
      <c r="I630" s="75"/>
      <c r="J630" s="75"/>
      <c r="K630" s="75"/>
    </row>
    <row r="631" spans="1:11" s="77" customFormat="1" ht="15.75" customHeight="1" x14ac:dyDescent="0.25">
      <c r="A631" s="75"/>
      <c r="B631" s="75"/>
      <c r="C631" s="76"/>
      <c r="D631" s="76"/>
      <c r="E631" s="76"/>
      <c r="F631" s="76"/>
      <c r="H631" s="75"/>
      <c r="I631" s="75"/>
      <c r="J631" s="75"/>
      <c r="K631" s="75"/>
    </row>
    <row r="632" spans="1:11" s="77" customFormat="1" ht="15.75" customHeight="1" x14ac:dyDescent="0.25">
      <c r="A632" s="75"/>
      <c r="B632" s="75"/>
      <c r="C632" s="76"/>
      <c r="D632" s="76"/>
      <c r="E632" s="76"/>
      <c r="F632" s="76"/>
      <c r="H632" s="75"/>
      <c r="I632" s="75"/>
      <c r="J632" s="75"/>
      <c r="K632" s="75"/>
    </row>
    <row r="633" spans="1:11" s="77" customFormat="1" ht="15.75" customHeight="1" x14ac:dyDescent="0.25">
      <c r="A633" s="75"/>
      <c r="B633" s="75"/>
      <c r="C633" s="76"/>
      <c r="D633" s="76"/>
      <c r="E633" s="76"/>
      <c r="F633" s="76"/>
      <c r="H633" s="75"/>
      <c r="I633" s="75"/>
      <c r="J633" s="75"/>
      <c r="K633" s="75"/>
    </row>
    <row r="634" spans="1:11" s="77" customFormat="1" ht="15.75" customHeight="1" x14ac:dyDescent="0.25">
      <c r="A634" s="75"/>
      <c r="B634" s="75"/>
      <c r="C634" s="76"/>
      <c r="D634" s="76"/>
      <c r="E634" s="76"/>
      <c r="F634" s="76"/>
      <c r="H634" s="75"/>
      <c r="I634" s="75"/>
      <c r="J634" s="75"/>
      <c r="K634" s="75"/>
    </row>
    <row r="635" spans="1:11" s="77" customFormat="1" ht="15.75" customHeight="1" x14ac:dyDescent="0.25">
      <c r="A635" s="75"/>
      <c r="B635" s="75"/>
      <c r="C635" s="76"/>
      <c r="D635" s="76"/>
      <c r="E635" s="76"/>
      <c r="F635" s="76"/>
      <c r="H635" s="75"/>
      <c r="I635" s="75"/>
      <c r="J635" s="75"/>
      <c r="K635" s="75"/>
    </row>
    <row r="636" spans="1:11" s="77" customFormat="1" ht="15.75" customHeight="1" x14ac:dyDescent="0.25">
      <c r="A636" s="75"/>
      <c r="B636" s="75"/>
      <c r="C636" s="76"/>
      <c r="D636" s="76"/>
      <c r="E636" s="76"/>
      <c r="F636" s="76"/>
      <c r="H636" s="75"/>
      <c r="I636" s="75"/>
      <c r="J636" s="75"/>
      <c r="K636" s="75"/>
    </row>
    <row r="637" spans="1:11" s="77" customFormat="1" ht="15.75" customHeight="1" x14ac:dyDescent="0.25">
      <c r="A637" s="75"/>
      <c r="B637" s="75"/>
      <c r="C637" s="76"/>
      <c r="D637" s="76"/>
      <c r="E637" s="76"/>
      <c r="F637" s="76"/>
      <c r="H637" s="75"/>
      <c r="I637" s="75"/>
      <c r="J637" s="75"/>
      <c r="K637" s="75"/>
    </row>
    <row r="638" spans="1:11" s="77" customFormat="1" ht="15.75" customHeight="1" x14ac:dyDescent="0.25">
      <c r="A638" s="75"/>
      <c r="B638" s="75"/>
      <c r="C638" s="76"/>
      <c r="D638" s="76"/>
      <c r="E638" s="76"/>
      <c r="F638" s="76"/>
      <c r="H638" s="75"/>
      <c r="I638" s="75"/>
      <c r="J638" s="75"/>
      <c r="K638" s="75"/>
    </row>
    <row r="639" spans="1:11" s="77" customFormat="1" ht="15.75" customHeight="1" x14ac:dyDescent="0.25">
      <c r="A639" s="75"/>
      <c r="B639" s="75"/>
      <c r="C639" s="76"/>
      <c r="D639" s="76"/>
      <c r="E639" s="76"/>
      <c r="F639" s="76"/>
      <c r="H639" s="75"/>
      <c r="I639" s="75"/>
      <c r="J639" s="75"/>
      <c r="K639" s="75"/>
    </row>
    <row r="640" spans="1:11" s="77" customFormat="1" ht="15.75" customHeight="1" x14ac:dyDescent="0.25">
      <c r="A640" s="75"/>
      <c r="B640" s="75"/>
      <c r="C640" s="76"/>
      <c r="D640" s="76"/>
      <c r="E640" s="76"/>
      <c r="F640" s="76"/>
      <c r="H640" s="75"/>
      <c r="I640" s="75"/>
      <c r="J640" s="75"/>
      <c r="K640" s="75"/>
    </row>
    <row r="641" spans="1:11" s="77" customFormat="1" ht="15.75" customHeight="1" x14ac:dyDescent="0.25">
      <c r="A641" s="75"/>
      <c r="B641" s="75"/>
      <c r="C641" s="76"/>
      <c r="D641" s="76"/>
      <c r="E641" s="76"/>
      <c r="F641" s="76"/>
      <c r="H641" s="75"/>
      <c r="I641" s="75"/>
      <c r="J641" s="75"/>
      <c r="K641" s="75"/>
    </row>
    <row r="642" spans="1:11" s="77" customFormat="1" ht="15.75" customHeight="1" x14ac:dyDescent="0.25">
      <c r="A642" s="75"/>
      <c r="B642" s="75"/>
      <c r="C642" s="76"/>
      <c r="D642" s="76"/>
      <c r="E642" s="76"/>
      <c r="F642" s="76"/>
      <c r="H642" s="75"/>
      <c r="I642" s="75"/>
      <c r="J642" s="75"/>
      <c r="K642" s="75"/>
    </row>
    <row r="643" spans="1:11" s="77" customFormat="1" ht="15.75" customHeight="1" x14ac:dyDescent="0.25">
      <c r="A643" s="75"/>
      <c r="B643" s="75"/>
      <c r="C643" s="76"/>
      <c r="D643" s="76"/>
      <c r="E643" s="76"/>
      <c r="F643" s="76"/>
      <c r="H643" s="75"/>
      <c r="I643" s="75"/>
      <c r="J643" s="75"/>
      <c r="K643" s="75"/>
    </row>
    <row r="644" spans="1:11" s="77" customFormat="1" ht="15.75" customHeight="1" x14ac:dyDescent="0.25">
      <c r="A644" s="75"/>
      <c r="B644" s="75"/>
      <c r="C644" s="76"/>
      <c r="D644" s="76"/>
      <c r="E644" s="76"/>
      <c r="F644" s="76"/>
      <c r="H644" s="75"/>
      <c r="I644" s="75"/>
      <c r="J644" s="75"/>
      <c r="K644" s="75"/>
    </row>
    <row r="645" spans="1:11" s="77" customFormat="1" ht="15.75" customHeight="1" x14ac:dyDescent="0.25">
      <c r="A645" s="75"/>
      <c r="B645" s="75"/>
      <c r="C645" s="76"/>
      <c r="D645" s="76"/>
      <c r="E645" s="76"/>
      <c r="F645" s="76"/>
      <c r="H645" s="75"/>
      <c r="I645" s="75"/>
      <c r="J645" s="75"/>
      <c r="K645" s="75"/>
    </row>
    <row r="646" spans="1:11" s="77" customFormat="1" ht="15.75" customHeight="1" x14ac:dyDescent="0.25">
      <c r="A646" s="75"/>
      <c r="B646" s="75"/>
      <c r="C646" s="76"/>
      <c r="D646" s="76"/>
      <c r="E646" s="76"/>
      <c r="F646" s="76"/>
      <c r="H646" s="75"/>
      <c r="I646" s="75"/>
      <c r="J646" s="75"/>
      <c r="K646" s="75"/>
    </row>
    <row r="647" spans="1:11" s="77" customFormat="1" ht="15.75" customHeight="1" x14ac:dyDescent="0.25">
      <c r="A647" s="75"/>
      <c r="B647" s="75"/>
      <c r="C647" s="76"/>
      <c r="D647" s="76"/>
      <c r="E647" s="76"/>
      <c r="F647" s="76"/>
      <c r="H647" s="75"/>
      <c r="I647" s="75"/>
      <c r="J647" s="75"/>
      <c r="K647" s="75"/>
    </row>
    <row r="648" spans="1:11" s="77" customFormat="1" ht="15.75" customHeight="1" x14ac:dyDescent="0.25">
      <c r="A648" s="75"/>
      <c r="B648" s="75"/>
      <c r="C648" s="76"/>
      <c r="D648" s="76"/>
      <c r="E648" s="76"/>
      <c r="F648" s="76"/>
      <c r="H648" s="75"/>
      <c r="I648" s="75"/>
      <c r="J648" s="75"/>
      <c r="K648" s="75"/>
    </row>
    <row r="649" spans="1:11" s="77" customFormat="1" ht="15.75" customHeight="1" x14ac:dyDescent="0.25">
      <c r="A649" s="75"/>
      <c r="B649" s="75"/>
      <c r="C649" s="76"/>
      <c r="D649" s="76"/>
      <c r="E649" s="76"/>
      <c r="F649" s="76"/>
      <c r="H649" s="75"/>
      <c r="I649" s="75"/>
      <c r="J649" s="75"/>
      <c r="K649" s="75"/>
    </row>
    <row r="650" spans="1:11" s="77" customFormat="1" ht="15.75" customHeight="1" x14ac:dyDescent="0.25">
      <c r="A650" s="75"/>
      <c r="B650" s="75"/>
      <c r="C650" s="76"/>
      <c r="D650" s="76"/>
      <c r="E650" s="76"/>
      <c r="F650" s="76"/>
      <c r="H650" s="75"/>
      <c r="I650" s="75"/>
      <c r="J650" s="75"/>
      <c r="K650" s="75"/>
    </row>
    <row r="651" spans="1:11" s="77" customFormat="1" ht="15.75" customHeight="1" x14ac:dyDescent="0.25">
      <c r="A651" s="75"/>
      <c r="B651" s="75"/>
      <c r="C651" s="76"/>
      <c r="D651" s="76"/>
      <c r="E651" s="76"/>
      <c r="F651" s="76"/>
      <c r="H651" s="75"/>
      <c r="I651" s="75"/>
      <c r="J651" s="75"/>
      <c r="K651" s="75"/>
    </row>
    <row r="652" spans="1:11" s="77" customFormat="1" ht="15.75" customHeight="1" x14ac:dyDescent="0.25">
      <c r="A652" s="75"/>
      <c r="B652" s="75"/>
      <c r="C652" s="76"/>
      <c r="D652" s="76"/>
      <c r="E652" s="76"/>
      <c r="F652" s="76"/>
      <c r="H652" s="75"/>
      <c r="I652" s="75"/>
      <c r="J652" s="75"/>
      <c r="K652" s="75"/>
    </row>
    <row r="653" spans="1:11" s="77" customFormat="1" ht="15.75" customHeight="1" x14ac:dyDescent="0.25">
      <c r="A653" s="75"/>
      <c r="B653" s="75"/>
      <c r="C653" s="76"/>
      <c r="D653" s="76"/>
      <c r="E653" s="76"/>
      <c r="F653" s="76"/>
      <c r="H653" s="75"/>
      <c r="I653" s="75"/>
      <c r="J653" s="75"/>
      <c r="K653" s="75"/>
    </row>
    <row r="654" spans="1:11" s="77" customFormat="1" ht="15.75" customHeight="1" x14ac:dyDescent="0.25">
      <c r="A654" s="75"/>
      <c r="B654" s="75"/>
      <c r="C654" s="76"/>
      <c r="D654" s="76"/>
      <c r="E654" s="76"/>
      <c r="F654" s="76"/>
      <c r="H654" s="75"/>
      <c r="I654" s="75"/>
      <c r="J654" s="75"/>
      <c r="K654" s="75"/>
    </row>
    <row r="655" spans="1:11" s="77" customFormat="1" ht="15.75" customHeight="1" x14ac:dyDescent="0.25">
      <c r="A655" s="75"/>
      <c r="B655" s="75"/>
      <c r="C655" s="76"/>
      <c r="D655" s="76"/>
      <c r="E655" s="76"/>
      <c r="F655" s="76"/>
      <c r="H655" s="75"/>
      <c r="I655" s="75"/>
      <c r="J655" s="75"/>
      <c r="K655" s="75"/>
    </row>
    <row r="656" spans="1:11" s="77" customFormat="1" ht="15.75" customHeight="1" x14ac:dyDescent="0.25">
      <c r="A656" s="75"/>
      <c r="B656" s="75"/>
      <c r="C656" s="76"/>
      <c r="D656" s="76"/>
      <c r="E656" s="76"/>
      <c r="F656" s="76"/>
      <c r="H656" s="75"/>
      <c r="I656" s="75"/>
      <c r="J656" s="75"/>
      <c r="K656" s="75"/>
    </row>
    <row r="657" spans="1:11" s="77" customFormat="1" ht="15.75" customHeight="1" x14ac:dyDescent="0.25">
      <c r="A657" s="75"/>
      <c r="B657" s="75"/>
      <c r="C657" s="76"/>
      <c r="D657" s="76"/>
      <c r="E657" s="76"/>
      <c r="F657" s="76"/>
      <c r="H657" s="75"/>
      <c r="I657" s="75"/>
      <c r="J657" s="75"/>
      <c r="K657" s="75"/>
    </row>
    <row r="658" spans="1:11" s="77" customFormat="1" ht="15.75" customHeight="1" x14ac:dyDescent="0.25">
      <c r="A658" s="75"/>
      <c r="B658" s="75"/>
      <c r="C658" s="76"/>
      <c r="D658" s="76"/>
      <c r="E658" s="76"/>
      <c r="F658" s="76"/>
      <c r="H658" s="75"/>
      <c r="I658" s="75"/>
      <c r="J658" s="75"/>
      <c r="K658" s="75"/>
    </row>
    <row r="659" spans="1:11" s="77" customFormat="1" ht="15.75" customHeight="1" x14ac:dyDescent="0.25">
      <c r="A659" s="75"/>
      <c r="B659" s="75"/>
      <c r="C659" s="76"/>
      <c r="D659" s="76"/>
      <c r="E659" s="76"/>
      <c r="F659" s="76"/>
      <c r="H659" s="75"/>
      <c r="I659" s="75"/>
      <c r="J659" s="75"/>
      <c r="K659" s="75"/>
    </row>
    <row r="660" spans="1:11" s="77" customFormat="1" ht="15.75" customHeight="1" x14ac:dyDescent="0.25">
      <c r="A660" s="75"/>
      <c r="B660" s="75"/>
      <c r="C660" s="76"/>
      <c r="D660" s="76"/>
      <c r="E660" s="76"/>
      <c r="F660" s="76"/>
      <c r="H660" s="75"/>
      <c r="I660" s="75"/>
      <c r="J660" s="75"/>
      <c r="K660" s="75"/>
    </row>
    <row r="661" spans="1:11" s="77" customFormat="1" ht="15.75" customHeight="1" x14ac:dyDescent="0.25">
      <c r="A661" s="75"/>
      <c r="B661" s="75"/>
      <c r="C661" s="76"/>
      <c r="D661" s="76"/>
      <c r="E661" s="76"/>
      <c r="F661" s="76"/>
      <c r="H661" s="75"/>
      <c r="I661" s="75"/>
      <c r="J661" s="75"/>
      <c r="K661" s="75"/>
    </row>
    <row r="662" spans="1:11" s="77" customFormat="1" ht="15.75" customHeight="1" x14ac:dyDescent="0.25">
      <c r="A662" s="75"/>
      <c r="B662" s="75"/>
      <c r="C662" s="76"/>
      <c r="D662" s="76"/>
      <c r="E662" s="76"/>
      <c r="F662" s="76"/>
      <c r="H662" s="75"/>
      <c r="I662" s="75"/>
      <c r="J662" s="75"/>
      <c r="K662" s="75"/>
    </row>
    <row r="663" spans="1:11" s="77" customFormat="1" ht="15.75" customHeight="1" x14ac:dyDescent="0.25">
      <c r="A663" s="75"/>
      <c r="B663" s="75"/>
      <c r="C663" s="76"/>
      <c r="D663" s="76"/>
      <c r="E663" s="76"/>
      <c r="F663" s="76"/>
      <c r="H663" s="75"/>
      <c r="I663" s="75"/>
      <c r="J663" s="75"/>
      <c r="K663" s="75"/>
    </row>
    <row r="664" spans="1:11" s="77" customFormat="1" ht="15.75" customHeight="1" x14ac:dyDescent="0.25">
      <c r="A664" s="75"/>
      <c r="B664" s="75"/>
      <c r="C664" s="76"/>
      <c r="D664" s="76"/>
      <c r="E664" s="76"/>
      <c r="F664" s="76"/>
      <c r="H664" s="75"/>
      <c r="I664" s="75"/>
      <c r="J664" s="75"/>
      <c r="K664" s="75"/>
    </row>
    <row r="665" spans="1:11" s="77" customFormat="1" ht="15.75" customHeight="1" x14ac:dyDescent="0.25">
      <c r="A665" s="75"/>
      <c r="B665" s="75"/>
      <c r="C665" s="76"/>
      <c r="D665" s="76"/>
      <c r="E665" s="76"/>
      <c r="F665" s="76"/>
      <c r="H665" s="75"/>
      <c r="I665" s="75"/>
      <c r="J665" s="75"/>
      <c r="K665" s="75"/>
    </row>
    <row r="666" spans="1:11" s="77" customFormat="1" ht="15.75" customHeight="1" x14ac:dyDescent="0.25">
      <c r="A666" s="75"/>
      <c r="B666" s="75"/>
      <c r="C666" s="76"/>
      <c r="D666" s="76"/>
      <c r="E666" s="76"/>
      <c r="F666" s="76"/>
      <c r="H666" s="75"/>
      <c r="I666" s="75"/>
      <c r="J666" s="75"/>
      <c r="K666" s="75"/>
    </row>
    <row r="667" spans="1:11" s="77" customFormat="1" ht="15.75" customHeight="1" x14ac:dyDescent="0.25">
      <c r="A667" s="75"/>
      <c r="B667" s="75"/>
      <c r="C667" s="76"/>
      <c r="D667" s="76"/>
      <c r="E667" s="76"/>
      <c r="F667" s="76"/>
      <c r="H667" s="75"/>
      <c r="I667" s="75"/>
      <c r="J667" s="75"/>
      <c r="K667" s="75"/>
    </row>
    <row r="668" spans="1:11" s="77" customFormat="1" ht="15.75" customHeight="1" x14ac:dyDescent="0.25">
      <c r="A668" s="75"/>
      <c r="B668" s="75"/>
      <c r="C668" s="76"/>
      <c r="D668" s="76"/>
      <c r="E668" s="76"/>
      <c r="F668" s="76"/>
      <c r="H668" s="75"/>
      <c r="I668" s="75"/>
      <c r="J668" s="75"/>
      <c r="K668" s="75"/>
    </row>
    <row r="669" spans="1:11" s="77" customFormat="1" ht="15.75" customHeight="1" x14ac:dyDescent="0.25">
      <c r="A669" s="75"/>
      <c r="B669" s="75"/>
      <c r="C669" s="76"/>
      <c r="D669" s="76"/>
      <c r="E669" s="76"/>
      <c r="F669" s="76"/>
      <c r="H669" s="75"/>
      <c r="I669" s="75"/>
      <c r="J669" s="75"/>
      <c r="K669" s="75"/>
    </row>
    <row r="670" spans="1:11" s="77" customFormat="1" ht="15.75" customHeight="1" x14ac:dyDescent="0.25">
      <c r="A670" s="75"/>
      <c r="B670" s="75"/>
      <c r="C670" s="76"/>
      <c r="D670" s="76"/>
      <c r="E670" s="76"/>
      <c r="F670" s="76"/>
      <c r="H670" s="75"/>
      <c r="I670" s="75"/>
      <c r="J670" s="75"/>
      <c r="K670" s="75"/>
    </row>
    <row r="671" spans="1:11" s="77" customFormat="1" ht="15.75" customHeight="1" x14ac:dyDescent="0.25">
      <c r="A671" s="75"/>
      <c r="B671" s="75"/>
      <c r="C671" s="76"/>
      <c r="D671" s="76"/>
      <c r="E671" s="76"/>
      <c r="F671" s="76"/>
      <c r="H671" s="75"/>
      <c r="I671" s="75"/>
      <c r="J671" s="75"/>
      <c r="K671" s="75"/>
    </row>
    <row r="672" spans="1:11" s="77" customFormat="1" ht="15.75" customHeight="1" x14ac:dyDescent="0.25">
      <c r="A672" s="75"/>
      <c r="B672" s="75"/>
      <c r="C672" s="76"/>
      <c r="D672" s="76"/>
      <c r="E672" s="76"/>
      <c r="F672" s="76"/>
      <c r="H672" s="75"/>
      <c r="I672" s="75"/>
      <c r="J672" s="75"/>
      <c r="K672" s="75"/>
    </row>
    <row r="673" spans="1:11" s="77" customFormat="1" ht="15.75" customHeight="1" x14ac:dyDescent="0.25">
      <c r="A673" s="75"/>
      <c r="B673" s="75"/>
      <c r="C673" s="76"/>
      <c r="D673" s="76"/>
      <c r="E673" s="76"/>
      <c r="F673" s="76"/>
      <c r="H673" s="75"/>
      <c r="I673" s="75"/>
      <c r="J673" s="75"/>
      <c r="K673" s="75"/>
    </row>
    <row r="674" spans="1:11" s="77" customFormat="1" ht="15.75" customHeight="1" x14ac:dyDescent="0.25">
      <c r="A674" s="75"/>
      <c r="B674" s="75"/>
      <c r="C674" s="76"/>
      <c r="D674" s="76"/>
      <c r="E674" s="76"/>
      <c r="F674" s="76"/>
      <c r="H674" s="75"/>
      <c r="I674" s="75"/>
      <c r="J674" s="75"/>
      <c r="K674" s="75"/>
    </row>
    <row r="675" spans="1:11" s="77" customFormat="1" ht="15.75" customHeight="1" x14ac:dyDescent="0.25">
      <c r="A675" s="75"/>
      <c r="B675" s="75"/>
      <c r="C675" s="76"/>
      <c r="D675" s="76"/>
      <c r="E675" s="76"/>
      <c r="F675" s="76"/>
      <c r="H675" s="75"/>
      <c r="I675" s="75"/>
      <c r="J675" s="75"/>
      <c r="K675" s="75"/>
    </row>
    <row r="676" spans="1:11" s="77" customFormat="1" ht="15.75" customHeight="1" x14ac:dyDescent="0.25">
      <c r="A676" s="75"/>
      <c r="B676" s="75"/>
      <c r="C676" s="76"/>
      <c r="D676" s="76"/>
      <c r="E676" s="76"/>
      <c r="F676" s="76"/>
      <c r="H676" s="75"/>
      <c r="I676" s="75"/>
      <c r="J676" s="75"/>
      <c r="K676" s="75"/>
    </row>
    <row r="677" spans="1:11" s="77" customFormat="1" ht="15.75" customHeight="1" x14ac:dyDescent="0.25">
      <c r="A677" s="75"/>
      <c r="B677" s="75"/>
      <c r="C677" s="76"/>
      <c r="D677" s="76"/>
      <c r="E677" s="76"/>
      <c r="F677" s="76"/>
      <c r="H677" s="75"/>
      <c r="I677" s="75"/>
      <c r="J677" s="75"/>
      <c r="K677" s="75"/>
    </row>
    <row r="678" spans="1:11" s="77" customFormat="1" ht="15.75" customHeight="1" x14ac:dyDescent="0.25">
      <c r="A678" s="75"/>
      <c r="B678" s="75"/>
      <c r="C678" s="76"/>
      <c r="D678" s="76"/>
      <c r="E678" s="76"/>
      <c r="F678" s="76"/>
      <c r="H678" s="75"/>
      <c r="I678" s="75"/>
      <c r="J678" s="75"/>
      <c r="K678" s="75"/>
    </row>
    <row r="679" spans="1:11" s="77" customFormat="1" ht="15.75" customHeight="1" x14ac:dyDescent="0.25">
      <c r="A679" s="75"/>
      <c r="B679" s="75"/>
      <c r="C679" s="76"/>
      <c r="D679" s="76"/>
      <c r="E679" s="76"/>
      <c r="F679" s="76"/>
      <c r="H679" s="75"/>
      <c r="I679" s="75"/>
      <c r="J679" s="75"/>
      <c r="K679" s="75"/>
    </row>
    <row r="680" spans="1:11" s="77" customFormat="1" ht="15.75" customHeight="1" x14ac:dyDescent="0.25">
      <c r="A680" s="75"/>
      <c r="B680" s="75"/>
      <c r="C680" s="76"/>
      <c r="D680" s="76"/>
      <c r="E680" s="76"/>
      <c r="F680" s="76"/>
      <c r="H680" s="75"/>
      <c r="I680" s="75"/>
      <c r="J680" s="75"/>
      <c r="K680" s="75"/>
    </row>
    <row r="681" spans="1:11" s="77" customFormat="1" ht="15.75" customHeight="1" x14ac:dyDescent="0.25">
      <c r="A681" s="75"/>
      <c r="B681" s="75"/>
      <c r="C681" s="76"/>
      <c r="D681" s="76"/>
      <c r="E681" s="76"/>
      <c r="F681" s="76"/>
      <c r="H681" s="75"/>
      <c r="I681" s="75"/>
      <c r="J681" s="75"/>
      <c r="K681" s="75"/>
    </row>
    <row r="682" spans="1:11" s="77" customFormat="1" ht="15.75" customHeight="1" x14ac:dyDescent="0.25">
      <c r="A682" s="75"/>
      <c r="B682" s="75"/>
      <c r="C682" s="76"/>
      <c r="D682" s="76"/>
      <c r="E682" s="76"/>
      <c r="F682" s="76"/>
      <c r="H682" s="75"/>
      <c r="I682" s="75"/>
      <c r="J682" s="75"/>
      <c r="K682" s="75"/>
    </row>
    <row r="683" spans="1:11" s="77" customFormat="1" ht="15.75" customHeight="1" x14ac:dyDescent="0.25">
      <c r="A683" s="75"/>
      <c r="B683" s="75"/>
      <c r="C683" s="76"/>
      <c r="D683" s="76"/>
      <c r="E683" s="76"/>
      <c r="F683" s="76"/>
      <c r="H683" s="75"/>
      <c r="I683" s="75"/>
      <c r="J683" s="75"/>
      <c r="K683" s="75"/>
    </row>
    <row r="684" spans="1:11" s="77" customFormat="1" ht="15.75" customHeight="1" x14ac:dyDescent="0.25">
      <c r="A684" s="75"/>
      <c r="B684" s="75"/>
      <c r="C684" s="76"/>
      <c r="D684" s="76"/>
      <c r="E684" s="76"/>
      <c r="F684" s="76"/>
      <c r="H684" s="75"/>
      <c r="I684" s="75"/>
      <c r="J684" s="75"/>
      <c r="K684" s="75"/>
    </row>
    <row r="685" spans="1:11" s="77" customFormat="1" ht="15.75" customHeight="1" x14ac:dyDescent="0.25">
      <c r="A685" s="75"/>
      <c r="B685" s="75"/>
      <c r="C685" s="76"/>
      <c r="D685" s="76"/>
      <c r="E685" s="76"/>
      <c r="F685" s="76"/>
      <c r="H685" s="75"/>
      <c r="I685" s="75"/>
      <c r="J685" s="75"/>
      <c r="K685" s="75"/>
    </row>
    <row r="686" spans="1:11" s="77" customFormat="1" ht="15.75" customHeight="1" x14ac:dyDescent="0.25">
      <c r="A686" s="75"/>
      <c r="B686" s="75"/>
      <c r="C686" s="76"/>
      <c r="D686" s="76"/>
      <c r="E686" s="76"/>
      <c r="F686" s="76"/>
      <c r="H686" s="75"/>
      <c r="I686" s="75"/>
      <c r="J686" s="75"/>
      <c r="K686" s="75"/>
    </row>
    <row r="687" spans="1:11" s="77" customFormat="1" ht="15.75" customHeight="1" x14ac:dyDescent="0.25">
      <c r="A687" s="75"/>
      <c r="B687" s="75"/>
      <c r="C687" s="76"/>
      <c r="D687" s="76"/>
      <c r="E687" s="76"/>
      <c r="F687" s="76"/>
      <c r="H687" s="75"/>
      <c r="I687" s="75"/>
      <c r="J687" s="75"/>
      <c r="K687" s="75"/>
    </row>
    <row r="688" spans="1:11" s="77" customFormat="1" ht="15.75" customHeight="1" x14ac:dyDescent="0.25">
      <c r="A688" s="75"/>
      <c r="B688" s="75"/>
      <c r="C688" s="76"/>
      <c r="D688" s="76"/>
      <c r="E688" s="76"/>
      <c r="F688" s="76"/>
      <c r="H688" s="75"/>
      <c r="I688" s="75"/>
      <c r="J688" s="75"/>
      <c r="K688" s="75"/>
    </row>
    <row r="689" spans="1:11" s="77" customFormat="1" ht="15.75" customHeight="1" x14ac:dyDescent="0.25">
      <c r="A689" s="75"/>
      <c r="B689" s="75"/>
      <c r="C689" s="76"/>
      <c r="D689" s="76"/>
      <c r="E689" s="76"/>
      <c r="F689" s="76"/>
      <c r="H689" s="75"/>
      <c r="I689" s="75"/>
      <c r="J689" s="75"/>
      <c r="K689" s="75"/>
    </row>
    <row r="690" spans="1:11" s="77" customFormat="1" ht="15.75" customHeight="1" x14ac:dyDescent="0.25">
      <c r="A690" s="75"/>
      <c r="B690" s="75"/>
      <c r="C690" s="76"/>
      <c r="D690" s="76"/>
      <c r="E690" s="76"/>
      <c r="F690" s="76"/>
      <c r="H690" s="75"/>
      <c r="I690" s="75"/>
      <c r="J690" s="75"/>
      <c r="K690" s="75"/>
    </row>
    <row r="691" spans="1:11" s="77" customFormat="1" ht="15.75" customHeight="1" x14ac:dyDescent="0.25">
      <c r="A691" s="75"/>
      <c r="B691" s="75"/>
      <c r="C691" s="76"/>
      <c r="D691" s="76"/>
      <c r="E691" s="76"/>
      <c r="F691" s="76"/>
      <c r="H691" s="75"/>
      <c r="I691" s="75"/>
      <c r="J691" s="75"/>
      <c r="K691" s="75"/>
    </row>
    <row r="692" spans="1:11" s="77" customFormat="1" ht="15.75" customHeight="1" x14ac:dyDescent="0.25">
      <c r="A692" s="75"/>
      <c r="B692" s="75"/>
      <c r="C692" s="76"/>
      <c r="D692" s="76"/>
      <c r="E692" s="76"/>
      <c r="F692" s="76"/>
      <c r="H692" s="75"/>
      <c r="I692" s="75"/>
      <c r="J692" s="75"/>
      <c r="K692" s="75"/>
    </row>
    <row r="693" spans="1:11" s="77" customFormat="1" ht="15.75" customHeight="1" x14ac:dyDescent="0.25">
      <c r="A693" s="75"/>
      <c r="B693" s="75"/>
      <c r="C693" s="76"/>
      <c r="D693" s="76"/>
      <c r="E693" s="76"/>
      <c r="F693" s="76"/>
      <c r="H693" s="75"/>
      <c r="I693" s="75"/>
      <c r="J693" s="75"/>
      <c r="K693" s="75"/>
    </row>
    <row r="694" spans="1:11" s="77" customFormat="1" ht="15.75" customHeight="1" x14ac:dyDescent="0.25">
      <c r="A694" s="75"/>
      <c r="B694" s="75"/>
      <c r="C694" s="76"/>
      <c r="D694" s="76"/>
      <c r="E694" s="76"/>
      <c r="F694" s="76"/>
      <c r="H694" s="75"/>
      <c r="I694" s="75"/>
      <c r="J694" s="75"/>
      <c r="K694" s="75"/>
    </row>
    <row r="695" spans="1:11" s="77" customFormat="1" ht="15.75" customHeight="1" x14ac:dyDescent="0.25">
      <c r="A695" s="75"/>
      <c r="B695" s="75"/>
      <c r="C695" s="76"/>
      <c r="D695" s="76"/>
      <c r="E695" s="76"/>
      <c r="F695" s="76"/>
      <c r="H695" s="75"/>
      <c r="I695" s="75"/>
      <c r="J695" s="75"/>
      <c r="K695" s="75"/>
    </row>
    <row r="696" spans="1:11" s="77" customFormat="1" ht="15.75" customHeight="1" x14ac:dyDescent="0.25">
      <c r="A696" s="75"/>
      <c r="B696" s="75"/>
      <c r="C696" s="76"/>
      <c r="D696" s="76"/>
      <c r="E696" s="76"/>
      <c r="F696" s="76"/>
      <c r="H696" s="75"/>
      <c r="I696" s="75"/>
      <c r="J696" s="75"/>
      <c r="K696" s="75"/>
    </row>
    <row r="697" spans="1:11" s="77" customFormat="1" ht="15.75" customHeight="1" x14ac:dyDescent="0.25">
      <c r="A697" s="75"/>
      <c r="B697" s="75"/>
      <c r="C697" s="76"/>
      <c r="D697" s="76"/>
      <c r="E697" s="76"/>
      <c r="F697" s="76"/>
      <c r="H697" s="75"/>
      <c r="I697" s="75"/>
      <c r="J697" s="75"/>
      <c r="K697" s="75"/>
    </row>
    <row r="698" spans="1:11" s="77" customFormat="1" ht="15.75" customHeight="1" x14ac:dyDescent="0.25">
      <c r="A698" s="75"/>
      <c r="B698" s="75"/>
      <c r="C698" s="76"/>
      <c r="D698" s="76"/>
      <c r="E698" s="76"/>
      <c r="F698" s="76"/>
      <c r="H698" s="75"/>
      <c r="I698" s="75"/>
      <c r="J698" s="75"/>
      <c r="K698" s="75"/>
    </row>
    <row r="699" spans="1:11" s="77" customFormat="1" ht="15.75" customHeight="1" x14ac:dyDescent="0.25">
      <c r="A699" s="75"/>
      <c r="B699" s="75"/>
      <c r="C699" s="76"/>
      <c r="D699" s="76"/>
      <c r="E699" s="76"/>
      <c r="F699" s="76"/>
      <c r="H699" s="75"/>
      <c r="I699" s="75"/>
      <c r="J699" s="75"/>
      <c r="K699" s="75"/>
    </row>
    <row r="700" spans="1:11" s="77" customFormat="1" ht="15.75" customHeight="1" x14ac:dyDescent="0.25">
      <c r="A700" s="75"/>
      <c r="B700" s="75"/>
      <c r="C700" s="76"/>
      <c r="D700" s="76"/>
      <c r="E700" s="76"/>
      <c r="F700" s="76"/>
      <c r="H700" s="75"/>
      <c r="I700" s="75"/>
      <c r="J700" s="75"/>
      <c r="K700" s="75"/>
    </row>
    <row r="701" spans="1:11" s="77" customFormat="1" ht="15.75" customHeight="1" x14ac:dyDescent="0.25">
      <c r="A701" s="75"/>
      <c r="B701" s="75"/>
      <c r="C701" s="76"/>
      <c r="D701" s="76"/>
      <c r="E701" s="76"/>
      <c r="F701" s="76"/>
      <c r="H701" s="75"/>
      <c r="I701" s="75"/>
      <c r="J701" s="75"/>
      <c r="K701" s="75"/>
    </row>
    <row r="702" spans="1:11" s="77" customFormat="1" ht="15.75" customHeight="1" x14ac:dyDescent="0.25">
      <c r="A702" s="75"/>
      <c r="B702" s="75"/>
      <c r="C702" s="76"/>
      <c r="D702" s="76"/>
      <c r="E702" s="76"/>
      <c r="F702" s="76"/>
      <c r="H702" s="75"/>
      <c r="I702" s="75"/>
      <c r="J702" s="75"/>
      <c r="K702" s="75"/>
    </row>
    <row r="703" spans="1:11" s="77" customFormat="1" ht="15.75" customHeight="1" x14ac:dyDescent="0.25">
      <c r="A703" s="75"/>
      <c r="B703" s="75"/>
      <c r="C703" s="76"/>
      <c r="D703" s="76"/>
      <c r="E703" s="76"/>
      <c r="F703" s="76"/>
      <c r="H703" s="75"/>
      <c r="I703" s="75"/>
      <c r="J703" s="75"/>
      <c r="K703" s="75"/>
    </row>
    <row r="704" spans="1:11" s="77" customFormat="1" ht="15.75" customHeight="1" x14ac:dyDescent="0.25">
      <c r="A704" s="75"/>
      <c r="B704" s="75"/>
      <c r="C704" s="76"/>
      <c r="D704" s="76"/>
      <c r="E704" s="76"/>
      <c r="F704" s="76"/>
      <c r="H704" s="75"/>
      <c r="I704" s="75"/>
      <c r="J704" s="75"/>
      <c r="K704" s="75"/>
    </row>
    <row r="705" spans="1:11" s="77" customFormat="1" ht="15.75" customHeight="1" x14ac:dyDescent="0.25">
      <c r="A705" s="75"/>
      <c r="B705" s="75"/>
      <c r="C705" s="76"/>
      <c r="D705" s="76"/>
      <c r="E705" s="76"/>
      <c r="F705" s="76"/>
      <c r="H705" s="75"/>
      <c r="I705" s="75"/>
      <c r="J705" s="75"/>
      <c r="K705" s="75"/>
    </row>
    <row r="706" spans="1:11" s="77" customFormat="1" ht="15.75" customHeight="1" x14ac:dyDescent="0.25">
      <c r="A706" s="75"/>
      <c r="B706" s="75"/>
      <c r="C706" s="76"/>
      <c r="D706" s="76"/>
      <c r="E706" s="76"/>
      <c r="F706" s="76"/>
      <c r="H706" s="75"/>
      <c r="I706" s="75"/>
      <c r="J706" s="75"/>
      <c r="K706" s="75"/>
    </row>
    <row r="707" spans="1:11" s="77" customFormat="1" ht="15.75" customHeight="1" x14ac:dyDescent="0.25">
      <c r="A707" s="75"/>
      <c r="B707" s="75"/>
      <c r="C707" s="76"/>
      <c r="D707" s="76"/>
      <c r="E707" s="76"/>
      <c r="F707" s="76"/>
      <c r="H707" s="75"/>
      <c r="I707" s="75"/>
      <c r="J707" s="75"/>
      <c r="K707" s="75"/>
    </row>
    <row r="708" spans="1:11" s="77" customFormat="1" ht="15.75" customHeight="1" x14ac:dyDescent="0.25">
      <c r="A708" s="75"/>
      <c r="B708" s="75"/>
      <c r="C708" s="76"/>
      <c r="D708" s="76"/>
      <c r="E708" s="76"/>
      <c r="F708" s="76"/>
      <c r="H708" s="75"/>
      <c r="I708" s="75"/>
      <c r="J708" s="75"/>
      <c r="K708" s="75"/>
    </row>
    <row r="709" spans="1:11" s="77" customFormat="1" ht="15.75" customHeight="1" x14ac:dyDescent="0.25">
      <c r="A709" s="75"/>
      <c r="B709" s="75"/>
      <c r="C709" s="76"/>
      <c r="D709" s="76"/>
      <c r="E709" s="76"/>
      <c r="F709" s="76"/>
      <c r="H709" s="75"/>
      <c r="I709" s="75"/>
      <c r="J709" s="75"/>
      <c r="K709" s="75"/>
    </row>
    <row r="710" spans="1:11" s="77" customFormat="1" ht="15.75" customHeight="1" x14ac:dyDescent="0.25">
      <c r="A710" s="75"/>
      <c r="B710" s="75"/>
      <c r="C710" s="76"/>
      <c r="D710" s="76"/>
      <c r="E710" s="76"/>
      <c r="F710" s="76"/>
      <c r="H710" s="75"/>
      <c r="I710" s="75"/>
      <c r="J710" s="75"/>
      <c r="K710" s="75"/>
    </row>
    <row r="711" spans="1:11" s="77" customFormat="1" ht="15.75" customHeight="1" x14ac:dyDescent="0.25">
      <c r="A711" s="75"/>
      <c r="B711" s="75"/>
      <c r="C711" s="76"/>
      <c r="D711" s="76"/>
      <c r="E711" s="76"/>
      <c r="F711" s="76"/>
      <c r="H711" s="75"/>
      <c r="I711" s="75"/>
      <c r="J711" s="75"/>
      <c r="K711" s="75"/>
    </row>
    <row r="712" spans="1:11" s="77" customFormat="1" ht="15.75" customHeight="1" x14ac:dyDescent="0.25">
      <c r="A712" s="75"/>
      <c r="B712" s="75"/>
      <c r="C712" s="76"/>
      <c r="D712" s="76"/>
      <c r="E712" s="76"/>
      <c r="F712" s="76"/>
      <c r="H712" s="75"/>
      <c r="I712" s="75"/>
      <c r="J712" s="75"/>
      <c r="K712" s="75"/>
    </row>
    <row r="713" spans="1:11" s="77" customFormat="1" ht="15.75" customHeight="1" x14ac:dyDescent="0.25">
      <c r="A713" s="75"/>
      <c r="B713" s="75"/>
      <c r="C713" s="76"/>
      <c r="D713" s="76"/>
      <c r="E713" s="76"/>
      <c r="F713" s="76"/>
      <c r="H713" s="75"/>
      <c r="I713" s="75"/>
      <c r="J713" s="75"/>
      <c r="K713" s="75"/>
    </row>
    <row r="714" spans="1:11" s="77" customFormat="1" ht="15.75" customHeight="1" x14ac:dyDescent="0.25">
      <c r="A714" s="75"/>
      <c r="B714" s="75"/>
      <c r="C714" s="76"/>
      <c r="D714" s="76"/>
      <c r="E714" s="76"/>
      <c r="F714" s="76"/>
      <c r="H714" s="75"/>
      <c r="I714" s="75"/>
      <c r="J714" s="75"/>
      <c r="K714" s="75"/>
    </row>
    <row r="715" spans="1:11" s="77" customFormat="1" ht="15.75" customHeight="1" x14ac:dyDescent="0.25">
      <c r="A715" s="75"/>
      <c r="B715" s="75"/>
      <c r="C715" s="76"/>
      <c r="D715" s="76"/>
      <c r="E715" s="76"/>
      <c r="F715" s="76"/>
      <c r="H715" s="75"/>
      <c r="I715" s="75"/>
      <c r="J715" s="75"/>
      <c r="K715" s="75"/>
    </row>
    <row r="716" spans="1:11" s="77" customFormat="1" ht="15.75" customHeight="1" x14ac:dyDescent="0.25">
      <c r="A716" s="75"/>
      <c r="B716" s="75"/>
      <c r="C716" s="76"/>
      <c r="D716" s="76"/>
      <c r="E716" s="76"/>
      <c r="F716" s="76"/>
      <c r="H716" s="75"/>
      <c r="I716" s="75"/>
      <c r="J716" s="75"/>
      <c r="K716" s="75"/>
    </row>
    <row r="717" spans="1:11" s="77" customFormat="1" ht="15.75" customHeight="1" x14ac:dyDescent="0.25">
      <c r="A717" s="75"/>
      <c r="B717" s="75"/>
      <c r="C717" s="76"/>
      <c r="D717" s="76"/>
      <c r="E717" s="76"/>
      <c r="F717" s="76"/>
      <c r="H717" s="75"/>
      <c r="I717" s="75"/>
      <c r="J717" s="75"/>
      <c r="K717" s="75"/>
    </row>
    <row r="718" spans="1:11" s="77" customFormat="1" ht="15.75" customHeight="1" x14ac:dyDescent="0.25">
      <c r="A718" s="75"/>
      <c r="B718" s="75"/>
      <c r="C718" s="76"/>
      <c r="D718" s="76"/>
      <c r="E718" s="76"/>
      <c r="F718" s="76"/>
      <c r="H718" s="75"/>
      <c r="I718" s="75"/>
      <c r="J718" s="75"/>
      <c r="K718" s="75"/>
    </row>
    <row r="719" spans="1:11" s="77" customFormat="1" ht="15.75" customHeight="1" x14ac:dyDescent="0.25">
      <c r="A719" s="75"/>
      <c r="B719" s="75"/>
      <c r="C719" s="76"/>
      <c r="D719" s="76"/>
      <c r="E719" s="76"/>
      <c r="F719" s="76"/>
      <c r="H719" s="75"/>
      <c r="I719" s="75"/>
      <c r="J719" s="75"/>
      <c r="K719" s="75"/>
    </row>
    <row r="720" spans="1:11" s="77" customFormat="1" ht="15.75" customHeight="1" x14ac:dyDescent="0.25">
      <c r="A720" s="75"/>
      <c r="B720" s="75"/>
      <c r="C720" s="76"/>
      <c r="D720" s="76"/>
      <c r="E720" s="76"/>
      <c r="F720" s="76"/>
      <c r="H720" s="75"/>
      <c r="I720" s="75"/>
      <c r="J720" s="75"/>
      <c r="K720" s="75"/>
    </row>
    <row r="721" spans="1:11" s="77" customFormat="1" ht="15.75" customHeight="1" x14ac:dyDescent="0.25">
      <c r="A721" s="75"/>
      <c r="B721" s="75"/>
      <c r="C721" s="76"/>
      <c r="D721" s="76"/>
      <c r="E721" s="76"/>
      <c r="F721" s="76"/>
      <c r="H721" s="75"/>
      <c r="I721" s="75"/>
      <c r="J721" s="75"/>
      <c r="K721" s="75"/>
    </row>
    <row r="722" spans="1:11" s="77" customFormat="1" ht="15.75" customHeight="1" x14ac:dyDescent="0.25">
      <c r="A722" s="75"/>
      <c r="B722" s="75"/>
      <c r="C722" s="76"/>
      <c r="D722" s="76"/>
      <c r="E722" s="76"/>
      <c r="F722" s="76"/>
      <c r="H722" s="75"/>
      <c r="I722" s="75"/>
      <c r="J722" s="75"/>
      <c r="K722" s="75"/>
    </row>
    <row r="723" spans="1:11" s="77" customFormat="1" ht="15.75" customHeight="1" x14ac:dyDescent="0.25">
      <c r="A723" s="75"/>
      <c r="B723" s="75"/>
      <c r="C723" s="76"/>
      <c r="D723" s="76"/>
      <c r="E723" s="76"/>
      <c r="F723" s="76"/>
      <c r="H723" s="75"/>
      <c r="I723" s="75"/>
      <c r="J723" s="75"/>
      <c r="K723" s="75"/>
    </row>
    <row r="724" spans="1:11" s="77" customFormat="1" ht="15.75" customHeight="1" x14ac:dyDescent="0.25">
      <c r="A724" s="75"/>
      <c r="B724" s="75"/>
      <c r="C724" s="76"/>
      <c r="D724" s="76"/>
      <c r="E724" s="76"/>
      <c r="F724" s="76"/>
      <c r="H724" s="75"/>
      <c r="I724" s="75"/>
      <c r="J724" s="75"/>
      <c r="K724" s="75"/>
    </row>
    <row r="725" spans="1:11" s="77" customFormat="1" ht="15.75" customHeight="1" x14ac:dyDescent="0.25">
      <c r="A725" s="75"/>
      <c r="B725" s="75"/>
      <c r="C725" s="76"/>
      <c r="D725" s="76"/>
      <c r="E725" s="76"/>
      <c r="F725" s="76"/>
      <c r="H725" s="75"/>
      <c r="I725" s="75"/>
      <c r="J725" s="75"/>
      <c r="K725" s="75"/>
    </row>
    <row r="726" spans="1:11" s="77" customFormat="1" ht="15.75" customHeight="1" x14ac:dyDescent="0.25">
      <c r="A726" s="75"/>
      <c r="B726" s="75"/>
      <c r="C726" s="76"/>
      <c r="D726" s="76"/>
      <c r="E726" s="76"/>
      <c r="F726" s="76"/>
      <c r="H726" s="75"/>
      <c r="I726" s="75"/>
      <c r="J726" s="75"/>
      <c r="K726" s="75"/>
    </row>
    <row r="727" spans="1:11" s="77" customFormat="1" ht="15.75" customHeight="1" x14ac:dyDescent="0.25">
      <c r="A727" s="75"/>
      <c r="B727" s="75"/>
      <c r="C727" s="76"/>
      <c r="D727" s="76"/>
      <c r="E727" s="76"/>
      <c r="F727" s="76"/>
      <c r="H727" s="75"/>
      <c r="I727" s="75"/>
      <c r="J727" s="75"/>
      <c r="K727" s="75"/>
    </row>
    <row r="728" spans="1:11" s="77" customFormat="1" ht="15.75" customHeight="1" x14ac:dyDescent="0.25">
      <c r="A728" s="75"/>
      <c r="B728" s="75"/>
      <c r="C728" s="76"/>
      <c r="D728" s="76"/>
      <c r="E728" s="76"/>
      <c r="F728" s="76"/>
      <c r="H728" s="75"/>
      <c r="I728" s="75"/>
      <c r="J728" s="75"/>
      <c r="K728" s="75"/>
    </row>
    <row r="729" spans="1:11" s="77" customFormat="1" ht="15.75" customHeight="1" x14ac:dyDescent="0.25">
      <c r="A729" s="75"/>
      <c r="B729" s="75"/>
      <c r="C729" s="76"/>
      <c r="D729" s="76"/>
      <c r="E729" s="76"/>
      <c r="F729" s="76"/>
      <c r="H729" s="75"/>
      <c r="I729" s="75"/>
      <c r="J729" s="75"/>
      <c r="K729" s="75"/>
    </row>
    <row r="730" spans="1:11" s="77" customFormat="1" ht="15.75" customHeight="1" x14ac:dyDescent="0.25">
      <c r="A730" s="75"/>
      <c r="B730" s="75"/>
      <c r="C730" s="76"/>
      <c r="D730" s="76"/>
      <c r="E730" s="76"/>
      <c r="F730" s="76"/>
      <c r="H730" s="75"/>
      <c r="I730" s="75"/>
      <c r="J730" s="75"/>
      <c r="K730" s="75"/>
    </row>
    <row r="731" spans="1:11" s="77" customFormat="1" ht="15.75" customHeight="1" x14ac:dyDescent="0.25">
      <c r="A731" s="75"/>
      <c r="B731" s="75"/>
      <c r="C731" s="76"/>
      <c r="D731" s="76"/>
      <c r="E731" s="76"/>
      <c r="F731" s="76"/>
      <c r="H731" s="75"/>
      <c r="I731" s="75"/>
      <c r="J731" s="75"/>
      <c r="K731" s="75"/>
    </row>
    <row r="732" spans="1:11" s="77" customFormat="1" ht="15.75" customHeight="1" x14ac:dyDescent="0.25">
      <c r="A732" s="75"/>
      <c r="B732" s="75"/>
      <c r="C732" s="76"/>
      <c r="D732" s="76"/>
      <c r="E732" s="76"/>
      <c r="F732" s="76"/>
      <c r="H732" s="75"/>
      <c r="I732" s="75"/>
      <c r="J732" s="75"/>
      <c r="K732" s="75"/>
    </row>
    <row r="733" spans="1:11" s="77" customFormat="1" ht="15.75" customHeight="1" x14ac:dyDescent="0.25">
      <c r="A733" s="75"/>
      <c r="B733" s="75"/>
      <c r="C733" s="76"/>
      <c r="D733" s="76"/>
      <c r="E733" s="76"/>
      <c r="F733" s="76"/>
      <c r="H733" s="75"/>
      <c r="I733" s="75"/>
      <c r="J733" s="75"/>
      <c r="K733" s="75"/>
    </row>
    <row r="734" spans="1:11" s="77" customFormat="1" ht="15.75" customHeight="1" x14ac:dyDescent="0.25">
      <c r="A734" s="75"/>
      <c r="B734" s="75"/>
      <c r="C734" s="76"/>
      <c r="D734" s="76"/>
      <c r="E734" s="76"/>
      <c r="F734" s="76"/>
      <c r="H734" s="75"/>
      <c r="I734" s="75"/>
      <c r="J734" s="75"/>
      <c r="K734" s="75"/>
    </row>
    <row r="735" spans="1:11" s="77" customFormat="1" ht="15.75" customHeight="1" x14ac:dyDescent="0.25">
      <c r="A735" s="75"/>
      <c r="B735" s="75"/>
      <c r="C735" s="76"/>
      <c r="D735" s="76"/>
      <c r="E735" s="76"/>
      <c r="F735" s="76"/>
      <c r="H735" s="75"/>
      <c r="I735" s="75"/>
      <c r="J735" s="75"/>
      <c r="K735" s="75"/>
    </row>
    <row r="736" spans="1:11" s="77" customFormat="1" ht="15.75" customHeight="1" x14ac:dyDescent="0.25">
      <c r="A736" s="75"/>
      <c r="B736" s="75"/>
      <c r="C736" s="76"/>
      <c r="D736" s="76"/>
      <c r="E736" s="76"/>
      <c r="F736" s="76"/>
      <c r="H736" s="75"/>
      <c r="I736" s="75"/>
      <c r="J736" s="75"/>
      <c r="K736" s="75"/>
    </row>
    <row r="737" spans="1:11" s="77" customFormat="1" ht="15.75" customHeight="1" x14ac:dyDescent="0.25">
      <c r="A737" s="75"/>
      <c r="B737" s="75"/>
      <c r="C737" s="76"/>
      <c r="D737" s="76"/>
      <c r="E737" s="76"/>
      <c r="F737" s="76"/>
      <c r="H737" s="75"/>
      <c r="I737" s="75"/>
      <c r="J737" s="75"/>
      <c r="K737" s="75"/>
    </row>
    <row r="738" spans="1:11" s="77" customFormat="1" ht="15.75" customHeight="1" x14ac:dyDescent="0.25">
      <c r="A738" s="75"/>
      <c r="B738" s="75"/>
      <c r="C738" s="76"/>
      <c r="D738" s="76"/>
      <c r="E738" s="76"/>
      <c r="F738" s="76"/>
      <c r="H738" s="75"/>
      <c r="I738" s="75"/>
      <c r="J738" s="75"/>
      <c r="K738" s="75"/>
    </row>
    <row r="739" spans="1:11" s="77" customFormat="1" ht="15.75" customHeight="1" x14ac:dyDescent="0.25">
      <c r="A739" s="75"/>
      <c r="B739" s="75"/>
      <c r="C739" s="76"/>
      <c r="D739" s="76"/>
      <c r="E739" s="76"/>
      <c r="F739" s="76"/>
      <c r="H739" s="75"/>
      <c r="I739" s="75"/>
      <c r="J739" s="75"/>
      <c r="K739" s="75"/>
    </row>
    <row r="740" spans="1:11" s="77" customFormat="1" ht="15.75" customHeight="1" x14ac:dyDescent="0.25">
      <c r="A740" s="75"/>
      <c r="B740" s="75"/>
      <c r="C740" s="76"/>
      <c r="D740" s="76"/>
      <c r="E740" s="76"/>
      <c r="F740" s="76"/>
      <c r="H740" s="75"/>
      <c r="I740" s="75"/>
      <c r="J740" s="75"/>
      <c r="K740" s="75"/>
    </row>
    <row r="741" spans="1:11" s="77" customFormat="1" ht="15.75" customHeight="1" x14ac:dyDescent="0.25">
      <c r="A741" s="75"/>
      <c r="B741" s="75"/>
      <c r="C741" s="76"/>
      <c r="D741" s="76"/>
      <c r="E741" s="76"/>
      <c r="F741" s="76"/>
      <c r="H741" s="75"/>
      <c r="I741" s="75"/>
      <c r="J741" s="75"/>
      <c r="K741" s="75"/>
    </row>
    <row r="742" spans="1:11" s="77" customFormat="1" ht="15.75" customHeight="1" x14ac:dyDescent="0.25">
      <c r="A742" s="75"/>
      <c r="B742" s="75"/>
      <c r="C742" s="76"/>
      <c r="D742" s="76"/>
      <c r="E742" s="76"/>
      <c r="F742" s="76"/>
      <c r="H742" s="75"/>
      <c r="I742" s="75"/>
      <c r="J742" s="75"/>
      <c r="K742" s="75"/>
    </row>
    <row r="743" spans="1:11" s="77" customFormat="1" ht="15.75" customHeight="1" x14ac:dyDescent="0.25">
      <c r="A743" s="75"/>
      <c r="B743" s="75"/>
      <c r="C743" s="76"/>
      <c r="D743" s="76"/>
      <c r="E743" s="76"/>
      <c r="F743" s="76"/>
      <c r="H743" s="75"/>
      <c r="I743" s="75"/>
      <c r="J743" s="75"/>
      <c r="K743" s="75"/>
    </row>
    <row r="744" spans="1:11" s="77" customFormat="1" ht="15.75" customHeight="1" x14ac:dyDescent="0.25">
      <c r="A744" s="75"/>
      <c r="B744" s="75"/>
      <c r="C744" s="76"/>
      <c r="D744" s="76"/>
      <c r="E744" s="76"/>
      <c r="F744" s="76"/>
      <c r="H744" s="75"/>
      <c r="I744" s="75"/>
      <c r="J744" s="75"/>
      <c r="K744" s="75"/>
    </row>
    <row r="745" spans="1:11" s="77" customFormat="1" ht="15.75" customHeight="1" x14ac:dyDescent="0.25">
      <c r="A745" s="75"/>
      <c r="B745" s="75"/>
      <c r="C745" s="76"/>
      <c r="D745" s="76"/>
      <c r="E745" s="76"/>
      <c r="F745" s="76"/>
      <c r="H745" s="75"/>
      <c r="I745" s="75"/>
      <c r="J745" s="75"/>
      <c r="K745" s="75"/>
    </row>
    <row r="746" spans="1:11" s="77" customFormat="1" ht="15.75" customHeight="1" x14ac:dyDescent="0.25">
      <c r="A746" s="75"/>
      <c r="B746" s="75"/>
      <c r="C746" s="76"/>
      <c r="D746" s="76"/>
      <c r="E746" s="76"/>
      <c r="F746" s="76"/>
      <c r="H746" s="75"/>
      <c r="I746" s="75"/>
      <c r="J746" s="75"/>
      <c r="K746" s="75"/>
    </row>
    <row r="747" spans="1:11" s="77" customFormat="1" ht="15.75" customHeight="1" x14ac:dyDescent="0.25">
      <c r="A747" s="75"/>
      <c r="B747" s="75"/>
      <c r="C747" s="76"/>
      <c r="D747" s="76"/>
      <c r="E747" s="76"/>
      <c r="F747" s="76"/>
      <c r="H747" s="75"/>
      <c r="I747" s="75"/>
      <c r="J747" s="75"/>
      <c r="K747" s="75"/>
    </row>
    <row r="748" spans="1:11" s="77" customFormat="1" ht="15.75" customHeight="1" x14ac:dyDescent="0.25">
      <c r="A748" s="75"/>
      <c r="B748" s="75"/>
      <c r="C748" s="76"/>
      <c r="D748" s="76"/>
      <c r="E748" s="76"/>
      <c r="F748" s="76"/>
      <c r="H748" s="75"/>
      <c r="I748" s="75"/>
      <c r="J748" s="75"/>
      <c r="K748" s="75"/>
    </row>
    <row r="749" spans="1:11" s="77" customFormat="1" ht="15.75" customHeight="1" x14ac:dyDescent="0.25">
      <c r="A749" s="75"/>
      <c r="B749" s="75"/>
      <c r="C749" s="76"/>
      <c r="D749" s="76"/>
      <c r="E749" s="76"/>
      <c r="F749" s="76"/>
      <c r="H749" s="75"/>
      <c r="I749" s="75"/>
      <c r="J749" s="75"/>
      <c r="K749" s="75"/>
    </row>
    <row r="750" spans="1:11" s="77" customFormat="1" ht="15.75" customHeight="1" x14ac:dyDescent="0.25">
      <c r="A750" s="75"/>
      <c r="B750" s="75"/>
      <c r="C750" s="76"/>
      <c r="D750" s="76"/>
      <c r="E750" s="76"/>
      <c r="F750" s="76"/>
      <c r="H750" s="75"/>
      <c r="I750" s="75"/>
      <c r="J750" s="75"/>
      <c r="K750" s="75"/>
    </row>
    <row r="751" spans="1:11" s="77" customFormat="1" ht="15.75" customHeight="1" x14ac:dyDescent="0.25">
      <c r="A751" s="75"/>
      <c r="B751" s="75"/>
      <c r="C751" s="76"/>
      <c r="D751" s="76"/>
      <c r="E751" s="76"/>
      <c r="F751" s="76"/>
      <c r="H751" s="75"/>
      <c r="I751" s="75"/>
      <c r="J751" s="75"/>
      <c r="K751" s="75"/>
    </row>
    <row r="752" spans="1:11" s="77" customFormat="1" ht="15.75" customHeight="1" x14ac:dyDescent="0.25">
      <c r="A752" s="75"/>
      <c r="B752" s="75"/>
      <c r="C752" s="76"/>
      <c r="D752" s="76"/>
      <c r="E752" s="76"/>
      <c r="F752" s="76"/>
      <c r="H752" s="75"/>
      <c r="I752" s="75"/>
      <c r="J752" s="75"/>
      <c r="K752" s="75"/>
    </row>
    <row r="753" spans="1:11" s="77" customFormat="1" ht="15.75" customHeight="1" x14ac:dyDescent="0.25">
      <c r="A753" s="75"/>
      <c r="B753" s="75"/>
      <c r="C753" s="76"/>
      <c r="D753" s="76"/>
      <c r="E753" s="76"/>
      <c r="F753" s="76"/>
      <c r="H753" s="75"/>
      <c r="I753" s="75"/>
      <c r="J753" s="75"/>
      <c r="K753" s="75"/>
    </row>
    <row r="754" spans="1:11" s="77" customFormat="1" ht="15.75" customHeight="1" x14ac:dyDescent="0.25">
      <c r="A754" s="75"/>
      <c r="B754" s="75"/>
      <c r="C754" s="76"/>
      <c r="D754" s="76"/>
      <c r="E754" s="76"/>
      <c r="F754" s="76"/>
      <c r="H754" s="75"/>
      <c r="I754" s="75"/>
      <c r="J754" s="75"/>
      <c r="K754" s="75"/>
    </row>
    <row r="755" spans="1:11" s="77" customFormat="1" ht="15.75" customHeight="1" x14ac:dyDescent="0.25">
      <c r="A755" s="75"/>
      <c r="B755" s="75"/>
      <c r="C755" s="76"/>
      <c r="D755" s="76"/>
      <c r="E755" s="76"/>
      <c r="F755" s="76"/>
      <c r="H755" s="75"/>
      <c r="I755" s="75"/>
      <c r="J755" s="75"/>
      <c r="K755" s="75"/>
    </row>
    <row r="756" spans="1:11" s="77" customFormat="1" ht="15.75" customHeight="1" x14ac:dyDescent="0.25">
      <c r="A756" s="75"/>
      <c r="B756" s="75"/>
      <c r="C756" s="76"/>
      <c r="D756" s="76"/>
      <c r="E756" s="76"/>
      <c r="F756" s="76"/>
      <c r="H756" s="75"/>
      <c r="I756" s="75"/>
      <c r="J756" s="75"/>
      <c r="K756" s="75"/>
    </row>
    <row r="757" spans="1:11" s="77" customFormat="1" ht="15.75" customHeight="1" x14ac:dyDescent="0.25">
      <c r="A757" s="75"/>
      <c r="B757" s="75"/>
      <c r="C757" s="76"/>
      <c r="D757" s="76"/>
      <c r="E757" s="76"/>
      <c r="F757" s="76"/>
      <c r="H757" s="75"/>
      <c r="I757" s="75"/>
      <c r="J757" s="75"/>
      <c r="K757" s="75"/>
    </row>
    <row r="758" spans="1:11" s="77" customFormat="1" ht="15.75" customHeight="1" x14ac:dyDescent="0.25">
      <c r="A758" s="75"/>
      <c r="B758" s="75"/>
      <c r="C758" s="76"/>
      <c r="D758" s="76"/>
      <c r="E758" s="76"/>
      <c r="F758" s="76"/>
      <c r="H758" s="75"/>
      <c r="I758" s="75"/>
      <c r="J758" s="75"/>
      <c r="K758" s="75"/>
    </row>
    <row r="759" spans="1:11" s="77" customFormat="1" ht="15.75" customHeight="1" x14ac:dyDescent="0.25">
      <c r="A759" s="75"/>
      <c r="B759" s="75"/>
      <c r="C759" s="76"/>
      <c r="D759" s="76"/>
      <c r="E759" s="76"/>
      <c r="F759" s="76"/>
      <c r="H759" s="75"/>
      <c r="I759" s="75"/>
      <c r="J759" s="75"/>
      <c r="K759" s="75"/>
    </row>
    <row r="760" spans="1:11" s="77" customFormat="1" ht="15.75" customHeight="1" x14ac:dyDescent="0.25">
      <c r="A760" s="75"/>
      <c r="B760" s="75"/>
      <c r="C760" s="76"/>
      <c r="D760" s="76"/>
      <c r="E760" s="76"/>
      <c r="F760" s="76"/>
      <c r="H760" s="75"/>
      <c r="I760" s="75"/>
      <c r="J760" s="75"/>
      <c r="K760" s="75"/>
    </row>
    <row r="761" spans="1:11" s="77" customFormat="1" ht="15.75" customHeight="1" x14ac:dyDescent="0.25">
      <c r="A761" s="75"/>
      <c r="B761" s="75"/>
      <c r="C761" s="76"/>
      <c r="D761" s="76"/>
      <c r="E761" s="76"/>
      <c r="F761" s="76"/>
      <c r="H761" s="75"/>
      <c r="I761" s="75"/>
      <c r="J761" s="75"/>
      <c r="K761" s="75"/>
    </row>
    <row r="762" spans="1:11" s="77" customFormat="1" ht="15.75" customHeight="1" x14ac:dyDescent="0.25">
      <c r="A762" s="75"/>
      <c r="B762" s="75"/>
      <c r="C762" s="76"/>
      <c r="D762" s="76"/>
      <c r="E762" s="76"/>
      <c r="F762" s="76"/>
      <c r="H762" s="75"/>
      <c r="I762" s="75"/>
      <c r="J762" s="75"/>
      <c r="K762" s="75"/>
    </row>
    <row r="763" spans="1:11" s="77" customFormat="1" ht="15.75" customHeight="1" x14ac:dyDescent="0.25">
      <c r="A763" s="75"/>
      <c r="B763" s="75"/>
      <c r="C763" s="76"/>
      <c r="D763" s="76"/>
      <c r="E763" s="76"/>
      <c r="F763" s="76"/>
      <c r="H763" s="75"/>
      <c r="I763" s="75"/>
      <c r="J763" s="75"/>
      <c r="K763" s="75"/>
    </row>
    <row r="764" spans="1:11" s="77" customFormat="1" ht="15.75" customHeight="1" x14ac:dyDescent="0.25">
      <c r="A764" s="75"/>
      <c r="B764" s="75"/>
      <c r="C764" s="76"/>
      <c r="D764" s="76"/>
      <c r="E764" s="76"/>
      <c r="F764" s="76"/>
      <c r="H764" s="75"/>
      <c r="I764" s="75"/>
      <c r="J764" s="75"/>
      <c r="K764" s="75"/>
    </row>
    <row r="765" spans="1:11" s="77" customFormat="1" ht="15.75" customHeight="1" x14ac:dyDescent="0.25">
      <c r="A765" s="75"/>
      <c r="B765" s="75"/>
      <c r="C765" s="76"/>
      <c r="D765" s="76"/>
      <c r="E765" s="76"/>
      <c r="F765" s="76"/>
      <c r="H765" s="75"/>
      <c r="I765" s="75"/>
      <c r="J765" s="75"/>
      <c r="K765" s="75"/>
    </row>
    <row r="766" spans="1:11" s="77" customFormat="1" ht="15.75" customHeight="1" x14ac:dyDescent="0.25">
      <c r="A766" s="75"/>
      <c r="B766" s="75"/>
      <c r="C766" s="76"/>
      <c r="D766" s="76"/>
      <c r="E766" s="76"/>
      <c r="F766" s="76"/>
      <c r="H766" s="75"/>
      <c r="I766" s="75"/>
      <c r="J766" s="75"/>
      <c r="K766" s="75"/>
    </row>
    <row r="767" spans="1:11" s="77" customFormat="1" ht="15.75" customHeight="1" x14ac:dyDescent="0.25">
      <c r="A767" s="75"/>
      <c r="B767" s="75"/>
      <c r="C767" s="76"/>
      <c r="D767" s="76"/>
      <c r="E767" s="76"/>
      <c r="F767" s="76"/>
      <c r="H767" s="75"/>
      <c r="I767" s="75"/>
      <c r="J767" s="75"/>
      <c r="K767" s="75"/>
    </row>
    <row r="768" spans="1:11" s="77" customFormat="1" ht="15.75" customHeight="1" x14ac:dyDescent="0.25">
      <c r="A768" s="75"/>
      <c r="B768" s="75"/>
      <c r="C768" s="76"/>
      <c r="D768" s="76"/>
      <c r="E768" s="76"/>
      <c r="F768" s="76"/>
      <c r="H768" s="75"/>
      <c r="I768" s="75"/>
      <c r="J768" s="75"/>
      <c r="K768" s="75"/>
    </row>
    <row r="769" spans="1:11" s="77" customFormat="1" ht="15.75" customHeight="1" x14ac:dyDescent="0.25">
      <c r="A769" s="75"/>
      <c r="B769" s="75"/>
      <c r="C769" s="76"/>
      <c r="D769" s="76"/>
      <c r="E769" s="76"/>
      <c r="F769" s="76"/>
      <c r="H769" s="75"/>
      <c r="I769" s="75"/>
      <c r="J769" s="75"/>
      <c r="K769" s="75"/>
    </row>
    <row r="770" spans="1:11" s="77" customFormat="1" ht="15.75" customHeight="1" x14ac:dyDescent="0.25">
      <c r="A770" s="75"/>
      <c r="B770" s="75"/>
      <c r="C770" s="76"/>
      <c r="D770" s="76"/>
      <c r="E770" s="76"/>
      <c r="F770" s="76"/>
      <c r="H770" s="75"/>
      <c r="I770" s="75"/>
      <c r="J770" s="75"/>
      <c r="K770" s="75"/>
    </row>
    <row r="771" spans="1:11" s="77" customFormat="1" ht="15.75" customHeight="1" x14ac:dyDescent="0.25">
      <c r="A771" s="75"/>
      <c r="B771" s="75"/>
      <c r="C771" s="76"/>
      <c r="D771" s="76"/>
      <c r="E771" s="76"/>
      <c r="F771" s="76"/>
      <c r="H771" s="75"/>
      <c r="I771" s="75"/>
      <c r="J771" s="75"/>
      <c r="K771" s="75"/>
    </row>
    <row r="772" spans="1:11" s="77" customFormat="1" ht="15.75" customHeight="1" x14ac:dyDescent="0.25">
      <c r="A772" s="75"/>
      <c r="B772" s="75"/>
      <c r="C772" s="76"/>
      <c r="D772" s="76"/>
      <c r="E772" s="76"/>
      <c r="F772" s="76"/>
      <c r="H772" s="75"/>
      <c r="I772" s="75"/>
      <c r="J772" s="75"/>
      <c r="K772" s="75"/>
    </row>
    <row r="773" spans="1:11" s="77" customFormat="1" ht="15.75" customHeight="1" x14ac:dyDescent="0.25">
      <c r="A773" s="75"/>
      <c r="B773" s="75"/>
      <c r="C773" s="76"/>
      <c r="D773" s="76"/>
      <c r="E773" s="76"/>
      <c r="F773" s="76"/>
      <c r="H773" s="75"/>
      <c r="I773" s="75"/>
      <c r="J773" s="75"/>
      <c r="K773" s="75"/>
    </row>
    <row r="774" spans="1:11" s="77" customFormat="1" ht="15.75" customHeight="1" x14ac:dyDescent="0.25">
      <c r="A774" s="75"/>
      <c r="B774" s="75"/>
      <c r="C774" s="76"/>
      <c r="D774" s="76"/>
      <c r="E774" s="76"/>
      <c r="F774" s="76"/>
      <c r="H774" s="75"/>
      <c r="I774" s="75"/>
      <c r="J774" s="75"/>
      <c r="K774" s="75"/>
    </row>
    <row r="775" spans="1:11" s="77" customFormat="1" ht="15.75" customHeight="1" x14ac:dyDescent="0.25">
      <c r="A775" s="75"/>
      <c r="B775" s="75"/>
      <c r="C775" s="76"/>
      <c r="D775" s="76"/>
      <c r="E775" s="76"/>
      <c r="F775" s="76"/>
      <c r="H775" s="75"/>
      <c r="I775" s="75"/>
      <c r="J775" s="75"/>
      <c r="K775" s="75"/>
    </row>
    <row r="776" spans="1:11" s="77" customFormat="1" ht="15.75" customHeight="1" x14ac:dyDescent="0.25">
      <c r="A776" s="75"/>
      <c r="B776" s="75"/>
      <c r="C776" s="76"/>
      <c r="D776" s="76"/>
      <c r="E776" s="76"/>
      <c r="F776" s="76"/>
      <c r="H776" s="75"/>
      <c r="I776" s="75"/>
      <c r="J776" s="75"/>
      <c r="K776" s="75"/>
    </row>
    <row r="777" spans="1:11" s="77" customFormat="1" ht="15.75" customHeight="1" x14ac:dyDescent="0.25">
      <c r="A777" s="75"/>
      <c r="B777" s="75"/>
      <c r="C777" s="76"/>
      <c r="D777" s="76"/>
      <c r="E777" s="76"/>
      <c r="F777" s="76"/>
      <c r="H777" s="75"/>
      <c r="I777" s="75"/>
      <c r="J777" s="75"/>
      <c r="K777" s="75"/>
    </row>
    <row r="778" spans="1:11" s="77" customFormat="1" ht="15.75" customHeight="1" x14ac:dyDescent="0.25">
      <c r="A778" s="75"/>
      <c r="B778" s="75"/>
      <c r="C778" s="76"/>
      <c r="D778" s="76"/>
      <c r="E778" s="76"/>
      <c r="F778" s="76"/>
      <c r="H778" s="75"/>
      <c r="I778" s="75"/>
      <c r="J778" s="75"/>
      <c r="K778" s="75"/>
    </row>
    <row r="779" spans="1:11" s="77" customFormat="1" ht="15.75" customHeight="1" x14ac:dyDescent="0.25">
      <c r="A779" s="75"/>
      <c r="B779" s="75"/>
      <c r="C779" s="76"/>
      <c r="D779" s="76"/>
      <c r="E779" s="76"/>
      <c r="F779" s="76"/>
      <c r="H779" s="75"/>
      <c r="I779" s="75"/>
      <c r="J779" s="75"/>
      <c r="K779" s="75"/>
    </row>
    <row r="780" spans="1:11" s="77" customFormat="1" ht="15.75" customHeight="1" x14ac:dyDescent="0.25">
      <c r="A780" s="75"/>
      <c r="B780" s="75"/>
      <c r="C780" s="76"/>
      <c r="D780" s="76"/>
      <c r="E780" s="76"/>
      <c r="F780" s="76"/>
      <c r="H780" s="75"/>
      <c r="I780" s="75"/>
      <c r="J780" s="75"/>
      <c r="K780" s="75"/>
    </row>
    <row r="781" spans="1:11" s="77" customFormat="1" ht="15.75" customHeight="1" x14ac:dyDescent="0.25">
      <c r="A781" s="75"/>
      <c r="B781" s="75"/>
      <c r="C781" s="76"/>
      <c r="D781" s="76"/>
      <c r="E781" s="76"/>
      <c r="F781" s="76"/>
      <c r="H781" s="75"/>
      <c r="I781" s="75"/>
      <c r="J781" s="75"/>
      <c r="K781" s="75"/>
    </row>
    <row r="782" spans="1:11" s="77" customFormat="1" ht="15.75" customHeight="1" x14ac:dyDescent="0.25">
      <c r="A782" s="75"/>
      <c r="B782" s="75"/>
      <c r="C782" s="76"/>
      <c r="D782" s="76"/>
      <c r="E782" s="76"/>
      <c r="F782" s="76"/>
      <c r="H782" s="75"/>
      <c r="I782" s="75"/>
      <c r="J782" s="75"/>
      <c r="K782" s="75"/>
    </row>
    <row r="783" spans="1:11" s="77" customFormat="1" ht="15.75" customHeight="1" x14ac:dyDescent="0.25">
      <c r="A783" s="75"/>
      <c r="B783" s="75"/>
      <c r="C783" s="76"/>
      <c r="D783" s="76"/>
      <c r="E783" s="76"/>
      <c r="F783" s="76"/>
      <c r="H783" s="75"/>
      <c r="I783" s="75"/>
      <c r="J783" s="75"/>
      <c r="K783" s="75"/>
    </row>
    <row r="784" spans="1:11" s="77" customFormat="1" ht="15.75" customHeight="1" x14ac:dyDescent="0.25">
      <c r="A784" s="75"/>
      <c r="B784" s="75"/>
      <c r="C784" s="76"/>
      <c r="D784" s="76"/>
      <c r="E784" s="76"/>
      <c r="F784" s="76"/>
      <c r="H784" s="75"/>
      <c r="I784" s="75"/>
      <c r="J784" s="75"/>
      <c r="K784" s="75"/>
    </row>
    <row r="785" spans="1:11" s="77" customFormat="1" ht="15.75" customHeight="1" x14ac:dyDescent="0.25">
      <c r="A785" s="75"/>
      <c r="B785" s="75"/>
      <c r="C785" s="76"/>
      <c r="D785" s="76"/>
      <c r="E785" s="76"/>
      <c r="F785" s="76"/>
      <c r="H785" s="75"/>
      <c r="I785" s="75"/>
      <c r="J785" s="75"/>
      <c r="K785" s="75"/>
    </row>
    <row r="786" spans="1:11" s="77" customFormat="1" ht="15.75" customHeight="1" x14ac:dyDescent="0.25">
      <c r="A786" s="75"/>
      <c r="B786" s="75"/>
      <c r="C786" s="76"/>
      <c r="D786" s="76"/>
      <c r="E786" s="76"/>
      <c r="F786" s="76"/>
      <c r="H786" s="75"/>
      <c r="I786" s="75"/>
      <c r="J786" s="75"/>
      <c r="K786" s="75"/>
    </row>
    <row r="787" spans="1:11" s="77" customFormat="1" ht="15.75" customHeight="1" x14ac:dyDescent="0.25">
      <c r="A787" s="75"/>
      <c r="B787" s="75"/>
      <c r="C787" s="76"/>
      <c r="D787" s="76"/>
      <c r="E787" s="76"/>
      <c r="F787" s="76"/>
      <c r="H787" s="75"/>
      <c r="I787" s="75"/>
      <c r="J787" s="75"/>
      <c r="K787" s="75"/>
    </row>
    <row r="788" spans="1:11" s="77" customFormat="1" ht="15.75" customHeight="1" x14ac:dyDescent="0.25">
      <c r="A788" s="75"/>
      <c r="B788" s="75"/>
      <c r="C788" s="76"/>
      <c r="D788" s="76"/>
      <c r="E788" s="76"/>
      <c r="F788" s="76"/>
      <c r="H788" s="75"/>
      <c r="I788" s="75"/>
      <c r="J788" s="75"/>
      <c r="K788" s="75"/>
    </row>
    <row r="789" spans="1:11" s="77" customFormat="1" ht="15.75" customHeight="1" x14ac:dyDescent="0.25">
      <c r="A789" s="75"/>
      <c r="B789" s="75"/>
      <c r="C789" s="76"/>
      <c r="D789" s="76"/>
      <c r="E789" s="76"/>
      <c r="F789" s="76"/>
      <c r="H789" s="75"/>
      <c r="I789" s="75"/>
      <c r="J789" s="75"/>
      <c r="K789" s="75"/>
    </row>
    <row r="790" spans="1:11" s="77" customFormat="1" ht="15.75" customHeight="1" x14ac:dyDescent="0.25">
      <c r="A790" s="75"/>
      <c r="B790" s="75"/>
      <c r="C790" s="76"/>
      <c r="D790" s="76"/>
      <c r="E790" s="76"/>
      <c r="F790" s="76"/>
      <c r="H790" s="75"/>
      <c r="I790" s="75"/>
      <c r="J790" s="75"/>
      <c r="K790" s="75"/>
    </row>
    <row r="791" spans="1:11" s="77" customFormat="1" ht="15.75" customHeight="1" x14ac:dyDescent="0.25">
      <c r="A791" s="75"/>
      <c r="B791" s="75"/>
      <c r="C791" s="76"/>
      <c r="D791" s="76"/>
      <c r="E791" s="76"/>
      <c r="F791" s="76"/>
      <c r="H791" s="75"/>
      <c r="I791" s="75"/>
      <c r="J791" s="75"/>
      <c r="K791" s="75"/>
    </row>
    <row r="792" spans="1:11" s="77" customFormat="1" ht="15.75" customHeight="1" x14ac:dyDescent="0.25">
      <c r="A792" s="75"/>
      <c r="B792" s="75"/>
      <c r="C792" s="76"/>
      <c r="D792" s="76"/>
      <c r="E792" s="76"/>
      <c r="F792" s="76"/>
      <c r="H792" s="75"/>
      <c r="I792" s="75"/>
      <c r="J792" s="75"/>
      <c r="K792" s="75"/>
    </row>
    <row r="793" spans="1:11" s="77" customFormat="1" ht="15.75" customHeight="1" x14ac:dyDescent="0.25">
      <c r="A793" s="75"/>
      <c r="B793" s="75"/>
      <c r="C793" s="76"/>
      <c r="D793" s="76"/>
      <c r="E793" s="76"/>
      <c r="F793" s="76"/>
      <c r="H793" s="75"/>
      <c r="I793" s="75"/>
      <c r="J793" s="75"/>
      <c r="K793" s="75"/>
    </row>
    <row r="794" spans="1:11" s="77" customFormat="1" ht="15.75" customHeight="1" x14ac:dyDescent="0.25">
      <c r="A794" s="75"/>
      <c r="B794" s="75"/>
      <c r="C794" s="76"/>
      <c r="D794" s="76"/>
      <c r="E794" s="76"/>
      <c r="F794" s="76"/>
      <c r="H794" s="75"/>
      <c r="I794" s="75"/>
      <c r="J794" s="75"/>
      <c r="K794" s="75"/>
    </row>
    <row r="795" spans="1:11" s="77" customFormat="1" ht="15.75" customHeight="1" x14ac:dyDescent="0.25">
      <c r="A795" s="75"/>
      <c r="B795" s="75"/>
      <c r="C795" s="76"/>
      <c r="D795" s="76"/>
      <c r="E795" s="76"/>
      <c r="F795" s="76"/>
      <c r="H795" s="75"/>
      <c r="I795" s="75"/>
      <c r="J795" s="75"/>
      <c r="K795" s="75"/>
    </row>
    <row r="796" spans="1:11" s="77" customFormat="1" ht="15.75" customHeight="1" x14ac:dyDescent="0.25">
      <c r="A796" s="75"/>
      <c r="B796" s="75"/>
      <c r="C796" s="76"/>
      <c r="D796" s="76"/>
      <c r="E796" s="76"/>
      <c r="F796" s="76"/>
      <c r="H796" s="75"/>
      <c r="I796" s="75"/>
      <c r="J796" s="75"/>
      <c r="K796" s="75"/>
    </row>
    <row r="797" spans="1:11" s="77" customFormat="1" ht="15.75" customHeight="1" x14ac:dyDescent="0.25">
      <c r="A797" s="75"/>
      <c r="B797" s="75"/>
      <c r="C797" s="76"/>
      <c r="D797" s="76"/>
      <c r="E797" s="76"/>
      <c r="F797" s="76"/>
      <c r="H797" s="75"/>
      <c r="I797" s="75"/>
      <c r="J797" s="75"/>
      <c r="K797" s="75"/>
    </row>
    <row r="798" spans="1:11" s="77" customFormat="1" ht="15.75" customHeight="1" x14ac:dyDescent="0.25">
      <c r="A798" s="75"/>
      <c r="B798" s="75"/>
      <c r="C798" s="76"/>
      <c r="D798" s="76"/>
      <c r="E798" s="76"/>
      <c r="F798" s="76"/>
      <c r="H798" s="75"/>
      <c r="I798" s="75"/>
      <c r="J798" s="75"/>
      <c r="K798" s="75"/>
    </row>
    <row r="799" spans="1:11" s="77" customFormat="1" ht="15.75" customHeight="1" x14ac:dyDescent="0.25">
      <c r="A799" s="75"/>
      <c r="B799" s="75"/>
      <c r="C799" s="76"/>
      <c r="D799" s="76"/>
      <c r="E799" s="76"/>
      <c r="F799" s="76"/>
      <c r="H799" s="75"/>
      <c r="I799" s="75"/>
      <c r="J799" s="75"/>
      <c r="K799" s="75"/>
    </row>
    <row r="800" spans="1:11" s="77" customFormat="1" ht="15.75" customHeight="1" x14ac:dyDescent="0.25">
      <c r="A800" s="75"/>
      <c r="B800" s="75"/>
      <c r="C800" s="76"/>
      <c r="D800" s="76"/>
      <c r="E800" s="76"/>
      <c r="F800" s="76"/>
      <c r="H800" s="75"/>
      <c r="I800" s="75"/>
      <c r="J800" s="75"/>
      <c r="K800" s="75"/>
    </row>
    <row r="801" spans="1:11" s="77" customFormat="1" ht="15.75" customHeight="1" x14ac:dyDescent="0.25">
      <c r="A801" s="75"/>
      <c r="B801" s="75"/>
      <c r="C801" s="76"/>
      <c r="D801" s="76"/>
      <c r="E801" s="76"/>
      <c r="F801" s="76"/>
      <c r="H801" s="75"/>
      <c r="I801" s="75"/>
      <c r="J801" s="75"/>
      <c r="K801" s="75"/>
    </row>
    <row r="802" spans="1:11" s="77" customFormat="1" ht="15.75" customHeight="1" x14ac:dyDescent="0.25">
      <c r="A802" s="75"/>
      <c r="B802" s="75"/>
      <c r="C802" s="76"/>
      <c r="D802" s="76"/>
      <c r="E802" s="76"/>
      <c r="F802" s="76"/>
      <c r="H802" s="75"/>
      <c r="I802" s="75"/>
      <c r="J802" s="75"/>
      <c r="K802" s="75"/>
    </row>
    <row r="803" spans="1:11" s="77" customFormat="1" ht="15.75" customHeight="1" x14ac:dyDescent="0.25">
      <c r="A803" s="75"/>
      <c r="B803" s="75"/>
      <c r="C803" s="76"/>
      <c r="D803" s="76"/>
      <c r="E803" s="76"/>
      <c r="F803" s="76"/>
      <c r="H803" s="75"/>
      <c r="I803" s="75"/>
      <c r="J803" s="75"/>
      <c r="K803" s="75"/>
    </row>
    <row r="804" spans="1:11" s="77" customFormat="1" ht="15.75" customHeight="1" x14ac:dyDescent="0.25">
      <c r="A804" s="75"/>
      <c r="B804" s="75"/>
      <c r="C804" s="76"/>
      <c r="D804" s="76"/>
      <c r="E804" s="76"/>
      <c r="F804" s="76"/>
      <c r="H804" s="75"/>
      <c r="I804" s="75"/>
      <c r="J804" s="75"/>
      <c r="K804" s="75"/>
    </row>
    <row r="805" spans="1:11" s="77" customFormat="1" ht="15.75" customHeight="1" x14ac:dyDescent="0.25">
      <c r="A805" s="75"/>
      <c r="B805" s="75"/>
      <c r="C805" s="76"/>
      <c r="D805" s="76"/>
      <c r="E805" s="76"/>
      <c r="F805" s="76"/>
      <c r="H805" s="75"/>
      <c r="I805" s="75"/>
      <c r="J805" s="75"/>
      <c r="K805" s="75"/>
    </row>
    <row r="806" spans="1:11" s="77" customFormat="1" ht="15.75" customHeight="1" x14ac:dyDescent="0.25">
      <c r="A806" s="75"/>
      <c r="B806" s="75"/>
      <c r="C806" s="76"/>
      <c r="D806" s="76"/>
      <c r="E806" s="76"/>
      <c r="F806" s="76"/>
      <c r="H806" s="75"/>
      <c r="I806" s="75"/>
      <c r="J806" s="75"/>
      <c r="K806" s="75"/>
    </row>
    <row r="807" spans="1:11" s="77" customFormat="1" ht="15.75" customHeight="1" x14ac:dyDescent="0.25">
      <c r="A807" s="75"/>
      <c r="B807" s="75"/>
      <c r="C807" s="76"/>
      <c r="D807" s="76"/>
      <c r="E807" s="76"/>
      <c r="F807" s="76"/>
      <c r="H807" s="75"/>
      <c r="I807" s="75"/>
      <c r="J807" s="75"/>
      <c r="K807" s="75"/>
    </row>
    <row r="808" spans="1:11" s="77" customFormat="1" ht="15.75" customHeight="1" x14ac:dyDescent="0.25">
      <c r="A808" s="75"/>
      <c r="B808" s="75"/>
      <c r="C808" s="76"/>
      <c r="D808" s="76"/>
      <c r="E808" s="76"/>
      <c r="F808" s="76"/>
      <c r="H808" s="75"/>
      <c r="I808" s="75"/>
      <c r="J808" s="75"/>
      <c r="K808" s="75"/>
    </row>
    <row r="809" spans="1:11" s="77" customFormat="1" ht="15.75" customHeight="1" x14ac:dyDescent="0.25">
      <c r="A809" s="75"/>
      <c r="B809" s="75"/>
      <c r="C809" s="76"/>
      <c r="D809" s="76"/>
      <c r="E809" s="76"/>
      <c r="F809" s="76"/>
      <c r="H809" s="75"/>
      <c r="I809" s="75"/>
      <c r="J809" s="75"/>
      <c r="K809" s="75"/>
    </row>
    <row r="810" spans="1:11" s="77" customFormat="1" ht="15.75" customHeight="1" x14ac:dyDescent="0.25">
      <c r="A810" s="75"/>
      <c r="B810" s="75"/>
      <c r="C810" s="76"/>
      <c r="D810" s="76"/>
      <c r="E810" s="76"/>
      <c r="F810" s="76"/>
      <c r="H810" s="75"/>
      <c r="I810" s="75"/>
      <c r="J810" s="75"/>
      <c r="K810" s="75"/>
    </row>
    <row r="811" spans="1:11" s="77" customFormat="1" ht="15.75" customHeight="1" x14ac:dyDescent="0.25">
      <c r="A811" s="75"/>
      <c r="B811" s="75"/>
      <c r="C811" s="76"/>
      <c r="D811" s="76"/>
      <c r="E811" s="76"/>
      <c r="F811" s="76"/>
      <c r="H811" s="75"/>
      <c r="I811" s="75"/>
      <c r="J811" s="75"/>
      <c r="K811" s="75"/>
    </row>
    <row r="812" spans="1:11" s="77" customFormat="1" ht="15.75" customHeight="1" x14ac:dyDescent="0.25">
      <c r="A812" s="75"/>
      <c r="B812" s="75"/>
      <c r="C812" s="76"/>
      <c r="D812" s="76"/>
      <c r="E812" s="76"/>
      <c r="F812" s="76"/>
      <c r="H812" s="75"/>
      <c r="I812" s="75"/>
      <c r="J812" s="75"/>
      <c r="K812" s="75"/>
    </row>
    <row r="813" spans="1:11" s="77" customFormat="1" ht="15.75" customHeight="1" x14ac:dyDescent="0.25">
      <c r="A813" s="75"/>
      <c r="B813" s="75"/>
      <c r="C813" s="76"/>
      <c r="D813" s="76"/>
      <c r="E813" s="76"/>
      <c r="F813" s="76"/>
      <c r="H813" s="75"/>
      <c r="I813" s="75"/>
      <c r="J813" s="75"/>
      <c r="K813" s="75"/>
    </row>
    <row r="814" spans="1:11" s="77" customFormat="1" ht="15.75" customHeight="1" x14ac:dyDescent="0.25">
      <c r="A814" s="75"/>
      <c r="B814" s="75"/>
      <c r="C814" s="76"/>
      <c r="D814" s="76"/>
      <c r="E814" s="76"/>
      <c r="F814" s="76"/>
      <c r="H814" s="75"/>
      <c r="I814" s="75"/>
      <c r="J814" s="75"/>
      <c r="K814" s="75"/>
    </row>
    <row r="815" spans="1:11" s="77" customFormat="1" ht="15.75" customHeight="1" x14ac:dyDescent="0.25">
      <c r="A815" s="75"/>
      <c r="B815" s="75"/>
      <c r="C815" s="76"/>
      <c r="D815" s="76"/>
      <c r="E815" s="76"/>
      <c r="F815" s="76"/>
      <c r="H815" s="75"/>
      <c r="I815" s="75"/>
      <c r="J815" s="75"/>
      <c r="K815" s="75"/>
    </row>
    <row r="816" spans="1:11" s="77" customFormat="1" ht="15.75" customHeight="1" x14ac:dyDescent="0.25">
      <c r="A816" s="75"/>
      <c r="B816" s="75"/>
      <c r="C816" s="76"/>
      <c r="D816" s="76"/>
      <c r="E816" s="76"/>
      <c r="F816" s="76"/>
      <c r="H816" s="75"/>
      <c r="I816" s="75"/>
      <c r="J816" s="75"/>
      <c r="K816" s="75"/>
    </row>
    <row r="817" spans="1:11" s="77" customFormat="1" ht="15.75" customHeight="1" x14ac:dyDescent="0.25">
      <c r="A817" s="75"/>
      <c r="B817" s="75"/>
      <c r="C817" s="76"/>
      <c r="D817" s="76"/>
      <c r="E817" s="76"/>
      <c r="F817" s="76"/>
      <c r="H817" s="75"/>
      <c r="I817" s="75"/>
      <c r="J817" s="75"/>
      <c r="K817" s="75"/>
    </row>
    <row r="818" spans="1:11" s="77" customFormat="1" ht="15.75" customHeight="1" x14ac:dyDescent="0.25">
      <c r="A818" s="75"/>
      <c r="B818" s="75"/>
      <c r="C818" s="76"/>
      <c r="D818" s="76"/>
      <c r="E818" s="76"/>
      <c r="F818" s="76"/>
      <c r="H818" s="75"/>
      <c r="I818" s="75"/>
      <c r="J818" s="75"/>
      <c r="K818" s="75"/>
    </row>
    <row r="819" spans="1:11" s="77" customFormat="1" ht="15.75" customHeight="1" x14ac:dyDescent="0.25">
      <c r="A819" s="75"/>
      <c r="B819" s="75"/>
      <c r="C819" s="76"/>
      <c r="D819" s="76"/>
      <c r="E819" s="76"/>
      <c r="F819" s="76"/>
      <c r="H819" s="75"/>
      <c r="I819" s="75"/>
      <c r="J819" s="75"/>
      <c r="K819" s="75"/>
    </row>
    <row r="820" spans="1:11" s="77" customFormat="1" ht="15.75" customHeight="1" x14ac:dyDescent="0.25">
      <c r="A820" s="75"/>
      <c r="B820" s="75"/>
      <c r="C820" s="76"/>
      <c r="D820" s="76"/>
      <c r="E820" s="76"/>
      <c r="F820" s="76"/>
      <c r="H820" s="75"/>
      <c r="I820" s="75"/>
      <c r="J820" s="75"/>
      <c r="K820" s="75"/>
    </row>
    <row r="821" spans="1:11" s="77" customFormat="1" ht="15.75" customHeight="1" x14ac:dyDescent="0.25">
      <c r="A821" s="75"/>
      <c r="B821" s="75"/>
      <c r="C821" s="76"/>
      <c r="D821" s="76"/>
      <c r="E821" s="76"/>
      <c r="F821" s="76"/>
      <c r="H821" s="75"/>
      <c r="I821" s="75"/>
      <c r="J821" s="75"/>
      <c r="K821" s="75"/>
    </row>
    <row r="822" spans="1:11" s="77" customFormat="1" ht="15.75" customHeight="1" x14ac:dyDescent="0.25">
      <c r="A822" s="75"/>
      <c r="B822" s="75"/>
      <c r="C822" s="76"/>
      <c r="D822" s="76"/>
      <c r="E822" s="76"/>
      <c r="F822" s="76"/>
      <c r="H822" s="75"/>
      <c r="I822" s="75"/>
      <c r="J822" s="75"/>
      <c r="K822" s="75"/>
    </row>
    <row r="823" spans="1:11" s="77" customFormat="1" ht="15.75" customHeight="1" x14ac:dyDescent="0.25">
      <c r="A823" s="75"/>
      <c r="B823" s="75"/>
      <c r="C823" s="76"/>
      <c r="D823" s="76"/>
      <c r="E823" s="76"/>
      <c r="F823" s="76"/>
      <c r="H823" s="75"/>
      <c r="I823" s="75"/>
      <c r="J823" s="75"/>
      <c r="K823" s="75"/>
    </row>
    <row r="824" spans="1:11" s="77" customFormat="1" ht="15.75" customHeight="1" x14ac:dyDescent="0.25">
      <c r="A824" s="75"/>
      <c r="B824" s="75"/>
      <c r="C824" s="76"/>
      <c r="D824" s="76"/>
      <c r="E824" s="76"/>
      <c r="F824" s="76"/>
      <c r="H824" s="75"/>
      <c r="I824" s="75"/>
      <c r="J824" s="75"/>
      <c r="K824" s="75"/>
    </row>
    <row r="825" spans="1:11" s="77" customFormat="1" ht="15.75" customHeight="1" x14ac:dyDescent="0.25">
      <c r="A825" s="75"/>
      <c r="B825" s="75"/>
      <c r="C825" s="76"/>
      <c r="D825" s="76"/>
      <c r="E825" s="76"/>
      <c r="F825" s="76"/>
      <c r="H825" s="75"/>
      <c r="I825" s="75"/>
      <c r="J825" s="75"/>
      <c r="K825" s="75"/>
    </row>
    <row r="826" spans="1:11" s="77" customFormat="1" ht="15.75" customHeight="1" x14ac:dyDescent="0.25">
      <c r="A826" s="75"/>
      <c r="B826" s="75"/>
      <c r="C826" s="76"/>
      <c r="D826" s="76"/>
      <c r="E826" s="76"/>
      <c r="F826" s="76"/>
      <c r="H826" s="75"/>
      <c r="I826" s="75"/>
      <c r="J826" s="75"/>
      <c r="K826" s="75"/>
    </row>
    <row r="827" spans="1:11" s="77" customFormat="1" ht="15.75" customHeight="1" x14ac:dyDescent="0.25">
      <c r="A827" s="75"/>
      <c r="B827" s="75"/>
      <c r="C827" s="76"/>
      <c r="D827" s="76"/>
      <c r="E827" s="76"/>
      <c r="F827" s="76"/>
      <c r="H827" s="75"/>
      <c r="I827" s="75"/>
      <c r="J827" s="75"/>
      <c r="K827" s="75"/>
    </row>
    <row r="828" spans="1:11" s="77" customFormat="1" ht="15.75" customHeight="1" x14ac:dyDescent="0.25">
      <c r="A828" s="75"/>
      <c r="B828" s="75"/>
      <c r="C828" s="76"/>
      <c r="D828" s="76"/>
      <c r="E828" s="76"/>
      <c r="F828" s="76"/>
      <c r="H828" s="75"/>
      <c r="I828" s="75"/>
      <c r="J828" s="75"/>
      <c r="K828" s="75"/>
    </row>
    <row r="829" spans="1:11" s="77" customFormat="1" ht="15.75" customHeight="1" x14ac:dyDescent="0.25">
      <c r="A829" s="75"/>
      <c r="B829" s="75"/>
      <c r="C829" s="76"/>
      <c r="D829" s="76"/>
      <c r="E829" s="76"/>
      <c r="F829" s="76"/>
      <c r="H829" s="75"/>
      <c r="I829" s="75"/>
      <c r="J829" s="75"/>
      <c r="K829" s="75"/>
    </row>
    <row r="830" spans="1:11" s="77" customFormat="1" ht="15.75" customHeight="1" x14ac:dyDescent="0.25">
      <c r="A830" s="75"/>
      <c r="B830" s="75"/>
      <c r="C830" s="76"/>
      <c r="D830" s="76"/>
      <c r="E830" s="76"/>
      <c r="F830" s="76"/>
      <c r="H830" s="75"/>
      <c r="I830" s="75"/>
      <c r="J830" s="75"/>
      <c r="K830" s="75"/>
    </row>
    <row r="831" spans="1:11" s="77" customFormat="1" ht="15.75" customHeight="1" x14ac:dyDescent="0.25">
      <c r="A831" s="75"/>
      <c r="B831" s="75"/>
      <c r="C831" s="76"/>
      <c r="D831" s="76"/>
      <c r="E831" s="76"/>
      <c r="F831" s="76"/>
      <c r="H831" s="75"/>
      <c r="I831" s="75"/>
      <c r="J831" s="75"/>
      <c r="K831" s="75"/>
    </row>
    <row r="832" spans="1:11" s="77" customFormat="1" ht="15.75" customHeight="1" x14ac:dyDescent="0.25">
      <c r="A832" s="75"/>
      <c r="B832" s="75"/>
      <c r="C832" s="76"/>
      <c r="D832" s="76"/>
      <c r="E832" s="76"/>
      <c r="F832" s="76"/>
      <c r="H832" s="75"/>
      <c r="I832" s="75"/>
      <c r="J832" s="75"/>
      <c r="K832" s="75"/>
    </row>
    <row r="833" spans="1:11" s="77" customFormat="1" ht="15.75" customHeight="1" x14ac:dyDescent="0.25">
      <c r="A833" s="75"/>
      <c r="B833" s="75"/>
      <c r="C833" s="76"/>
      <c r="D833" s="76"/>
      <c r="E833" s="76"/>
      <c r="F833" s="76"/>
      <c r="H833" s="75"/>
      <c r="I833" s="75"/>
      <c r="J833" s="75"/>
      <c r="K833" s="75"/>
    </row>
    <row r="834" spans="1:11" s="77" customFormat="1" ht="15.75" customHeight="1" x14ac:dyDescent="0.25">
      <c r="A834" s="75"/>
      <c r="B834" s="75"/>
      <c r="C834" s="76"/>
      <c r="D834" s="76"/>
      <c r="E834" s="76"/>
      <c r="F834" s="76"/>
      <c r="H834" s="75"/>
      <c r="I834" s="75"/>
      <c r="J834" s="75"/>
      <c r="K834" s="75"/>
    </row>
    <row r="835" spans="1:11" s="77" customFormat="1" ht="15.75" customHeight="1" x14ac:dyDescent="0.25">
      <c r="A835" s="75"/>
      <c r="B835" s="75"/>
      <c r="C835" s="76"/>
      <c r="D835" s="76"/>
      <c r="E835" s="76"/>
      <c r="F835" s="76"/>
      <c r="H835" s="75"/>
      <c r="I835" s="75"/>
      <c r="J835" s="75"/>
      <c r="K835" s="75"/>
    </row>
    <row r="836" spans="1:11" s="77" customFormat="1" ht="15.75" customHeight="1" x14ac:dyDescent="0.25">
      <c r="A836" s="75"/>
      <c r="B836" s="75"/>
      <c r="C836" s="76"/>
      <c r="D836" s="76"/>
      <c r="E836" s="76"/>
      <c r="F836" s="76"/>
      <c r="H836" s="75"/>
      <c r="I836" s="75"/>
      <c r="J836" s="75"/>
      <c r="K836" s="75"/>
    </row>
    <row r="837" spans="1:11" s="77" customFormat="1" ht="15.75" customHeight="1" x14ac:dyDescent="0.25">
      <c r="A837" s="75"/>
      <c r="B837" s="75"/>
      <c r="C837" s="76"/>
      <c r="D837" s="76"/>
      <c r="E837" s="76"/>
      <c r="F837" s="76"/>
      <c r="H837" s="75"/>
      <c r="I837" s="75"/>
      <c r="J837" s="75"/>
      <c r="K837" s="75"/>
    </row>
    <row r="838" spans="1:11" s="77" customFormat="1" ht="15.75" customHeight="1" x14ac:dyDescent="0.25">
      <c r="A838" s="75"/>
      <c r="B838" s="75"/>
      <c r="C838" s="76"/>
      <c r="D838" s="76"/>
      <c r="E838" s="76"/>
      <c r="F838" s="76"/>
      <c r="H838" s="75"/>
      <c r="I838" s="75"/>
      <c r="J838" s="75"/>
      <c r="K838" s="75"/>
    </row>
    <row r="839" spans="1:11" s="77" customFormat="1" ht="15.75" customHeight="1" x14ac:dyDescent="0.25">
      <c r="A839" s="75"/>
      <c r="B839" s="75"/>
      <c r="C839" s="76"/>
      <c r="D839" s="76"/>
      <c r="E839" s="76"/>
      <c r="F839" s="76"/>
      <c r="H839" s="75"/>
      <c r="I839" s="75"/>
      <c r="J839" s="75"/>
      <c r="K839" s="75"/>
    </row>
    <row r="840" spans="1:11" s="77" customFormat="1" ht="15.75" customHeight="1" x14ac:dyDescent="0.25">
      <c r="A840" s="75"/>
      <c r="B840" s="75"/>
      <c r="C840" s="76"/>
      <c r="D840" s="76"/>
      <c r="E840" s="76"/>
      <c r="F840" s="76"/>
      <c r="H840" s="75"/>
      <c r="I840" s="75"/>
      <c r="J840" s="75"/>
      <c r="K840" s="75"/>
    </row>
    <row r="841" spans="1:11" s="77" customFormat="1" ht="15.75" customHeight="1" x14ac:dyDescent="0.25">
      <c r="A841" s="75"/>
      <c r="B841" s="75"/>
      <c r="C841" s="76"/>
      <c r="D841" s="76"/>
      <c r="E841" s="76"/>
      <c r="F841" s="76"/>
      <c r="H841" s="75"/>
      <c r="I841" s="75"/>
      <c r="J841" s="75"/>
      <c r="K841" s="75"/>
    </row>
    <row r="842" spans="1:11" s="77" customFormat="1" ht="15.75" customHeight="1" x14ac:dyDescent="0.25">
      <c r="A842" s="75"/>
      <c r="B842" s="75"/>
      <c r="C842" s="76"/>
      <c r="D842" s="76"/>
      <c r="E842" s="76"/>
      <c r="F842" s="76"/>
      <c r="H842" s="75"/>
      <c r="I842" s="75"/>
      <c r="J842" s="75"/>
      <c r="K842" s="75"/>
    </row>
    <row r="843" spans="1:11" s="77" customFormat="1" ht="15.75" customHeight="1" x14ac:dyDescent="0.25">
      <c r="A843" s="75"/>
      <c r="B843" s="75"/>
      <c r="C843" s="76"/>
      <c r="D843" s="76"/>
      <c r="E843" s="76"/>
      <c r="F843" s="76"/>
      <c r="H843" s="75"/>
      <c r="I843" s="75"/>
      <c r="J843" s="75"/>
      <c r="K843" s="75"/>
    </row>
    <row r="844" spans="1:11" s="77" customFormat="1" ht="15.75" customHeight="1" x14ac:dyDescent="0.25">
      <c r="A844" s="75"/>
      <c r="B844" s="75"/>
      <c r="C844" s="76"/>
      <c r="D844" s="76"/>
      <c r="E844" s="76"/>
      <c r="F844" s="76"/>
      <c r="H844" s="75"/>
      <c r="I844" s="75"/>
      <c r="J844" s="75"/>
      <c r="K844" s="75"/>
    </row>
    <row r="845" spans="1:11" s="77" customFormat="1" ht="15.75" customHeight="1" x14ac:dyDescent="0.25">
      <c r="A845" s="75"/>
      <c r="B845" s="75"/>
      <c r="C845" s="76"/>
      <c r="D845" s="76"/>
      <c r="E845" s="76"/>
      <c r="F845" s="76"/>
      <c r="H845" s="75"/>
      <c r="I845" s="75"/>
      <c r="J845" s="75"/>
      <c r="K845" s="75"/>
    </row>
    <row r="846" spans="1:11" s="77" customFormat="1" ht="15.75" customHeight="1" x14ac:dyDescent="0.25">
      <c r="A846" s="75"/>
      <c r="B846" s="75"/>
      <c r="C846" s="76"/>
      <c r="D846" s="76"/>
      <c r="E846" s="76"/>
      <c r="F846" s="76"/>
      <c r="H846" s="75"/>
      <c r="I846" s="75"/>
      <c r="J846" s="75"/>
      <c r="K846" s="75"/>
    </row>
    <row r="847" spans="1:11" s="77" customFormat="1" ht="15.75" customHeight="1" x14ac:dyDescent="0.25">
      <c r="A847" s="75"/>
      <c r="B847" s="75"/>
      <c r="C847" s="76"/>
      <c r="D847" s="76"/>
      <c r="E847" s="76"/>
      <c r="F847" s="76"/>
      <c r="H847" s="75"/>
      <c r="I847" s="75"/>
      <c r="J847" s="75"/>
      <c r="K847" s="75"/>
    </row>
    <row r="848" spans="1:11" s="77" customFormat="1" ht="15.75" customHeight="1" x14ac:dyDescent="0.25">
      <c r="A848" s="75"/>
      <c r="B848" s="75"/>
      <c r="C848" s="76"/>
      <c r="D848" s="76"/>
      <c r="E848" s="76"/>
      <c r="F848" s="76"/>
      <c r="H848" s="75"/>
      <c r="I848" s="75"/>
      <c r="J848" s="75"/>
      <c r="K848" s="75"/>
    </row>
    <row r="849" spans="1:11" s="77" customFormat="1" ht="15.75" customHeight="1" x14ac:dyDescent="0.25">
      <c r="A849" s="75"/>
      <c r="B849" s="75"/>
      <c r="C849" s="76"/>
      <c r="D849" s="76"/>
      <c r="E849" s="76"/>
      <c r="F849" s="76"/>
      <c r="H849" s="75"/>
      <c r="I849" s="75"/>
      <c r="J849" s="75"/>
      <c r="K849" s="75"/>
    </row>
    <row r="850" spans="1:11" s="77" customFormat="1" ht="15.75" customHeight="1" x14ac:dyDescent="0.25">
      <c r="A850" s="75"/>
      <c r="B850" s="75"/>
      <c r="C850" s="76"/>
      <c r="D850" s="76"/>
      <c r="E850" s="76"/>
      <c r="F850" s="76"/>
      <c r="H850" s="75"/>
      <c r="I850" s="75"/>
      <c r="J850" s="75"/>
      <c r="K850" s="75"/>
    </row>
    <row r="851" spans="1:11" s="77" customFormat="1" ht="15.75" customHeight="1" x14ac:dyDescent="0.25">
      <c r="A851" s="75"/>
      <c r="B851" s="75"/>
      <c r="C851" s="76"/>
      <c r="D851" s="76"/>
      <c r="E851" s="76"/>
      <c r="F851" s="76"/>
      <c r="H851" s="75"/>
      <c r="I851" s="75"/>
      <c r="J851" s="75"/>
      <c r="K851" s="75"/>
    </row>
    <row r="852" spans="1:11" s="77" customFormat="1" ht="15.75" customHeight="1" x14ac:dyDescent="0.25">
      <c r="A852" s="75"/>
      <c r="B852" s="75"/>
      <c r="C852" s="76"/>
      <c r="D852" s="76"/>
      <c r="E852" s="76"/>
      <c r="F852" s="76"/>
      <c r="H852" s="75"/>
      <c r="I852" s="75"/>
      <c r="J852" s="75"/>
      <c r="K852" s="75"/>
    </row>
    <row r="853" spans="1:11" s="77" customFormat="1" ht="15.75" customHeight="1" x14ac:dyDescent="0.25">
      <c r="A853" s="75"/>
      <c r="B853" s="75"/>
      <c r="C853" s="76"/>
      <c r="D853" s="76"/>
      <c r="E853" s="76"/>
      <c r="F853" s="76"/>
      <c r="H853" s="75"/>
      <c r="I853" s="75"/>
      <c r="J853" s="75"/>
      <c r="K853" s="75"/>
    </row>
    <row r="854" spans="1:11" s="77" customFormat="1" ht="15.75" customHeight="1" x14ac:dyDescent="0.25">
      <c r="A854" s="75"/>
      <c r="B854" s="75"/>
      <c r="C854" s="76"/>
      <c r="D854" s="76"/>
      <c r="E854" s="76"/>
      <c r="F854" s="76"/>
      <c r="H854" s="75"/>
      <c r="I854" s="75"/>
      <c r="J854" s="75"/>
      <c r="K854" s="75"/>
    </row>
    <row r="855" spans="1:11" s="77" customFormat="1" ht="15.75" customHeight="1" x14ac:dyDescent="0.25">
      <c r="A855" s="75"/>
      <c r="B855" s="75"/>
      <c r="C855" s="76"/>
      <c r="D855" s="76"/>
      <c r="E855" s="76"/>
      <c r="F855" s="76"/>
      <c r="H855" s="75"/>
      <c r="I855" s="75"/>
      <c r="J855" s="75"/>
      <c r="K855" s="75"/>
    </row>
    <row r="856" spans="1:11" s="77" customFormat="1" ht="15.75" customHeight="1" x14ac:dyDescent="0.25">
      <c r="A856" s="75"/>
      <c r="B856" s="75"/>
      <c r="C856" s="76"/>
      <c r="D856" s="76"/>
      <c r="E856" s="76"/>
      <c r="F856" s="76"/>
      <c r="H856" s="75"/>
      <c r="I856" s="75"/>
      <c r="J856" s="75"/>
      <c r="K856" s="75"/>
    </row>
    <row r="857" spans="1:11" s="77" customFormat="1" ht="15.75" customHeight="1" x14ac:dyDescent="0.25">
      <c r="A857" s="75"/>
      <c r="B857" s="75"/>
      <c r="C857" s="76"/>
      <c r="D857" s="76"/>
      <c r="E857" s="76"/>
      <c r="F857" s="76"/>
      <c r="H857" s="75"/>
      <c r="I857" s="75"/>
      <c r="J857" s="75"/>
      <c r="K857" s="75"/>
    </row>
    <row r="858" spans="1:11" s="77" customFormat="1" ht="15.75" customHeight="1" x14ac:dyDescent="0.25">
      <c r="A858" s="75"/>
      <c r="B858" s="75"/>
      <c r="C858" s="76"/>
      <c r="D858" s="76"/>
      <c r="E858" s="76"/>
      <c r="F858" s="76"/>
      <c r="H858" s="75"/>
      <c r="I858" s="75"/>
      <c r="J858" s="75"/>
      <c r="K858" s="75"/>
    </row>
    <row r="859" spans="1:11" s="77" customFormat="1" ht="15.75" customHeight="1" x14ac:dyDescent="0.25">
      <c r="A859" s="75"/>
      <c r="B859" s="75"/>
      <c r="C859" s="76"/>
      <c r="D859" s="76"/>
      <c r="E859" s="76"/>
      <c r="F859" s="76"/>
      <c r="H859" s="75"/>
      <c r="I859" s="75"/>
      <c r="J859" s="75"/>
      <c r="K859" s="75"/>
    </row>
    <row r="860" spans="1:11" s="77" customFormat="1" ht="15.75" customHeight="1" x14ac:dyDescent="0.25">
      <c r="A860" s="75"/>
      <c r="B860" s="75"/>
      <c r="C860" s="76"/>
      <c r="D860" s="76"/>
      <c r="E860" s="76"/>
      <c r="F860" s="76"/>
      <c r="H860" s="75"/>
      <c r="I860" s="75"/>
      <c r="J860" s="75"/>
      <c r="K860" s="75"/>
    </row>
    <row r="861" spans="1:11" s="77" customFormat="1" ht="15.75" customHeight="1" x14ac:dyDescent="0.25">
      <c r="A861" s="75"/>
      <c r="B861" s="75"/>
      <c r="C861" s="76"/>
      <c r="D861" s="76"/>
      <c r="E861" s="76"/>
      <c r="F861" s="76"/>
      <c r="H861" s="75"/>
      <c r="I861" s="75"/>
      <c r="J861" s="75"/>
      <c r="K861" s="75"/>
    </row>
    <row r="862" spans="1:11" s="77" customFormat="1" ht="15.75" customHeight="1" x14ac:dyDescent="0.25">
      <c r="A862" s="75"/>
      <c r="B862" s="75"/>
      <c r="C862" s="76"/>
      <c r="D862" s="76"/>
      <c r="E862" s="76"/>
      <c r="F862" s="76"/>
      <c r="H862" s="75"/>
      <c r="I862" s="75"/>
      <c r="J862" s="75"/>
      <c r="K862" s="75"/>
    </row>
    <row r="863" spans="1:11" s="77" customFormat="1" ht="15.75" customHeight="1" x14ac:dyDescent="0.25">
      <c r="A863" s="75"/>
      <c r="B863" s="75"/>
      <c r="C863" s="76"/>
      <c r="D863" s="76"/>
      <c r="E863" s="76"/>
      <c r="F863" s="76"/>
      <c r="H863" s="75"/>
      <c r="I863" s="75"/>
      <c r="J863" s="75"/>
      <c r="K863" s="75"/>
    </row>
    <row r="864" spans="1:11" s="77" customFormat="1" ht="15.75" customHeight="1" x14ac:dyDescent="0.25">
      <c r="A864" s="75"/>
      <c r="B864" s="75"/>
      <c r="C864" s="76"/>
      <c r="D864" s="76"/>
      <c r="E864" s="76"/>
      <c r="F864" s="76"/>
      <c r="H864" s="75"/>
      <c r="I864" s="75"/>
      <c r="J864" s="75"/>
      <c r="K864" s="75"/>
    </row>
    <row r="865" spans="1:11" s="77" customFormat="1" ht="15.75" customHeight="1" x14ac:dyDescent="0.25">
      <c r="A865" s="75"/>
      <c r="B865" s="75"/>
      <c r="C865" s="76"/>
      <c r="D865" s="76"/>
      <c r="E865" s="76"/>
      <c r="F865" s="76"/>
      <c r="H865" s="75"/>
      <c r="I865" s="75"/>
      <c r="J865" s="75"/>
      <c r="K865" s="75"/>
    </row>
    <row r="866" spans="1:11" s="77" customFormat="1" ht="15.75" customHeight="1" x14ac:dyDescent="0.25">
      <c r="A866" s="75"/>
      <c r="B866" s="75"/>
      <c r="C866" s="76"/>
      <c r="D866" s="76"/>
      <c r="E866" s="76"/>
      <c r="F866" s="76"/>
      <c r="H866" s="75"/>
      <c r="I866" s="75"/>
      <c r="J866" s="75"/>
      <c r="K866" s="75"/>
    </row>
    <row r="867" spans="1:11" s="77" customFormat="1" ht="15.75" customHeight="1" x14ac:dyDescent="0.25">
      <c r="A867" s="75"/>
      <c r="B867" s="75"/>
      <c r="C867" s="76"/>
      <c r="D867" s="76"/>
      <c r="E867" s="76"/>
      <c r="F867" s="76"/>
      <c r="H867" s="75"/>
      <c r="I867" s="75"/>
      <c r="J867" s="75"/>
      <c r="K867" s="75"/>
    </row>
    <row r="868" spans="1:11" s="77" customFormat="1" ht="15.75" customHeight="1" x14ac:dyDescent="0.25">
      <c r="A868" s="75"/>
      <c r="B868" s="75"/>
      <c r="C868" s="76"/>
      <c r="D868" s="76"/>
      <c r="E868" s="76"/>
      <c r="F868" s="76"/>
      <c r="H868" s="75"/>
      <c r="I868" s="75"/>
      <c r="J868" s="75"/>
      <c r="K868" s="75"/>
    </row>
    <row r="869" spans="1:11" s="77" customFormat="1" ht="15.75" customHeight="1" x14ac:dyDescent="0.25">
      <c r="A869" s="75"/>
      <c r="B869" s="75"/>
      <c r="C869" s="76"/>
      <c r="D869" s="76"/>
      <c r="E869" s="76"/>
      <c r="F869" s="76"/>
      <c r="H869" s="75"/>
      <c r="I869" s="75"/>
      <c r="J869" s="75"/>
      <c r="K869" s="75"/>
    </row>
    <row r="870" spans="1:11" s="77" customFormat="1" ht="15.75" customHeight="1" x14ac:dyDescent="0.25">
      <c r="A870" s="75"/>
      <c r="B870" s="75"/>
      <c r="C870" s="76"/>
      <c r="D870" s="76"/>
      <c r="E870" s="76"/>
      <c r="F870" s="76"/>
      <c r="H870" s="75"/>
      <c r="I870" s="75"/>
      <c r="J870" s="75"/>
      <c r="K870" s="75"/>
    </row>
    <row r="871" spans="1:11" s="77" customFormat="1" ht="15.75" customHeight="1" x14ac:dyDescent="0.25">
      <c r="A871" s="75"/>
      <c r="B871" s="75"/>
      <c r="C871" s="76"/>
      <c r="D871" s="76"/>
      <c r="E871" s="76"/>
      <c r="F871" s="76"/>
      <c r="H871" s="75"/>
      <c r="I871" s="75"/>
      <c r="J871" s="75"/>
      <c r="K871" s="75"/>
    </row>
    <row r="872" spans="1:11" s="77" customFormat="1" ht="15.75" customHeight="1" x14ac:dyDescent="0.25">
      <c r="A872" s="75"/>
      <c r="B872" s="75"/>
      <c r="C872" s="76"/>
      <c r="D872" s="76"/>
      <c r="E872" s="76"/>
      <c r="F872" s="76"/>
      <c r="H872" s="75"/>
      <c r="I872" s="75"/>
      <c r="J872" s="75"/>
      <c r="K872" s="75"/>
    </row>
    <row r="873" spans="1:11" s="77" customFormat="1" ht="15.75" customHeight="1" x14ac:dyDescent="0.25">
      <c r="A873" s="75"/>
      <c r="B873" s="75"/>
      <c r="C873" s="76"/>
      <c r="D873" s="76"/>
      <c r="E873" s="76"/>
      <c r="F873" s="76"/>
      <c r="H873" s="75"/>
      <c r="I873" s="75"/>
      <c r="J873" s="75"/>
      <c r="K873" s="75"/>
    </row>
    <row r="874" spans="1:11" s="77" customFormat="1" ht="15.75" customHeight="1" x14ac:dyDescent="0.25">
      <c r="A874" s="75"/>
      <c r="B874" s="75"/>
      <c r="C874" s="76"/>
      <c r="D874" s="76"/>
      <c r="E874" s="76"/>
      <c r="F874" s="76"/>
      <c r="H874" s="75"/>
      <c r="I874" s="75"/>
      <c r="J874" s="75"/>
      <c r="K874" s="75"/>
    </row>
    <row r="875" spans="1:11" s="77" customFormat="1" ht="15.75" customHeight="1" x14ac:dyDescent="0.25">
      <c r="A875" s="75"/>
      <c r="B875" s="75"/>
      <c r="C875" s="76"/>
      <c r="D875" s="76"/>
      <c r="E875" s="76"/>
      <c r="F875" s="76"/>
      <c r="H875" s="75"/>
      <c r="I875" s="75"/>
      <c r="J875" s="75"/>
      <c r="K875" s="75"/>
    </row>
    <row r="876" spans="1:11" s="77" customFormat="1" ht="15.75" customHeight="1" x14ac:dyDescent="0.25">
      <c r="A876" s="75"/>
      <c r="B876" s="75"/>
      <c r="C876" s="76"/>
      <c r="D876" s="76"/>
      <c r="E876" s="76"/>
      <c r="F876" s="76"/>
      <c r="H876" s="75"/>
      <c r="I876" s="75"/>
      <c r="J876" s="75"/>
      <c r="K876" s="75"/>
    </row>
    <row r="877" spans="1:11" s="77" customFormat="1" ht="15.75" customHeight="1" x14ac:dyDescent="0.25">
      <c r="A877" s="75"/>
      <c r="B877" s="75"/>
      <c r="C877" s="76"/>
      <c r="D877" s="76"/>
      <c r="E877" s="76"/>
      <c r="F877" s="76"/>
      <c r="H877" s="75"/>
      <c r="I877" s="75"/>
      <c r="J877" s="75"/>
      <c r="K877" s="75"/>
    </row>
    <row r="878" spans="1:11" s="77" customFormat="1" ht="15.75" customHeight="1" x14ac:dyDescent="0.25">
      <c r="A878" s="75"/>
      <c r="B878" s="75"/>
      <c r="C878" s="76"/>
      <c r="D878" s="76"/>
      <c r="E878" s="76"/>
      <c r="F878" s="76"/>
      <c r="H878" s="75"/>
      <c r="I878" s="75"/>
      <c r="J878" s="75"/>
      <c r="K878" s="75"/>
    </row>
    <row r="879" spans="1:11" s="77" customFormat="1" ht="15.75" customHeight="1" x14ac:dyDescent="0.25">
      <c r="A879" s="75"/>
      <c r="B879" s="75"/>
      <c r="C879" s="76"/>
      <c r="D879" s="76"/>
      <c r="E879" s="76"/>
      <c r="F879" s="76"/>
      <c r="H879" s="75"/>
      <c r="I879" s="75"/>
      <c r="J879" s="75"/>
      <c r="K879" s="75"/>
    </row>
    <row r="880" spans="1:11" s="77" customFormat="1" ht="15.75" customHeight="1" x14ac:dyDescent="0.25">
      <c r="A880" s="75"/>
      <c r="B880" s="75"/>
      <c r="C880" s="76"/>
      <c r="D880" s="76"/>
      <c r="E880" s="76"/>
      <c r="F880" s="76"/>
      <c r="H880" s="75"/>
      <c r="I880" s="75"/>
      <c r="J880" s="75"/>
      <c r="K880" s="75"/>
    </row>
    <row r="881" spans="1:11" s="77" customFormat="1" ht="15.75" customHeight="1" x14ac:dyDescent="0.25">
      <c r="A881" s="75"/>
      <c r="B881" s="75"/>
      <c r="C881" s="76"/>
      <c r="D881" s="76"/>
      <c r="E881" s="76"/>
      <c r="F881" s="76"/>
      <c r="H881" s="75"/>
      <c r="I881" s="75"/>
      <c r="J881" s="75"/>
      <c r="K881" s="75"/>
    </row>
    <row r="882" spans="1:11" s="77" customFormat="1" ht="15.75" customHeight="1" x14ac:dyDescent="0.25">
      <c r="A882" s="75"/>
      <c r="B882" s="75"/>
      <c r="C882" s="76"/>
      <c r="D882" s="76"/>
      <c r="E882" s="76"/>
      <c r="F882" s="76"/>
      <c r="H882" s="75"/>
      <c r="I882" s="75"/>
      <c r="J882" s="75"/>
      <c r="K882" s="75"/>
    </row>
    <row r="883" spans="1:11" s="77" customFormat="1" ht="15.75" customHeight="1" x14ac:dyDescent="0.25">
      <c r="A883" s="75"/>
      <c r="B883" s="75"/>
      <c r="C883" s="76"/>
      <c r="D883" s="76"/>
      <c r="E883" s="76"/>
      <c r="F883" s="76"/>
      <c r="H883" s="75"/>
      <c r="I883" s="75"/>
      <c r="J883" s="75"/>
      <c r="K883" s="75"/>
    </row>
    <row r="884" spans="1:11" s="77" customFormat="1" ht="15.75" customHeight="1" x14ac:dyDescent="0.25">
      <c r="A884" s="75"/>
      <c r="B884" s="75"/>
      <c r="C884" s="76"/>
      <c r="D884" s="76"/>
      <c r="E884" s="76"/>
      <c r="F884" s="76"/>
      <c r="H884" s="75"/>
      <c r="I884" s="75"/>
      <c r="J884" s="75"/>
      <c r="K884" s="75"/>
    </row>
    <row r="885" spans="1:11" s="77" customFormat="1" ht="15.75" customHeight="1" x14ac:dyDescent="0.25">
      <c r="A885" s="75"/>
      <c r="B885" s="75"/>
      <c r="C885" s="76"/>
      <c r="D885" s="76"/>
      <c r="E885" s="76"/>
      <c r="F885" s="76"/>
      <c r="H885" s="75"/>
      <c r="I885" s="75"/>
      <c r="J885" s="75"/>
      <c r="K885" s="75"/>
    </row>
    <row r="886" spans="1:11" s="77" customFormat="1" ht="15.75" customHeight="1" x14ac:dyDescent="0.25">
      <c r="A886" s="75"/>
      <c r="B886" s="75"/>
      <c r="C886" s="76"/>
      <c r="D886" s="76"/>
      <c r="E886" s="76"/>
      <c r="F886" s="76"/>
      <c r="H886" s="75"/>
      <c r="I886" s="75"/>
      <c r="J886" s="75"/>
      <c r="K886" s="75"/>
    </row>
    <row r="887" spans="1:11" s="77" customFormat="1" ht="15.75" customHeight="1" x14ac:dyDescent="0.25">
      <c r="A887" s="75"/>
      <c r="B887" s="75"/>
      <c r="C887" s="76"/>
      <c r="D887" s="76"/>
      <c r="E887" s="76"/>
      <c r="F887" s="76"/>
      <c r="H887" s="75"/>
      <c r="I887" s="75"/>
      <c r="J887" s="75"/>
      <c r="K887" s="75"/>
    </row>
    <row r="888" spans="1:11" s="77" customFormat="1" ht="15.75" customHeight="1" x14ac:dyDescent="0.25">
      <c r="A888" s="75"/>
      <c r="B888" s="75"/>
      <c r="C888" s="76"/>
      <c r="D888" s="76"/>
      <c r="E888" s="76"/>
      <c r="F888" s="76"/>
      <c r="H888" s="75"/>
      <c r="I888" s="75"/>
      <c r="J888" s="75"/>
      <c r="K888" s="75"/>
    </row>
    <row r="889" spans="1:11" s="77" customFormat="1" ht="15.75" customHeight="1" x14ac:dyDescent="0.25">
      <c r="A889" s="75"/>
      <c r="B889" s="75"/>
      <c r="C889" s="76"/>
      <c r="D889" s="76"/>
      <c r="E889" s="76"/>
      <c r="F889" s="76"/>
      <c r="H889" s="75"/>
      <c r="I889" s="75"/>
      <c r="J889" s="75"/>
      <c r="K889" s="75"/>
    </row>
    <row r="890" spans="1:11" s="77" customFormat="1" ht="15.75" customHeight="1" x14ac:dyDescent="0.25">
      <c r="A890" s="75"/>
      <c r="B890" s="75"/>
      <c r="C890" s="76"/>
      <c r="D890" s="76"/>
      <c r="E890" s="76"/>
      <c r="F890" s="76"/>
      <c r="H890" s="75"/>
      <c r="I890" s="75"/>
      <c r="J890" s="75"/>
      <c r="K890" s="75"/>
    </row>
    <row r="891" spans="1:11" s="77" customFormat="1" ht="15.75" customHeight="1" x14ac:dyDescent="0.25">
      <c r="A891" s="75"/>
      <c r="B891" s="75"/>
      <c r="C891" s="76"/>
      <c r="D891" s="76"/>
      <c r="E891" s="76"/>
      <c r="F891" s="76"/>
      <c r="H891" s="75"/>
      <c r="I891" s="75"/>
      <c r="J891" s="75"/>
      <c r="K891" s="75"/>
    </row>
    <row r="892" spans="1:11" s="77" customFormat="1" ht="15.75" customHeight="1" x14ac:dyDescent="0.25">
      <c r="A892" s="75"/>
      <c r="B892" s="75"/>
      <c r="C892" s="76"/>
      <c r="D892" s="76"/>
      <c r="E892" s="76"/>
      <c r="F892" s="76"/>
      <c r="H892" s="75"/>
      <c r="I892" s="75"/>
      <c r="J892" s="75"/>
      <c r="K892" s="75"/>
    </row>
    <row r="893" spans="1:11" s="77" customFormat="1" ht="15.75" customHeight="1" x14ac:dyDescent="0.25">
      <c r="A893" s="75"/>
      <c r="B893" s="75"/>
      <c r="C893" s="76"/>
      <c r="D893" s="76"/>
      <c r="E893" s="76"/>
      <c r="F893" s="76"/>
      <c r="H893" s="75"/>
      <c r="I893" s="75"/>
      <c r="J893" s="75"/>
      <c r="K893" s="75"/>
    </row>
    <row r="894" spans="1:11" s="77" customFormat="1" ht="15.75" customHeight="1" x14ac:dyDescent="0.25">
      <c r="A894" s="75"/>
      <c r="B894" s="75"/>
      <c r="C894" s="76"/>
      <c r="D894" s="76"/>
      <c r="E894" s="76"/>
      <c r="F894" s="76"/>
      <c r="H894" s="75"/>
      <c r="I894" s="75"/>
      <c r="J894" s="75"/>
      <c r="K894" s="75"/>
    </row>
    <row r="895" spans="1:11" s="77" customFormat="1" ht="15.75" customHeight="1" x14ac:dyDescent="0.25">
      <c r="A895" s="75"/>
      <c r="B895" s="75"/>
      <c r="C895" s="76"/>
      <c r="D895" s="76"/>
      <c r="E895" s="76"/>
      <c r="F895" s="76"/>
      <c r="H895" s="75"/>
      <c r="I895" s="75"/>
      <c r="J895" s="75"/>
      <c r="K895" s="75"/>
    </row>
    <row r="896" spans="1:11" s="77" customFormat="1" ht="15.75" customHeight="1" x14ac:dyDescent="0.25">
      <c r="A896" s="75"/>
      <c r="B896" s="75"/>
      <c r="C896" s="76"/>
      <c r="D896" s="76"/>
      <c r="E896" s="76"/>
      <c r="F896" s="76"/>
      <c r="H896" s="75"/>
      <c r="I896" s="75"/>
      <c r="J896" s="75"/>
      <c r="K896" s="75"/>
    </row>
    <row r="897" spans="1:11" s="77" customFormat="1" ht="15.75" customHeight="1" x14ac:dyDescent="0.25">
      <c r="A897" s="75"/>
      <c r="B897" s="75"/>
      <c r="C897" s="76"/>
      <c r="D897" s="76"/>
      <c r="E897" s="76"/>
      <c r="F897" s="76"/>
      <c r="H897" s="75"/>
      <c r="I897" s="75"/>
      <c r="J897" s="75"/>
      <c r="K897" s="75"/>
    </row>
    <row r="898" spans="1:11" s="77" customFormat="1" ht="15.75" customHeight="1" x14ac:dyDescent="0.25">
      <c r="A898" s="75"/>
      <c r="B898" s="75"/>
      <c r="C898" s="76"/>
      <c r="D898" s="76"/>
      <c r="E898" s="76"/>
      <c r="F898" s="76"/>
      <c r="H898" s="75"/>
      <c r="I898" s="75"/>
      <c r="J898" s="75"/>
      <c r="K898" s="75"/>
    </row>
    <row r="899" spans="1:11" s="77" customFormat="1" ht="15.75" customHeight="1" x14ac:dyDescent="0.25">
      <c r="A899" s="75"/>
      <c r="B899" s="75"/>
      <c r="C899" s="76"/>
      <c r="D899" s="76"/>
      <c r="E899" s="76"/>
      <c r="F899" s="76"/>
      <c r="H899" s="75"/>
      <c r="I899" s="75"/>
      <c r="J899" s="75"/>
      <c r="K899" s="75"/>
    </row>
    <row r="900" spans="1:11" s="77" customFormat="1" ht="15.75" customHeight="1" x14ac:dyDescent="0.25">
      <c r="A900" s="75"/>
      <c r="B900" s="75"/>
      <c r="C900" s="76"/>
      <c r="D900" s="76"/>
      <c r="E900" s="76"/>
      <c r="F900" s="76"/>
      <c r="H900" s="75"/>
      <c r="I900" s="75"/>
      <c r="J900" s="75"/>
      <c r="K900" s="75"/>
    </row>
    <row r="901" spans="1:11" s="77" customFormat="1" ht="15.75" customHeight="1" x14ac:dyDescent="0.25">
      <c r="A901" s="75"/>
      <c r="B901" s="75"/>
      <c r="C901" s="76"/>
      <c r="D901" s="76"/>
      <c r="E901" s="76"/>
      <c r="F901" s="76"/>
      <c r="H901" s="75"/>
      <c r="I901" s="75"/>
      <c r="J901" s="75"/>
      <c r="K901" s="75"/>
    </row>
    <row r="902" spans="1:11" s="77" customFormat="1" ht="15.75" customHeight="1" x14ac:dyDescent="0.25">
      <c r="A902" s="75"/>
      <c r="B902" s="75"/>
      <c r="C902" s="76"/>
      <c r="D902" s="76"/>
      <c r="E902" s="76"/>
      <c r="F902" s="76"/>
      <c r="H902" s="75"/>
      <c r="I902" s="75"/>
      <c r="J902" s="75"/>
      <c r="K902" s="75"/>
    </row>
    <row r="903" spans="1:11" s="77" customFormat="1" ht="15.75" customHeight="1" x14ac:dyDescent="0.25">
      <c r="A903" s="75"/>
      <c r="B903" s="75"/>
      <c r="C903" s="76"/>
      <c r="D903" s="76"/>
      <c r="E903" s="76"/>
      <c r="F903" s="76"/>
      <c r="H903" s="75"/>
      <c r="I903" s="75"/>
      <c r="J903" s="75"/>
      <c r="K903" s="75"/>
    </row>
    <row r="904" spans="1:11" s="77" customFormat="1" ht="15.75" customHeight="1" x14ac:dyDescent="0.25">
      <c r="A904" s="75"/>
      <c r="B904" s="75"/>
      <c r="C904" s="76"/>
      <c r="D904" s="76"/>
      <c r="E904" s="76"/>
      <c r="F904" s="76"/>
      <c r="H904" s="75"/>
      <c r="I904" s="75"/>
      <c r="J904" s="75"/>
      <c r="K904" s="75"/>
    </row>
    <row r="905" spans="1:11" s="77" customFormat="1" ht="15.75" customHeight="1" x14ac:dyDescent="0.25">
      <c r="A905" s="75"/>
      <c r="B905" s="75"/>
      <c r="C905" s="76"/>
      <c r="D905" s="76"/>
      <c r="E905" s="76"/>
      <c r="F905" s="76"/>
      <c r="H905" s="75"/>
      <c r="I905" s="75"/>
      <c r="J905" s="75"/>
      <c r="K905" s="75"/>
    </row>
    <row r="906" spans="1:11" s="77" customFormat="1" ht="15.75" customHeight="1" x14ac:dyDescent="0.25">
      <c r="A906" s="75"/>
      <c r="B906" s="75"/>
      <c r="C906" s="76"/>
      <c r="D906" s="76"/>
      <c r="E906" s="76"/>
      <c r="F906" s="76"/>
      <c r="H906" s="75"/>
      <c r="I906" s="75"/>
      <c r="J906" s="75"/>
      <c r="K906" s="75"/>
    </row>
    <row r="907" spans="1:11" s="77" customFormat="1" ht="15.75" customHeight="1" x14ac:dyDescent="0.25">
      <c r="A907" s="75"/>
      <c r="B907" s="75"/>
      <c r="C907" s="76"/>
      <c r="D907" s="76"/>
      <c r="E907" s="76"/>
      <c r="F907" s="76"/>
      <c r="H907" s="75"/>
      <c r="I907" s="75"/>
      <c r="J907" s="75"/>
      <c r="K907" s="75"/>
    </row>
    <row r="908" spans="1:11" s="77" customFormat="1" ht="15.75" customHeight="1" x14ac:dyDescent="0.25">
      <c r="A908" s="75"/>
      <c r="B908" s="75"/>
      <c r="C908" s="76"/>
      <c r="D908" s="76"/>
      <c r="E908" s="76"/>
      <c r="F908" s="76"/>
      <c r="H908" s="75"/>
      <c r="I908" s="75"/>
      <c r="J908" s="75"/>
      <c r="K908" s="75"/>
    </row>
    <row r="909" spans="1:11" s="77" customFormat="1" ht="15.75" customHeight="1" x14ac:dyDescent="0.25">
      <c r="A909" s="75"/>
      <c r="B909" s="75"/>
      <c r="C909" s="76"/>
      <c r="D909" s="76"/>
      <c r="E909" s="76"/>
      <c r="F909" s="76"/>
      <c r="H909" s="75"/>
      <c r="I909" s="75"/>
      <c r="J909" s="75"/>
      <c r="K909" s="75"/>
    </row>
    <row r="910" spans="1:11" s="77" customFormat="1" ht="15.75" customHeight="1" x14ac:dyDescent="0.25">
      <c r="A910" s="75"/>
      <c r="B910" s="75"/>
      <c r="C910" s="76"/>
      <c r="D910" s="76"/>
      <c r="E910" s="76"/>
      <c r="F910" s="76"/>
      <c r="H910" s="75"/>
      <c r="I910" s="75"/>
      <c r="J910" s="75"/>
      <c r="K910" s="75"/>
    </row>
    <row r="911" spans="1:11" s="77" customFormat="1" ht="15.75" customHeight="1" x14ac:dyDescent="0.25">
      <c r="A911" s="75"/>
      <c r="B911" s="75"/>
      <c r="C911" s="76"/>
      <c r="D911" s="76"/>
      <c r="E911" s="76"/>
      <c r="F911" s="76"/>
      <c r="H911" s="75"/>
      <c r="I911" s="75"/>
      <c r="J911" s="75"/>
      <c r="K911" s="75"/>
    </row>
    <row r="912" spans="1:11" s="77" customFormat="1" ht="15.75" customHeight="1" x14ac:dyDescent="0.25">
      <c r="A912" s="75"/>
      <c r="B912" s="75"/>
      <c r="C912" s="76"/>
      <c r="D912" s="76"/>
      <c r="E912" s="76"/>
      <c r="F912" s="76"/>
      <c r="H912" s="75"/>
      <c r="I912" s="75"/>
      <c r="J912" s="75"/>
      <c r="K912" s="75"/>
    </row>
    <row r="913" spans="1:11" s="77" customFormat="1" ht="15.75" customHeight="1" x14ac:dyDescent="0.25">
      <c r="A913" s="75"/>
      <c r="B913" s="75"/>
      <c r="C913" s="76"/>
      <c r="D913" s="76"/>
      <c r="E913" s="76"/>
      <c r="F913" s="76"/>
      <c r="H913" s="75"/>
      <c r="I913" s="75"/>
      <c r="J913" s="75"/>
      <c r="K913" s="75"/>
    </row>
    <row r="914" spans="1:11" s="77" customFormat="1" ht="15.75" customHeight="1" x14ac:dyDescent="0.25">
      <c r="A914" s="75"/>
      <c r="B914" s="75"/>
      <c r="C914" s="76"/>
      <c r="D914" s="76"/>
      <c r="E914" s="76"/>
      <c r="F914" s="76"/>
      <c r="H914" s="75"/>
      <c r="I914" s="75"/>
      <c r="J914" s="75"/>
      <c r="K914" s="75"/>
    </row>
    <row r="915" spans="1:11" s="77" customFormat="1" ht="15.75" customHeight="1" x14ac:dyDescent="0.25">
      <c r="A915" s="75"/>
      <c r="B915" s="75"/>
      <c r="C915" s="76"/>
      <c r="D915" s="76"/>
      <c r="E915" s="76"/>
      <c r="F915" s="76"/>
      <c r="H915" s="75"/>
      <c r="I915" s="75"/>
      <c r="J915" s="75"/>
      <c r="K915" s="75"/>
    </row>
    <row r="916" spans="1:11" s="77" customFormat="1" ht="15.75" customHeight="1" x14ac:dyDescent="0.25">
      <c r="A916" s="75"/>
      <c r="B916" s="75"/>
      <c r="C916" s="76"/>
      <c r="D916" s="76"/>
      <c r="E916" s="76"/>
      <c r="F916" s="76"/>
      <c r="H916" s="75"/>
      <c r="I916" s="75"/>
      <c r="J916" s="75"/>
      <c r="K916" s="75"/>
    </row>
    <row r="917" spans="1:11" s="77" customFormat="1" ht="15.75" customHeight="1" x14ac:dyDescent="0.25">
      <c r="A917" s="75"/>
      <c r="B917" s="75"/>
      <c r="C917" s="76"/>
      <c r="D917" s="76"/>
      <c r="E917" s="76"/>
      <c r="F917" s="76"/>
      <c r="H917" s="75"/>
      <c r="I917" s="75"/>
      <c r="J917" s="75"/>
      <c r="K917" s="75"/>
    </row>
    <row r="918" spans="1:11" s="77" customFormat="1" ht="15.75" customHeight="1" x14ac:dyDescent="0.25">
      <c r="A918" s="75"/>
      <c r="B918" s="75"/>
      <c r="C918" s="76"/>
      <c r="D918" s="76"/>
      <c r="E918" s="76"/>
      <c r="F918" s="76"/>
      <c r="H918" s="75"/>
      <c r="I918" s="75"/>
      <c r="J918" s="75"/>
      <c r="K918" s="75"/>
    </row>
    <row r="919" spans="1:11" s="77" customFormat="1" ht="15.75" customHeight="1" x14ac:dyDescent="0.25">
      <c r="A919" s="75"/>
      <c r="B919" s="75"/>
      <c r="C919" s="76"/>
      <c r="D919" s="76"/>
      <c r="E919" s="76"/>
      <c r="F919" s="76"/>
      <c r="H919" s="75"/>
      <c r="I919" s="75"/>
      <c r="J919" s="75"/>
      <c r="K919" s="75"/>
    </row>
    <row r="920" spans="1:11" s="77" customFormat="1" ht="15.75" customHeight="1" x14ac:dyDescent="0.25">
      <c r="A920" s="75"/>
      <c r="B920" s="75"/>
      <c r="C920" s="76"/>
      <c r="D920" s="76"/>
      <c r="E920" s="76"/>
      <c r="F920" s="76"/>
      <c r="H920" s="75"/>
      <c r="I920" s="75"/>
      <c r="J920" s="75"/>
      <c r="K920" s="75"/>
    </row>
    <row r="921" spans="1:11" s="77" customFormat="1" ht="15.75" customHeight="1" x14ac:dyDescent="0.25">
      <c r="A921" s="75"/>
      <c r="B921" s="75"/>
      <c r="C921" s="76"/>
      <c r="D921" s="76"/>
      <c r="E921" s="76"/>
      <c r="F921" s="76"/>
      <c r="H921" s="75"/>
      <c r="I921" s="75"/>
      <c r="J921" s="75"/>
      <c r="K921" s="75"/>
    </row>
    <row r="922" spans="1:11" s="77" customFormat="1" ht="15.75" customHeight="1" x14ac:dyDescent="0.25">
      <c r="A922" s="75"/>
      <c r="B922" s="75"/>
      <c r="C922" s="76"/>
      <c r="D922" s="76"/>
      <c r="E922" s="76"/>
      <c r="F922" s="76"/>
      <c r="H922" s="75"/>
      <c r="I922" s="75"/>
      <c r="J922" s="75"/>
      <c r="K922" s="75"/>
    </row>
    <row r="923" spans="1:11" s="77" customFormat="1" ht="15.75" customHeight="1" x14ac:dyDescent="0.25">
      <c r="A923" s="75"/>
      <c r="B923" s="75"/>
      <c r="C923" s="76"/>
      <c r="D923" s="76"/>
      <c r="E923" s="76"/>
      <c r="F923" s="76"/>
      <c r="H923" s="75"/>
      <c r="I923" s="75"/>
      <c r="J923" s="75"/>
      <c r="K923" s="75"/>
    </row>
    <row r="924" spans="1:11" s="77" customFormat="1" ht="15.75" customHeight="1" x14ac:dyDescent="0.25">
      <c r="A924" s="75"/>
      <c r="B924" s="75"/>
      <c r="C924" s="76"/>
      <c r="D924" s="76"/>
      <c r="E924" s="76"/>
      <c r="F924" s="76"/>
      <c r="H924" s="75"/>
      <c r="I924" s="75"/>
      <c r="J924" s="75"/>
      <c r="K924" s="75"/>
    </row>
    <row r="925" spans="1:11" s="77" customFormat="1" ht="15.75" customHeight="1" x14ac:dyDescent="0.25">
      <c r="A925" s="75"/>
      <c r="B925" s="75"/>
      <c r="C925" s="76"/>
      <c r="D925" s="76"/>
      <c r="E925" s="76"/>
      <c r="F925" s="76"/>
      <c r="H925" s="75"/>
      <c r="I925" s="75"/>
      <c r="J925" s="75"/>
      <c r="K925" s="75"/>
    </row>
    <row r="926" spans="1:11" s="77" customFormat="1" ht="15.75" customHeight="1" x14ac:dyDescent="0.25">
      <c r="A926" s="75"/>
      <c r="B926" s="75"/>
      <c r="C926" s="76"/>
      <c r="D926" s="76"/>
      <c r="E926" s="76"/>
      <c r="F926" s="76"/>
      <c r="H926" s="75"/>
      <c r="I926" s="75"/>
      <c r="J926" s="75"/>
      <c r="K926" s="75"/>
    </row>
    <row r="927" spans="1:11" s="77" customFormat="1" ht="15.75" customHeight="1" x14ac:dyDescent="0.25">
      <c r="A927" s="75"/>
      <c r="B927" s="75"/>
      <c r="C927" s="76"/>
      <c r="D927" s="76"/>
      <c r="E927" s="76"/>
      <c r="F927" s="76"/>
      <c r="H927" s="75"/>
      <c r="I927" s="75"/>
      <c r="J927" s="75"/>
      <c r="K927" s="75"/>
    </row>
    <row r="928" spans="1:11" s="77" customFormat="1" ht="15.75" customHeight="1" x14ac:dyDescent="0.25">
      <c r="A928" s="75"/>
      <c r="B928" s="75"/>
      <c r="C928" s="76"/>
      <c r="D928" s="76"/>
      <c r="E928" s="76"/>
      <c r="F928" s="76"/>
      <c r="H928" s="75"/>
      <c r="I928" s="75"/>
      <c r="J928" s="75"/>
      <c r="K928" s="75"/>
    </row>
    <row r="929" spans="1:11" s="77" customFormat="1" ht="15.75" customHeight="1" x14ac:dyDescent="0.25">
      <c r="A929" s="75"/>
      <c r="B929" s="75"/>
      <c r="C929" s="76"/>
      <c r="D929" s="76"/>
      <c r="E929" s="76"/>
      <c r="F929" s="76"/>
      <c r="H929" s="75"/>
      <c r="I929" s="75"/>
      <c r="J929" s="75"/>
      <c r="K929" s="75"/>
    </row>
    <row r="930" spans="1:11" s="77" customFormat="1" ht="15.75" customHeight="1" x14ac:dyDescent="0.25">
      <c r="A930" s="75"/>
      <c r="B930" s="75"/>
      <c r="C930" s="76"/>
      <c r="D930" s="76"/>
      <c r="E930" s="76"/>
      <c r="F930" s="76"/>
      <c r="H930" s="75"/>
      <c r="I930" s="75"/>
      <c r="J930" s="75"/>
      <c r="K930" s="75"/>
    </row>
    <row r="931" spans="1:11" s="77" customFormat="1" ht="15.75" customHeight="1" x14ac:dyDescent="0.25">
      <c r="A931" s="75"/>
      <c r="B931" s="75"/>
      <c r="C931" s="76"/>
      <c r="D931" s="76"/>
      <c r="E931" s="76"/>
      <c r="F931" s="76"/>
      <c r="H931" s="75"/>
      <c r="I931" s="75"/>
      <c r="J931" s="75"/>
      <c r="K931" s="75"/>
    </row>
    <row r="932" spans="1:11" s="77" customFormat="1" ht="15.75" customHeight="1" x14ac:dyDescent="0.25">
      <c r="A932" s="75"/>
      <c r="B932" s="75"/>
      <c r="C932" s="76"/>
      <c r="D932" s="76"/>
      <c r="E932" s="76"/>
      <c r="F932" s="76"/>
      <c r="H932" s="75"/>
      <c r="I932" s="75"/>
      <c r="J932" s="75"/>
      <c r="K932" s="75"/>
    </row>
    <row r="933" spans="1:11" s="77" customFormat="1" ht="15.75" customHeight="1" x14ac:dyDescent="0.25">
      <c r="A933" s="75"/>
      <c r="B933" s="75"/>
      <c r="C933" s="76"/>
      <c r="D933" s="76"/>
      <c r="E933" s="76"/>
      <c r="F933" s="76"/>
      <c r="H933" s="75"/>
      <c r="I933" s="75"/>
      <c r="J933" s="75"/>
      <c r="K933" s="75"/>
    </row>
    <row r="934" spans="1:11" s="77" customFormat="1" ht="15.75" customHeight="1" x14ac:dyDescent="0.25">
      <c r="A934" s="75"/>
      <c r="B934" s="75"/>
      <c r="C934" s="76"/>
      <c r="D934" s="76"/>
      <c r="E934" s="76"/>
      <c r="F934" s="76"/>
      <c r="H934" s="75"/>
      <c r="I934" s="75"/>
      <c r="J934" s="75"/>
      <c r="K934" s="75"/>
    </row>
    <row r="935" spans="1:11" s="77" customFormat="1" ht="15.75" customHeight="1" x14ac:dyDescent="0.25">
      <c r="A935" s="75"/>
      <c r="B935" s="75"/>
      <c r="C935" s="76"/>
      <c r="D935" s="76"/>
      <c r="E935" s="76"/>
      <c r="F935" s="76"/>
      <c r="H935" s="75"/>
      <c r="I935" s="75"/>
      <c r="J935" s="75"/>
      <c r="K935" s="75"/>
    </row>
    <row r="936" spans="1:11" s="77" customFormat="1" ht="15.75" customHeight="1" x14ac:dyDescent="0.25">
      <c r="A936" s="75"/>
      <c r="B936" s="75"/>
      <c r="C936" s="76"/>
      <c r="D936" s="76"/>
      <c r="E936" s="76"/>
      <c r="F936" s="76"/>
      <c r="H936" s="75"/>
      <c r="I936" s="75"/>
      <c r="J936" s="75"/>
      <c r="K936" s="75"/>
    </row>
  </sheetData>
  <mergeCells count="14">
    <mergeCell ref="E70:G70"/>
    <mergeCell ref="D4:G4"/>
    <mergeCell ref="B68:F68"/>
    <mergeCell ref="B2:J2"/>
    <mergeCell ref="B43:F43"/>
    <mergeCell ref="C7:D7"/>
    <mergeCell ref="B3:J3"/>
    <mergeCell ref="G7:H7"/>
    <mergeCell ref="I7:J7"/>
    <mergeCell ref="G8:H8"/>
    <mergeCell ref="G9:H9"/>
    <mergeCell ref="I8:J8"/>
    <mergeCell ref="I9:J9"/>
    <mergeCell ref="G6:J6"/>
  </mergeCells>
  <pageMargins left="0.75" right="0.75" top="1" bottom="1" header="0" footer="0"/>
  <pageSetup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E14AB-C1C1-4D35-B43B-7BF674AFE0C6}">
  <dimension ref="A1:M101"/>
  <sheetViews>
    <sheetView showGridLines="0" topLeftCell="A5" zoomScaleNormal="100" workbookViewId="0">
      <selection activeCell="B7" sqref="B7:F7"/>
    </sheetView>
  </sheetViews>
  <sheetFormatPr baseColWidth="10" defaultColWidth="11.25" defaultRowHeight="15.75" x14ac:dyDescent="0.25"/>
  <cols>
    <col min="1" max="1" width="4.75" style="49" customWidth="1"/>
    <col min="2" max="2" width="28.375" style="49" bestFit="1" customWidth="1"/>
    <col min="3" max="3" width="11.25" style="49"/>
    <col min="4" max="4" width="7.625" style="49" customWidth="1"/>
    <col min="5" max="8" width="12.375" style="49" customWidth="1"/>
    <col min="9" max="11" width="11.25" style="49"/>
    <col min="12" max="12" width="13.75" style="49" bestFit="1" customWidth="1"/>
    <col min="13" max="16384" width="11.25" style="49"/>
  </cols>
  <sheetData>
    <row r="1" spans="1:13" ht="18" x14ac:dyDescent="0.25">
      <c r="C1" s="476" t="s">
        <v>79</v>
      </c>
      <c r="D1" s="476"/>
      <c r="E1" s="476"/>
      <c r="F1" s="476"/>
      <c r="G1" s="476"/>
      <c r="H1" s="476"/>
      <c r="I1" s="476"/>
    </row>
    <row r="2" spans="1:13" ht="18" x14ac:dyDescent="0.25">
      <c r="C2" s="109"/>
      <c r="D2" s="476" t="s">
        <v>850</v>
      </c>
      <c r="E2" s="476"/>
      <c r="F2" s="476"/>
      <c r="G2" s="476"/>
      <c r="H2" s="476"/>
      <c r="I2" s="109"/>
    </row>
    <row r="3" spans="1:13" ht="18" x14ac:dyDescent="0.25">
      <c r="C3" s="476" t="s">
        <v>567</v>
      </c>
      <c r="D3" s="476"/>
      <c r="E3" s="476"/>
      <c r="F3" s="476"/>
      <c r="G3" s="476"/>
      <c r="H3" s="476"/>
      <c r="I3" s="476"/>
    </row>
    <row r="4" spans="1:13" x14ac:dyDescent="0.25">
      <c r="C4" s="484" t="s">
        <v>1081</v>
      </c>
      <c r="D4" s="484"/>
      <c r="E4" s="484"/>
      <c r="F4" s="484"/>
      <c r="G4" s="484"/>
      <c r="H4" s="484"/>
      <c r="I4" s="484"/>
    </row>
    <row r="5" spans="1:13" x14ac:dyDescent="0.25">
      <c r="F5" s="105"/>
      <c r="G5" s="105"/>
      <c r="H5" s="105"/>
    </row>
    <row r="6" spans="1:13" ht="18" x14ac:dyDescent="0.25">
      <c r="A6" s="459" t="s">
        <v>744</v>
      </c>
      <c r="B6" s="459"/>
      <c r="C6" s="459"/>
      <c r="D6" s="459"/>
      <c r="E6" s="459"/>
      <c r="F6" s="459"/>
      <c r="G6" s="459"/>
      <c r="H6" s="238"/>
      <c r="I6" s="511"/>
      <c r="J6" s="511"/>
      <c r="K6" s="511"/>
      <c r="L6" s="511"/>
    </row>
    <row r="7" spans="1:13" ht="26.25" customHeight="1" x14ac:dyDescent="0.25">
      <c r="A7" s="236" t="s">
        <v>594</v>
      </c>
      <c r="B7" s="236" t="s">
        <v>745</v>
      </c>
      <c r="C7" s="236" t="s">
        <v>746</v>
      </c>
      <c r="D7" s="236" t="s">
        <v>596</v>
      </c>
      <c r="E7" s="236" t="s">
        <v>846</v>
      </c>
      <c r="F7" s="236" t="s">
        <v>847</v>
      </c>
      <c r="G7" s="236" t="s">
        <v>570</v>
      </c>
      <c r="H7" s="239"/>
    </row>
    <row r="8" spans="1:13" ht="18" x14ac:dyDescent="0.25">
      <c r="A8" s="241">
        <v>1</v>
      </c>
      <c r="B8" s="242" t="s">
        <v>747</v>
      </c>
      <c r="C8" s="252">
        <v>34335</v>
      </c>
      <c r="D8" s="256">
        <v>64</v>
      </c>
      <c r="E8" s="252">
        <v>20862</v>
      </c>
      <c r="F8" s="313">
        <v>79143460</v>
      </c>
      <c r="G8" s="242" t="s">
        <v>779</v>
      </c>
      <c r="H8" s="517" t="s">
        <v>688</v>
      </c>
      <c r="I8" s="476"/>
      <c r="J8" s="476"/>
      <c r="K8" s="476"/>
      <c r="L8" s="476"/>
      <c r="M8" s="476"/>
    </row>
    <row r="9" spans="1:13" s="52" customFormat="1" x14ac:dyDescent="0.25">
      <c r="A9" s="241">
        <v>2</v>
      </c>
      <c r="B9" s="242" t="s">
        <v>748</v>
      </c>
      <c r="C9" s="252">
        <v>34335</v>
      </c>
      <c r="D9" s="256">
        <v>62</v>
      </c>
      <c r="E9" s="252">
        <v>21859</v>
      </c>
      <c r="F9" s="313">
        <v>73083213</v>
      </c>
      <c r="G9" s="242" t="s">
        <v>779</v>
      </c>
      <c r="H9" s="240"/>
      <c r="I9" s="485"/>
      <c r="J9" s="485"/>
      <c r="K9" s="485"/>
      <c r="M9" s="49"/>
    </row>
    <row r="10" spans="1:13" ht="15.75" customHeight="1" x14ac:dyDescent="0.25">
      <c r="A10" s="241">
        <v>3</v>
      </c>
      <c r="B10" s="242" t="s">
        <v>749</v>
      </c>
      <c r="C10" s="252">
        <v>34335</v>
      </c>
      <c r="D10" s="256">
        <v>61</v>
      </c>
      <c r="E10" s="252">
        <v>22164</v>
      </c>
      <c r="F10" s="313">
        <v>73093341</v>
      </c>
      <c r="G10" s="242" t="s">
        <v>779</v>
      </c>
      <c r="H10" s="240"/>
      <c r="I10" s="514"/>
      <c r="J10" s="514"/>
      <c r="K10" s="515"/>
      <c r="L10" s="259" t="s">
        <v>569</v>
      </c>
      <c r="M10" s="52"/>
    </row>
    <row r="11" spans="1:13" ht="15.75" customHeight="1" x14ac:dyDescent="0.25">
      <c r="A11" s="241">
        <v>4</v>
      </c>
      <c r="B11" s="243" t="s">
        <v>750</v>
      </c>
      <c r="C11" s="252">
        <v>35124</v>
      </c>
      <c r="D11" s="257">
        <v>54</v>
      </c>
      <c r="E11" s="254">
        <v>24994</v>
      </c>
      <c r="F11" s="313">
        <v>8531449</v>
      </c>
      <c r="G11" s="242" t="s">
        <v>780</v>
      </c>
      <c r="H11" s="240"/>
      <c r="I11" s="516" t="s">
        <v>580</v>
      </c>
      <c r="J11" s="516"/>
      <c r="K11" s="516"/>
      <c r="L11" s="260">
        <v>100000000</v>
      </c>
    </row>
    <row r="12" spans="1:13" ht="15.75" customHeight="1" x14ac:dyDescent="0.25">
      <c r="A12" s="241">
        <v>5</v>
      </c>
      <c r="B12" s="242" t="s">
        <v>751</v>
      </c>
      <c r="C12" s="252">
        <v>33864</v>
      </c>
      <c r="D12" s="256">
        <v>47</v>
      </c>
      <c r="E12" s="252">
        <v>24017</v>
      </c>
      <c r="F12" s="313">
        <v>92506038</v>
      </c>
      <c r="G12" s="242" t="s">
        <v>780</v>
      </c>
      <c r="H12" s="240"/>
      <c r="I12" s="512" t="s">
        <v>689</v>
      </c>
      <c r="J12" s="512"/>
      <c r="K12" s="512"/>
      <c r="L12" s="261">
        <v>94</v>
      </c>
    </row>
    <row r="13" spans="1:13" x14ac:dyDescent="0.25">
      <c r="A13" s="241">
        <v>6</v>
      </c>
      <c r="B13" s="242" t="s">
        <v>752</v>
      </c>
      <c r="C13" s="252">
        <v>35123</v>
      </c>
      <c r="D13" s="256">
        <v>62</v>
      </c>
      <c r="E13" s="252">
        <v>21921</v>
      </c>
      <c r="F13" s="313">
        <v>73093253</v>
      </c>
      <c r="G13" s="242" t="s">
        <v>780</v>
      </c>
      <c r="H13" s="240"/>
      <c r="I13" s="513" t="s">
        <v>81</v>
      </c>
      <c r="J13" s="513"/>
      <c r="K13" s="513"/>
      <c r="L13" s="262">
        <f>L11*L12</f>
        <v>9400000000</v>
      </c>
    </row>
    <row r="14" spans="1:13" ht="15.75" customHeight="1" thickBot="1" x14ac:dyDescent="0.3">
      <c r="A14" s="241">
        <v>7</v>
      </c>
      <c r="B14" s="242" t="s">
        <v>753</v>
      </c>
      <c r="C14" s="252">
        <v>34335</v>
      </c>
      <c r="D14" s="256">
        <v>60</v>
      </c>
      <c r="E14" s="252">
        <v>22755</v>
      </c>
      <c r="F14" s="313">
        <v>3882417</v>
      </c>
      <c r="G14" s="242" t="s">
        <v>780</v>
      </c>
      <c r="H14" s="240"/>
      <c r="I14" s="263"/>
      <c r="J14" s="263"/>
      <c r="K14" s="263"/>
      <c r="L14" s="263"/>
    </row>
    <row r="15" spans="1:13" x14ac:dyDescent="0.25">
      <c r="A15" s="241">
        <v>8</v>
      </c>
      <c r="B15" s="242" t="s">
        <v>754</v>
      </c>
      <c r="C15" s="252">
        <v>34335</v>
      </c>
      <c r="D15" s="256">
        <v>58</v>
      </c>
      <c r="E15" s="252">
        <v>23398</v>
      </c>
      <c r="F15" s="313">
        <v>9285374</v>
      </c>
      <c r="G15" s="242" t="s">
        <v>780</v>
      </c>
      <c r="H15" s="237"/>
      <c r="I15" s="508" t="s">
        <v>733</v>
      </c>
      <c r="J15" s="509"/>
      <c r="K15" s="509"/>
      <c r="L15" s="510"/>
      <c r="M15" s="105"/>
    </row>
    <row r="16" spans="1:13" x14ac:dyDescent="0.25">
      <c r="A16" s="241">
        <v>9</v>
      </c>
      <c r="B16" s="242" t="s">
        <v>755</v>
      </c>
      <c r="C16" s="252">
        <v>35069</v>
      </c>
      <c r="D16" s="256">
        <v>51</v>
      </c>
      <c r="E16" s="252">
        <v>25875</v>
      </c>
      <c r="F16" s="313">
        <v>73153296</v>
      </c>
      <c r="G16" s="242" t="s">
        <v>780</v>
      </c>
      <c r="H16" s="237"/>
      <c r="I16" s="502"/>
      <c r="J16" s="503"/>
      <c r="K16" s="503"/>
      <c r="L16" s="504"/>
    </row>
    <row r="17" spans="1:12" x14ac:dyDescent="0.25">
      <c r="A17" s="241">
        <v>10</v>
      </c>
      <c r="B17" s="242" t="s">
        <v>756</v>
      </c>
      <c r="C17" s="252">
        <v>34335</v>
      </c>
      <c r="D17" s="256">
        <v>55</v>
      </c>
      <c r="E17" s="252">
        <v>24328</v>
      </c>
      <c r="F17" s="313">
        <v>73121648</v>
      </c>
      <c r="G17" s="242" t="s">
        <v>781</v>
      </c>
      <c r="H17" s="237"/>
      <c r="I17" s="502" t="s">
        <v>1082</v>
      </c>
      <c r="J17" s="503"/>
      <c r="K17" s="503"/>
      <c r="L17" s="504"/>
    </row>
    <row r="18" spans="1:12" ht="16.5" thickBot="1" x14ac:dyDescent="0.3">
      <c r="A18" s="241">
        <v>11</v>
      </c>
      <c r="B18" s="242" t="s">
        <v>757</v>
      </c>
      <c r="C18" s="252">
        <v>34512</v>
      </c>
      <c r="D18" s="256">
        <v>60</v>
      </c>
      <c r="E18" s="252">
        <v>22480</v>
      </c>
      <c r="F18" s="313">
        <v>12552688</v>
      </c>
      <c r="G18" s="242" t="s">
        <v>781</v>
      </c>
      <c r="H18" s="237"/>
      <c r="I18" s="505"/>
      <c r="J18" s="506"/>
      <c r="K18" s="506"/>
      <c r="L18" s="507"/>
    </row>
    <row r="19" spans="1:12" x14ac:dyDescent="0.25">
      <c r="A19" s="241">
        <v>12</v>
      </c>
      <c r="B19" s="242" t="s">
        <v>758</v>
      </c>
      <c r="C19" s="252">
        <v>35062</v>
      </c>
      <c r="D19" s="256">
        <v>52</v>
      </c>
      <c r="E19" s="252">
        <v>25519</v>
      </c>
      <c r="F19" s="313">
        <v>73139780</v>
      </c>
      <c r="G19" s="242" t="s">
        <v>781</v>
      </c>
      <c r="H19" s="237"/>
    </row>
    <row r="20" spans="1:12" x14ac:dyDescent="0.25">
      <c r="A20" s="241">
        <v>13</v>
      </c>
      <c r="B20" s="242" t="s">
        <v>759</v>
      </c>
      <c r="C20" s="252">
        <v>34335</v>
      </c>
      <c r="D20" s="256">
        <v>58</v>
      </c>
      <c r="E20" s="252">
        <v>23172</v>
      </c>
      <c r="F20" s="313">
        <v>71633663</v>
      </c>
      <c r="G20" s="242" t="s">
        <v>781</v>
      </c>
      <c r="H20" s="237"/>
    </row>
    <row r="21" spans="1:12" x14ac:dyDescent="0.25">
      <c r="A21" s="241">
        <v>14</v>
      </c>
      <c r="B21" s="242" t="s">
        <v>760</v>
      </c>
      <c r="C21" s="252">
        <v>35062</v>
      </c>
      <c r="D21" s="256">
        <v>55</v>
      </c>
      <c r="E21" s="252">
        <v>24466</v>
      </c>
      <c r="F21" s="313">
        <v>73125251</v>
      </c>
      <c r="G21" s="242" t="s">
        <v>781</v>
      </c>
      <c r="H21" s="237"/>
    </row>
    <row r="22" spans="1:12" x14ac:dyDescent="0.25">
      <c r="A22" s="241">
        <v>15</v>
      </c>
      <c r="B22" s="242" t="s">
        <v>761</v>
      </c>
      <c r="C22" s="252">
        <v>34335</v>
      </c>
      <c r="D22" s="256">
        <v>60</v>
      </c>
      <c r="E22" s="252">
        <v>22490</v>
      </c>
      <c r="F22" s="313">
        <v>73098811</v>
      </c>
      <c r="G22" s="242" t="s">
        <v>781</v>
      </c>
      <c r="H22" s="237"/>
    </row>
    <row r="23" spans="1:12" x14ac:dyDescent="0.25">
      <c r="A23" s="241">
        <v>16</v>
      </c>
      <c r="B23" s="242" t="s">
        <v>762</v>
      </c>
      <c r="C23" s="252">
        <v>34339</v>
      </c>
      <c r="D23" s="256">
        <v>55</v>
      </c>
      <c r="E23" s="252">
        <v>24624</v>
      </c>
      <c r="F23" s="313">
        <v>73127930</v>
      </c>
      <c r="G23" s="242" t="s">
        <v>781</v>
      </c>
      <c r="H23" s="237"/>
    </row>
    <row r="24" spans="1:12" x14ac:dyDescent="0.25">
      <c r="A24" s="241">
        <v>17</v>
      </c>
      <c r="B24" s="242" t="s">
        <v>763</v>
      </c>
      <c r="C24" s="252">
        <v>34335</v>
      </c>
      <c r="D24" s="256">
        <v>52</v>
      </c>
      <c r="E24" s="252">
        <v>25712</v>
      </c>
      <c r="F24" s="313">
        <v>73150266</v>
      </c>
      <c r="G24" s="242" t="s">
        <v>781</v>
      </c>
      <c r="H24" s="237"/>
    </row>
    <row r="25" spans="1:12" x14ac:dyDescent="0.25">
      <c r="A25" s="241">
        <v>18</v>
      </c>
      <c r="B25" s="242" t="s">
        <v>764</v>
      </c>
      <c r="C25" s="252">
        <v>34335</v>
      </c>
      <c r="D25" s="256">
        <v>55</v>
      </c>
      <c r="E25" s="252">
        <v>24628</v>
      </c>
      <c r="F25" s="313">
        <v>73126429</v>
      </c>
      <c r="G25" s="242" t="s">
        <v>781</v>
      </c>
      <c r="H25" s="237"/>
    </row>
    <row r="26" spans="1:12" x14ac:dyDescent="0.25">
      <c r="A26" s="241">
        <v>19</v>
      </c>
      <c r="B26" s="242" t="s">
        <v>765</v>
      </c>
      <c r="C26" s="252">
        <v>34335</v>
      </c>
      <c r="D26" s="256">
        <v>57</v>
      </c>
      <c r="E26" s="252">
        <v>23694</v>
      </c>
      <c r="F26" s="313">
        <v>73116571</v>
      </c>
      <c r="G26" s="242" t="s">
        <v>781</v>
      </c>
      <c r="H26" s="237"/>
    </row>
    <row r="27" spans="1:12" x14ac:dyDescent="0.25">
      <c r="A27" s="241">
        <v>20</v>
      </c>
      <c r="B27" s="244" t="s">
        <v>766</v>
      </c>
      <c r="C27" s="252">
        <v>39575</v>
      </c>
      <c r="D27" s="249">
        <v>45</v>
      </c>
      <c r="E27" s="255">
        <v>28272</v>
      </c>
      <c r="F27" s="313">
        <v>9293057</v>
      </c>
      <c r="G27" s="242" t="s">
        <v>782</v>
      </c>
      <c r="H27" s="237"/>
    </row>
    <row r="28" spans="1:12" x14ac:dyDescent="0.25">
      <c r="A28" s="241">
        <v>21</v>
      </c>
      <c r="B28" s="243" t="s">
        <v>767</v>
      </c>
      <c r="C28" s="252">
        <v>34335</v>
      </c>
      <c r="D28" s="257">
        <v>58</v>
      </c>
      <c r="E28" s="254">
        <v>23509</v>
      </c>
      <c r="F28" s="313">
        <v>8738550</v>
      </c>
      <c r="G28" s="242" t="s">
        <v>782</v>
      </c>
      <c r="H28" s="237"/>
    </row>
    <row r="29" spans="1:12" x14ac:dyDescent="0.25">
      <c r="A29" s="241">
        <v>22</v>
      </c>
      <c r="B29" s="243" t="s">
        <v>768</v>
      </c>
      <c r="C29" s="252">
        <v>34335</v>
      </c>
      <c r="D29" s="257">
        <v>53</v>
      </c>
      <c r="E29" s="254">
        <v>25176</v>
      </c>
      <c r="F29" s="313">
        <v>73133742</v>
      </c>
      <c r="G29" s="242" t="s">
        <v>782</v>
      </c>
      <c r="H29" s="237"/>
    </row>
    <row r="30" spans="1:12" x14ac:dyDescent="0.25">
      <c r="A30" s="241">
        <v>23</v>
      </c>
      <c r="B30" s="242" t="s">
        <v>769</v>
      </c>
      <c r="C30" s="252">
        <v>35074</v>
      </c>
      <c r="D30" s="256">
        <v>50</v>
      </c>
      <c r="E30" s="252">
        <v>26464</v>
      </c>
      <c r="F30" s="313">
        <v>73155307</v>
      </c>
      <c r="G30" s="242" t="s">
        <v>782</v>
      </c>
      <c r="H30" s="237"/>
    </row>
    <row r="31" spans="1:12" x14ac:dyDescent="0.25">
      <c r="A31" s="241">
        <v>24</v>
      </c>
      <c r="B31" s="242" t="s">
        <v>770</v>
      </c>
      <c r="C31" s="252">
        <v>35181</v>
      </c>
      <c r="D31" s="256">
        <v>60</v>
      </c>
      <c r="E31" s="252">
        <v>22736</v>
      </c>
      <c r="F31" s="313">
        <v>73097289</v>
      </c>
      <c r="G31" s="242" t="s">
        <v>782</v>
      </c>
      <c r="H31" s="237"/>
    </row>
    <row r="32" spans="1:12" x14ac:dyDescent="0.25">
      <c r="A32" s="241">
        <v>25</v>
      </c>
      <c r="B32" s="242" t="s">
        <v>771</v>
      </c>
      <c r="C32" s="252">
        <v>34335</v>
      </c>
      <c r="D32" s="256">
        <v>56</v>
      </c>
      <c r="E32" s="252">
        <v>24070</v>
      </c>
      <c r="F32" s="313">
        <v>73544114</v>
      </c>
      <c r="G32" s="242" t="s">
        <v>782</v>
      </c>
      <c r="H32" s="237"/>
    </row>
    <row r="33" spans="1:8" x14ac:dyDescent="0.25">
      <c r="A33" s="241">
        <v>26</v>
      </c>
      <c r="B33" s="242" t="s">
        <v>772</v>
      </c>
      <c r="C33" s="252">
        <v>34335</v>
      </c>
      <c r="D33" s="256">
        <v>51</v>
      </c>
      <c r="E33" s="252">
        <v>25855</v>
      </c>
      <c r="F33" s="313">
        <v>73145545</v>
      </c>
      <c r="G33" s="242" t="s">
        <v>782</v>
      </c>
      <c r="H33" s="237"/>
    </row>
    <row r="34" spans="1:8" x14ac:dyDescent="0.25">
      <c r="A34" s="241">
        <v>27</v>
      </c>
      <c r="B34" s="242" t="s">
        <v>773</v>
      </c>
      <c r="C34" s="252">
        <v>34335</v>
      </c>
      <c r="D34" s="256">
        <v>56</v>
      </c>
      <c r="E34" s="252">
        <v>24275</v>
      </c>
      <c r="F34" s="313">
        <v>73121636</v>
      </c>
      <c r="G34" s="242" t="s">
        <v>782</v>
      </c>
      <c r="H34" s="237"/>
    </row>
    <row r="35" spans="1:8" x14ac:dyDescent="0.25">
      <c r="A35" s="241">
        <v>28</v>
      </c>
      <c r="B35" s="242" t="s">
        <v>774</v>
      </c>
      <c r="C35" s="252">
        <v>38781</v>
      </c>
      <c r="D35" s="256">
        <v>55</v>
      </c>
      <c r="E35" s="252">
        <v>24365</v>
      </c>
      <c r="F35" s="313">
        <v>73122969</v>
      </c>
      <c r="G35" s="242" t="s">
        <v>782</v>
      </c>
      <c r="H35" s="237"/>
    </row>
    <row r="36" spans="1:8" x14ac:dyDescent="0.25">
      <c r="A36" s="241">
        <v>29</v>
      </c>
      <c r="B36" s="242" t="s">
        <v>775</v>
      </c>
      <c r="C36" s="252">
        <v>34335</v>
      </c>
      <c r="D36" s="256">
        <v>63</v>
      </c>
      <c r="E36" s="252">
        <v>21604</v>
      </c>
      <c r="F36" s="313">
        <v>73079325</v>
      </c>
      <c r="G36" s="242" t="s">
        <v>782</v>
      </c>
      <c r="H36" s="237"/>
    </row>
    <row r="37" spans="1:8" x14ac:dyDescent="0.25">
      <c r="A37" s="241">
        <v>30</v>
      </c>
      <c r="B37" s="242" t="s">
        <v>776</v>
      </c>
      <c r="C37" s="252">
        <v>34335</v>
      </c>
      <c r="D37" s="256">
        <v>57</v>
      </c>
      <c r="E37" s="252">
        <v>23663</v>
      </c>
      <c r="F37" s="313">
        <v>73121381</v>
      </c>
      <c r="G37" s="242" t="s">
        <v>782</v>
      </c>
      <c r="H37" s="237"/>
    </row>
    <row r="38" spans="1:8" x14ac:dyDescent="0.25">
      <c r="A38" s="241">
        <v>31</v>
      </c>
      <c r="B38" s="242" t="s">
        <v>777</v>
      </c>
      <c r="C38" s="252">
        <v>34335</v>
      </c>
      <c r="D38" s="256">
        <v>60</v>
      </c>
      <c r="E38" s="252">
        <v>22688</v>
      </c>
      <c r="F38" s="313">
        <v>73095943</v>
      </c>
      <c r="G38" s="242" t="s">
        <v>782</v>
      </c>
      <c r="H38" s="237"/>
    </row>
    <row r="39" spans="1:8" x14ac:dyDescent="0.25">
      <c r="A39" s="241">
        <v>32</v>
      </c>
      <c r="B39" s="243" t="s">
        <v>778</v>
      </c>
      <c r="C39" s="252">
        <v>34335</v>
      </c>
      <c r="D39" s="257">
        <v>54</v>
      </c>
      <c r="E39" s="254">
        <v>24905</v>
      </c>
      <c r="F39" s="313">
        <v>19792617</v>
      </c>
      <c r="G39" s="242" t="s">
        <v>782</v>
      </c>
      <c r="H39" s="237"/>
    </row>
    <row r="40" spans="1:8" x14ac:dyDescent="0.25">
      <c r="A40" s="241">
        <v>33</v>
      </c>
      <c r="B40" s="242" t="s">
        <v>783</v>
      </c>
      <c r="C40" s="252">
        <v>41064</v>
      </c>
      <c r="D40" s="256">
        <v>35</v>
      </c>
      <c r="E40" s="252">
        <v>31796</v>
      </c>
      <c r="F40" s="313">
        <v>1128053418</v>
      </c>
      <c r="G40" s="242" t="s">
        <v>782</v>
      </c>
      <c r="H40" s="237"/>
    </row>
    <row r="41" spans="1:8" x14ac:dyDescent="0.25">
      <c r="A41" s="241">
        <v>34</v>
      </c>
      <c r="B41" s="242" t="s">
        <v>784</v>
      </c>
      <c r="C41" s="252">
        <v>34440</v>
      </c>
      <c r="D41" s="256">
        <v>53</v>
      </c>
      <c r="E41" s="252">
        <v>25284</v>
      </c>
      <c r="F41" s="313">
        <v>73137686</v>
      </c>
      <c r="G41" s="242" t="s">
        <v>782</v>
      </c>
      <c r="H41" s="237"/>
    </row>
    <row r="42" spans="1:8" x14ac:dyDescent="0.25">
      <c r="A42" s="241">
        <v>35</v>
      </c>
      <c r="B42" s="245" t="s">
        <v>785</v>
      </c>
      <c r="C42" s="252">
        <v>34335</v>
      </c>
      <c r="D42" s="256">
        <v>51</v>
      </c>
      <c r="E42" s="252">
        <v>26179</v>
      </c>
      <c r="F42" s="313">
        <v>73149963</v>
      </c>
      <c r="G42" s="242" t="s">
        <v>782</v>
      </c>
      <c r="H42" s="237"/>
    </row>
    <row r="43" spans="1:8" x14ac:dyDescent="0.25">
      <c r="A43" s="241">
        <v>36</v>
      </c>
      <c r="B43" s="242" t="s">
        <v>786</v>
      </c>
      <c r="C43" s="252">
        <v>41585</v>
      </c>
      <c r="D43" s="256">
        <v>29</v>
      </c>
      <c r="E43" s="252">
        <v>33867</v>
      </c>
      <c r="F43" s="313">
        <v>1047450285</v>
      </c>
      <c r="G43" s="242" t="s">
        <v>782</v>
      </c>
      <c r="H43" s="237"/>
    </row>
    <row r="44" spans="1:8" x14ac:dyDescent="0.25">
      <c r="A44" s="241">
        <v>37</v>
      </c>
      <c r="B44" s="242" t="s">
        <v>787</v>
      </c>
      <c r="C44" s="252">
        <v>35062</v>
      </c>
      <c r="D44" s="256">
        <v>60</v>
      </c>
      <c r="E44" s="252">
        <v>22761</v>
      </c>
      <c r="F44" s="313">
        <v>73097282</v>
      </c>
      <c r="G44" s="242" t="s">
        <v>782</v>
      </c>
      <c r="H44" s="237"/>
    </row>
    <row r="45" spans="1:8" x14ac:dyDescent="0.25">
      <c r="A45" s="241">
        <v>38</v>
      </c>
      <c r="B45" s="242" t="s">
        <v>788</v>
      </c>
      <c r="C45" s="252">
        <v>34335</v>
      </c>
      <c r="D45" s="256">
        <v>56</v>
      </c>
      <c r="E45" s="252">
        <v>24101</v>
      </c>
      <c r="F45" s="313">
        <v>73555555</v>
      </c>
      <c r="G45" s="242" t="s">
        <v>782</v>
      </c>
      <c r="H45" s="237"/>
    </row>
    <row r="46" spans="1:8" x14ac:dyDescent="0.25">
      <c r="A46" s="241">
        <v>39</v>
      </c>
      <c r="B46" s="242" t="s">
        <v>789</v>
      </c>
      <c r="C46" s="252">
        <v>34335</v>
      </c>
      <c r="D46" s="256">
        <v>56</v>
      </c>
      <c r="E46" s="252">
        <v>23986</v>
      </c>
      <c r="F46" s="313">
        <v>73115927</v>
      </c>
      <c r="G46" s="242" t="s">
        <v>782</v>
      </c>
      <c r="H46" s="237"/>
    </row>
    <row r="47" spans="1:8" x14ac:dyDescent="0.25">
      <c r="A47" s="241">
        <v>40</v>
      </c>
      <c r="B47" s="251" t="s">
        <v>790</v>
      </c>
      <c r="C47" s="156">
        <v>43069</v>
      </c>
      <c r="D47" s="256">
        <v>37</v>
      </c>
      <c r="E47" s="156">
        <v>31073</v>
      </c>
      <c r="F47" s="313">
        <v>45564369</v>
      </c>
      <c r="G47" s="242" t="s">
        <v>782</v>
      </c>
      <c r="H47" s="237"/>
    </row>
    <row r="48" spans="1:8" x14ac:dyDescent="0.25">
      <c r="A48" s="241">
        <v>41</v>
      </c>
      <c r="B48" s="242" t="s">
        <v>791</v>
      </c>
      <c r="C48" s="252">
        <v>34335</v>
      </c>
      <c r="D48" s="256">
        <v>52</v>
      </c>
      <c r="E48" s="252">
        <v>25585</v>
      </c>
      <c r="F48" s="313">
        <v>73142039</v>
      </c>
      <c r="G48" s="242" t="s">
        <v>782</v>
      </c>
      <c r="H48" s="237"/>
    </row>
    <row r="49" spans="1:8" x14ac:dyDescent="0.25">
      <c r="A49" s="241">
        <v>42</v>
      </c>
      <c r="B49" s="242" t="s">
        <v>792</v>
      </c>
      <c r="C49" s="252">
        <v>34335</v>
      </c>
      <c r="D49" s="256">
        <v>54</v>
      </c>
      <c r="E49" s="252">
        <v>24871</v>
      </c>
      <c r="F49" s="313">
        <v>73130433</v>
      </c>
      <c r="G49" s="242" t="s">
        <v>782</v>
      </c>
      <c r="H49" s="237"/>
    </row>
    <row r="50" spans="1:8" x14ac:dyDescent="0.25">
      <c r="A50" s="241">
        <v>43</v>
      </c>
      <c r="B50" s="242" t="s">
        <v>793</v>
      </c>
      <c r="C50" s="252">
        <v>34335</v>
      </c>
      <c r="D50" s="256">
        <v>51</v>
      </c>
      <c r="E50" s="252">
        <v>26022</v>
      </c>
      <c r="F50" s="313">
        <v>73147792</v>
      </c>
      <c r="G50" s="242" t="s">
        <v>782</v>
      </c>
      <c r="H50" s="237"/>
    </row>
    <row r="51" spans="1:8" x14ac:dyDescent="0.25">
      <c r="A51" s="241">
        <v>44</v>
      </c>
      <c r="B51" s="242" t="s">
        <v>794</v>
      </c>
      <c r="C51" s="252">
        <v>34335</v>
      </c>
      <c r="D51" s="256">
        <v>51</v>
      </c>
      <c r="E51" s="252">
        <v>26043</v>
      </c>
      <c r="F51" s="313">
        <v>73152069</v>
      </c>
      <c r="G51" s="242" t="s">
        <v>782</v>
      </c>
      <c r="H51" s="237"/>
    </row>
    <row r="52" spans="1:8" x14ac:dyDescent="0.25">
      <c r="A52" s="241">
        <v>45</v>
      </c>
      <c r="B52" s="242" t="s">
        <v>795</v>
      </c>
      <c r="C52" s="252">
        <v>34335</v>
      </c>
      <c r="D52" s="256">
        <v>59</v>
      </c>
      <c r="E52" s="252">
        <v>23022</v>
      </c>
      <c r="F52" s="313">
        <v>9285493</v>
      </c>
      <c r="G52" s="242" t="s">
        <v>782</v>
      </c>
      <c r="H52" s="237"/>
    </row>
    <row r="53" spans="1:8" x14ac:dyDescent="0.25">
      <c r="A53" s="241">
        <v>46</v>
      </c>
      <c r="B53" s="242" t="s">
        <v>796</v>
      </c>
      <c r="C53" s="252">
        <v>34335</v>
      </c>
      <c r="D53" s="256">
        <v>56</v>
      </c>
      <c r="E53" s="252">
        <v>24279</v>
      </c>
      <c r="F53" s="313">
        <v>73121141</v>
      </c>
      <c r="G53" s="242" t="s">
        <v>782</v>
      </c>
      <c r="H53" s="237"/>
    </row>
    <row r="54" spans="1:8" x14ac:dyDescent="0.25">
      <c r="A54" s="241">
        <v>47</v>
      </c>
      <c r="B54" s="242" t="s">
        <v>797</v>
      </c>
      <c r="C54" s="252">
        <v>35062</v>
      </c>
      <c r="D54" s="256">
        <v>51</v>
      </c>
      <c r="E54" s="252">
        <v>25926</v>
      </c>
      <c r="F54" s="313">
        <v>73146771</v>
      </c>
      <c r="G54" s="242" t="s">
        <v>782</v>
      </c>
      <c r="H54" s="237"/>
    </row>
    <row r="55" spans="1:8" x14ac:dyDescent="0.25">
      <c r="A55" s="241">
        <v>48</v>
      </c>
      <c r="B55" s="242" t="s">
        <v>798</v>
      </c>
      <c r="C55" s="252">
        <v>34395</v>
      </c>
      <c r="D55" s="256">
        <v>66</v>
      </c>
      <c r="E55" s="252">
        <v>20570</v>
      </c>
      <c r="F55" s="313">
        <v>73084520</v>
      </c>
      <c r="G55" s="242" t="s">
        <v>782</v>
      </c>
      <c r="H55" s="237"/>
    </row>
    <row r="56" spans="1:8" x14ac:dyDescent="0.25">
      <c r="A56" s="241">
        <v>49</v>
      </c>
      <c r="B56" s="242" t="s">
        <v>799</v>
      </c>
      <c r="C56" s="252">
        <v>34335</v>
      </c>
      <c r="D56" s="256">
        <v>61</v>
      </c>
      <c r="E56" s="252">
        <v>22294</v>
      </c>
      <c r="F56" s="313">
        <v>73088947</v>
      </c>
      <c r="G56" s="242" t="s">
        <v>782</v>
      </c>
      <c r="H56" s="237"/>
    </row>
    <row r="57" spans="1:8" x14ac:dyDescent="0.25">
      <c r="A57" s="241">
        <v>50</v>
      </c>
      <c r="B57" s="242" t="s">
        <v>800</v>
      </c>
      <c r="C57" s="252">
        <v>35062</v>
      </c>
      <c r="D57" s="256">
        <v>63</v>
      </c>
      <c r="E57" s="252">
        <v>21685</v>
      </c>
      <c r="F57" s="313">
        <v>73092104</v>
      </c>
      <c r="G57" s="242" t="s">
        <v>782</v>
      </c>
      <c r="H57" s="237"/>
    </row>
    <row r="58" spans="1:8" x14ac:dyDescent="0.25">
      <c r="A58" s="241">
        <v>51</v>
      </c>
      <c r="B58" s="242" t="s">
        <v>801</v>
      </c>
      <c r="C58" s="252">
        <v>34335</v>
      </c>
      <c r="D58" s="256">
        <v>53</v>
      </c>
      <c r="E58" s="252">
        <v>25171</v>
      </c>
      <c r="F58" s="313">
        <v>73133634</v>
      </c>
      <c r="G58" s="242" t="s">
        <v>782</v>
      </c>
      <c r="H58" s="237"/>
    </row>
    <row r="59" spans="1:8" x14ac:dyDescent="0.25">
      <c r="A59" s="241">
        <v>52</v>
      </c>
      <c r="B59" s="242" t="s">
        <v>802</v>
      </c>
      <c r="C59" s="252">
        <v>34335</v>
      </c>
      <c r="D59" s="256">
        <v>60</v>
      </c>
      <c r="E59" s="252">
        <v>22606</v>
      </c>
      <c r="F59" s="313">
        <v>9284069</v>
      </c>
      <c r="G59" s="242" t="s">
        <v>782</v>
      </c>
      <c r="H59" s="237"/>
    </row>
    <row r="60" spans="1:8" x14ac:dyDescent="0.25">
      <c r="A60" s="241">
        <v>53</v>
      </c>
      <c r="B60" s="242" t="s">
        <v>803</v>
      </c>
      <c r="C60" s="252">
        <v>34335</v>
      </c>
      <c r="D60" s="256">
        <v>58</v>
      </c>
      <c r="E60" s="252">
        <v>23573</v>
      </c>
      <c r="F60" s="313">
        <v>9173640</v>
      </c>
      <c r="G60" s="242" t="s">
        <v>782</v>
      </c>
      <c r="H60" s="237"/>
    </row>
    <row r="61" spans="1:8" x14ac:dyDescent="0.25">
      <c r="A61" s="241">
        <v>54</v>
      </c>
      <c r="B61" s="242" t="s">
        <v>804</v>
      </c>
      <c r="C61" s="252">
        <v>34335</v>
      </c>
      <c r="D61" s="256">
        <v>61</v>
      </c>
      <c r="E61" s="252">
        <v>22196</v>
      </c>
      <c r="F61" s="313">
        <v>6886791</v>
      </c>
      <c r="G61" s="242" t="s">
        <v>782</v>
      </c>
      <c r="H61" s="237"/>
    </row>
    <row r="62" spans="1:8" x14ac:dyDescent="0.25">
      <c r="A62" s="241">
        <v>55</v>
      </c>
      <c r="B62" s="242" t="s">
        <v>805</v>
      </c>
      <c r="C62" s="252">
        <v>35065</v>
      </c>
      <c r="D62" s="256">
        <v>50</v>
      </c>
      <c r="E62" s="252">
        <v>26181</v>
      </c>
      <c r="F62" s="313">
        <v>73153319</v>
      </c>
      <c r="G62" s="242" t="s">
        <v>782</v>
      </c>
      <c r="H62" s="237"/>
    </row>
    <row r="63" spans="1:8" x14ac:dyDescent="0.25">
      <c r="A63" s="241">
        <v>56</v>
      </c>
      <c r="B63" s="242" t="s">
        <v>806</v>
      </c>
      <c r="C63" s="252">
        <v>34335</v>
      </c>
      <c r="D63" s="256">
        <v>58</v>
      </c>
      <c r="E63" s="252">
        <v>23347</v>
      </c>
      <c r="F63" s="313">
        <v>19895416</v>
      </c>
      <c r="G63" s="242" t="s">
        <v>782</v>
      </c>
      <c r="H63" s="237"/>
    </row>
    <row r="64" spans="1:8" x14ac:dyDescent="0.25">
      <c r="A64" s="241">
        <v>57</v>
      </c>
      <c r="B64" s="242" t="s">
        <v>807</v>
      </c>
      <c r="C64" s="252">
        <v>34335</v>
      </c>
      <c r="D64" s="256">
        <v>55</v>
      </c>
      <c r="E64" s="252">
        <v>24496</v>
      </c>
      <c r="F64" s="313">
        <v>73266459</v>
      </c>
      <c r="G64" s="242" t="s">
        <v>782</v>
      </c>
      <c r="H64" s="237"/>
    </row>
    <row r="65" spans="1:8" x14ac:dyDescent="0.25">
      <c r="A65" s="241">
        <v>58</v>
      </c>
      <c r="B65" s="242" t="s">
        <v>808</v>
      </c>
      <c r="C65" s="252">
        <v>34335</v>
      </c>
      <c r="D65" s="256">
        <v>58</v>
      </c>
      <c r="E65" s="252">
        <v>23477</v>
      </c>
      <c r="F65" s="313">
        <v>73109997</v>
      </c>
      <c r="G65" s="242" t="s">
        <v>782</v>
      </c>
      <c r="H65" s="237"/>
    </row>
    <row r="66" spans="1:8" x14ac:dyDescent="0.25">
      <c r="A66" s="241">
        <v>59</v>
      </c>
      <c r="B66" s="242" t="s">
        <v>809</v>
      </c>
      <c r="C66" s="252">
        <v>34335</v>
      </c>
      <c r="D66" s="256">
        <v>55</v>
      </c>
      <c r="E66" s="252">
        <v>24604</v>
      </c>
      <c r="F66" s="313">
        <v>73126177</v>
      </c>
      <c r="G66" s="242" t="s">
        <v>782</v>
      </c>
      <c r="H66" s="237"/>
    </row>
    <row r="67" spans="1:8" x14ac:dyDescent="0.25">
      <c r="A67" s="241">
        <v>60</v>
      </c>
      <c r="B67" s="242" t="s">
        <v>810</v>
      </c>
      <c r="C67" s="252">
        <v>34335</v>
      </c>
      <c r="D67" s="256">
        <v>57</v>
      </c>
      <c r="E67" s="252">
        <v>23673</v>
      </c>
      <c r="F67" s="313">
        <v>73112458</v>
      </c>
      <c r="G67" s="242" t="s">
        <v>782</v>
      </c>
      <c r="H67" s="237"/>
    </row>
    <row r="68" spans="1:8" x14ac:dyDescent="0.25">
      <c r="A68" s="241">
        <v>61</v>
      </c>
      <c r="B68" s="242" t="s">
        <v>811</v>
      </c>
      <c r="C68" s="252">
        <v>39339</v>
      </c>
      <c r="D68" s="256">
        <v>48</v>
      </c>
      <c r="E68" s="252">
        <v>27233</v>
      </c>
      <c r="F68" s="313">
        <v>73164927</v>
      </c>
      <c r="G68" s="242" t="s">
        <v>782</v>
      </c>
      <c r="H68" s="237"/>
    </row>
    <row r="69" spans="1:8" x14ac:dyDescent="0.25">
      <c r="A69" s="241">
        <v>62</v>
      </c>
      <c r="B69" s="242" t="s">
        <v>812</v>
      </c>
      <c r="C69" s="252">
        <v>43635</v>
      </c>
      <c r="D69" s="256">
        <v>37</v>
      </c>
      <c r="E69" s="252">
        <v>31231</v>
      </c>
      <c r="F69" s="313">
        <v>18011798</v>
      </c>
      <c r="G69" s="242" t="s">
        <v>782</v>
      </c>
      <c r="H69" s="237"/>
    </row>
    <row r="70" spans="1:8" x14ac:dyDescent="0.25">
      <c r="A70" s="241">
        <v>63</v>
      </c>
      <c r="B70" s="242" t="s">
        <v>813</v>
      </c>
      <c r="C70" s="252">
        <v>34335</v>
      </c>
      <c r="D70" s="256">
        <v>60</v>
      </c>
      <c r="E70" s="252">
        <v>22510</v>
      </c>
      <c r="F70" s="313">
        <v>73093292</v>
      </c>
      <c r="G70" s="242" t="s">
        <v>782</v>
      </c>
      <c r="H70" s="237"/>
    </row>
    <row r="71" spans="1:8" x14ac:dyDescent="0.25">
      <c r="A71" s="241">
        <v>64</v>
      </c>
      <c r="B71" s="242" t="s">
        <v>845</v>
      </c>
      <c r="C71" s="252">
        <v>35062</v>
      </c>
      <c r="D71" s="256">
        <v>51</v>
      </c>
      <c r="E71" s="252">
        <v>25963</v>
      </c>
      <c r="F71" s="313">
        <v>73147331</v>
      </c>
      <c r="G71" s="242" t="s">
        <v>782</v>
      </c>
      <c r="H71" s="237"/>
    </row>
    <row r="72" spans="1:8" x14ac:dyDescent="0.25">
      <c r="A72" s="241">
        <v>65</v>
      </c>
      <c r="B72" s="242" t="s">
        <v>814</v>
      </c>
      <c r="C72" s="252">
        <v>34383</v>
      </c>
      <c r="D72" s="256">
        <v>57</v>
      </c>
      <c r="E72" s="252">
        <v>23782</v>
      </c>
      <c r="F72" s="313">
        <v>73115014</v>
      </c>
      <c r="G72" s="242" t="s">
        <v>782</v>
      </c>
      <c r="H72" s="237"/>
    </row>
    <row r="73" spans="1:8" x14ac:dyDescent="0.25">
      <c r="A73" s="241">
        <v>66</v>
      </c>
      <c r="B73" s="242" t="s">
        <v>815</v>
      </c>
      <c r="C73" s="252">
        <v>34335</v>
      </c>
      <c r="D73" s="256">
        <v>54</v>
      </c>
      <c r="E73" s="252">
        <v>24967</v>
      </c>
      <c r="F73" s="313">
        <v>73132690</v>
      </c>
      <c r="G73" s="242" t="s">
        <v>782</v>
      </c>
      <c r="H73" s="237"/>
    </row>
    <row r="74" spans="1:8" x14ac:dyDescent="0.25">
      <c r="A74" s="241">
        <v>67</v>
      </c>
      <c r="B74" s="246" t="s">
        <v>816</v>
      </c>
      <c r="C74" s="252">
        <v>42543</v>
      </c>
      <c r="D74" s="256">
        <v>36</v>
      </c>
      <c r="E74" s="252">
        <v>31287</v>
      </c>
      <c r="F74" s="313">
        <v>1047366221</v>
      </c>
      <c r="G74" s="242" t="s">
        <v>782</v>
      </c>
      <c r="H74" s="237"/>
    </row>
    <row r="75" spans="1:8" x14ac:dyDescent="0.25">
      <c r="A75" s="241">
        <v>68</v>
      </c>
      <c r="B75" s="245" t="s">
        <v>817</v>
      </c>
      <c r="C75" s="252">
        <v>44432</v>
      </c>
      <c r="D75" s="256">
        <v>64</v>
      </c>
      <c r="E75" s="252"/>
      <c r="F75" s="313">
        <v>73009834</v>
      </c>
      <c r="G75" s="242" t="s">
        <v>782</v>
      </c>
      <c r="H75" s="237"/>
    </row>
    <row r="76" spans="1:8" x14ac:dyDescent="0.25">
      <c r="A76" s="241">
        <v>69</v>
      </c>
      <c r="B76" s="247" t="s">
        <v>818</v>
      </c>
      <c r="C76" s="252">
        <v>38938</v>
      </c>
      <c r="D76" s="256">
        <v>46</v>
      </c>
      <c r="E76" s="250" t="s">
        <v>843</v>
      </c>
      <c r="F76" s="313">
        <v>73574496</v>
      </c>
      <c r="G76" s="242" t="s">
        <v>782</v>
      </c>
      <c r="H76" s="237"/>
    </row>
    <row r="77" spans="1:8" x14ac:dyDescent="0.25">
      <c r="A77" s="241">
        <v>70</v>
      </c>
      <c r="B77" s="242" t="s">
        <v>819</v>
      </c>
      <c r="C77" s="252">
        <v>34335</v>
      </c>
      <c r="D77" s="256">
        <v>55</v>
      </c>
      <c r="E77" s="252">
        <v>24451</v>
      </c>
      <c r="F77" s="313">
        <v>73123945</v>
      </c>
      <c r="G77" s="242" t="s">
        <v>782</v>
      </c>
      <c r="H77" s="237"/>
    </row>
    <row r="78" spans="1:8" x14ac:dyDescent="0.25">
      <c r="A78" s="241">
        <v>71</v>
      </c>
      <c r="B78" s="243" t="s">
        <v>820</v>
      </c>
      <c r="C78" s="252">
        <v>34335</v>
      </c>
      <c r="D78" s="257">
        <v>57</v>
      </c>
      <c r="E78" s="254">
        <v>23834</v>
      </c>
      <c r="F78" s="313">
        <v>7886934</v>
      </c>
      <c r="G78" s="242" t="s">
        <v>782</v>
      </c>
      <c r="H78" s="237"/>
    </row>
    <row r="79" spans="1:8" x14ac:dyDescent="0.25">
      <c r="A79" s="241">
        <v>72</v>
      </c>
      <c r="B79" s="242" t="s">
        <v>821</v>
      </c>
      <c r="C79" s="252">
        <v>35062</v>
      </c>
      <c r="D79" s="256">
        <v>53</v>
      </c>
      <c r="E79" s="252">
        <v>25196</v>
      </c>
      <c r="F79" s="313">
        <v>3951717</v>
      </c>
      <c r="G79" s="242" t="s">
        <v>782</v>
      </c>
      <c r="H79" s="237"/>
    </row>
    <row r="80" spans="1:8" x14ac:dyDescent="0.25">
      <c r="A80" s="241">
        <v>73</v>
      </c>
      <c r="B80" s="242" t="s">
        <v>822</v>
      </c>
      <c r="C80" s="252">
        <v>34335</v>
      </c>
      <c r="D80" s="256">
        <v>53</v>
      </c>
      <c r="E80" s="252">
        <v>25184</v>
      </c>
      <c r="F80" s="313">
        <v>18284822</v>
      </c>
      <c r="G80" s="242" t="s">
        <v>782</v>
      </c>
      <c r="H80" s="237"/>
    </row>
    <row r="81" spans="1:8" x14ac:dyDescent="0.25">
      <c r="A81" s="241">
        <v>74</v>
      </c>
      <c r="B81" s="242" t="s">
        <v>823</v>
      </c>
      <c r="C81" s="252">
        <v>35062</v>
      </c>
      <c r="D81" s="256">
        <v>48</v>
      </c>
      <c r="E81" s="252">
        <v>27135</v>
      </c>
      <c r="F81" s="313">
        <v>73166981</v>
      </c>
      <c r="G81" s="242" t="s">
        <v>782</v>
      </c>
      <c r="H81" s="237"/>
    </row>
    <row r="82" spans="1:8" x14ac:dyDescent="0.25">
      <c r="A82" s="241">
        <v>75</v>
      </c>
      <c r="B82" s="243" t="s">
        <v>824</v>
      </c>
      <c r="C82" s="252">
        <v>34335</v>
      </c>
      <c r="D82" s="257">
        <v>59</v>
      </c>
      <c r="E82" s="254">
        <v>22858</v>
      </c>
      <c r="F82" s="313">
        <v>19812000</v>
      </c>
      <c r="G82" s="242" t="s">
        <v>782</v>
      </c>
      <c r="H82" s="237"/>
    </row>
    <row r="83" spans="1:8" x14ac:dyDescent="0.25">
      <c r="A83" s="241">
        <v>76</v>
      </c>
      <c r="B83" s="242" t="s">
        <v>825</v>
      </c>
      <c r="C83" s="252">
        <v>39756</v>
      </c>
      <c r="D83" s="256">
        <v>38</v>
      </c>
      <c r="E83" s="252">
        <v>30588</v>
      </c>
      <c r="F83" s="313">
        <v>73201443</v>
      </c>
      <c r="G83" s="242" t="s">
        <v>782</v>
      </c>
      <c r="H83" s="237"/>
    </row>
    <row r="84" spans="1:8" x14ac:dyDescent="0.25">
      <c r="A84" s="241">
        <v>77</v>
      </c>
      <c r="B84" s="242" t="s">
        <v>826</v>
      </c>
      <c r="C84" s="252">
        <v>41122</v>
      </c>
      <c r="D84" s="256">
        <v>37</v>
      </c>
      <c r="E84" s="252">
        <v>31131</v>
      </c>
      <c r="F84" s="313">
        <v>1047371218</v>
      </c>
      <c r="G84" s="242" t="s">
        <v>782</v>
      </c>
      <c r="H84" s="237"/>
    </row>
    <row r="85" spans="1:8" x14ac:dyDescent="0.25">
      <c r="A85" s="241">
        <v>78</v>
      </c>
      <c r="B85" s="242" t="s">
        <v>827</v>
      </c>
      <c r="C85" s="252">
        <v>43222</v>
      </c>
      <c r="D85" s="256">
        <v>30</v>
      </c>
      <c r="E85" s="252">
        <v>33604</v>
      </c>
      <c r="F85" s="313">
        <v>1047442895</v>
      </c>
      <c r="G85" s="242" t="s">
        <v>782</v>
      </c>
      <c r="H85" s="237"/>
    </row>
    <row r="86" spans="1:8" x14ac:dyDescent="0.25">
      <c r="A86" s="241">
        <v>79</v>
      </c>
      <c r="B86" s="242" t="s">
        <v>828</v>
      </c>
      <c r="C86" s="252">
        <v>43244</v>
      </c>
      <c r="D86" s="256">
        <v>33</v>
      </c>
      <c r="E86" s="252">
        <v>32527</v>
      </c>
      <c r="F86" s="313">
        <v>1047406509</v>
      </c>
      <c r="G86" s="242" t="s">
        <v>782</v>
      </c>
      <c r="H86" s="237"/>
    </row>
    <row r="87" spans="1:8" x14ac:dyDescent="0.25">
      <c r="A87" s="241">
        <v>80</v>
      </c>
      <c r="B87" s="248" t="s">
        <v>829</v>
      </c>
      <c r="C87" s="253">
        <v>43882</v>
      </c>
      <c r="D87" s="157">
        <v>33</v>
      </c>
      <c r="E87" s="156">
        <v>32377</v>
      </c>
      <c r="F87" s="313">
        <v>1047399237</v>
      </c>
      <c r="G87" s="242" t="s">
        <v>782</v>
      </c>
      <c r="H87" s="258"/>
    </row>
    <row r="88" spans="1:8" x14ac:dyDescent="0.25">
      <c r="A88" s="241">
        <v>81</v>
      </c>
      <c r="B88" s="242" t="s">
        <v>830</v>
      </c>
      <c r="C88" s="253">
        <v>44230</v>
      </c>
      <c r="D88" s="256">
        <v>39</v>
      </c>
      <c r="E88" s="156">
        <v>30260</v>
      </c>
      <c r="F88" s="313">
        <v>73193850</v>
      </c>
      <c r="G88" s="242" t="s">
        <v>782</v>
      </c>
      <c r="H88" s="258"/>
    </row>
    <row r="89" spans="1:8" ht="15.75" customHeight="1" x14ac:dyDescent="0.25">
      <c r="A89" s="241">
        <v>82</v>
      </c>
      <c r="B89" s="242" t="s">
        <v>831</v>
      </c>
      <c r="C89" s="253">
        <v>44432</v>
      </c>
      <c r="D89" s="256"/>
      <c r="E89" s="156"/>
      <c r="F89" s="313">
        <v>1047427530</v>
      </c>
      <c r="G89" s="242" t="s">
        <v>782</v>
      </c>
      <c r="H89" s="258"/>
    </row>
    <row r="90" spans="1:8" x14ac:dyDescent="0.25">
      <c r="A90" s="241">
        <v>83</v>
      </c>
      <c r="B90" s="242" t="s">
        <v>832</v>
      </c>
      <c r="C90" s="253">
        <v>44687</v>
      </c>
      <c r="D90" s="256">
        <v>28</v>
      </c>
      <c r="E90" s="156">
        <v>34526</v>
      </c>
      <c r="F90" s="313">
        <v>1143375493</v>
      </c>
      <c r="G90" s="242" t="s">
        <v>782</v>
      </c>
      <c r="H90" s="258"/>
    </row>
    <row r="91" spans="1:8" x14ac:dyDescent="0.25">
      <c r="A91" s="241">
        <v>84</v>
      </c>
      <c r="B91" s="242" t="s">
        <v>833</v>
      </c>
      <c r="C91" s="253">
        <v>44687</v>
      </c>
      <c r="D91" s="256">
        <v>35</v>
      </c>
      <c r="E91" s="156">
        <v>31753</v>
      </c>
      <c r="F91" s="313">
        <v>1047381592</v>
      </c>
      <c r="G91" s="242" t="s">
        <v>781</v>
      </c>
      <c r="H91" s="258"/>
    </row>
    <row r="92" spans="1:8" x14ac:dyDescent="0.25">
      <c r="A92" s="241">
        <v>85</v>
      </c>
      <c r="B92" s="242" t="s">
        <v>834</v>
      </c>
      <c r="C92" s="253">
        <v>44715</v>
      </c>
      <c r="D92" s="256"/>
      <c r="E92" s="156"/>
      <c r="F92" s="313">
        <v>73571004</v>
      </c>
      <c r="G92" s="242" t="s">
        <v>781</v>
      </c>
      <c r="H92"/>
    </row>
    <row r="93" spans="1:8" x14ac:dyDescent="0.25">
      <c r="A93" s="241">
        <v>86</v>
      </c>
      <c r="B93" s="242" t="s">
        <v>835</v>
      </c>
      <c r="C93" s="253" t="s">
        <v>844</v>
      </c>
      <c r="D93" s="256"/>
      <c r="E93" s="156"/>
      <c r="F93" s="313">
        <v>1143373911</v>
      </c>
      <c r="G93" s="242" t="s">
        <v>782</v>
      </c>
      <c r="H93" s="258"/>
    </row>
    <row r="94" spans="1:8" x14ac:dyDescent="0.25">
      <c r="A94" s="241">
        <v>87</v>
      </c>
      <c r="B94" s="242" t="s">
        <v>836</v>
      </c>
      <c r="C94" s="253" t="s">
        <v>844</v>
      </c>
      <c r="D94" s="256"/>
      <c r="E94" s="156"/>
      <c r="F94" s="313">
        <v>73215212</v>
      </c>
      <c r="G94" s="242" t="s">
        <v>781</v>
      </c>
      <c r="H94"/>
    </row>
    <row r="95" spans="1:8" x14ac:dyDescent="0.25">
      <c r="A95" s="241">
        <v>88</v>
      </c>
      <c r="B95" s="242" t="s">
        <v>837</v>
      </c>
      <c r="C95" s="253" t="s">
        <v>844</v>
      </c>
      <c r="D95" s="256"/>
      <c r="E95" s="156"/>
      <c r="F95" s="313">
        <v>92230932</v>
      </c>
      <c r="G95" s="242" t="s">
        <v>782</v>
      </c>
      <c r="H95" s="258"/>
    </row>
    <row r="96" spans="1:8" x14ac:dyDescent="0.25">
      <c r="A96" s="241">
        <v>89</v>
      </c>
      <c r="B96" s="242" t="s">
        <v>838</v>
      </c>
      <c r="C96" s="253" t="s">
        <v>844</v>
      </c>
      <c r="D96" s="256"/>
      <c r="E96" s="156"/>
      <c r="F96" s="313">
        <v>1047409959</v>
      </c>
      <c r="G96" s="242" t="s">
        <v>782</v>
      </c>
      <c r="H96" s="258"/>
    </row>
    <row r="97" spans="1:8" x14ac:dyDescent="0.25">
      <c r="A97" s="241">
        <v>90</v>
      </c>
      <c r="B97" s="246" t="s">
        <v>839</v>
      </c>
      <c r="C97" s="157">
        <v>2023</v>
      </c>
      <c r="D97" s="256"/>
      <c r="E97" s="156"/>
      <c r="F97" s="313">
        <v>1042576646</v>
      </c>
      <c r="G97" s="242" t="s">
        <v>782</v>
      </c>
      <c r="H97" s="258"/>
    </row>
    <row r="98" spans="1:8" x14ac:dyDescent="0.25">
      <c r="A98" s="241">
        <v>91</v>
      </c>
      <c r="B98" s="246" t="s">
        <v>840</v>
      </c>
      <c r="C98" s="157">
        <v>2023</v>
      </c>
      <c r="D98" s="256"/>
      <c r="E98" s="156"/>
      <c r="F98" s="313">
        <v>1143372445</v>
      </c>
      <c r="G98" s="242" t="s">
        <v>782</v>
      </c>
      <c r="H98" s="258"/>
    </row>
    <row r="99" spans="1:8" x14ac:dyDescent="0.25">
      <c r="A99" s="241">
        <v>92</v>
      </c>
      <c r="B99" s="246" t="s">
        <v>841</v>
      </c>
      <c r="C99" s="157">
        <v>2023</v>
      </c>
      <c r="D99" s="256"/>
      <c r="E99" s="156"/>
      <c r="F99" s="313">
        <v>1047463973</v>
      </c>
      <c r="G99" s="242" t="s">
        <v>782</v>
      </c>
      <c r="H99" s="258"/>
    </row>
    <row r="100" spans="1:8" x14ac:dyDescent="0.25">
      <c r="A100" s="241">
        <v>93</v>
      </c>
      <c r="B100" s="246" t="s">
        <v>842</v>
      </c>
      <c r="C100" s="253">
        <v>45401</v>
      </c>
      <c r="D100" s="256"/>
      <c r="E100" s="156"/>
      <c r="F100" s="313">
        <v>45564096</v>
      </c>
      <c r="G100" s="242" t="s">
        <v>782</v>
      </c>
      <c r="H100" s="258"/>
    </row>
    <row r="101" spans="1:8" x14ac:dyDescent="0.25">
      <c r="A101" s="241">
        <v>94</v>
      </c>
      <c r="B101" s="246" t="s">
        <v>848</v>
      </c>
      <c r="C101" s="157">
        <v>2024</v>
      </c>
      <c r="D101" s="157"/>
      <c r="E101" s="157"/>
      <c r="F101" s="313">
        <v>1047400015</v>
      </c>
      <c r="G101" s="242" t="s">
        <v>849</v>
      </c>
      <c r="H101" s="258"/>
    </row>
  </sheetData>
  <mergeCells count="14">
    <mergeCell ref="A6:G6"/>
    <mergeCell ref="C1:I1"/>
    <mergeCell ref="C3:I3"/>
    <mergeCell ref="C4:I4"/>
    <mergeCell ref="D2:H2"/>
    <mergeCell ref="I17:L18"/>
    <mergeCell ref="I15:L16"/>
    <mergeCell ref="I6:L6"/>
    <mergeCell ref="I12:K12"/>
    <mergeCell ref="I13:K13"/>
    <mergeCell ref="I9:K9"/>
    <mergeCell ref="I10:K10"/>
    <mergeCell ref="I11:K11"/>
    <mergeCell ref="H8:M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ESTUDIO DE MERCADO</vt:lpstr>
      <vt:lpstr>TASAS PROMEDIO</vt:lpstr>
      <vt:lpstr>RELACIÓN CASCO AVIACIÓN</vt:lpstr>
      <vt:lpstr>RELACIÓN TR EYM</vt:lpstr>
      <vt:lpstr>RELACIÓN CASCO BARCO</vt:lpstr>
      <vt:lpstr>RELACIÓN SALUD</vt:lpstr>
      <vt:lpstr>AUTOMOVILES</vt:lpstr>
      <vt:lpstr>VIDA ALCALDE-CONCEJALES</vt:lpstr>
      <vt:lpstr>SALUD EDILES Y CONCEJALES</vt:lpstr>
      <vt:lpstr>VIDA BOMBEROS</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johanna gonzalez moreno</cp:lastModifiedBy>
  <cp:revision/>
  <dcterms:created xsi:type="dcterms:W3CDTF">2019-03-31T15:38:58Z</dcterms:created>
  <dcterms:modified xsi:type="dcterms:W3CDTF">2026-09-14T22:40:42Z</dcterms:modified>
  <cp:category/>
  <cp:contentStatus/>
</cp:coreProperties>
</file>