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cultura-my.sharepoint.com/personal/mmolinares_mincultura_gov_co/Documents/escritorio/MINIMA CUANTIA - TOKENS/final/"/>
    </mc:Choice>
  </mc:AlternateContent>
  <xr:revisionPtr revIDLastSave="0" documentId="8_{A6F284A9-AFA1-4D65-9020-EC3D99CB2C40}" xr6:coauthVersionLast="47" xr6:coauthVersionMax="47" xr10:uidLastSave="{00000000-0000-0000-0000-000000000000}"/>
  <bookViews>
    <workbookView xWindow="0" yWindow="0" windowWidth="25845" windowHeight="15480" xr2:uid="{00000000-000D-0000-FFFF-FFFF00000000}"/>
  </bookViews>
  <sheets>
    <sheet name="Firmas Digitales" sheetId="2" r:id="rId1"/>
    <sheet name="Hoja1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3" l="1"/>
  <c r="M22" i="3" s="1"/>
  <c r="O22" i="3" s="1"/>
  <c r="J22" i="3"/>
  <c r="J21" i="3"/>
  <c r="L21" i="3" s="1"/>
  <c r="M21" i="3" s="1"/>
  <c r="O21" i="3" s="1"/>
  <c r="J17" i="3"/>
  <c r="L17" i="3" s="1"/>
  <c r="M17" i="3" s="1"/>
  <c r="O17" i="3" s="1"/>
  <c r="H18" i="3"/>
  <c r="H17" i="3"/>
  <c r="P8" i="2"/>
  <c r="P7" i="2"/>
  <c r="N8" i="2"/>
  <c r="N7" i="2"/>
  <c r="L8" i="2"/>
  <c r="L7" i="2"/>
  <c r="O23" i="3" l="1"/>
  <c r="U21" i="3"/>
  <c r="U22" i="3"/>
  <c r="V50" i="3"/>
  <c r="V52" i="3" s="1"/>
  <c r="R33" i="3"/>
  <c r="F31" i="3"/>
  <c r="G31" i="3" s="1"/>
  <c r="O7" i="2"/>
  <c r="V45" i="3"/>
  <c r="Z43" i="3"/>
  <c r="X43" i="3"/>
  <c r="Q7" i="2"/>
  <c r="F40" i="3"/>
  <c r="R40" i="3" s="1"/>
  <c r="F39" i="3"/>
  <c r="R39" i="3" s="1"/>
  <c r="F36" i="3"/>
  <c r="R36" i="3" s="1"/>
  <c r="F35" i="3"/>
  <c r="R35" i="3" s="1"/>
  <c r="R37" i="3" s="1"/>
  <c r="F32" i="3"/>
  <c r="R41" i="3" l="1"/>
  <c r="F18" i="3"/>
  <c r="F17" i="3"/>
  <c r="Y22" i="3"/>
  <c r="Y21" i="3"/>
  <c r="F9" i="3"/>
  <c r="F8" i="3"/>
  <c r="F4" i="3"/>
  <c r="F3" i="3"/>
  <c r="Q8" i="2"/>
  <c r="O8" i="2"/>
  <c r="O9" i="2" s="1"/>
  <c r="M8" i="2"/>
  <c r="Y23" i="3" l="1"/>
  <c r="V22" i="3"/>
  <c r="J18" i="3"/>
  <c r="L18" i="3" s="1"/>
  <c r="M18" i="3" s="1"/>
  <c r="O18" i="3" s="1"/>
  <c r="O19" i="3" s="1"/>
  <c r="V21" i="3"/>
  <c r="V23" i="3" s="1"/>
  <c r="G27" i="3"/>
  <c r="G29" i="3" s="1"/>
  <c r="I29" i="3" s="1"/>
  <c r="Z21" i="3"/>
  <c r="Q9" i="2"/>
  <c r="M7" i="2"/>
  <c r="M9" i="2" s="1"/>
  <c r="O18" i="2"/>
</calcChain>
</file>

<file path=xl/sharedStrings.xml><?xml version="1.0" encoding="utf-8"?>
<sst xmlns="http://schemas.openxmlformats.org/spreadsheetml/2006/main" count="65" uniqueCount="44">
  <si>
    <t>MINISTERIO DE LAS CULTURAS, LAS ARTES Y LOS SABERES</t>
  </si>
  <si>
    <t xml:space="preserve">ESTUDIO PRECIOS DE MERCADO </t>
  </si>
  <si>
    <t>Fecha Elaboración</t>
  </si>
  <si>
    <t>CAMERFIRMA</t>
  </si>
  <si>
    <t>GSE
Gestión Seguridad Electrónica</t>
  </si>
  <si>
    <t>PROMEDIO</t>
  </si>
  <si>
    <t xml:space="preserve">MEDIA ARMÓNICA </t>
  </si>
  <si>
    <t>MEDIANA</t>
  </si>
  <si>
    <t>ÍTEM</t>
  </si>
  <si>
    <t>Objeto</t>
  </si>
  <si>
    <t>DESCRIPCIÓN DEL BIEN O SERVICIO</t>
  </si>
  <si>
    <t>UNIDAD</t>
  </si>
  <si>
    <t xml:space="preserve">CANTIDAD DE ELEMENTOS </t>
  </si>
  <si>
    <t>VR. UNITARIO
(IVA INCLUIDO)</t>
  </si>
  <si>
    <t>VR. UNITARIO OFICIAL
(IVA INCLUIDO)</t>
  </si>
  <si>
    <t>VR. TOTAL 
(IVA INCLUIDO)</t>
  </si>
  <si>
    <t>Adquirir certificados digitales para los funcionarios, contratistas y persona jurídica del Ministerio de las Culturas, las artes y los Saberes</t>
  </si>
  <si>
    <t>Token y/o firmas digitales para personas naturales -Función Pública.</t>
  </si>
  <si>
    <t>UN</t>
  </si>
  <si>
    <t>Token y/o firmas digitales para personas jurídica para interoperabilidad con SIIF Nación</t>
  </si>
  <si>
    <t>VALOR TOTAL IVA INCLUIDO</t>
  </si>
  <si>
    <t>**NOTA**</t>
  </si>
  <si>
    <t>Los valores monetarios deben ser expresados en moneda legal colombiana sin decimales (centavos)</t>
  </si>
  <si>
    <t xml:space="preserve"> </t>
  </si>
  <si>
    <t>Elaboró:</t>
  </si>
  <si>
    <t>IVA</t>
  </si>
  <si>
    <t>Heiler Quinto Mosquera</t>
  </si>
  <si>
    <t>Apoyo AdministrativoGrupo de Gestión de  Tecnologias y Sistemas de Informacion</t>
  </si>
  <si>
    <t>Aprobó:</t>
  </si>
  <si>
    <t>El presente Estudio tendrá una vigencia de 30 días calendario a partir de la fecha de aprobación.</t>
  </si>
  <si>
    <t>Imelda Cecilia Rodriguez Peña</t>
  </si>
  <si>
    <t>Coordinadora Grupo de Gestión de  Tecnologias y Sistemas de Informacion</t>
  </si>
  <si>
    <t>CERTICAMARA</t>
  </si>
  <si>
    <t>CONTRATO ANTERIOR</t>
  </si>
  <si>
    <t>PORCENTAJE</t>
  </si>
  <si>
    <t>CONTRATO ANTERIOR + IPC</t>
  </si>
  <si>
    <t>IPC 2024</t>
  </si>
  <si>
    <t>IPC 2025</t>
  </si>
  <si>
    <t>contrato 2025</t>
  </si>
  <si>
    <t>IPC 2026</t>
  </si>
  <si>
    <t xml:space="preserve">Valor unitario estudio </t>
  </si>
  <si>
    <t>Cto 1466-2024 +  IPC 2024,2025 y 2026</t>
  </si>
  <si>
    <t>Cto 1700-2025 + IPC 2024, 2025 y 2026</t>
  </si>
  <si>
    <t xml:space="preserve"> En cumplimiento con lo señalado en el inciso tercero del Artículo 29 de la Ley 80 de 1993  y al resultado de la anterior evaluación, ésta Dirección toma como  valor aproximado de precio de mercado la suma de: $7.352.440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</si>
</sst>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8" formatCode="&quot;$&quot;\ #,##0.00;[Red]\-&quot;$&quot;\ #,##0.00"/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_-[$$-240A]\ * #,##0.00_-;\-[$$-240A]\ * #,##0.00_-;_-[$$-240A]\ * &quot;-&quot;??_-;_-@_-"/>
    <numFmt numFmtId="167" formatCode="&quot;$&quot;\ #,##0"/>
    <numFmt numFmtId="168" formatCode="&quot;$&quot;\ #,##0.00"/>
    <numFmt numFmtId="169" formatCode="&quot;$&quot;\ #,##0.000"/>
  </numFmts>
  <fonts count="10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Work Sans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4" tint="-0.499984740745262"/>
      </top>
      <bottom style="thin">
        <color indexed="64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thin">
        <color rgb="FFFFC000"/>
      </left>
      <right/>
      <top/>
      <bottom/>
      <diagonal/>
    </border>
    <border>
      <left/>
      <right/>
      <top style="thin">
        <color rgb="FFFFC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7" fillId="2" borderId="0" xfId="0" applyNumberFormat="1" applyFont="1" applyFill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1" xfId="0" applyFont="1" applyBorder="1" applyAlignment="1">
      <alignment horizontal="center" vertical="center"/>
    </xf>
    <xf numFmtId="9" fontId="6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7" fontId="7" fillId="0" borderId="1" xfId="0" applyNumberFormat="1" applyFont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67" fontId="3" fillId="0" borderId="1" xfId="0" applyNumberFormat="1" applyFont="1" applyBorder="1" applyAlignment="1">
      <alignment horizontal="left" vertical="center" wrapText="1"/>
    </xf>
    <xf numFmtId="167" fontId="3" fillId="0" borderId="13" xfId="0" applyNumberFormat="1" applyFont="1" applyBorder="1" applyAlignment="1">
      <alignment horizontal="left" vertical="center" wrapText="1"/>
    </xf>
    <xf numFmtId="167" fontId="6" fillId="0" borderId="13" xfId="0" applyNumberFormat="1" applyFont="1" applyBorder="1" applyAlignment="1">
      <alignment horizontal="center" vertical="center"/>
    </xf>
    <xf numFmtId="6" fontId="0" fillId="0" borderId="0" xfId="0" applyNumberFormat="1"/>
    <xf numFmtId="3" fontId="0" fillId="0" borderId="0" xfId="0" applyNumberFormat="1"/>
    <xf numFmtId="168" fontId="0" fillId="0" borderId="0" xfId="0" applyNumberFormat="1"/>
    <xf numFmtId="169" fontId="0" fillId="0" borderId="0" xfId="0" applyNumberFormat="1"/>
    <xf numFmtId="2" fontId="0" fillId="0" borderId="0" xfId="0" applyNumberFormat="1"/>
    <xf numFmtId="4" fontId="0" fillId="0" borderId="0" xfId="0" applyNumberFormat="1"/>
    <xf numFmtId="0" fontId="1" fillId="0" borderId="0" xfId="0" applyFont="1"/>
    <xf numFmtId="0" fontId="0" fillId="0" borderId="11" xfId="0" applyBorder="1"/>
    <xf numFmtId="168" fontId="0" fillId="0" borderId="11" xfId="0" applyNumberFormat="1" applyBorder="1"/>
    <xf numFmtId="0" fontId="1" fillId="0" borderId="11" xfId="0" applyFont="1" applyBorder="1"/>
    <xf numFmtId="9" fontId="0" fillId="0" borderId="11" xfId="4" applyFont="1" applyBorder="1"/>
    <xf numFmtId="8" fontId="9" fillId="0" borderId="18" xfId="0" applyNumberFormat="1" applyFont="1" applyBorder="1" applyAlignment="1">
      <alignment horizontal="right" vertical="center" wrapText="1"/>
    </xf>
    <xf numFmtId="8" fontId="9" fillId="0" borderId="19" xfId="0" applyNumberFormat="1" applyFont="1" applyBorder="1" applyAlignment="1">
      <alignment horizontal="right" vertical="center" wrapText="1"/>
    </xf>
    <xf numFmtId="8" fontId="9" fillId="0" borderId="20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5">
    <cellStyle name="Millares 2" xfId="1" xr:uid="{00000000-0005-0000-0000-000001000000}"/>
    <cellStyle name="Moneda [0] 2" xfId="2" xr:uid="{00000000-0005-0000-0000-000003000000}"/>
    <cellStyle name="Normal" xfId="0" builtinId="0"/>
    <cellStyle name="Normal 2" xfId="3" xr:uid="{00000000-0005-0000-0000-000005000000}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7"/>
  <sheetViews>
    <sheetView tabSelected="1" view="pageBreakPreview" topLeftCell="B2" zoomScaleNormal="100" zoomScaleSheetLayoutView="100" workbookViewId="0">
      <selection activeCell="G20" sqref="G20"/>
    </sheetView>
  </sheetViews>
  <sheetFormatPr baseColWidth="10" defaultColWidth="17.42578125" defaultRowHeight="12" x14ac:dyDescent="0.2"/>
  <cols>
    <col min="1" max="1" width="17.42578125" style="2" hidden="1" customWidth="1"/>
    <col min="2" max="2" width="6.28515625" style="2" customWidth="1"/>
    <col min="3" max="3" width="34.85546875" style="2" bestFit="1" customWidth="1"/>
    <col min="4" max="4" width="61.28515625" style="18" customWidth="1"/>
    <col min="5" max="5" width="6.7109375" style="2" bestFit="1" customWidth="1"/>
    <col min="6" max="6" width="11.42578125" style="2" bestFit="1" customWidth="1"/>
    <col min="7" max="7" width="14.42578125" style="2" customWidth="1"/>
    <col min="8" max="10" width="13.42578125" style="2" customWidth="1"/>
    <col min="11" max="11" width="17.42578125" style="2" customWidth="1"/>
    <col min="12" max="12" width="18.140625" style="2" customWidth="1"/>
    <col min="13" max="13" width="13.42578125" style="2" bestFit="1" customWidth="1"/>
    <col min="14" max="14" width="18.42578125" style="2" customWidth="1"/>
    <col min="15" max="15" width="14.140625" style="2" bestFit="1" customWidth="1"/>
    <col min="16" max="16" width="18.140625" style="2" customWidth="1"/>
    <col min="17" max="17" width="13.42578125" style="2" bestFit="1" customWidth="1"/>
    <col min="18" max="16384" width="17.42578125" style="2"/>
  </cols>
  <sheetData>
    <row r="1" spans="1:17" x14ac:dyDescent="0.2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7" x14ac:dyDescent="0.2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7" ht="12.75" x14ac:dyDescent="0.2">
      <c r="L3" s="4" t="s">
        <v>2</v>
      </c>
      <c r="M3" s="7">
        <v>46225</v>
      </c>
      <c r="O3"/>
    </row>
    <row r="5" spans="1:17" ht="33.75" x14ac:dyDescent="0.2">
      <c r="G5" s="4" t="s">
        <v>41</v>
      </c>
      <c r="H5" s="4" t="s">
        <v>42</v>
      </c>
      <c r="I5" s="4" t="s">
        <v>3</v>
      </c>
      <c r="J5" s="4" t="s">
        <v>32</v>
      </c>
      <c r="K5" s="4" t="s">
        <v>4</v>
      </c>
      <c r="L5" s="54" t="s">
        <v>5</v>
      </c>
      <c r="M5" s="55"/>
      <c r="N5" s="42" t="s">
        <v>6</v>
      </c>
      <c r="O5" s="43"/>
      <c r="P5" s="44" t="s">
        <v>7</v>
      </c>
      <c r="Q5" s="45"/>
    </row>
    <row r="6" spans="1:17" ht="36" x14ac:dyDescent="0.2">
      <c r="A6" s="11"/>
      <c r="B6" s="12" t="s">
        <v>8</v>
      </c>
      <c r="C6" s="12" t="s">
        <v>9</v>
      </c>
      <c r="D6" s="13" t="s">
        <v>10</v>
      </c>
      <c r="E6" s="13" t="s">
        <v>11</v>
      </c>
      <c r="F6" s="13" t="s">
        <v>12</v>
      </c>
      <c r="G6" s="14" t="s">
        <v>13</v>
      </c>
      <c r="H6" s="14" t="s">
        <v>13</v>
      </c>
      <c r="I6" s="14" t="s">
        <v>13</v>
      </c>
      <c r="J6" s="14" t="s">
        <v>13</v>
      </c>
      <c r="K6" s="14" t="s">
        <v>13</v>
      </c>
      <c r="L6" s="14" t="s">
        <v>14</v>
      </c>
      <c r="M6" s="14" t="s">
        <v>15</v>
      </c>
      <c r="N6" s="14" t="s">
        <v>14</v>
      </c>
      <c r="O6" s="14" t="s">
        <v>15</v>
      </c>
      <c r="P6" s="14" t="s">
        <v>14</v>
      </c>
      <c r="Q6" s="14" t="s">
        <v>15</v>
      </c>
    </row>
    <row r="7" spans="1:17" ht="48" customHeight="1" x14ac:dyDescent="0.2">
      <c r="B7" s="59">
        <v>1</v>
      </c>
      <c r="C7" s="61" t="s">
        <v>16</v>
      </c>
      <c r="D7" s="21" t="s">
        <v>17</v>
      </c>
      <c r="E7" s="8" t="s">
        <v>18</v>
      </c>
      <c r="F7" s="5">
        <v>50</v>
      </c>
      <c r="G7" s="8">
        <v>69826</v>
      </c>
      <c r="H7" s="8">
        <v>92924</v>
      </c>
      <c r="I7" s="8">
        <v>178500</v>
      </c>
      <c r="J7" s="8">
        <v>361873.05</v>
      </c>
      <c r="K7" s="8">
        <v>535500</v>
      </c>
      <c r="L7" s="8">
        <f>IF($F7=$A$1,"",ROUND(AVERAGE(G7,H7,I7,K7,J7),0))</f>
        <v>247725</v>
      </c>
      <c r="M7" s="8">
        <f>+L7*F7</f>
        <v>12386250</v>
      </c>
      <c r="N7" s="8">
        <f>IF($F7=$A$1,"",ROUND(HARMEAN(G7,H7,I7,K7,J7),0))</f>
        <v>141579</v>
      </c>
      <c r="O7" s="8">
        <f>+N7*F7</f>
        <v>7078950</v>
      </c>
      <c r="P7" s="8">
        <f>IF($F7=$A$1,"",ROUND(MEDIAN(G7,H7,I7,K7,J7),0))</f>
        <v>178500</v>
      </c>
      <c r="Q7" s="8">
        <f>+P7*F7</f>
        <v>8925000</v>
      </c>
    </row>
    <row r="8" spans="1:17" ht="22.5" x14ac:dyDescent="0.2">
      <c r="B8" s="60"/>
      <c r="C8" s="62"/>
      <c r="D8" s="22" t="s">
        <v>19</v>
      </c>
      <c r="E8" s="8" t="s">
        <v>18</v>
      </c>
      <c r="F8" s="5">
        <v>1</v>
      </c>
      <c r="G8" s="23">
        <v>279302</v>
      </c>
      <c r="H8" s="23">
        <v>119473</v>
      </c>
      <c r="I8" s="23">
        <v>297500</v>
      </c>
      <c r="J8" s="23">
        <v>722086.05</v>
      </c>
      <c r="K8" s="23">
        <v>630700</v>
      </c>
      <c r="L8" s="8">
        <f>IF($F8=$A$1,"",ROUND(AVERAGE(G8,H8,I8,K8,J8),0))</f>
        <v>409812</v>
      </c>
      <c r="M8" s="8">
        <f>+L8*F8</f>
        <v>409812</v>
      </c>
      <c r="N8" s="8">
        <f>IF($F8=$A$1,"",ROUND(HARMEAN(G8,H8,I8,K8,J8),0))</f>
        <v>273490</v>
      </c>
      <c r="O8" s="8">
        <f>+N8*F8</f>
        <v>273490</v>
      </c>
      <c r="P8" s="8">
        <f>IF($F8=$A$1,"",ROUND(MEDIAN(G8,I8,K8,J8),0))</f>
        <v>464100</v>
      </c>
      <c r="Q8" s="8">
        <f>+P8*F8</f>
        <v>464100</v>
      </c>
    </row>
    <row r="9" spans="1:17" x14ac:dyDescent="0.2">
      <c r="B9" s="56" t="s">
        <v>20</v>
      </c>
      <c r="C9" s="57"/>
      <c r="D9" s="57"/>
      <c r="E9" s="57"/>
      <c r="F9" s="57"/>
      <c r="G9" s="57"/>
      <c r="H9" s="57"/>
      <c r="I9" s="57"/>
      <c r="J9" s="57"/>
      <c r="K9" s="57"/>
      <c r="L9" s="58"/>
      <c r="M9" s="19">
        <f>SUM(M7:M8)</f>
        <v>12796062</v>
      </c>
      <c r="N9" s="20"/>
      <c r="O9" s="19">
        <f>SUM(O7:O8)</f>
        <v>7352440</v>
      </c>
      <c r="P9" s="20"/>
      <c r="Q9" s="19">
        <f>SUM(Q7:Q8)</f>
        <v>9389100</v>
      </c>
    </row>
    <row r="10" spans="1:17" x14ac:dyDescent="0.2">
      <c r="G10" s="10"/>
      <c r="H10" s="10"/>
      <c r="I10" s="10"/>
      <c r="J10" s="10"/>
      <c r="M10" s="10"/>
      <c r="N10" s="10"/>
      <c r="O10" s="10"/>
      <c r="P10" s="10"/>
      <c r="Q10" s="10"/>
    </row>
    <row r="11" spans="1:17" x14ac:dyDescent="0.2">
      <c r="B11" s="3" t="s">
        <v>21</v>
      </c>
      <c r="C11" s="3"/>
      <c r="D11" s="51" t="s">
        <v>22</v>
      </c>
      <c r="E11" s="51"/>
      <c r="F11" s="51"/>
      <c r="G11" s="51"/>
      <c r="H11" s="3"/>
      <c r="I11" s="3"/>
      <c r="J11" s="3"/>
      <c r="K11" s="15"/>
      <c r="L11" s="15"/>
      <c r="M11" s="15"/>
      <c r="Q11" s="9"/>
    </row>
    <row r="12" spans="1:17" ht="12.75" x14ac:dyDescent="0.2">
      <c r="M12"/>
      <c r="N12"/>
      <c r="O12"/>
    </row>
    <row r="13" spans="1:17" ht="12.75" x14ac:dyDescent="0.2">
      <c r="L13" s="1" t="s">
        <v>23</v>
      </c>
      <c r="M13"/>
      <c r="N13"/>
      <c r="O13"/>
      <c r="P13" s="1" t="s">
        <v>23</v>
      </c>
      <c r="Q13" s="1"/>
    </row>
    <row r="14" spans="1:17" ht="12.75" x14ac:dyDescent="0.2">
      <c r="G14" s="10"/>
      <c r="H14" s="10"/>
      <c r="I14" s="10"/>
      <c r="J14" s="10"/>
      <c r="L14" s="53" t="s">
        <v>24</v>
      </c>
      <c r="M14" s="46"/>
      <c r="N14" s="46"/>
      <c r="O14"/>
      <c r="P14" s="16" t="s">
        <v>25</v>
      </c>
      <c r="Q14" s="17">
        <v>0.19</v>
      </c>
    </row>
    <row r="15" spans="1:17" ht="12.75" x14ac:dyDescent="0.2">
      <c r="L15" s="53"/>
      <c r="M15" s="46" t="s">
        <v>26</v>
      </c>
      <c r="N15" s="46"/>
      <c r="O15"/>
    </row>
    <row r="16" spans="1:17" ht="24.75" customHeight="1" x14ac:dyDescent="0.2">
      <c r="L16" s="53"/>
      <c r="M16" s="48" t="s">
        <v>27</v>
      </c>
      <c r="N16" s="49"/>
      <c r="O16"/>
    </row>
    <row r="17" spans="4:16" ht="12.75" x14ac:dyDescent="0.2">
      <c r="O17"/>
    </row>
    <row r="18" spans="4:16" ht="26.25" customHeight="1" x14ac:dyDescent="0.2">
      <c r="D18" s="52" t="s">
        <v>43</v>
      </c>
      <c r="E18" s="52"/>
      <c r="F18" s="52"/>
      <c r="G18" s="52"/>
      <c r="H18" s="52"/>
      <c r="I18" s="52"/>
      <c r="J18" s="52"/>
      <c r="K18" s="52"/>
      <c r="L18" s="52"/>
      <c r="N18" s="6" t="s">
        <v>6</v>
      </c>
      <c r="O18" s="19">
        <f>O9</f>
        <v>7352440</v>
      </c>
    </row>
    <row r="22" spans="4:16" ht="12.75" x14ac:dyDescent="0.2">
      <c r="L22" s="38" t="s">
        <v>28</v>
      </c>
      <c r="M22" s="47"/>
      <c r="N22" s="46"/>
      <c r="O22"/>
    </row>
    <row r="23" spans="4:16" ht="12.75" x14ac:dyDescent="0.2">
      <c r="D23" s="41" t="s">
        <v>29</v>
      </c>
      <c r="E23" s="41"/>
      <c r="F23" s="41"/>
      <c r="G23" s="41"/>
      <c r="H23" s="41"/>
      <c r="I23" s="41"/>
      <c r="J23" s="41"/>
      <c r="K23" s="41"/>
      <c r="L23" s="39"/>
      <c r="M23" s="47" t="s">
        <v>30</v>
      </c>
      <c r="N23" s="46"/>
      <c r="O23"/>
    </row>
    <row r="24" spans="4:16" ht="21.75" customHeight="1" x14ac:dyDescent="0.2">
      <c r="L24" s="40"/>
      <c r="M24" s="50" t="s">
        <v>31</v>
      </c>
      <c r="N24" s="49"/>
      <c r="O24"/>
    </row>
    <row r="26" spans="4:16" x14ac:dyDescent="0.2">
      <c r="O26" s="10"/>
    </row>
    <row r="27" spans="4:16" x14ac:dyDescent="0.2">
      <c r="O27" s="10"/>
      <c r="P27" s="10"/>
    </row>
  </sheetData>
  <mergeCells count="19">
    <mergeCell ref="B1:M1"/>
    <mergeCell ref="B2:M2"/>
    <mergeCell ref="D18:L18"/>
    <mergeCell ref="L14:L16"/>
    <mergeCell ref="L5:M5"/>
    <mergeCell ref="B9:L9"/>
    <mergeCell ref="B7:B8"/>
    <mergeCell ref="C7:C8"/>
    <mergeCell ref="L22:L24"/>
    <mergeCell ref="D23:K23"/>
    <mergeCell ref="N5:O5"/>
    <mergeCell ref="P5:Q5"/>
    <mergeCell ref="M14:N14"/>
    <mergeCell ref="M15:N15"/>
    <mergeCell ref="M22:N22"/>
    <mergeCell ref="M23:N23"/>
    <mergeCell ref="M16:N16"/>
    <mergeCell ref="M24:N24"/>
    <mergeCell ref="D11:G11"/>
  </mergeCells>
  <phoneticPr fontId="5" type="noConversion"/>
  <printOptions horizontalCentered="1" verticalCentered="1"/>
  <pageMargins left="0.74803149606299213" right="0.74803149606299213" top="0.98425196850393704" bottom="0.98425196850393704" header="0" footer="0"/>
  <pageSetup scale="45" orientation="landscape" horizontalDpi="4294967294" verticalDpi="4294967294" r:id="rId1"/>
  <headerFooter alignWithMargins="0">
    <oddFooter>&amp;L&amp;"Bookman Old Style,Negrita"Ministerio de Cultura&amp;C&amp;"Bookman Old Style,Negrita"Estudio Precios de 
Mercado&amp;R&amp;D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6DB5-197A-4075-9EEF-64EBE057E42C}">
  <dimension ref="D3:Z52"/>
  <sheetViews>
    <sheetView topLeftCell="F1" workbookViewId="0">
      <selection activeCell="O23" sqref="O23"/>
    </sheetView>
  </sheetViews>
  <sheetFormatPr baseColWidth="10" defaultRowHeight="12.75" x14ac:dyDescent="0.2"/>
  <cols>
    <col min="7" max="7" width="13.28515625" bestFit="1" customWidth="1"/>
    <col min="8" max="8" width="13.28515625" customWidth="1"/>
    <col min="9" max="11" width="15.140625" customWidth="1"/>
    <col min="12" max="12" width="21.140625" customWidth="1"/>
    <col min="13" max="13" width="12.42578125" customWidth="1"/>
    <col min="15" max="15" width="14.28515625" bestFit="1" customWidth="1"/>
    <col min="18" max="18" width="16.7109375" customWidth="1"/>
    <col min="20" max="20" width="14.28515625" bestFit="1" customWidth="1"/>
    <col min="21" max="21" width="32.28515625" customWidth="1"/>
    <col min="22" max="22" width="14.28515625" bestFit="1" customWidth="1"/>
    <col min="24" max="24" width="14.28515625" bestFit="1" customWidth="1"/>
    <col min="26" max="26" width="14.5703125" customWidth="1"/>
  </cols>
  <sheetData>
    <row r="3" spans="4:18" x14ac:dyDescent="0.2">
      <c r="D3">
        <v>310000</v>
      </c>
      <c r="E3">
        <v>1.19</v>
      </c>
      <c r="F3">
        <f>D3*E3</f>
        <v>368900</v>
      </c>
    </row>
    <row r="4" spans="4:18" x14ac:dyDescent="0.2">
      <c r="D4">
        <v>275000</v>
      </c>
      <c r="E4">
        <v>1.19</v>
      </c>
      <c r="F4">
        <f>D4*E4</f>
        <v>327250</v>
      </c>
    </row>
    <row r="8" spans="4:18" x14ac:dyDescent="0.2">
      <c r="D8" s="24">
        <v>140000</v>
      </c>
      <c r="E8">
        <v>1.19</v>
      </c>
      <c r="F8">
        <f>D8*E8</f>
        <v>166600</v>
      </c>
    </row>
    <row r="9" spans="4:18" ht="13.5" thickBot="1" x14ac:dyDescent="0.25">
      <c r="D9" s="24">
        <v>180000</v>
      </c>
      <c r="E9">
        <v>1.19</v>
      </c>
      <c r="F9">
        <f>D9*E9</f>
        <v>214200</v>
      </c>
      <c r="R9" s="35">
        <v>18815739</v>
      </c>
    </row>
    <row r="10" spans="4:18" ht="13.5" thickBot="1" x14ac:dyDescent="0.25">
      <c r="R10" s="36">
        <v>27405700</v>
      </c>
    </row>
    <row r="11" spans="4:18" x14ac:dyDescent="0.2">
      <c r="R11" s="37">
        <v>9222500</v>
      </c>
    </row>
    <row r="16" spans="4:18" x14ac:dyDescent="0.2">
      <c r="G16" t="s">
        <v>36</v>
      </c>
      <c r="I16" t="s">
        <v>37</v>
      </c>
      <c r="K16" s="30" t="s">
        <v>39</v>
      </c>
      <c r="L16" s="30" t="s">
        <v>40</v>
      </c>
    </row>
    <row r="17" spans="4:26" x14ac:dyDescent="0.2">
      <c r="D17" s="25">
        <v>50000</v>
      </c>
      <c r="E17">
        <v>1.19</v>
      </c>
      <c r="F17">
        <f>D17*E17</f>
        <v>59500</v>
      </c>
      <c r="G17" s="27">
        <v>1.052</v>
      </c>
      <c r="H17" s="26">
        <f>F17*G17</f>
        <v>62594</v>
      </c>
      <c r="I17" s="27">
        <v>1.0509999999999999</v>
      </c>
      <c r="J17">
        <f>H17*I17</f>
        <v>65786.293999999994</v>
      </c>
      <c r="K17" s="27">
        <v>1.0613999999999999</v>
      </c>
      <c r="L17" s="27">
        <f>J17*K17</f>
        <v>69825.57245159999</v>
      </c>
      <c r="M17" s="27">
        <f>ROUND(L17,0)</f>
        <v>69826</v>
      </c>
      <c r="N17" s="28">
        <v>50</v>
      </c>
      <c r="O17" s="26">
        <f>M17*N17</f>
        <v>3491300</v>
      </c>
    </row>
    <row r="18" spans="4:26" x14ac:dyDescent="0.2">
      <c r="D18">
        <v>200000</v>
      </c>
      <c r="E18">
        <v>1.19</v>
      </c>
      <c r="F18">
        <f>D18*E18</f>
        <v>238000</v>
      </c>
      <c r="G18" s="27">
        <v>1.052</v>
      </c>
      <c r="H18" s="26">
        <f>F18*G18</f>
        <v>250376</v>
      </c>
      <c r="I18" s="27">
        <v>1.0509999999999999</v>
      </c>
      <c r="J18">
        <f>H18*I18</f>
        <v>263145.17599999998</v>
      </c>
      <c r="K18" s="27">
        <v>1.0613999999999999</v>
      </c>
      <c r="L18" s="27">
        <f>J18*K18</f>
        <v>279302.28980639996</v>
      </c>
      <c r="M18" s="27">
        <f>ROUND(L18,0)</f>
        <v>279302</v>
      </c>
      <c r="N18" s="28">
        <v>1</v>
      </c>
      <c r="O18" s="26">
        <f>M18*N18</f>
        <v>279302</v>
      </c>
    </row>
    <row r="19" spans="4:26" x14ac:dyDescent="0.2">
      <c r="L19" s="28"/>
      <c r="M19" s="28"/>
      <c r="N19" s="28"/>
      <c r="O19" s="26">
        <f>SUM(O17:O18)</f>
        <v>3770602</v>
      </c>
    </row>
    <row r="20" spans="4:26" x14ac:dyDescent="0.2">
      <c r="H20" t="s">
        <v>38</v>
      </c>
      <c r="I20" t="s">
        <v>37</v>
      </c>
      <c r="K20" s="30" t="s">
        <v>39</v>
      </c>
      <c r="O20" s="26"/>
    </row>
    <row r="21" spans="4:26" x14ac:dyDescent="0.2">
      <c r="H21" s="28">
        <v>83300</v>
      </c>
      <c r="I21" s="27">
        <v>1.0509999999999999</v>
      </c>
      <c r="J21" s="28">
        <f>H21*I21</f>
        <v>87548.299999999988</v>
      </c>
      <c r="K21" s="27">
        <v>1.0613999999999999</v>
      </c>
      <c r="L21" s="27">
        <f>J21*K21</f>
        <v>92923.765619999976</v>
      </c>
      <c r="M21" s="27">
        <f>ROUND(L21,0)</f>
        <v>92924</v>
      </c>
      <c r="N21" s="28">
        <v>50</v>
      </c>
      <c r="O21" s="26">
        <f>M21*N21</f>
        <v>4646200</v>
      </c>
      <c r="U21" s="28">
        <f>ROUND(J21,0)</f>
        <v>87548</v>
      </c>
      <c r="V21" s="29">
        <f>H17*N17</f>
        <v>3129700</v>
      </c>
      <c r="W21" s="25">
        <v>15000050</v>
      </c>
      <c r="X21">
        <v>1.19</v>
      </c>
      <c r="Y21">
        <f>W21*X21</f>
        <v>17850059.5</v>
      </c>
      <c r="Z21">
        <f>Y21/50</f>
        <v>357001.19</v>
      </c>
    </row>
    <row r="22" spans="4:26" x14ac:dyDescent="0.2">
      <c r="H22" s="28">
        <v>107100</v>
      </c>
      <c r="I22" s="27">
        <v>1.0509999999999999</v>
      </c>
      <c r="J22" s="28">
        <f>H22*I22</f>
        <v>112562.09999999999</v>
      </c>
      <c r="K22" s="27">
        <v>1.0613999999999999</v>
      </c>
      <c r="L22" s="27">
        <f>J22*K22</f>
        <v>119473.41293999998</v>
      </c>
      <c r="M22" s="27">
        <f>ROUND(L22,0)</f>
        <v>119473</v>
      </c>
      <c r="N22" s="28">
        <v>1</v>
      </c>
      <c r="O22" s="26">
        <f>M22*N22</f>
        <v>119473</v>
      </c>
      <c r="U22" s="28">
        <f>ROUND(J22,0)</f>
        <v>112562</v>
      </c>
      <c r="V22" s="29">
        <f>H18*N18</f>
        <v>250376</v>
      </c>
      <c r="W22" s="25">
        <v>598594</v>
      </c>
      <c r="X22">
        <v>1.19</v>
      </c>
      <c r="Y22">
        <f>W22*X22</f>
        <v>712326.86</v>
      </c>
    </row>
    <row r="23" spans="4:26" x14ac:dyDescent="0.2">
      <c r="H23" s="28"/>
      <c r="J23" s="28"/>
      <c r="O23" s="26">
        <f>SUM(O21:O22)</f>
        <v>4765673</v>
      </c>
      <c r="U23" s="28"/>
      <c r="V23" s="29">
        <f>SUM(V21:V22)</f>
        <v>3380076</v>
      </c>
      <c r="Y23">
        <f>SUM(Y21:Y22)</f>
        <v>18562386.359999999</v>
      </c>
    </row>
    <row r="24" spans="4:26" x14ac:dyDescent="0.2">
      <c r="H24" s="28"/>
      <c r="I24" s="28"/>
      <c r="J24" s="28"/>
      <c r="U24" s="29"/>
      <c r="Z24" s="28"/>
    </row>
    <row r="25" spans="4:26" x14ac:dyDescent="0.2">
      <c r="H25" s="28"/>
      <c r="I25" s="28"/>
      <c r="J25" s="28"/>
      <c r="K25" s="29"/>
      <c r="W25" s="28"/>
      <c r="X25" s="28"/>
      <c r="Y25" s="29"/>
    </row>
    <row r="26" spans="4:26" x14ac:dyDescent="0.2">
      <c r="L26" s="28"/>
      <c r="M26" s="28"/>
      <c r="N26" s="28"/>
      <c r="O26" s="28"/>
      <c r="P26" s="28"/>
      <c r="Q26" s="28"/>
      <c r="R26" s="29"/>
    </row>
    <row r="27" spans="4:26" x14ac:dyDescent="0.2">
      <c r="G27" s="26">
        <f>F17*50</f>
        <v>2975000</v>
      </c>
      <c r="H27" s="26"/>
      <c r="L27" s="28"/>
      <c r="M27" s="28"/>
      <c r="N27" s="28"/>
      <c r="O27" s="28"/>
      <c r="P27" s="28"/>
      <c r="Q27" s="28"/>
      <c r="R27" s="29"/>
    </row>
    <row r="28" spans="4:26" x14ac:dyDescent="0.2">
      <c r="G28" s="26">
        <v>238000</v>
      </c>
      <c r="H28" s="26"/>
      <c r="L28" s="28"/>
      <c r="M28" s="28"/>
      <c r="N28" s="28"/>
      <c r="O28" s="28"/>
      <c r="P28" s="28"/>
      <c r="Q28" s="28"/>
      <c r="R28" s="29"/>
    </row>
    <row r="29" spans="4:26" x14ac:dyDescent="0.2">
      <c r="G29" s="26">
        <f>SUM(G27:G28)</f>
        <v>3213000</v>
      </c>
      <c r="H29" s="26"/>
      <c r="I29">
        <f>G29*G18</f>
        <v>3380076</v>
      </c>
      <c r="L29" s="28"/>
      <c r="M29" s="28"/>
      <c r="N29" s="28"/>
      <c r="O29" s="28"/>
      <c r="P29" s="28"/>
      <c r="Q29" s="28"/>
      <c r="R29" s="29"/>
    </row>
    <row r="30" spans="4:26" x14ac:dyDescent="0.2">
      <c r="R30" s="29"/>
    </row>
    <row r="31" spans="4:26" x14ac:dyDescent="0.2">
      <c r="D31" s="25">
        <v>15000050</v>
      </c>
      <c r="E31">
        <v>1.19</v>
      </c>
      <c r="F31">
        <f>D31*E31</f>
        <v>17850059.5</v>
      </c>
      <c r="G31">
        <f>F31/50</f>
        <v>357001.19</v>
      </c>
      <c r="R31" s="29">
        <v>17850059.5</v>
      </c>
    </row>
    <row r="32" spans="4:26" x14ac:dyDescent="0.2">
      <c r="D32" s="25">
        <v>598594</v>
      </c>
      <c r="E32">
        <v>1.19</v>
      </c>
      <c r="F32">
        <f>D32*E32</f>
        <v>712326.86</v>
      </c>
      <c r="R32" s="29">
        <v>712326.86</v>
      </c>
    </row>
    <row r="33" spans="4:26" x14ac:dyDescent="0.2">
      <c r="R33" s="29">
        <f>SUM(R31:R32)</f>
        <v>18562386.359999999</v>
      </c>
    </row>
    <row r="34" spans="4:26" x14ac:dyDescent="0.2">
      <c r="R34" s="29"/>
    </row>
    <row r="35" spans="4:26" x14ac:dyDescent="0.2">
      <c r="D35" s="25">
        <v>310000</v>
      </c>
      <c r="E35">
        <v>1.19</v>
      </c>
      <c r="F35">
        <f>D35*E35</f>
        <v>368900</v>
      </c>
      <c r="R35" s="29">
        <f>F35*50</f>
        <v>18445000</v>
      </c>
    </row>
    <row r="36" spans="4:26" x14ac:dyDescent="0.2">
      <c r="D36" s="25">
        <v>275000</v>
      </c>
      <c r="E36">
        <v>1.19</v>
      </c>
      <c r="F36">
        <f>D36*E36</f>
        <v>327250</v>
      </c>
      <c r="R36" s="29">
        <f>F36*1</f>
        <v>327250</v>
      </c>
    </row>
    <row r="37" spans="4:26" x14ac:dyDescent="0.2">
      <c r="R37" s="29">
        <f>SUM(R35:R36)</f>
        <v>18772250</v>
      </c>
    </row>
    <row r="38" spans="4:26" x14ac:dyDescent="0.2">
      <c r="R38" s="29"/>
    </row>
    <row r="39" spans="4:26" x14ac:dyDescent="0.2">
      <c r="D39" s="24">
        <v>140000</v>
      </c>
      <c r="E39">
        <v>1.19</v>
      </c>
      <c r="F39">
        <f>D39*E39</f>
        <v>166600</v>
      </c>
      <c r="R39" s="29">
        <f>F39*50</f>
        <v>8330000</v>
      </c>
      <c r="T39" t="s">
        <v>33</v>
      </c>
      <c r="X39" s="26">
        <v>3380076</v>
      </c>
      <c r="Z39">
        <v>3380076</v>
      </c>
    </row>
    <row r="40" spans="4:26" x14ac:dyDescent="0.2">
      <c r="D40">
        <v>250000</v>
      </c>
      <c r="E40">
        <v>1.19</v>
      </c>
      <c r="F40">
        <f>D40*E40</f>
        <v>297500</v>
      </c>
      <c r="R40" s="29">
        <f>F40*1</f>
        <v>297500</v>
      </c>
      <c r="U40" s="31" t="s">
        <v>32</v>
      </c>
      <c r="V40" s="32">
        <v>18562386.359999999</v>
      </c>
      <c r="X40" s="26">
        <v>18562386.359999999</v>
      </c>
      <c r="Z40">
        <v>18562386.359999999</v>
      </c>
    </row>
    <row r="41" spans="4:26" x14ac:dyDescent="0.2">
      <c r="R41" s="29">
        <f>SUM(R39:R40)</f>
        <v>8627500</v>
      </c>
      <c r="U41" s="31" t="s">
        <v>4</v>
      </c>
      <c r="V41" s="32">
        <v>18772250</v>
      </c>
      <c r="X41" s="26">
        <v>18772250</v>
      </c>
      <c r="Z41">
        <v>18772250</v>
      </c>
    </row>
    <row r="42" spans="4:26" x14ac:dyDescent="0.2">
      <c r="U42" s="31" t="s">
        <v>3</v>
      </c>
      <c r="V42" s="32">
        <v>8627500</v>
      </c>
      <c r="X42" s="26">
        <v>8627500</v>
      </c>
      <c r="Z42">
        <v>8627500</v>
      </c>
    </row>
    <row r="43" spans="4:26" x14ac:dyDescent="0.2">
      <c r="U43" s="33" t="s">
        <v>35</v>
      </c>
      <c r="V43" s="32">
        <v>3380076</v>
      </c>
      <c r="X43" s="26">
        <f>HARMEAN(X39:X42)</f>
        <v>7708580.6340524685</v>
      </c>
      <c r="Z43" s="26">
        <f>MEDIAN(Z39:Z42)</f>
        <v>13594943.18</v>
      </c>
    </row>
    <row r="45" spans="4:26" x14ac:dyDescent="0.2">
      <c r="U45" s="30" t="s">
        <v>5</v>
      </c>
      <c r="V45" s="26">
        <f>AVERAGE(V39:V42)</f>
        <v>15320712.119999999</v>
      </c>
    </row>
    <row r="48" spans="4:26" x14ac:dyDescent="0.2">
      <c r="U48" s="31" t="s">
        <v>32</v>
      </c>
      <c r="V48" s="32">
        <v>18562386.359999999</v>
      </c>
    </row>
    <row r="49" spans="21:22" x14ac:dyDescent="0.2">
      <c r="U49" s="31" t="s">
        <v>4</v>
      </c>
      <c r="V49" s="32">
        <v>18772250</v>
      </c>
    </row>
    <row r="50" spans="21:22" x14ac:dyDescent="0.2">
      <c r="U50" s="33" t="s">
        <v>5</v>
      </c>
      <c r="V50" s="32">
        <f>AVERAGE(V48:V49)</f>
        <v>18667318.18</v>
      </c>
    </row>
    <row r="51" spans="21:22" x14ac:dyDescent="0.2">
      <c r="U51" s="31" t="s">
        <v>3</v>
      </c>
      <c r="V51" s="32">
        <v>8627500</v>
      </c>
    </row>
    <row r="52" spans="21:22" x14ac:dyDescent="0.2">
      <c r="U52" s="31" t="s">
        <v>34</v>
      </c>
      <c r="V52" s="34">
        <f>V42/V50</f>
        <v>0.46217136906379125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d665e4-ddff-4919-8755-21550792a844" xsi:nil="true"/>
    <lcf76f155ced4ddcb4097134ff3c332f xmlns="fbc27f84-7123-4006-a430-6815daccbec7">
      <Terms xmlns="http://schemas.microsoft.com/office/infopath/2007/PartnerControls"/>
    </lcf76f155ced4ddcb4097134ff3c332f>
    <SharedWithUsers xmlns="f8d665e4-ddff-4919-8755-21550792a844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E1B46D931B1B4BA97F029117D6030C" ma:contentTypeVersion="18" ma:contentTypeDescription="Crear nuevo documento." ma:contentTypeScope="" ma:versionID="4ae0503d29aab59e78293e24a9148c0c">
  <xsd:schema xmlns:xsd="http://www.w3.org/2001/XMLSchema" xmlns:xs="http://www.w3.org/2001/XMLSchema" xmlns:p="http://schemas.microsoft.com/office/2006/metadata/properties" xmlns:ns2="fbc27f84-7123-4006-a430-6815daccbec7" xmlns:ns3="f8d665e4-ddff-4919-8755-21550792a844" targetNamespace="http://schemas.microsoft.com/office/2006/metadata/properties" ma:root="true" ma:fieldsID="3a6b8f0b468f11729dd89232dba190ae" ns2:_="" ns3:_="">
    <xsd:import namespace="fbc27f84-7123-4006-a430-6815daccbec7"/>
    <xsd:import namespace="f8d665e4-ddff-4919-8755-21550792a8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27f84-7123-4006-a430-6815daccbe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d665e4-ddff-4919-8755-21550792a84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8ea0f76c-fdbe-49fd-a0b3-1e0759a43b2e}" ma:internalName="TaxCatchAll" ma:showField="CatchAllData" ma:web="f8d665e4-ddff-4919-8755-21550792a8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CE7688-5736-4536-AA52-059FDD76E5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B2D9FA-42EE-4FBF-BBD4-54133A3672F4}">
  <ds:schemaRefs>
    <ds:schemaRef ds:uri="http://www.w3.org/XML/1998/namespace"/>
    <ds:schemaRef ds:uri="f8d665e4-ddff-4919-8755-21550792a844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fbc27f84-7123-4006-a430-6815daccbec7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C1F0EFE-7943-4137-B264-FDE6F5CB33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27f84-7123-4006-a430-6815daccbec7"/>
    <ds:schemaRef ds:uri="f8d665e4-ddff-4919-8755-21550792a8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Firmas Digitales</vt:lpstr>
      <vt:lpstr>Hoja1</vt:lpstr>
    </vt:vector>
  </TitlesOfParts>
  <Manager/>
  <Company>CONSORCIO RS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mrangel</dc:creator>
  <cp:keywords/>
  <dc:description/>
  <cp:lastModifiedBy>Maria Alejandra Molinares de Castro</cp:lastModifiedBy>
  <cp:revision/>
  <dcterms:created xsi:type="dcterms:W3CDTF">2007-05-28T14:41:59Z</dcterms:created>
  <dcterms:modified xsi:type="dcterms:W3CDTF">2026-09-14T13:30:44Z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0x010100A8E1B46D931B1B4BA97F029117D6030C</vt:lpwstr>
  </property>
  <property fmtid="{D5CDD505-2E9C-101B-9397-08002B2CF9AE}" pid="3" name="Order">
    <vt:r8>30300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