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ed2af29532a7db/Documentos/Licitaciones/LP-XXX Guacheta - Lenguazaque/Prepliegos/"/>
    </mc:Choice>
  </mc:AlternateContent>
  <xr:revisionPtr revIDLastSave="56" documentId="13_ncr:1_{924FA4DB-EC84-4314-A77B-20A2B07C7C63}" xr6:coauthVersionLast="47" xr6:coauthVersionMax="47" xr10:uidLastSave="{466CA36D-62AB-4E55-B8E4-09D629597A63}"/>
  <bookViews>
    <workbookView xWindow="28680" yWindow="-120" windowWidth="20730" windowHeight="11040" activeTab="1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numerico'!$H$12:$H$38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numerico'!$A$1:$AH$60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numerico'!$J$56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numerico'!$J$56</definedName>
    <definedName name="solver_pre" localSheetId="0" hidden="1">0.000001</definedName>
    <definedName name="solver_rel1" localSheetId="0" hidden="1">2</definedName>
    <definedName name="solver_rhs1" localSheetId="0" hidden="1">'Analisis numerico'!$J$57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6" i="1" l="1"/>
  <c r="J52" i="1"/>
  <c r="J53" i="1"/>
  <c r="J54" i="1"/>
  <c r="J55" i="1"/>
  <c r="J51" i="1"/>
  <c r="AJ49" i="1" s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AJ51" i="1" l="1"/>
  <c r="AJ52" i="1"/>
  <c r="AJ53" i="1" s="1"/>
  <c r="J60" i="1"/>
  <c r="K50" i="1" s="1"/>
  <c r="K39" i="1" l="1"/>
  <c r="K46" i="1"/>
  <c r="K48" i="1"/>
  <c r="K40" i="1"/>
  <c r="K44" i="1"/>
  <c r="K36" i="1"/>
  <c r="K37" i="1"/>
  <c r="K47" i="1"/>
  <c r="K35" i="1"/>
  <c r="K38" i="1"/>
  <c r="K45" i="1"/>
  <c r="K51" i="1"/>
  <c r="K43" i="1"/>
  <c r="K42" i="1"/>
  <c r="K41" i="1"/>
  <c r="K49" i="1"/>
  <c r="K19" i="1"/>
  <c r="K20" i="1"/>
  <c r="K21" i="1"/>
  <c r="K22" i="1"/>
  <c r="K23" i="1"/>
  <c r="K24" i="1"/>
  <c r="K17" i="1"/>
  <c r="K18" i="1"/>
  <c r="K27" i="1"/>
  <c r="K28" i="1"/>
  <c r="K29" i="1"/>
  <c r="K14" i="1"/>
  <c r="K30" i="1"/>
  <c r="K31" i="1"/>
  <c r="K34" i="1"/>
  <c r="K15" i="1"/>
  <c r="K16" i="1"/>
  <c r="K32" i="1"/>
  <c r="K25" i="1"/>
  <c r="K33" i="1"/>
  <c r="K26" i="1"/>
  <c r="K55" i="1"/>
  <c r="K59" i="1"/>
  <c r="K56" i="1"/>
  <c r="K13" i="1"/>
  <c r="K54" i="1"/>
  <c r="K57" i="1"/>
  <c r="K58" i="1"/>
  <c r="M13" i="1" l="1" a="1"/>
  <c r="M13" i="1" l="1"/>
  <c r="V13" i="1"/>
  <c r="W13" i="1" l="1"/>
  <c r="V14" i="1"/>
  <c r="W14" i="1" s="1"/>
  <c r="V15" i="1" l="1"/>
  <c r="W15" i="1" l="1"/>
  <c r="V16" i="1"/>
  <c r="V17" i="1" s="1"/>
  <c r="W17" i="1" s="1"/>
  <c r="V18" i="1" l="1"/>
  <c r="W18" i="1" s="1"/>
  <c r="W16" i="1"/>
  <c r="V19" i="1" l="1"/>
  <c r="W19" i="1" s="1"/>
  <c r="V20" i="1"/>
  <c r="W20" i="1" l="1"/>
  <c r="V21" i="1"/>
  <c r="W21" i="1" l="1"/>
  <c r="V22" i="1"/>
  <c r="W22" i="1" l="1"/>
  <c r="V23" i="1"/>
  <c r="W23" i="1" l="1"/>
  <c r="V24" i="1"/>
  <c r="W24" i="1" l="1"/>
  <c r="V25" i="1"/>
  <c r="W25" i="1" l="1"/>
  <c r="V26" i="1"/>
  <c r="W26" i="1" l="1"/>
  <c r="V27" i="1"/>
  <c r="W27" i="1" l="1"/>
  <c r="V28" i="1"/>
  <c r="W28" i="1" l="1"/>
  <c r="V29" i="1"/>
  <c r="W29" i="1" l="1"/>
  <c r="V30" i="1"/>
  <c r="W30" i="1" l="1"/>
  <c r="V31" i="1"/>
  <c r="W31" i="1" l="1"/>
  <c r="V32" i="1"/>
  <c r="W32" i="1" l="1"/>
  <c r="V33" i="1"/>
  <c r="W33" i="1" l="1"/>
  <c r="V34" i="1"/>
  <c r="W34" i="1" l="1"/>
  <c r="V35" i="1"/>
  <c r="W35" i="1" l="1"/>
  <c r="V36" i="1"/>
  <c r="W36" i="1" l="1"/>
  <c r="V37" i="1"/>
  <c r="W37" i="1" l="1"/>
  <c r="V38" i="1"/>
  <c r="W38" i="1" l="1"/>
  <c r="V39" i="1"/>
  <c r="W39" i="1" l="1"/>
  <c r="V40" i="1"/>
  <c r="V41" i="1" l="1"/>
  <c r="W40" i="1"/>
  <c r="V42" i="1" l="1"/>
  <c r="W41" i="1"/>
  <c r="W42" i="1" l="1"/>
  <c r="V43" i="1"/>
  <c r="W43" i="1" l="1"/>
  <c r="V44" i="1"/>
  <c r="V45" i="1" l="1"/>
  <c r="W44" i="1"/>
  <c r="V46" i="1" l="1"/>
  <c r="W45" i="1"/>
  <c r="W46" i="1" l="1"/>
  <c r="V47" i="1"/>
  <c r="V48" i="1" l="1"/>
  <c r="W47" i="1"/>
  <c r="W48" i="1" l="1"/>
  <c r="V49" i="1"/>
  <c r="V50" i="1" l="1"/>
  <c r="X13" i="1" s="1"/>
  <c r="Y13" i="1" s="1"/>
  <c r="W49" i="1"/>
  <c r="W50" i="1" l="1"/>
  <c r="Y42" i="1" l="1"/>
  <c r="Y43" i="1"/>
  <c r="Y46" i="1"/>
  <c r="Y41" i="1"/>
  <c r="Y45" i="1"/>
  <c r="Y44" i="1"/>
  <c r="Y49" i="1"/>
  <c r="Y48" i="1"/>
  <c r="Y47" i="1"/>
  <c r="Y50" i="1"/>
  <c r="Y14" i="1"/>
  <c r="Y29" i="1"/>
  <c r="Y21" i="1"/>
  <c r="Y20" i="1"/>
  <c r="Y35" i="1"/>
  <c r="Y36" i="1"/>
  <c r="Y18" i="1"/>
  <c r="Y22" i="1"/>
  <c r="Y23" i="1"/>
  <c r="Y38" i="1"/>
  <c r="Y17" i="1"/>
  <c r="Y34" i="1"/>
  <c r="Y32" i="1"/>
  <c r="Y30" i="1"/>
  <c r="Y16" i="1"/>
  <c r="Y40" i="1"/>
  <c r="Y26" i="1"/>
  <c r="Y33" i="1"/>
  <c r="Y27" i="1"/>
  <c r="Y24" i="1"/>
  <c r="Y31" i="1"/>
  <c r="Y25" i="1"/>
  <c r="Y37" i="1"/>
  <c r="Y19" i="1"/>
  <c r="Y15" i="1"/>
  <c r="Y39" i="1"/>
  <c r="Y28" i="1"/>
  <c r="AA13" i="1" l="1" a="1"/>
  <c r="AA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<sst xmlns="http://schemas.openxmlformats.org/spreadsheetml/2006/main" count="167" uniqueCount="85">
  <si>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</si>
  <si>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</si>
  <si>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</si>
  <si>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</si>
  <si>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</si>
  <si>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</si>
  <si>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</si>
  <si>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</si>
  <si>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</si>
  <si>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</si>
  <si>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APU CREADO</t>
  </si>
  <si>
    <t xml:space="preserve">APU CREADO </t>
  </si>
  <si>
    <t>SUMINISTRO FIGURADO Y ARMADO DE ACERO DE REFUERZO 60000 PSI</t>
  </si>
  <si>
    <t>Alcance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</si>
  <si>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</si>
  <si>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</si>
  <si>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</si>
  <si>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</si>
  <si>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</si>
  <si>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</si>
  <si>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</si>
  <si>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</si>
  <si>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</si>
  <si>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***</t>
  </si>
  <si>
    <t>M3-KM</t>
  </si>
  <si>
    <t>M2</t>
  </si>
  <si>
    <t>APU 2</t>
  </si>
  <si>
    <t>APU 1</t>
  </si>
  <si>
    <t>APU 3</t>
  </si>
  <si>
    <t>TUBERÍA DRENAJE PVC 110, INC TRITURADO</t>
  </si>
  <si>
    <t>CONCRETO CLASE F, 2000 PSI PARA SOLADOS Y ATRAQUES</t>
  </si>
  <si>
    <t>APU 4</t>
  </si>
  <si>
    <t>RIEGO DE IMPRIMACIÓN</t>
  </si>
  <si>
    <t>RIEGO DE LIGA CON EMULSIÓN ASFÁLTICA CRR-1</t>
  </si>
  <si>
    <t xml:space="preserve">SUMINISTRO  E  INSTALACIÓN  DE  GEOTEXTIL NT 2500 (ESTABILIZACIÓN, FILTRO Y SEPARACIÓN) </t>
  </si>
  <si>
    <t>ML</t>
  </si>
  <si>
    <t>RELLENO PARA ESTRUCTURAS</t>
  </si>
  <si>
    <t>UN</t>
  </si>
  <si>
    <t>DEFENSA METÁLICA</t>
  </si>
  <si>
    <t>SECCIÓN FINAL DEFENSA METÁLICA</t>
  </si>
  <si>
    <t>TOPE DEFENSA METÁLICA</t>
  </si>
  <si>
    <t>SUMINISTRO E INSTALACIÓN DE CAPTAFAROS EN DEFENSA METÁLICA</t>
  </si>
  <si>
    <t>SEÑAL DE TRÁNSITO GRUPO I 0.90X0.90M, POSTE 3.5M</t>
  </si>
  <si>
    <t>MEJORAMIENTO Y REHABILITACIÓN DEL CORREDOR VIAL QUE CONECTA EL CASCO URBANO DEL MUNICIPIO DE UNE CON EL SECTOR CARAZA, MUNICIPIO DE UNE, DEPARTAMENTO DE CUNDINAMARCA.</t>
  </si>
  <si>
    <t>DEMOLICIÓN CONCRETO ESTRUCTURAL (INCLUYE CARGUE Y RETIRO DE SOBRANTES A UNA DISTANCIA DE 5KM)</t>
  </si>
  <si>
    <t>APU 6</t>
  </si>
  <si>
    <t>APU 7</t>
  </si>
  <si>
    <t>AFIRMADO</t>
  </si>
  <si>
    <t>SUBBASE GRANULAR</t>
  </si>
  <si>
    <t>CONCRETOS CLASE D, f´c =4000 psi (elevaciones)</t>
  </si>
  <si>
    <t>APU 5</t>
  </si>
  <si>
    <t>DREN EN TUBERÍA PVC SANITARIA, D=4" (PUENTES)</t>
  </si>
  <si>
    <t>UND</t>
  </si>
  <si>
    <t>600.1</t>
  </si>
  <si>
    <t>TRANSPORTE DE MATERIALES PROV. DE EXPLANACIÓN, CANALES, PRESTAMOS, SOBREACARREOS Y DERRUMBES</t>
  </si>
  <si>
    <t>460.1</t>
  </si>
  <si>
    <t>FRESADO CONCRETO ASFÁLTICO (E=5-12 cm)</t>
  </si>
  <si>
    <t>BASE ESTABILIZADA EN CALIENTE CON ADICION DE CEMENTO ASFALTICO AL 4%, TRATADA EN PLANTA</t>
  </si>
  <si>
    <t>320.1</t>
  </si>
  <si>
    <t>420.1</t>
  </si>
  <si>
    <t>421.1</t>
  </si>
  <si>
    <t>450.2 P</t>
  </si>
  <si>
    <t>MEZCLA DENSA EN CALIENTE TIPO MDC-19  (INCLUYE CEMENTO ASFÁLTICO)</t>
  </si>
  <si>
    <t>450.1 P</t>
  </si>
  <si>
    <t>MEZCLA DENSA EN CALIENTE TIPO MDC-25 (INCLUYE CEMENTO ASFÁLTICO)</t>
  </si>
  <si>
    <t>GEOMALLA FIBRA DE VIDRIO RT110</t>
  </si>
  <si>
    <t>311.1</t>
  </si>
  <si>
    <t>RAJON PARA MEJORAMIENTO DE LA SUBRASANTE P</t>
  </si>
  <si>
    <t>MATERIAL GRANULAR FILTRANTE P</t>
  </si>
  <si>
    <t>CUNETA EN CONCRETO CLASE E, 4000 PSI FUNDIDA EN EL LUGAR</t>
  </si>
  <si>
    <t>640.1</t>
  </si>
  <si>
    <t>630.6</t>
  </si>
  <si>
    <t>630.3</t>
  </si>
  <si>
    <t>CONCRETOS CLASE C, f´c =4000 psi (placas)</t>
  </si>
  <si>
    <t>SUMINISTRO E INSTALACIÓN TUBERÍA EN PVC-ALCANTARILLADO, DIÁMETRO 36"</t>
  </si>
  <si>
    <t>610.1</t>
  </si>
  <si>
    <t>201 P</t>
  </si>
  <si>
    <t>LÍNEAS DE DEMARCACIÓN CON PINTURA EN FRÍO</t>
  </si>
  <si>
    <t>730.1</t>
  </si>
  <si>
    <t>730.3</t>
  </si>
  <si>
    <t>730.2</t>
  </si>
  <si>
    <t>701.1</t>
  </si>
  <si>
    <t>SUMINISTRO E INSTALACIÓN DE TACHAS REFLECTIVAS UNIDIRECCIONALES</t>
  </si>
  <si>
    <t>801.6</t>
  </si>
  <si>
    <t>LIMPIEZA DE ALCANTARILLAS CON DIÁMETRO MENOR O IGUAL A Ø= 36", INCLUYE RECTIFICACIÓN DE DESCOLES, Y RETIRO DE SOBRANTES A UNA DISTANCIA DE 5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</si>
</sst>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0.0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2" formatCode="0.0000%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_ * #,##0_ ;_ * \-#,##0_ ;_ * &quot;-&quot;??_ ;_ @_ "/>
    <numFmt numFmtId="177" formatCode="_-* #,##0.0_-;\-* #,##0.0_-;_-* &quot;-&quot;??_-;_-@_-"/>
    <numFmt numFmtId="178" formatCode="_-&quot;$&quot;\ * #,##0.0_-;\-&quot;$&quot;\ * #,##0.0_-;_-&quot;$&quot;\ * &quot;-&quot;??_-;_-@_-"/>
    <numFmt numFmtId="179" formatCode="&quot;$&quot;\ #,##0.0"/>
    <numFmt numFmtId="180" formatCode="&quot;$&quot;\ #,##0.00_);\(&quot;$&quot;\ #,##0.00\)"/>
    <numFmt numFmtId="181" formatCode="_-&quot;$&quot;* #,##0_-;\-&quot;$&quot;* #,##0_-;_-&quot;$&quot;* &quot;-&quot;_-;_-@_-"/>
    <numFmt numFmtId="182" formatCode="_-&quot;$&quot;\ * #,##0.00_-;\-&quot;$&quot;\ * #,##0.00_-;_-&quot;$&quot;\ * &quot;-&quot;_-;_-@_-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3"/>
      <name val="Arial Narrow"/>
      <family val="2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6" fillId="0" borderId="0" applyNumberFormat="0" applyFill="0" applyBorder="0" applyAlignment="0" applyProtection="0">
      <alignment vertical="top"/>
      <protection locked="0"/>
    </xf>
    <xf numFmtId="168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7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6" fontId="5" fillId="0" borderId="0" xfId="3" applyNumberFormat="1" applyFont="1" applyFill="1" applyBorder="1" applyAlignment="1" applyProtection="1">
      <alignment horizontal="center" vertical="center" wrapText="1"/>
    </xf>
    <xf numFmtId="42" fontId="5" fillId="0" borderId="0" xfId="3" applyFont="1" applyAlignment="1">
      <alignment vertical="center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2" fillId="0" borderId="0" xfId="14" applyFont="1"/>
    <xf numFmtId="174" fontId="6" fillId="0" borderId="0" xfId="14" applyNumberFormat="1"/>
    <xf numFmtId="175" fontId="13" fillId="0" borderId="0" xfId="14" applyNumberFormat="1" applyFont="1"/>
    <xf numFmtId="0" fontId="6" fillId="0" borderId="0" xfId="14"/>
    <xf numFmtId="175" fontId="5" fillId="0" borderId="0" xfId="5" applyNumberFormat="1" applyFont="1"/>
    <xf numFmtId="175" fontId="9" fillId="0" borderId="0" xfId="5" applyNumberFormat="1" applyFont="1"/>
    <xf numFmtId="174" fontId="5" fillId="0" borderId="0" xfId="5" applyNumberFormat="1" applyFont="1"/>
    <xf numFmtId="0" fontId="4" fillId="0" borderId="17" xfId="14" applyFont="1" applyBorder="1"/>
    <xf numFmtId="0" fontId="5" fillId="0" borderId="18" xfId="5" applyFont="1" applyBorder="1"/>
    <xf numFmtId="176" fontId="5" fillId="0" borderId="18" xfId="1" applyNumberFormat="1" applyFont="1" applyBorder="1" applyAlignment="1">
      <alignment horizontal="left" wrapText="1"/>
    </xf>
    <xf numFmtId="164" fontId="5" fillId="0" borderId="18" xfId="5" applyNumberFormat="1" applyFont="1" applyBorder="1"/>
    <xf numFmtId="165" fontId="5" fillId="0" borderId="18" xfId="2" applyFont="1" applyBorder="1"/>
    <xf numFmtId="0" fontId="5" fillId="0" borderId="19" xfId="5" applyFont="1" applyBorder="1"/>
    <xf numFmtId="0" fontId="5" fillId="0" borderId="11" xfId="5" applyFont="1" applyBorder="1"/>
    <xf numFmtId="10" fontId="5" fillId="0" borderId="11" xfId="5" applyNumberFormat="1" applyFont="1" applyBorder="1"/>
    <xf numFmtId="0" fontId="5" fillId="0" borderId="11" xfId="14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21" xfId="6" applyFont="1" applyFill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center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left" vertical="center" wrapText="1"/>
    </xf>
    <xf numFmtId="164" fontId="9" fillId="3" borderId="22" xfId="6" applyNumberFormat="1" applyFont="1" applyFill="1" applyBorder="1" applyAlignment="1">
      <alignment horizontal="center" vertical="center" wrapText="1"/>
    </xf>
    <xf numFmtId="165" fontId="9" fillId="3" borderId="22" xfId="2" applyFont="1" applyFill="1" applyBorder="1" applyAlignment="1">
      <alignment horizontal="center" vertical="center" wrapText="1"/>
    </xf>
    <xf numFmtId="4" fontId="9" fillId="3" borderId="22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22" xfId="5" applyFont="1" applyBorder="1"/>
    <xf numFmtId="0" fontId="9" fillId="0" borderId="23" xfId="5" applyFont="1" applyBorder="1"/>
    <xf numFmtId="0" fontId="5" fillId="0" borderId="20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0" fontId="9" fillId="0" borderId="21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left" vertical="center" wrapText="1"/>
    </xf>
    <xf numFmtId="164" fontId="9" fillId="0" borderId="22" xfId="6" applyNumberFormat="1" applyFont="1" applyBorder="1" applyAlignment="1">
      <alignment horizontal="center" vertical="center" wrapText="1"/>
    </xf>
    <xf numFmtId="165" fontId="9" fillId="0" borderId="22" xfId="2" applyFont="1" applyFill="1" applyBorder="1" applyAlignment="1">
      <alignment horizontal="center" vertical="center" wrapText="1"/>
    </xf>
    <xf numFmtId="4" fontId="9" fillId="0" borderId="23" xfId="6" applyNumberFormat="1" applyFont="1" applyBorder="1" applyAlignment="1">
      <alignment horizontal="center" vertical="center" wrapText="1"/>
    </xf>
    <xf numFmtId="168" fontId="4" fillId="0" borderId="15" xfId="1" applyFont="1" applyFill="1" applyBorder="1"/>
    <xf numFmtId="168" fontId="4" fillId="0" borderId="15" xfId="1" applyFont="1" applyFill="1" applyBorder="1" applyAlignment="1">
      <alignment wrapText="1"/>
    </xf>
    <xf numFmtId="168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8" fontId="4" fillId="0" borderId="11" xfId="1" applyFont="1" applyFill="1" applyBorder="1"/>
    <xf numFmtId="168" fontId="4" fillId="0" borderId="11" xfId="1" applyFont="1" applyFill="1" applyBorder="1" applyAlignment="1">
      <alignment wrapText="1"/>
    </xf>
    <xf numFmtId="9" fontId="4" fillId="0" borderId="0" xfId="4" applyFont="1" applyFill="1"/>
    <xf numFmtId="42" fontId="5" fillId="0" borderId="0" xfId="3" applyFont="1" applyFill="1" applyAlignment="1">
      <alignment vertical="center"/>
    </xf>
    <xf numFmtId="3" fontId="11" fillId="0" borderId="0" xfId="1" applyNumberFormat="1" applyFont="1" applyFill="1"/>
    <xf numFmtId="172" fontId="4" fillId="0" borderId="0" xfId="4" applyNumberFormat="1" applyFont="1" applyFill="1"/>
    <xf numFmtId="0" fontId="4" fillId="0" borderId="0" xfId="17" applyFont="1"/>
    <xf numFmtId="173" fontId="9" fillId="0" borderId="0" xfId="16" applyNumberFormat="1" applyFont="1" applyFill="1" applyBorder="1" applyAlignment="1">
      <alignment horizontal="center" vertical="center"/>
    </xf>
    <xf numFmtId="170" fontId="4" fillId="0" borderId="0" xfId="14" applyNumberFormat="1" applyFont="1"/>
    <xf numFmtId="165" fontId="5" fillId="0" borderId="0" xfId="2" applyFont="1" applyFill="1" applyAlignment="1">
      <alignment horizontal="center" vertical="center"/>
    </xf>
    <xf numFmtId="174" fontId="6" fillId="0" borderId="0" xfId="0" applyNumberFormat="1" applyFont="1"/>
    <xf numFmtId="9" fontId="5" fillId="0" borderId="0" xfId="4" applyFont="1" applyFill="1" applyAlignment="1">
      <alignment horizontal="center" vertical="center"/>
    </xf>
    <xf numFmtId="165" fontId="4" fillId="0" borderId="0" xfId="2" applyFont="1" applyFill="1"/>
    <xf numFmtId="0" fontId="5" fillId="0" borderId="0" xfId="14" applyFont="1" applyAlignment="1">
      <alignment horizontal="center" vertical="center"/>
    </xf>
    <xf numFmtId="175" fontId="5" fillId="0" borderId="0" xfId="14" applyNumberFormat="1" applyFont="1" applyAlignment="1">
      <alignment horizontal="center" vertical="center"/>
    </xf>
    <xf numFmtId="175" fontId="6" fillId="0" borderId="0" xfId="14" applyNumberFormat="1"/>
    <xf numFmtId="175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5" fillId="0" borderId="24" xfId="5" applyFont="1" applyBorder="1"/>
    <xf numFmtId="168" fontId="4" fillId="0" borderId="16" xfId="1" applyFont="1" applyFill="1" applyBorder="1"/>
    <xf numFmtId="0" fontId="5" fillId="0" borderId="14" xfId="5" applyFont="1" applyBorder="1"/>
    <xf numFmtId="168" fontId="4" fillId="0" borderId="12" xfId="1" applyFont="1" applyFill="1" applyBorder="1"/>
    <xf numFmtId="0" fontId="5" fillId="0" borderId="25" xfId="5" applyFont="1" applyBorder="1"/>
    <xf numFmtId="0" fontId="5" fillId="0" borderId="26" xfId="5" applyFont="1" applyBorder="1"/>
    <xf numFmtId="168" fontId="4" fillId="0" borderId="26" xfId="1" applyFont="1" applyFill="1" applyBorder="1"/>
    <xf numFmtId="168" fontId="4" fillId="0" borderId="26" xfId="1" applyFont="1" applyFill="1" applyBorder="1" applyAlignment="1">
      <alignment wrapText="1"/>
    </xf>
    <xf numFmtId="168" fontId="4" fillId="0" borderId="27" xfId="1" applyFont="1" applyFill="1" applyBorder="1"/>
    <xf numFmtId="179" fontId="15" fillId="0" borderId="28" xfId="19" applyNumberFormat="1" applyFont="1" applyBorder="1" applyAlignment="1">
      <alignment horizontal="right" vertical="center" shrinkToFit="1"/>
    </xf>
    <xf numFmtId="166" fontId="15" fillId="0" borderId="24" xfId="19" applyNumberFormat="1" applyFont="1" applyBorder="1" applyAlignment="1">
      <alignment horizontal="center" vertical="center" shrinkToFit="1"/>
    </xf>
    <xf numFmtId="0" fontId="15" fillId="0" borderId="15" xfId="19" applyFont="1" applyBorder="1" applyAlignment="1">
      <alignment horizontal="center" vertical="center" wrapText="1"/>
    </xf>
    <xf numFmtId="0" fontId="15" fillId="0" borderId="15" xfId="19" applyFont="1" applyBorder="1" applyAlignment="1">
      <alignment horizontal="left" vertical="center" wrapText="1"/>
    </xf>
    <xf numFmtId="177" fontId="15" fillId="0" borderId="15" xfId="1" applyNumberFormat="1" applyFont="1" applyBorder="1" applyAlignment="1">
      <alignment horizontal="right" vertical="center" shrinkToFit="1"/>
    </xf>
    <xf numFmtId="178" fontId="15" fillId="0" borderId="15" xfId="2" applyNumberFormat="1" applyFont="1" applyBorder="1" applyAlignment="1" applyProtection="1">
      <alignment horizontal="right" vertical="center" shrinkToFit="1"/>
      <protection locked="0"/>
    </xf>
    <xf numFmtId="179" fontId="15" fillId="0" borderId="12" xfId="2" applyNumberFormat="1" applyFont="1" applyBorder="1" applyAlignment="1">
      <alignment horizontal="right" vertical="center" shrinkToFit="1"/>
    </xf>
    <xf numFmtId="179" fontId="15" fillId="0" borderId="16" xfId="19" applyNumberFormat="1" applyFont="1" applyBorder="1" applyAlignment="1">
      <alignment horizontal="right" vertical="center" shrinkToFit="1"/>
    </xf>
    <xf numFmtId="179" fontId="9" fillId="0" borderId="18" xfId="5" applyNumberFormat="1" applyFont="1" applyBorder="1"/>
    <xf numFmtId="10" fontId="5" fillId="0" borderId="6" xfId="14" applyNumberFormat="1" applyFont="1" applyBorder="1"/>
    <xf numFmtId="10" fontId="5" fillId="0" borderId="6" xfId="5" applyNumberFormat="1" applyFont="1" applyBorder="1"/>
    <xf numFmtId="0" fontId="17" fillId="0" borderId="14" xfId="20" applyFont="1" applyFill="1" applyBorder="1" applyAlignment="1" applyProtection="1">
      <alignment horizontal="center" vertical="center"/>
    </xf>
    <xf numFmtId="0" fontId="18" fillId="0" borderId="11" xfId="7" applyFont="1" applyBorder="1" applyAlignment="1">
      <alignment horizontal="justify" vertical="center" wrapText="1"/>
    </xf>
    <xf numFmtId="0" fontId="18" fillId="0" borderId="11" xfId="7" applyFont="1" applyBorder="1" applyAlignment="1">
      <alignment horizontal="center" vertical="center" wrapText="1"/>
    </xf>
    <xf numFmtId="180" fontId="18" fillId="0" borderId="30" xfId="10" applyNumberFormat="1" applyFont="1" applyFill="1" applyBorder="1" applyAlignment="1" applyProtection="1">
      <alignment horizontal="right" vertical="center" wrapText="1"/>
    </xf>
    <xf numFmtId="8" fontId="18" fillId="4" borderId="16" xfId="8" applyNumberFormat="1" applyFont="1" applyFill="1" applyBorder="1" applyAlignment="1">
      <alignment vertical="center"/>
    </xf>
    <xf numFmtId="8" fontId="18" fillId="0" borderId="12" xfId="25" applyNumberFormat="1" applyFont="1" applyFill="1" applyBorder="1" applyAlignment="1" applyProtection="1">
      <alignment horizontal="right" vertical="center" wrapText="1"/>
    </xf>
    <xf numFmtId="8" fontId="18" fillId="4" borderId="12" xfId="8" applyNumberFormat="1" applyFont="1" applyFill="1" applyBorder="1" applyAlignment="1">
      <alignment vertical="center"/>
    </xf>
    <xf numFmtId="182" fontId="18" fillId="0" borderId="12" xfId="25" applyNumberFormat="1" applyFont="1" applyFill="1" applyBorder="1" applyAlignment="1" applyProtection="1">
      <alignment horizontal="right" vertical="center" wrapText="1"/>
    </xf>
    <xf numFmtId="0" fontId="17" fillId="0" borderId="24" xfId="20" applyFont="1" applyFill="1" applyBorder="1" applyAlignment="1" applyProtection="1">
      <alignment horizontal="center" vertical="center"/>
    </xf>
    <xf numFmtId="0" fontId="18" fillId="0" borderId="31" xfId="7" applyFont="1" applyBorder="1" applyAlignment="1">
      <alignment horizontal="justify" vertical="center" wrapText="1"/>
    </xf>
    <xf numFmtId="0" fontId="18" fillId="0" borderId="32" xfId="7" applyFont="1" applyBorder="1" applyAlignment="1">
      <alignment horizontal="center" vertical="center" wrapText="1"/>
    </xf>
    <xf numFmtId="4" fontId="18" fillId="0" borderId="15" xfId="12" applyNumberFormat="1" applyFont="1" applyFill="1" applyBorder="1" applyAlignment="1" applyProtection="1">
      <alignment vertical="center" wrapText="1"/>
    </xf>
    <xf numFmtId="8" fontId="18" fillId="0" borderId="31" xfId="3" applyNumberFormat="1" applyFont="1" applyFill="1" applyBorder="1" applyAlignment="1" applyProtection="1">
      <alignment horizontal="right" vertical="center" wrapText="1"/>
    </xf>
    <xf numFmtId="2" fontId="18" fillId="0" borderId="11" xfId="7" applyNumberFormat="1" applyFont="1" applyBorder="1" applyAlignment="1">
      <alignment horizontal="justify" vertical="center" wrapText="1"/>
    </xf>
    <xf numFmtId="4" fontId="18" fillId="0" borderId="11" xfId="12" applyNumberFormat="1" applyFont="1" applyFill="1" applyBorder="1" applyAlignment="1" applyProtection="1">
      <alignment vertical="center" wrapText="1"/>
    </xf>
    <xf numFmtId="8" fontId="18" fillId="0" borderId="11" xfId="3" applyNumberFormat="1" applyFont="1" applyFill="1" applyBorder="1" applyAlignment="1" applyProtection="1">
      <alignment horizontal="right" vertical="center" wrapText="1"/>
    </xf>
    <xf numFmtId="49" fontId="18" fillId="0" borderId="11" xfId="7" applyNumberFormat="1" applyFont="1" applyBorder="1" applyAlignment="1">
      <alignment horizontal="justify" vertical="center" wrapText="1"/>
    </xf>
    <xf numFmtId="0" fontId="18" fillId="0" borderId="15" xfId="7" applyFont="1" applyBorder="1" applyAlignment="1">
      <alignment horizontal="center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11" xfId="7" applyFont="1" applyBorder="1" applyAlignment="1">
      <alignment horizontal="left" vertical="center" wrapText="1"/>
    </xf>
    <xf numFmtId="0" fontId="21" fillId="0" borderId="11" xfId="5" applyFont="1" applyBorder="1"/>
    <xf numFmtId="0" fontId="17" fillId="0" borderId="11" xfId="20" applyFont="1" applyFill="1" applyBorder="1" applyAlignment="1" applyProtection="1">
      <alignment horizontal="center" vertical="center"/>
    </xf>
    <xf numFmtId="0" fontId="20" fillId="0" borderId="0" xfId="18" applyFont="1" applyAlignment="1">
      <alignment horizontal="center" vertical="center" wrapText="1"/>
    </xf>
    <xf numFmtId="168" fontId="19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2044390</xdr:colOff>
      <xdr:row>4</xdr:row>
      <xdr:rowOff>198632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2183780</xdr:colOff>
      <xdr:row>7</xdr:row>
      <xdr:rowOff>139391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597070</xdr:colOff>
      <xdr:row>7</xdr:row>
      <xdr:rowOff>120641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729520</xdr:colOff>
      <xdr:row>50</xdr:row>
      <xdr:rowOff>58122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B72624-5290-11E0-4768-3AEDAF4CD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608806" cy="91295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18</xdr:col>
      <xdr:colOff>683796</xdr:colOff>
      <xdr:row>100</xdr:row>
      <xdr:rowOff>58123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98BF1D-9D52-1219-0233-E0B4A1367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071429"/>
          <a:ext cx="14563082" cy="91295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18</xdr:col>
      <xdr:colOff>729520</xdr:colOff>
      <xdr:row>150</xdr:row>
      <xdr:rowOff>58122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C861C9E-E006-DDBE-991A-B14B01BE5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8142857"/>
          <a:ext cx="14608806" cy="91295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18</xdr:col>
      <xdr:colOff>691417</xdr:colOff>
      <xdr:row>200</xdr:row>
      <xdr:rowOff>58123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537B666-1E0A-C533-CEB4-D3B1E1EE9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7214286"/>
          <a:ext cx="14570703" cy="912955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D22EDD7-2AB8-403D-B650-7DD2A1F19FA3}">
  <we:reference id="wa200000556" version="1.1.0.0" store="en-us" storeType="OMEX"/>
  <we:alternateReferences>
    <we:reference id="WA200000556" version="1.1.0.0" store="" storeType="OMEX"/>
  </we:alternateReferences>
  <we:properties>
    <we:property name="documentId" value="&quot;f834b3a6-f602-465a-8d52-ccf1dee66603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61"/>
  <sheetViews>
    <sheetView showGridLines="0" topLeftCell="W1" zoomScale="40" zoomScaleNormal="40" zoomScaleSheetLayoutView="50" zoomScalePageLayoutView="55" workbookViewId="0">
      <selection activeCell="AD16" sqref="AD16"/>
    </sheetView>
  </sheetViews>
  <sheetFormatPr baseColWidth="10" defaultColWidth="11.44140625" defaultRowHeight="13.8" x14ac:dyDescent="0.25"/>
  <cols>
    <col min="1" max="2" width="3.44140625" style="3" customWidth="1"/>
    <col min="3" max="3" width="7.44140625" style="3" customWidth="1"/>
    <col min="4" max="4" width="15.6640625" style="3" bestFit="1" customWidth="1"/>
    <col min="5" max="5" width="24.5546875" style="3" bestFit="1" customWidth="1"/>
    <col min="6" max="6" width="73.109375" style="4" customWidth="1"/>
    <col min="7" max="7" width="8.88671875" style="3" customWidth="1"/>
    <col min="8" max="8" width="18.88671875" style="5" customWidth="1"/>
    <col min="9" max="9" width="26.88671875" style="6" customWidth="1"/>
    <col min="10" max="10" width="33.5546875" style="3" bestFit="1" customWidth="1"/>
    <col min="11" max="11" width="15.109375" style="3" bestFit="1" customWidth="1"/>
    <col min="12" max="26" width="33.44140625" style="3" customWidth="1"/>
    <col min="27" max="27" width="21.44140625" style="3" customWidth="1"/>
    <col min="28" max="28" width="19.109375" style="3" bestFit="1" customWidth="1"/>
    <col min="29" max="29" width="24.5546875" style="3" customWidth="1"/>
    <col min="30" max="30" width="69.33203125" style="3" customWidth="1"/>
    <col min="31" max="31" width="9.109375" style="3" bestFit="1" customWidth="1"/>
    <col min="32" max="32" width="16.33203125" style="3" bestFit="1" customWidth="1"/>
    <col min="33" max="33" width="18.5546875" style="3" bestFit="1" customWidth="1"/>
    <col min="34" max="34" width="22.109375" style="3" bestFit="1" customWidth="1"/>
    <col min="35" max="35" width="19.6640625" style="3" customWidth="1"/>
    <col min="36" max="36" width="18.6640625" style="3" customWidth="1"/>
    <col min="37" max="37" width="18.88671875" style="112" bestFit="1" customWidth="1"/>
    <col min="38" max="38" width="17.5546875" style="3" bestFit="1" customWidth="1"/>
    <col min="39" max="39" width="16.44140625" style="3" bestFit="1" customWidth="1"/>
    <col min="40" max="40" width="20.88671875" style="3" bestFit="1" customWidth="1"/>
    <col min="41" max="41" width="39.109375" style="3" customWidth="1"/>
    <col min="42" max="42" width="36.109375" style="3" customWidth="1"/>
    <col min="43" max="16384" width="11.44140625" style="3"/>
  </cols>
  <sheetData>
    <row r="1" spans="1:41" ht="16.5" customHeight="1" thickBot="1" x14ac:dyDescent="0.3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" customHeight="1" thickTop="1" x14ac:dyDescent="0.3">
      <c r="A2" s="2"/>
      <c r="B2" s="158" t="s">
        <v>0</v>
      </c>
      <c r="C2" s="159"/>
      <c r="D2" s="159"/>
      <c r="E2" s="159"/>
      <c r="F2" s="159"/>
      <c r="G2" s="159"/>
      <c r="H2" s="159"/>
      <c r="I2" s="159"/>
      <c r="J2" s="159"/>
      <c r="K2" s="160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5">
      <c r="A3" s="2"/>
      <c r="B3" s="161" t="s">
        <v>1</v>
      </c>
      <c r="C3" s="162"/>
      <c r="D3" s="162"/>
      <c r="E3" s="162"/>
      <c r="F3" s="162"/>
      <c r="G3" s="162"/>
      <c r="H3" s="162"/>
      <c r="I3" s="162"/>
      <c r="J3" s="162"/>
      <c r="K3" s="163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5">
      <c r="A4" s="2"/>
      <c r="B4" s="161"/>
      <c r="C4" s="162"/>
      <c r="D4" s="162"/>
      <c r="E4" s="162"/>
      <c r="F4" s="162"/>
      <c r="G4" s="162"/>
      <c r="H4" s="162"/>
      <c r="I4" s="162"/>
      <c r="J4" s="162"/>
      <c r="K4" s="163"/>
      <c r="N4" s="155"/>
      <c r="O4" s="155"/>
      <c r="P4" s="155"/>
      <c r="Q4" s="155"/>
      <c r="R4" s="155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3">
      <c r="A5" s="2"/>
      <c r="B5" s="164" t="s">
        <v>19</v>
      </c>
      <c r="C5" s="165"/>
      <c r="D5" s="165"/>
      <c r="E5" s="165"/>
      <c r="F5" s="165"/>
      <c r="G5" s="165"/>
      <c r="H5" s="165"/>
      <c r="I5" s="165"/>
      <c r="J5" s="165"/>
      <c r="K5" s="166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3">
      <c r="A6" s="2"/>
      <c r="B6" s="164"/>
      <c r="C6" s="165"/>
      <c r="D6" s="165"/>
      <c r="E6" s="165"/>
      <c r="F6" s="165"/>
      <c r="G6" s="165"/>
      <c r="H6" s="165"/>
      <c r="I6" s="165"/>
      <c r="J6" s="165"/>
      <c r="K6" s="166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3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5">
      <c r="A8" s="2"/>
      <c r="B8" s="15"/>
      <c r="C8" s="16"/>
      <c r="D8" s="16"/>
      <c r="E8" s="16"/>
      <c r="F8" s="157"/>
      <c r="G8" s="157"/>
      <c r="H8" s="157"/>
      <c r="I8" s="157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5">
      <c r="A9" s="2"/>
      <c r="B9" s="18"/>
      <c r="C9" s="156" t="s">
        <v>43</v>
      </c>
      <c r="D9" s="156"/>
      <c r="E9" s="156"/>
      <c r="F9" s="156"/>
      <c r="G9" s="156"/>
      <c r="H9" s="156"/>
      <c r="I9" s="156"/>
      <c r="J9" s="156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5.6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3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28.2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83" t="s">
        <v>9</v>
      </c>
      <c r="K12" s="82" t="s">
        <v>14</v>
      </c>
      <c r="M12" s="59" t="s">
        <v>2</v>
      </c>
      <c r="N12" s="60" t="s">
        <v>3</v>
      </c>
      <c r="O12" s="61" t="s">
        <v>4</v>
      </c>
      <c r="P12" s="62" t="s">
        <v>5</v>
      </c>
      <c r="Q12" s="60" t="s">
        <v>6</v>
      </c>
      <c r="R12" s="63" t="s">
        <v>7</v>
      </c>
      <c r="S12" s="64" t="s">
        <v>8</v>
      </c>
      <c r="T12" s="65" t="s">
        <v>9</v>
      </c>
      <c r="U12" s="80" t="s">
        <v>14</v>
      </c>
      <c r="V12" s="80" t="s">
        <v>15</v>
      </c>
      <c r="W12" s="80" t="s">
        <v>16</v>
      </c>
      <c r="X12" s="80" t="s">
        <v>17</v>
      </c>
      <c r="Y12" s="81" t="s">
        <v>18</v>
      </c>
      <c r="AA12" s="84" t="s">
        <v>2</v>
      </c>
      <c r="AB12" s="85" t="s">
        <v>3</v>
      </c>
      <c r="AC12" s="61" t="s">
        <v>4</v>
      </c>
      <c r="AD12" s="86" t="s">
        <v>5</v>
      </c>
      <c r="AE12" s="85" t="s">
        <v>6</v>
      </c>
      <c r="AF12" s="87" t="s">
        <v>7</v>
      </c>
      <c r="AG12" s="88" t="s">
        <v>8</v>
      </c>
      <c r="AH12" s="89" t="s">
        <v>9</v>
      </c>
      <c r="AI12" s="2"/>
      <c r="AJ12" s="2"/>
      <c r="AK12" s="7"/>
      <c r="AL12" s="8"/>
      <c r="AM12" s="8"/>
      <c r="AN12" s="8"/>
      <c r="AO12" s="8"/>
    </row>
    <row r="13" spans="1:41" ht="55.2" x14ac:dyDescent="0.25">
      <c r="A13" s="2"/>
      <c r="B13" s="18"/>
      <c r="C13" s="141">
        <v>1</v>
      </c>
      <c r="D13" s="142">
        <v>2.9</v>
      </c>
      <c r="E13" s="142" t="s">
        <v>53</v>
      </c>
      <c r="F13" s="142" t="s">
        <v>22</v>
      </c>
      <c r="G13" s="143" t="s">
        <v>20</v>
      </c>
      <c r="H13" s="144">
        <v>907</v>
      </c>
      <c r="I13" s="145">
        <v>40204</v>
      </c>
      <c r="J13" s="136">
        <f>+I13*H13</f>
        <v>36465028</v>
      </c>
      <c r="K13" s="57">
        <f>J13/$J$60</f>
        <v>9.6037296244061571E-3</v>
      </c>
      <c r="M13" s="66" cm="1">
        <f t="array" ref="M13:U59">_xlfn._xlws.SORT(C13:K59,9,-1)</f>
        <v>4</v>
      </c>
      <c r="N13" s="66" t="str">
        <v>APU 1</v>
      </c>
      <c r="O13" s="67">
        <v>0</v>
      </c>
      <c r="P13" s="68" t="str">
        <v>BASE ESTABILIZADA EN CALIENTE CON ADICION DE CEMENTO ASFALTICO AL 4%, TRATADA EN PLANTA</v>
      </c>
      <c r="Q13" s="66" t="str">
        <v>M3</v>
      </c>
      <c r="R13" s="69">
        <v>802</v>
      </c>
      <c r="S13" s="70">
        <v>1521121</v>
      </c>
      <c r="T13" s="71">
        <v>1219939042</v>
      </c>
      <c r="U13" s="72">
        <v>0.32129317760636489</v>
      </c>
      <c r="V13" s="57">
        <f>+U13</f>
        <v>0.32129317760636489</v>
      </c>
      <c r="W13" s="58" t="b">
        <f>V13&lt;0.8</f>
        <v>1</v>
      </c>
      <c r="X13" s="57">
        <f>AVERAGEIF(V13:V50,"&lt;0,8",U13:U50)</f>
        <v>7.942021582653995E-2</v>
      </c>
      <c r="Y13" s="58" t="b">
        <f>U13&gt;$X$13</f>
        <v>1</v>
      </c>
      <c r="AA13" s="113" cm="1">
        <f t="array" ref="AA13:AM16">_xlfn._xlws.FILTER(M13:Y50,Y13:Y50)</f>
        <v>4</v>
      </c>
      <c r="AB13" s="58" t="str">
        <v>APU 1</v>
      </c>
      <c r="AC13" s="90">
        <v>0</v>
      </c>
      <c r="AD13" s="91" t="str">
        <v>BASE ESTABILIZADA EN CALIENTE CON ADICION DE CEMENTO ASFALTICO AL 4%, TRATADA EN PLANTA</v>
      </c>
      <c r="AE13" s="90" t="str">
        <v>M3</v>
      </c>
      <c r="AF13" s="90">
        <v>802</v>
      </c>
      <c r="AG13" s="90">
        <v>1521121</v>
      </c>
      <c r="AH13" s="114">
        <v>1219939042</v>
      </c>
      <c r="AI13" s="92">
        <v>0.32129317760636489</v>
      </c>
      <c r="AJ13" s="93">
        <v>0.32129317760636489</v>
      </c>
      <c r="AK13" s="94" t="b">
        <v>1</v>
      </c>
      <c r="AL13" s="8">
        <v>7.942021582653995E-2</v>
      </c>
      <c r="AM13" s="8" t="b">
        <v>1</v>
      </c>
      <c r="AN13" s="8"/>
      <c r="AO13" s="8"/>
    </row>
    <row r="14" spans="1:41" ht="42" customHeight="1" x14ac:dyDescent="0.25">
      <c r="A14" s="2"/>
      <c r="B14" s="18"/>
      <c r="C14" s="141">
        <v>2</v>
      </c>
      <c r="D14" s="142">
        <v>1.6</v>
      </c>
      <c r="E14" s="142" t="s">
        <v>23</v>
      </c>
      <c r="F14" s="142" t="s">
        <v>54</v>
      </c>
      <c r="G14" s="143" t="s">
        <v>24</v>
      </c>
      <c r="H14" s="144">
        <v>132502</v>
      </c>
      <c r="I14" s="145">
        <v>2461</v>
      </c>
      <c r="J14" s="137">
        <f t="shared" ref="J14:J56" si="0">+I14*H14</f>
        <v>326087422</v>
      </c>
      <c r="K14" s="57">
        <f t="shared" ref="K14:K51" si="1">J14/$J$60</f>
        <v>8.5881064860491324E-2</v>
      </c>
      <c r="M14" s="73">
        <v>9</v>
      </c>
      <c r="N14" s="73">
        <v>3.9</v>
      </c>
      <c r="O14" s="74" t="str">
        <v>450.1 P</v>
      </c>
      <c r="P14" s="75" t="str">
        <v>MEZCLA DENSA EN CALIENTE TIPO MDC-25 (INCLUYE CEMENTO ASFÁLTICO)</v>
      </c>
      <c r="Q14" s="73" t="str">
        <v>M3</v>
      </c>
      <c r="R14" s="76">
        <v>257</v>
      </c>
      <c r="S14" s="77">
        <v>1728618</v>
      </c>
      <c r="T14" s="78">
        <v>444254826</v>
      </c>
      <c r="U14" s="79">
        <v>0.11700260406331248</v>
      </c>
      <c r="V14" s="55">
        <f>+U14+V13</f>
        <v>0.43829578166967736</v>
      </c>
      <c r="W14" s="54" t="b">
        <f t="shared" ref="W14:W50" si="2">V14&lt;0.8</f>
        <v>1</v>
      </c>
      <c r="X14" s="54"/>
      <c r="Y14" s="54" t="b">
        <f t="shared" ref="Y14:Y50" si="3">U14&gt;$X$13</f>
        <v>1</v>
      </c>
      <c r="AA14" s="115">
        <v>9</v>
      </c>
      <c r="AB14" s="54">
        <v>3.9</v>
      </c>
      <c r="AC14" s="95" t="str">
        <v>450.1 P</v>
      </c>
      <c r="AD14" s="96" t="str">
        <v>MEZCLA DENSA EN CALIENTE TIPO MDC-25 (INCLUYE CEMENTO ASFÁLTICO)</v>
      </c>
      <c r="AE14" s="95" t="str">
        <v>M3</v>
      </c>
      <c r="AF14" s="95">
        <v>257</v>
      </c>
      <c r="AG14" s="95">
        <v>1728618</v>
      </c>
      <c r="AH14" s="116">
        <v>444254826</v>
      </c>
      <c r="AI14" s="92">
        <v>0.11700260406331248</v>
      </c>
      <c r="AJ14" s="97">
        <v>0.43829578166967736</v>
      </c>
      <c r="AK14" s="94" t="b">
        <v>1</v>
      </c>
      <c r="AL14" s="8">
        <v>0</v>
      </c>
      <c r="AM14" s="8" t="b">
        <v>1</v>
      </c>
      <c r="AN14" s="8"/>
      <c r="AO14" s="8"/>
    </row>
    <row r="15" spans="1:41" ht="42" customHeight="1" x14ac:dyDescent="0.25">
      <c r="A15" s="2"/>
      <c r="B15" s="18"/>
      <c r="C15" s="133">
        <v>3</v>
      </c>
      <c r="D15" s="142">
        <v>3.1</v>
      </c>
      <c r="E15" s="142" t="s">
        <v>55</v>
      </c>
      <c r="F15" s="146" t="s">
        <v>56</v>
      </c>
      <c r="G15" s="135" t="s">
        <v>25</v>
      </c>
      <c r="H15" s="147">
        <v>1528</v>
      </c>
      <c r="I15" s="148">
        <v>11310</v>
      </c>
      <c r="J15" s="137">
        <f t="shared" si="0"/>
        <v>17281680</v>
      </c>
      <c r="K15" s="57">
        <f t="shared" si="1"/>
        <v>4.5514453512967932E-3</v>
      </c>
      <c r="M15" s="73">
        <v>8</v>
      </c>
      <c r="N15" s="73">
        <v>3.1</v>
      </c>
      <c r="O15" s="74" t="str">
        <v>450.2 P</v>
      </c>
      <c r="P15" s="75" t="str">
        <v>MEZCLA DENSA EN CALIENTE TIPO MDC-19  (INCLUYE CEMENTO ASFÁLTICO)</v>
      </c>
      <c r="Q15" s="73" t="str">
        <v>M3</v>
      </c>
      <c r="R15" s="76">
        <v>225</v>
      </c>
      <c r="S15" s="77">
        <v>1740188</v>
      </c>
      <c r="T15" s="78">
        <v>391542300</v>
      </c>
      <c r="U15" s="79">
        <v>0.10311979976316275</v>
      </c>
      <c r="V15" s="55">
        <f t="shared" ref="V15:V50" si="4">+U15+V14</f>
        <v>0.54141558143284008</v>
      </c>
      <c r="W15" s="54" t="b">
        <f t="shared" si="2"/>
        <v>1</v>
      </c>
      <c r="X15" s="54"/>
      <c r="Y15" s="54" t="b">
        <f t="shared" si="3"/>
        <v>1</v>
      </c>
      <c r="AA15" s="115">
        <v>8</v>
      </c>
      <c r="AB15" s="54">
        <v>3.1</v>
      </c>
      <c r="AC15" s="95" t="str">
        <v>450.2 P</v>
      </c>
      <c r="AD15" s="96" t="str">
        <v>MEZCLA DENSA EN CALIENTE TIPO MDC-19  (INCLUYE CEMENTO ASFÁLTICO)</v>
      </c>
      <c r="AE15" s="95" t="str">
        <v>M3</v>
      </c>
      <c r="AF15" s="95">
        <v>225</v>
      </c>
      <c r="AG15" s="95">
        <v>1740188</v>
      </c>
      <c r="AH15" s="116">
        <v>391542300</v>
      </c>
      <c r="AI15" s="92">
        <v>0.10311979976316275</v>
      </c>
      <c r="AJ15" s="93">
        <v>0.54141558143284008</v>
      </c>
      <c r="AK15" s="94" t="b">
        <v>1</v>
      </c>
      <c r="AL15" s="8">
        <v>0</v>
      </c>
      <c r="AM15" s="8" t="b">
        <v>1</v>
      </c>
      <c r="AN15" s="8"/>
      <c r="AO15" s="8"/>
    </row>
    <row r="16" spans="1:41" ht="69.599999999999994" thickBot="1" x14ac:dyDescent="0.3">
      <c r="A16" s="2"/>
      <c r="B16" s="18"/>
      <c r="C16" s="133">
        <v>4</v>
      </c>
      <c r="D16" s="146" t="s">
        <v>27</v>
      </c>
      <c r="E16" s="146"/>
      <c r="F16" s="146" t="s">
        <v>57</v>
      </c>
      <c r="G16" s="135" t="s">
        <v>20</v>
      </c>
      <c r="H16" s="147">
        <v>802</v>
      </c>
      <c r="I16" s="148">
        <v>1521121</v>
      </c>
      <c r="J16" s="137">
        <f t="shared" si="0"/>
        <v>1219939042</v>
      </c>
      <c r="K16" s="57">
        <f t="shared" si="1"/>
        <v>0.32129317760636489</v>
      </c>
      <c r="M16" s="73">
        <v>2</v>
      </c>
      <c r="N16" s="73">
        <v>1.6</v>
      </c>
      <c r="O16" s="74" t="str">
        <v>***</v>
      </c>
      <c r="P16" s="75" t="str">
        <v>TRANSPORTE DE MATERIALES PROV. DE EXPLANACIÓN, CANALES, PRESTAMOS, SOBREACARREOS Y DERRUMBES</v>
      </c>
      <c r="Q16" s="73" t="str">
        <v>M3-KM</v>
      </c>
      <c r="R16" s="76">
        <v>132502</v>
      </c>
      <c r="S16" s="77">
        <v>2461</v>
      </c>
      <c r="T16" s="78">
        <v>326087422</v>
      </c>
      <c r="U16" s="79">
        <v>8.5881064860491324E-2</v>
      </c>
      <c r="V16" s="55">
        <f t="shared" si="4"/>
        <v>0.62729664629333137</v>
      </c>
      <c r="W16" s="54" t="b">
        <f t="shared" si="2"/>
        <v>1</v>
      </c>
      <c r="X16" s="54"/>
      <c r="Y16" s="54" t="b">
        <f t="shared" si="3"/>
        <v>1</v>
      </c>
      <c r="AA16" s="117">
        <v>2</v>
      </c>
      <c r="AB16" s="118">
        <v>1.6</v>
      </c>
      <c r="AC16" s="119" t="str">
        <v>***</v>
      </c>
      <c r="AD16" s="120" t="str">
        <v>TRANSPORTE DE MATERIALES PROV. DE EXPLANACIÓN, CANALES, PRESTAMOS, SOBREACARREOS Y DERRUMBES</v>
      </c>
      <c r="AE16" s="119" t="str">
        <v>M3-KM</v>
      </c>
      <c r="AF16" s="119">
        <v>132502</v>
      </c>
      <c r="AG16" s="119">
        <v>2461</v>
      </c>
      <c r="AH16" s="121">
        <v>326087422</v>
      </c>
      <c r="AI16" s="92">
        <v>8.5881064860491324E-2</v>
      </c>
      <c r="AJ16" s="93">
        <v>0.62729664629333137</v>
      </c>
      <c r="AK16" s="94" t="b">
        <v>1</v>
      </c>
      <c r="AL16" s="8">
        <v>0</v>
      </c>
      <c r="AM16" s="8" t="b">
        <v>1</v>
      </c>
      <c r="AN16" s="8"/>
      <c r="AO16" s="8"/>
    </row>
    <row r="17" spans="1:41" ht="98.1" customHeight="1" x14ac:dyDescent="0.25">
      <c r="A17" s="2"/>
      <c r="B17" s="18"/>
      <c r="C17" s="133">
        <v>5</v>
      </c>
      <c r="D17" s="142">
        <v>3.2</v>
      </c>
      <c r="E17" s="142" t="s">
        <v>58</v>
      </c>
      <c r="F17" s="149" t="s">
        <v>48</v>
      </c>
      <c r="G17" s="135" t="s">
        <v>20</v>
      </c>
      <c r="H17" s="147">
        <v>313</v>
      </c>
      <c r="I17" s="148">
        <v>274270</v>
      </c>
      <c r="J17" s="137">
        <f t="shared" si="0"/>
        <v>85846510</v>
      </c>
      <c r="K17" s="57">
        <f t="shared" si="1"/>
        <v>2.2609242785687138E-2</v>
      </c>
      <c r="M17" s="73">
        <v>17</v>
      </c>
      <c r="N17" s="73" t="str">
        <v>APU 5</v>
      </c>
      <c r="O17" s="74">
        <v>0</v>
      </c>
      <c r="P17" s="75" t="str">
        <v>CUNETA EN CONCRETO CLASE E, 4000 PSI FUNDIDA EN EL LUGAR</v>
      </c>
      <c r="Q17" s="73" t="str">
        <v>M3</v>
      </c>
      <c r="R17" s="76">
        <v>122</v>
      </c>
      <c r="S17" s="77">
        <v>1104484</v>
      </c>
      <c r="T17" s="78">
        <v>134747048</v>
      </c>
      <c r="U17" s="79">
        <v>3.5488090580346694E-2</v>
      </c>
      <c r="V17" s="55">
        <f t="shared" si="4"/>
        <v>0.66278473687367812</v>
      </c>
      <c r="W17" s="54" t="b">
        <f t="shared" si="2"/>
        <v>1</v>
      </c>
      <c r="X17" s="54"/>
      <c r="Y17" s="54" t="b">
        <f t="shared" si="3"/>
        <v>0</v>
      </c>
      <c r="AC17" s="92"/>
      <c r="AD17" s="92"/>
      <c r="AE17" s="92"/>
      <c r="AF17" s="92"/>
      <c r="AG17" s="92"/>
      <c r="AH17" s="92"/>
      <c r="AI17" s="92"/>
      <c r="AJ17" s="93"/>
      <c r="AK17" s="94"/>
      <c r="AL17" s="8"/>
      <c r="AM17" s="8"/>
      <c r="AN17" s="8"/>
      <c r="AO17" s="8"/>
    </row>
    <row r="18" spans="1:41" ht="42" customHeight="1" x14ac:dyDescent="0.25">
      <c r="A18" s="2"/>
      <c r="B18" s="18"/>
      <c r="C18" s="133">
        <v>6</v>
      </c>
      <c r="D18" s="142">
        <v>3.5</v>
      </c>
      <c r="E18" s="142" t="s">
        <v>59</v>
      </c>
      <c r="F18" s="149" t="s">
        <v>32</v>
      </c>
      <c r="G18" s="135" t="s">
        <v>25</v>
      </c>
      <c r="H18" s="147">
        <v>6110</v>
      </c>
      <c r="I18" s="148">
        <v>8663</v>
      </c>
      <c r="J18" s="137">
        <f t="shared" si="0"/>
        <v>52930930</v>
      </c>
      <c r="K18" s="57">
        <f t="shared" si="1"/>
        <v>1.3940324973516232E-2</v>
      </c>
      <c r="M18" s="73">
        <v>33</v>
      </c>
      <c r="N18" s="73">
        <v>4.2</v>
      </c>
      <c r="O18" s="74" t="str">
        <v>630.3</v>
      </c>
      <c r="P18" s="75" t="str">
        <v>CONCRETOS CLASE C, f´c =4000 psi (placas)</v>
      </c>
      <c r="Q18" s="73" t="str">
        <v>M3</v>
      </c>
      <c r="R18" s="76">
        <v>76</v>
      </c>
      <c r="S18" s="77">
        <v>1563685</v>
      </c>
      <c r="T18" s="78">
        <v>118840060</v>
      </c>
      <c r="U18" s="79">
        <v>3.1298695418201933E-2</v>
      </c>
      <c r="V18" s="55">
        <f t="shared" si="4"/>
        <v>0.69408343229188008</v>
      </c>
      <c r="W18" s="54" t="b">
        <f t="shared" si="2"/>
        <v>1</v>
      </c>
      <c r="X18" s="54"/>
      <c r="Y18" s="54" t="b">
        <f t="shared" si="3"/>
        <v>0</v>
      </c>
      <c r="AC18" s="92"/>
      <c r="AD18" s="92"/>
      <c r="AE18" s="92"/>
      <c r="AF18" s="92"/>
      <c r="AG18" s="92"/>
      <c r="AH18" s="92"/>
      <c r="AI18" s="92"/>
      <c r="AJ18" s="93"/>
      <c r="AK18" s="94"/>
      <c r="AL18" s="8"/>
      <c r="AM18" s="8"/>
      <c r="AN18" s="8"/>
      <c r="AO18" s="8"/>
    </row>
    <row r="19" spans="1:41" ht="41.4" x14ac:dyDescent="0.25">
      <c r="A19" s="2"/>
      <c r="B19" s="18"/>
      <c r="C19" s="133">
        <v>7</v>
      </c>
      <c r="D19" s="142">
        <v>3.6</v>
      </c>
      <c r="E19" s="142" t="s">
        <v>60</v>
      </c>
      <c r="F19" s="149" t="s">
        <v>33</v>
      </c>
      <c r="G19" s="135" t="s">
        <v>25</v>
      </c>
      <c r="H19" s="147">
        <v>3208</v>
      </c>
      <c r="I19" s="148">
        <v>4223</v>
      </c>
      <c r="J19" s="137">
        <f t="shared" si="0"/>
        <v>13547384</v>
      </c>
      <c r="K19" s="57">
        <f t="shared" si="1"/>
        <v>3.5679504497845441E-3</v>
      </c>
      <c r="M19" s="73">
        <v>36</v>
      </c>
      <c r="N19" s="73">
        <v>4.5200000000000298</v>
      </c>
      <c r="O19" s="74" t="str">
        <v>640.1</v>
      </c>
      <c r="P19" s="75" t="str">
        <v>SUMINISTRO FIGURADO Y ARMADO DE ACERO DE REFUERZO 60000 PSI</v>
      </c>
      <c r="Q19" s="73" t="str">
        <v>KG</v>
      </c>
      <c r="R19" s="76">
        <v>8891</v>
      </c>
      <c r="S19" s="77">
        <v>11687</v>
      </c>
      <c r="T19" s="78">
        <v>103909117</v>
      </c>
      <c r="U19" s="79">
        <v>2.7366359493232406E-2</v>
      </c>
      <c r="V19" s="55">
        <f t="shared" si="4"/>
        <v>0.72144979178511248</v>
      </c>
      <c r="W19" s="54" t="b">
        <f t="shared" si="2"/>
        <v>1</v>
      </c>
      <c r="X19" s="54"/>
      <c r="Y19" s="54" t="b">
        <f t="shared" si="3"/>
        <v>0</v>
      </c>
      <c r="AC19" s="92"/>
      <c r="AD19" s="92"/>
      <c r="AE19" s="92"/>
      <c r="AF19" s="92"/>
      <c r="AG19" s="92"/>
      <c r="AH19" s="92"/>
      <c r="AI19" s="92"/>
      <c r="AJ19" s="93"/>
      <c r="AK19" s="94"/>
      <c r="AL19" s="8"/>
      <c r="AM19" s="8"/>
      <c r="AN19" s="8"/>
      <c r="AO19" s="8"/>
    </row>
    <row r="20" spans="1:41" ht="69.900000000000006" customHeight="1" x14ac:dyDescent="0.25">
      <c r="A20" s="2"/>
      <c r="B20" s="18"/>
      <c r="C20" s="133">
        <v>8</v>
      </c>
      <c r="D20" s="142">
        <v>3.1</v>
      </c>
      <c r="E20" s="142" t="s">
        <v>61</v>
      </c>
      <c r="F20" s="149" t="s">
        <v>62</v>
      </c>
      <c r="G20" s="135" t="s">
        <v>20</v>
      </c>
      <c r="H20" s="147">
        <v>225</v>
      </c>
      <c r="I20" s="148">
        <v>1740188</v>
      </c>
      <c r="J20" s="137">
        <f t="shared" si="0"/>
        <v>391542300</v>
      </c>
      <c r="K20" s="57">
        <f t="shared" si="1"/>
        <v>0.10311979976316275</v>
      </c>
      <c r="M20" s="73">
        <v>15</v>
      </c>
      <c r="N20" s="73" t="str">
        <v>APU 4</v>
      </c>
      <c r="O20" s="74">
        <v>0</v>
      </c>
      <c r="P20" s="75" t="str">
        <v>MATERIAL GRANULAR FILTRANTE P</v>
      </c>
      <c r="Q20" s="73" t="str">
        <v>M3</v>
      </c>
      <c r="R20" s="76">
        <v>338</v>
      </c>
      <c r="S20" s="77">
        <v>274785</v>
      </c>
      <c r="T20" s="78">
        <v>92877330</v>
      </c>
      <c r="U20" s="79">
        <v>2.4460937355011678E-2</v>
      </c>
      <c r="V20" s="55">
        <f t="shared" si="4"/>
        <v>0.74591072914012413</v>
      </c>
      <c r="W20" s="54" t="b">
        <f t="shared" si="2"/>
        <v>1</v>
      </c>
      <c r="X20" s="54"/>
      <c r="Y20" s="54" t="b">
        <f t="shared" si="3"/>
        <v>0</v>
      </c>
      <c r="AC20" s="92"/>
      <c r="AD20" s="92"/>
      <c r="AE20" s="92"/>
      <c r="AF20" s="92"/>
      <c r="AG20" s="92"/>
      <c r="AH20" s="92"/>
      <c r="AI20" s="92"/>
      <c r="AJ20" s="93"/>
      <c r="AK20" s="94"/>
      <c r="AL20" s="8"/>
      <c r="AM20" s="8"/>
      <c r="AN20" s="8"/>
      <c r="AO20" s="8"/>
    </row>
    <row r="21" spans="1:41" ht="42" customHeight="1" x14ac:dyDescent="0.25">
      <c r="A21" s="2"/>
      <c r="B21" s="18"/>
      <c r="C21" s="133">
        <v>9</v>
      </c>
      <c r="D21" s="142">
        <v>3.9</v>
      </c>
      <c r="E21" s="142" t="s">
        <v>63</v>
      </c>
      <c r="F21" s="149" t="s">
        <v>64</v>
      </c>
      <c r="G21" s="135" t="s">
        <v>20</v>
      </c>
      <c r="H21" s="144">
        <v>257</v>
      </c>
      <c r="I21" s="148">
        <v>1728618</v>
      </c>
      <c r="J21" s="137">
        <f t="shared" si="0"/>
        <v>444254826</v>
      </c>
      <c r="K21" s="57">
        <f t="shared" si="1"/>
        <v>0.11700260406331248</v>
      </c>
      <c r="M21" s="73">
        <v>10</v>
      </c>
      <c r="N21" s="73" t="str">
        <v>APU 2</v>
      </c>
      <c r="O21" s="74">
        <v>0</v>
      </c>
      <c r="P21" s="75" t="str">
        <v>GEOMALLA FIBRA DE VIDRIO RT110</v>
      </c>
      <c r="Q21" s="73" t="str">
        <v>M2</v>
      </c>
      <c r="R21" s="76">
        <v>3055</v>
      </c>
      <c r="S21" s="77">
        <v>30256</v>
      </c>
      <c r="T21" s="78">
        <v>92432080</v>
      </c>
      <c r="U21" s="79">
        <v>2.4343672653740454E-2</v>
      </c>
      <c r="V21" s="55">
        <f t="shared" si="4"/>
        <v>0.77025440179386462</v>
      </c>
      <c r="W21" s="54" t="b">
        <f t="shared" si="2"/>
        <v>1</v>
      </c>
      <c r="X21" s="54"/>
      <c r="Y21" s="54" t="b">
        <f t="shared" si="3"/>
        <v>0</v>
      </c>
      <c r="AC21" s="92"/>
      <c r="AD21" s="92"/>
      <c r="AE21" s="92"/>
      <c r="AF21" s="92"/>
      <c r="AG21" s="92"/>
      <c r="AH21" s="92"/>
      <c r="AI21" s="92"/>
      <c r="AJ21" s="93"/>
      <c r="AK21" s="94"/>
      <c r="AL21" s="8"/>
      <c r="AM21" s="8"/>
      <c r="AN21" s="8"/>
      <c r="AO21" s="8"/>
    </row>
    <row r="22" spans="1:41" ht="55.2" x14ac:dyDescent="0.25">
      <c r="A22" s="2"/>
      <c r="B22" s="18"/>
      <c r="C22" s="133">
        <v>10</v>
      </c>
      <c r="D22" s="146" t="s">
        <v>26</v>
      </c>
      <c r="E22" s="146"/>
      <c r="F22" s="134" t="s">
        <v>65</v>
      </c>
      <c r="G22" s="135" t="s">
        <v>25</v>
      </c>
      <c r="H22" s="144">
        <v>3055</v>
      </c>
      <c r="I22" s="148">
        <v>30256</v>
      </c>
      <c r="J22" s="137">
        <f t="shared" si="0"/>
        <v>92432080</v>
      </c>
      <c r="K22" s="57">
        <f t="shared" si="1"/>
        <v>2.4343672653740454E-2</v>
      </c>
      <c r="M22" s="73">
        <v>24</v>
      </c>
      <c r="N22" s="73">
        <v>4.5000000000000302</v>
      </c>
      <c r="O22" s="74" t="str">
        <v>***</v>
      </c>
      <c r="P22" s="75" t="str">
        <v>SUMINISTRO E INSTALACIÓN TUBERÍA EN PVC-ALCANTARILLADO, DIÁMETRO 36"</v>
      </c>
      <c r="Q22" s="73" t="str">
        <v>ML</v>
      </c>
      <c r="R22" s="76">
        <v>40</v>
      </c>
      <c r="S22" s="77">
        <v>2273220</v>
      </c>
      <c r="T22" s="78">
        <v>90928800</v>
      </c>
      <c r="U22" s="79">
        <v>2.3947756471534937E-2</v>
      </c>
      <c r="V22" s="55">
        <f t="shared" si="4"/>
        <v>0.79420215826539953</v>
      </c>
      <c r="W22" s="54" t="b">
        <f t="shared" si="2"/>
        <v>1</v>
      </c>
      <c r="X22" s="54"/>
      <c r="Y22" s="54" t="b">
        <f t="shared" si="3"/>
        <v>0</v>
      </c>
      <c r="AC22" s="92"/>
      <c r="AD22" s="92"/>
      <c r="AE22" s="92"/>
      <c r="AF22" s="92"/>
      <c r="AG22" s="92"/>
      <c r="AH22" s="92"/>
      <c r="AI22" s="92"/>
      <c r="AJ22" s="93"/>
      <c r="AK22" s="94"/>
      <c r="AL22" s="8"/>
      <c r="AM22" s="8"/>
      <c r="AN22" s="8"/>
      <c r="AO22" s="8"/>
    </row>
    <row r="23" spans="1:41" ht="27.6" x14ac:dyDescent="0.25">
      <c r="A23" s="2"/>
      <c r="B23" s="18"/>
      <c r="C23" s="133">
        <v>11</v>
      </c>
      <c r="D23" s="142">
        <v>3.15</v>
      </c>
      <c r="E23" s="142" t="s">
        <v>66</v>
      </c>
      <c r="F23" s="134" t="s">
        <v>47</v>
      </c>
      <c r="G23" s="135" t="s">
        <v>20</v>
      </c>
      <c r="H23" s="144">
        <v>52</v>
      </c>
      <c r="I23" s="148">
        <v>175809</v>
      </c>
      <c r="J23" s="137">
        <f t="shared" si="0"/>
        <v>9142068</v>
      </c>
      <c r="K23" s="57">
        <f t="shared" si="1"/>
        <v>2.4077302033042604E-3</v>
      </c>
      <c r="M23" s="73">
        <v>34</v>
      </c>
      <c r="N23" s="73" t="str">
        <v>APU 6</v>
      </c>
      <c r="O23" s="74">
        <v>0</v>
      </c>
      <c r="P23" s="75" t="str">
        <v>CONCRETOS CLASE D, f´c =4000 psi (elevaciones)</v>
      </c>
      <c r="Q23" s="73" t="str">
        <v>M3</v>
      </c>
      <c r="R23" s="76">
        <v>63</v>
      </c>
      <c r="S23" s="77">
        <v>1440579</v>
      </c>
      <c r="T23" s="78">
        <v>90756477</v>
      </c>
      <c r="U23" s="79">
        <v>2.3902372069250465E-2</v>
      </c>
      <c r="V23" s="55">
        <f t="shared" si="4"/>
        <v>0.81810453033465003</v>
      </c>
      <c r="W23" s="54" t="b">
        <f t="shared" si="2"/>
        <v>0</v>
      </c>
      <c r="X23" s="54"/>
      <c r="Y23" s="54" t="b">
        <f t="shared" si="3"/>
        <v>0</v>
      </c>
      <c r="AC23" s="92"/>
      <c r="AD23" s="92"/>
      <c r="AE23" s="92"/>
      <c r="AF23" s="92"/>
      <c r="AG23" s="92"/>
      <c r="AH23" s="92"/>
      <c r="AI23" s="92"/>
      <c r="AJ23" s="93"/>
      <c r="AK23" s="94"/>
      <c r="AL23" s="8"/>
      <c r="AM23" s="8"/>
      <c r="AN23" s="8"/>
      <c r="AO23" s="8"/>
    </row>
    <row r="24" spans="1:41" ht="18" x14ac:dyDescent="0.25">
      <c r="A24" s="2"/>
      <c r="B24" s="18"/>
      <c r="C24" s="133">
        <v>12</v>
      </c>
      <c r="D24" s="134" t="s">
        <v>28</v>
      </c>
      <c r="E24" s="149"/>
      <c r="F24" s="134" t="s">
        <v>67</v>
      </c>
      <c r="G24" s="135" t="s">
        <v>20</v>
      </c>
      <c r="H24" s="144">
        <v>156</v>
      </c>
      <c r="I24" s="148">
        <v>264381</v>
      </c>
      <c r="J24" s="137">
        <f t="shared" si="0"/>
        <v>41243436</v>
      </c>
      <c r="K24" s="57">
        <f t="shared" si="1"/>
        <v>1.0862210447925597E-2</v>
      </c>
      <c r="M24" s="73">
        <v>5</v>
      </c>
      <c r="N24" s="73">
        <v>3.2</v>
      </c>
      <c r="O24" s="74" t="str">
        <v>320.1</v>
      </c>
      <c r="P24" s="75" t="str">
        <v>SUBBASE GRANULAR</v>
      </c>
      <c r="Q24" s="73" t="str">
        <v>M3</v>
      </c>
      <c r="R24" s="76">
        <v>313</v>
      </c>
      <c r="S24" s="77">
        <v>274270</v>
      </c>
      <c r="T24" s="78">
        <v>85846510</v>
      </c>
      <c r="U24" s="79">
        <v>2.2609242785687138E-2</v>
      </c>
      <c r="V24" s="55">
        <f t="shared" si="4"/>
        <v>0.84071377312033713</v>
      </c>
      <c r="W24" s="54" t="b">
        <f t="shared" si="2"/>
        <v>0</v>
      </c>
      <c r="X24" s="54"/>
      <c r="Y24" s="54" t="b">
        <f t="shared" si="3"/>
        <v>0</v>
      </c>
      <c r="AC24" s="92"/>
      <c r="AD24" s="92"/>
      <c r="AE24" s="92"/>
      <c r="AF24" s="92"/>
      <c r="AG24" s="92"/>
      <c r="AH24" s="92"/>
      <c r="AI24" s="92"/>
      <c r="AJ24" s="93"/>
      <c r="AK24" s="94"/>
      <c r="AL24" s="8"/>
      <c r="AM24" s="8"/>
      <c r="AN24" s="8"/>
      <c r="AO24" s="8"/>
    </row>
    <row r="25" spans="1:41" ht="32.4" customHeight="1" x14ac:dyDescent="0.25">
      <c r="A25" s="2"/>
      <c r="B25" s="18"/>
      <c r="C25" s="141">
        <v>13</v>
      </c>
      <c r="D25" s="142">
        <v>2.9</v>
      </c>
      <c r="E25" s="142" t="s">
        <v>53</v>
      </c>
      <c r="F25" s="142" t="s">
        <v>22</v>
      </c>
      <c r="G25" s="150" t="s">
        <v>20</v>
      </c>
      <c r="H25" s="144">
        <v>461</v>
      </c>
      <c r="I25" s="145">
        <v>40204</v>
      </c>
      <c r="J25" s="138">
        <f t="shared" si="0"/>
        <v>18534044</v>
      </c>
      <c r="K25" s="57">
        <f t="shared" si="1"/>
        <v>4.8812782324710461E-3</v>
      </c>
      <c r="M25" s="73">
        <v>6</v>
      </c>
      <c r="N25" s="73">
        <v>3.5</v>
      </c>
      <c r="O25" s="74" t="str">
        <v>420.1</v>
      </c>
      <c r="P25" s="75" t="str">
        <v>RIEGO DE IMPRIMACIÓN</v>
      </c>
      <c r="Q25" s="73" t="str">
        <v>M2</v>
      </c>
      <c r="R25" s="76">
        <v>6110</v>
      </c>
      <c r="S25" s="77">
        <v>8663</v>
      </c>
      <c r="T25" s="78">
        <v>52930930</v>
      </c>
      <c r="U25" s="79">
        <v>1.3940324973516232E-2</v>
      </c>
      <c r="V25" s="55">
        <f t="shared" si="4"/>
        <v>0.8546540980938534</v>
      </c>
      <c r="W25" s="54" t="b">
        <f t="shared" si="2"/>
        <v>0</v>
      </c>
      <c r="X25" s="54"/>
      <c r="Y25" s="54" t="b">
        <f t="shared" si="3"/>
        <v>0</v>
      </c>
      <c r="AC25" s="92"/>
      <c r="AD25" s="92"/>
      <c r="AE25" s="92"/>
      <c r="AF25" s="92"/>
      <c r="AG25" s="92"/>
      <c r="AH25" s="92"/>
      <c r="AI25" s="92"/>
      <c r="AJ25" s="93"/>
      <c r="AK25" s="94" t="s">
        <v>10</v>
      </c>
      <c r="AL25" s="8"/>
      <c r="AM25" s="8"/>
      <c r="AN25" s="8"/>
      <c r="AO25" s="8"/>
    </row>
    <row r="26" spans="1:41" ht="36" x14ac:dyDescent="0.25">
      <c r="A26" s="2"/>
      <c r="B26" s="18"/>
      <c r="C26" s="133">
        <v>14</v>
      </c>
      <c r="D26" s="142">
        <v>4.4200000000000204</v>
      </c>
      <c r="E26" s="142" t="s">
        <v>23</v>
      </c>
      <c r="F26" s="151" t="s">
        <v>34</v>
      </c>
      <c r="G26" s="135" t="s">
        <v>25</v>
      </c>
      <c r="H26" s="147">
        <v>1833</v>
      </c>
      <c r="I26" s="148">
        <v>17925</v>
      </c>
      <c r="J26" s="139">
        <f t="shared" si="0"/>
        <v>32856525</v>
      </c>
      <c r="K26" s="57">
        <f t="shared" si="1"/>
        <v>8.6533646017642307E-3</v>
      </c>
      <c r="M26" s="73">
        <v>32</v>
      </c>
      <c r="N26" s="73">
        <v>3.15</v>
      </c>
      <c r="O26" s="74" t="str">
        <v>311.1</v>
      </c>
      <c r="P26" s="75" t="str">
        <v>AFIRMADO</v>
      </c>
      <c r="Q26" s="73" t="str">
        <v>M3</v>
      </c>
      <c r="R26" s="76">
        <v>292</v>
      </c>
      <c r="S26" s="77">
        <v>175809</v>
      </c>
      <c r="T26" s="78">
        <v>51336228</v>
      </c>
      <c r="U26" s="79">
        <v>1.3520331141631618E-2</v>
      </c>
      <c r="V26" s="55">
        <f t="shared" si="4"/>
        <v>0.86817442923548505</v>
      </c>
      <c r="W26" s="54" t="b">
        <f t="shared" si="2"/>
        <v>0</v>
      </c>
      <c r="X26" s="54"/>
      <c r="Y26" s="54" t="b">
        <f t="shared" si="3"/>
        <v>0</v>
      </c>
      <c r="AC26" s="92"/>
      <c r="AD26" s="92"/>
      <c r="AE26" s="92"/>
      <c r="AF26" s="92"/>
      <c r="AG26" s="92"/>
      <c r="AH26" s="92"/>
      <c r="AI26" s="92"/>
      <c r="AJ26" s="93"/>
      <c r="AK26" s="94" t="s">
        <v>10</v>
      </c>
      <c r="AL26" s="8"/>
      <c r="AM26" s="8"/>
      <c r="AN26" s="8"/>
      <c r="AO26" s="8"/>
    </row>
    <row r="27" spans="1:41" ht="15.6" customHeight="1" x14ac:dyDescent="0.25">
      <c r="A27" s="2"/>
      <c r="B27" s="18"/>
      <c r="C27" s="133">
        <v>15</v>
      </c>
      <c r="D27" s="152" t="s">
        <v>31</v>
      </c>
      <c r="E27" s="152"/>
      <c r="F27" s="151" t="s">
        <v>68</v>
      </c>
      <c r="G27" s="135" t="s">
        <v>20</v>
      </c>
      <c r="H27" s="147">
        <v>338</v>
      </c>
      <c r="I27" s="148">
        <v>274785</v>
      </c>
      <c r="J27" s="138">
        <f t="shared" si="0"/>
        <v>92877330</v>
      </c>
      <c r="K27" s="57">
        <f t="shared" si="1"/>
        <v>2.4460937355011678E-2</v>
      </c>
      <c r="M27" s="73">
        <v>23</v>
      </c>
      <c r="N27" s="73">
        <v>4.5200000000000298</v>
      </c>
      <c r="O27" s="74" t="str">
        <v>640.1</v>
      </c>
      <c r="P27" s="75" t="str">
        <v>SUMINISTRO FIGURADO Y ARMADO DE ACERO DE REFUERZO 60000 PSI</v>
      </c>
      <c r="Q27" s="73" t="str">
        <v>KG</v>
      </c>
      <c r="R27" s="76">
        <v>4036</v>
      </c>
      <c r="S27" s="77">
        <v>11687</v>
      </c>
      <c r="T27" s="78">
        <v>47168732</v>
      </c>
      <c r="U27" s="79">
        <v>1.2422745125934765E-2</v>
      </c>
      <c r="V27" s="55">
        <f t="shared" si="4"/>
        <v>0.88059717436141982</v>
      </c>
      <c r="W27" s="54" t="b">
        <f t="shared" si="2"/>
        <v>0</v>
      </c>
      <c r="X27" s="54"/>
      <c r="Y27" s="54" t="b">
        <f t="shared" si="3"/>
        <v>0</v>
      </c>
      <c r="AC27" s="92"/>
      <c r="AD27" s="92"/>
      <c r="AE27" s="92"/>
      <c r="AF27" s="92"/>
      <c r="AG27" s="92"/>
      <c r="AH27" s="92"/>
      <c r="AI27" s="92"/>
      <c r="AJ27" s="93"/>
      <c r="AK27" s="98"/>
      <c r="AL27" s="98"/>
      <c r="AM27" s="37"/>
      <c r="AN27" s="8"/>
      <c r="AO27" s="8"/>
    </row>
    <row r="28" spans="1:41" ht="56.1" customHeight="1" x14ac:dyDescent="0.25">
      <c r="A28" s="2"/>
      <c r="B28" s="18"/>
      <c r="C28" s="133">
        <v>16</v>
      </c>
      <c r="D28" s="142">
        <v>3.11</v>
      </c>
      <c r="E28" s="142"/>
      <c r="F28" s="151" t="s">
        <v>29</v>
      </c>
      <c r="G28" s="135" t="s">
        <v>35</v>
      </c>
      <c r="H28" s="147">
        <v>470</v>
      </c>
      <c r="I28" s="148">
        <v>47307</v>
      </c>
      <c r="J28" s="138">
        <f t="shared" si="0"/>
        <v>22234290</v>
      </c>
      <c r="K28" s="57">
        <f t="shared" si="1"/>
        <v>5.855805445991639E-3</v>
      </c>
      <c r="M28" s="73">
        <v>22</v>
      </c>
      <c r="N28" s="73" t="str">
        <v>APU 6</v>
      </c>
      <c r="O28" s="74">
        <v>0</v>
      </c>
      <c r="P28" s="75" t="str">
        <v>CONCRETOS CLASE D, f´c =4000 psi (elevaciones)</v>
      </c>
      <c r="Q28" s="73" t="str">
        <v>M3</v>
      </c>
      <c r="R28" s="76">
        <v>30</v>
      </c>
      <c r="S28" s="77">
        <v>1440579</v>
      </c>
      <c r="T28" s="78">
        <v>43217370</v>
      </c>
      <c r="U28" s="79">
        <v>1.1382081937738316E-2</v>
      </c>
      <c r="V28" s="55">
        <f t="shared" si="4"/>
        <v>0.89197925629915809</v>
      </c>
      <c r="W28" s="54" t="b">
        <f t="shared" si="2"/>
        <v>0</v>
      </c>
      <c r="X28" s="54"/>
      <c r="Y28" s="54" t="b">
        <f t="shared" si="3"/>
        <v>0</v>
      </c>
      <c r="AC28" s="92"/>
      <c r="AD28" s="92"/>
      <c r="AE28" s="92"/>
      <c r="AF28" s="92"/>
      <c r="AG28" s="92"/>
      <c r="AH28" s="92"/>
      <c r="AI28" s="92"/>
      <c r="AJ28" s="93"/>
      <c r="AK28" s="94" t="s">
        <v>10</v>
      </c>
      <c r="AL28" s="8"/>
      <c r="AM28" s="8"/>
      <c r="AN28" s="8"/>
      <c r="AO28" s="8"/>
    </row>
    <row r="29" spans="1:41" ht="56.1" customHeight="1" x14ac:dyDescent="0.25">
      <c r="A29" s="2"/>
      <c r="B29" s="18"/>
      <c r="C29" s="133">
        <v>17</v>
      </c>
      <c r="D29" s="152" t="s">
        <v>50</v>
      </c>
      <c r="E29" s="153"/>
      <c r="F29" s="151" t="s">
        <v>69</v>
      </c>
      <c r="G29" s="135" t="s">
        <v>20</v>
      </c>
      <c r="H29" s="147">
        <v>122</v>
      </c>
      <c r="I29" s="148">
        <v>1104484</v>
      </c>
      <c r="J29" s="140">
        <f t="shared" si="0"/>
        <v>134747048</v>
      </c>
      <c r="K29" s="57">
        <f t="shared" si="1"/>
        <v>3.5488090580346694E-2</v>
      </c>
      <c r="M29" s="73">
        <v>12</v>
      </c>
      <c r="N29" s="73" t="str">
        <v>APU 3</v>
      </c>
      <c r="O29" s="74">
        <v>0</v>
      </c>
      <c r="P29" s="75" t="str">
        <v>RAJON PARA MEJORAMIENTO DE LA SUBRASANTE P</v>
      </c>
      <c r="Q29" s="73" t="str">
        <v>M3</v>
      </c>
      <c r="R29" s="76">
        <v>156</v>
      </c>
      <c r="S29" s="77">
        <v>264381</v>
      </c>
      <c r="T29" s="78">
        <v>41243436</v>
      </c>
      <c r="U29" s="79">
        <v>1.0862210447925597E-2</v>
      </c>
      <c r="V29" s="55">
        <f t="shared" si="4"/>
        <v>0.90284146674708365</v>
      </c>
      <c r="W29" s="54" t="b">
        <f t="shared" si="2"/>
        <v>0</v>
      </c>
      <c r="X29" s="54"/>
      <c r="Y29" s="54" t="b">
        <f t="shared" si="3"/>
        <v>0</v>
      </c>
      <c r="AC29" s="92"/>
      <c r="AD29" s="92"/>
      <c r="AE29" s="92"/>
      <c r="AF29" s="92"/>
      <c r="AG29" s="92"/>
      <c r="AH29" s="92"/>
      <c r="AI29" s="92"/>
      <c r="AJ29" s="93"/>
      <c r="AK29" s="94" t="s">
        <v>11</v>
      </c>
      <c r="AL29" s="8"/>
      <c r="AM29" s="8"/>
      <c r="AN29" s="8"/>
      <c r="AO29" s="8"/>
    </row>
    <row r="30" spans="1:41" ht="15.6" customHeight="1" x14ac:dyDescent="0.25">
      <c r="A30" s="2"/>
      <c r="B30" s="18"/>
      <c r="C30" s="133">
        <v>18</v>
      </c>
      <c r="D30" s="142">
        <v>4.5200000000000298</v>
      </c>
      <c r="E30" s="142" t="s">
        <v>70</v>
      </c>
      <c r="F30" s="151" t="s">
        <v>12</v>
      </c>
      <c r="G30" s="135" t="s">
        <v>21</v>
      </c>
      <c r="H30" s="147">
        <v>2480</v>
      </c>
      <c r="I30" s="148">
        <v>11687</v>
      </c>
      <c r="J30" s="140">
        <f t="shared" si="0"/>
        <v>28983760</v>
      </c>
      <c r="K30" s="57">
        <f t="shared" si="1"/>
        <v>7.6334013657874669E-3</v>
      </c>
      <c r="M30" s="73">
        <v>1</v>
      </c>
      <c r="N30" s="73">
        <v>2.9</v>
      </c>
      <c r="O30" s="74" t="str">
        <v>600.1</v>
      </c>
      <c r="P30" s="75" t="str">
        <v>EXCAVACIONES VARIAS SIN CLASIFICAR (INCLUYE RETIRO DE SOBRANTES A UNA DISTANCIA MENOR DE 5 KM)</v>
      </c>
      <c r="Q30" s="73" t="str">
        <v>M3</v>
      </c>
      <c r="R30" s="76">
        <v>907</v>
      </c>
      <c r="S30" s="77">
        <v>40204</v>
      </c>
      <c r="T30" s="78">
        <v>36465028</v>
      </c>
      <c r="U30" s="79">
        <v>9.6037296244061571E-3</v>
      </c>
      <c r="V30" s="55">
        <f t="shared" si="4"/>
        <v>0.9124451963714898</v>
      </c>
      <c r="W30" s="54" t="b">
        <f t="shared" si="2"/>
        <v>0</v>
      </c>
      <c r="X30" s="54"/>
      <c r="Y30" s="54" t="b">
        <f t="shared" si="3"/>
        <v>0</v>
      </c>
      <c r="AC30" s="92"/>
      <c r="AD30" s="92"/>
      <c r="AE30" s="92"/>
      <c r="AF30" s="92"/>
      <c r="AG30" s="92"/>
      <c r="AH30" s="92"/>
      <c r="AI30" s="92"/>
      <c r="AJ30" s="93"/>
      <c r="AK30" s="94"/>
      <c r="AL30" s="8"/>
      <c r="AM30" s="8"/>
      <c r="AN30" s="8"/>
      <c r="AO30" s="8"/>
    </row>
    <row r="31" spans="1:41" ht="15.6" customHeight="1" x14ac:dyDescent="0.25">
      <c r="A31" s="2"/>
      <c r="B31" s="18"/>
      <c r="C31" s="141">
        <v>19</v>
      </c>
      <c r="D31" s="142">
        <v>2.9</v>
      </c>
      <c r="E31" s="142" t="s">
        <v>53</v>
      </c>
      <c r="F31" s="142" t="s">
        <v>22</v>
      </c>
      <c r="G31" s="150" t="s">
        <v>20</v>
      </c>
      <c r="H31" s="144">
        <v>266</v>
      </c>
      <c r="I31" s="145">
        <v>40204</v>
      </c>
      <c r="J31" s="140">
        <f t="shared" si="0"/>
        <v>10694264</v>
      </c>
      <c r="K31" s="57">
        <f t="shared" si="1"/>
        <v>2.8165293055039007E-3</v>
      </c>
      <c r="M31" s="73">
        <v>20</v>
      </c>
      <c r="N31" s="73">
        <v>4.24000000000001</v>
      </c>
      <c r="O31" s="74" t="str">
        <v>630.6</v>
      </c>
      <c r="P31" s="75" t="str">
        <v>CONCRETO CLASE F, 2000 PSI PARA SOLADOS Y ATRAQUES</v>
      </c>
      <c r="Q31" s="73" t="str">
        <v>M3</v>
      </c>
      <c r="R31" s="76">
        <v>50</v>
      </c>
      <c r="S31" s="77">
        <v>711260</v>
      </c>
      <c r="T31" s="78">
        <v>35563000</v>
      </c>
      <c r="U31" s="79">
        <v>9.36616411298947E-3</v>
      </c>
      <c r="V31" s="55">
        <f t="shared" si="4"/>
        <v>0.92181136048447931</v>
      </c>
      <c r="W31" s="54" t="b">
        <f t="shared" si="2"/>
        <v>0</v>
      </c>
      <c r="X31" s="54"/>
      <c r="Y31" s="54" t="b">
        <f t="shared" si="3"/>
        <v>0</v>
      </c>
      <c r="AC31" s="92"/>
      <c r="AD31" s="92"/>
      <c r="AE31" s="92"/>
      <c r="AF31" s="92"/>
      <c r="AG31" s="92"/>
      <c r="AH31" s="92"/>
      <c r="AI31" s="92"/>
      <c r="AJ31" s="99"/>
      <c r="AK31" s="94"/>
      <c r="AL31" s="8"/>
      <c r="AM31" s="8"/>
      <c r="AN31" s="8"/>
      <c r="AO31" s="8"/>
    </row>
    <row r="32" spans="1:41" ht="56.1" customHeight="1" x14ac:dyDescent="0.25">
      <c r="A32" s="2"/>
      <c r="B32" s="18"/>
      <c r="C32" s="133">
        <v>20</v>
      </c>
      <c r="D32" s="142">
        <v>4.24000000000001</v>
      </c>
      <c r="E32" s="142" t="s">
        <v>71</v>
      </c>
      <c r="F32" s="152" t="s">
        <v>30</v>
      </c>
      <c r="G32" s="135" t="s">
        <v>20</v>
      </c>
      <c r="H32" s="147">
        <v>50</v>
      </c>
      <c r="I32" s="148">
        <v>711260</v>
      </c>
      <c r="J32" s="140">
        <f t="shared" si="0"/>
        <v>35563000</v>
      </c>
      <c r="K32" s="57">
        <f t="shared" si="1"/>
        <v>9.36616411298947E-3</v>
      </c>
      <c r="M32" s="73">
        <v>25</v>
      </c>
      <c r="N32" s="73">
        <v>4.2300000000000102</v>
      </c>
      <c r="O32" s="74" t="str">
        <v>610.1</v>
      </c>
      <c r="P32" s="75" t="str">
        <v>RELLENO PARA ESTRUCTURAS</v>
      </c>
      <c r="Q32" s="73" t="str">
        <v>M3</v>
      </c>
      <c r="R32" s="76">
        <v>179</v>
      </c>
      <c r="S32" s="77">
        <v>186264</v>
      </c>
      <c r="T32" s="78">
        <v>33341256</v>
      </c>
      <c r="U32" s="79">
        <v>8.7810273438459867E-3</v>
      </c>
      <c r="V32" s="55">
        <f t="shared" si="4"/>
        <v>0.93059238782832532</v>
      </c>
      <c r="W32" s="54" t="b">
        <f t="shared" si="2"/>
        <v>0</v>
      </c>
      <c r="X32" s="54"/>
      <c r="Y32" s="54" t="b">
        <f t="shared" si="3"/>
        <v>0</v>
      </c>
      <c r="AC32" s="92"/>
      <c r="AD32" s="92"/>
      <c r="AE32" s="92"/>
      <c r="AF32" s="92"/>
      <c r="AG32" s="92"/>
      <c r="AH32" s="92"/>
      <c r="AI32" s="92"/>
      <c r="AJ32" s="93"/>
      <c r="AK32" s="94"/>
      <c r="AL32" s="8"/>
      <c r="AM32" s="8"/>
      <c r="AN32" s="8"/>
      <c r="AO32" s="8"/>
    </row>
    <row r="33" spans="1:41" ht="55.2" x14ac:dyDescent="0.25">
      <c r="A33" s="2"/>
      <c r="B33" s="18"/>
      <c r="C33" s="133">
        <v>21</v>
      </c>
      <c r="D33" s="142">
        <v>4.2</v>
      </c>
      <c r="E33" s="142" t="s">
        <v>72</v>
      </c>
      <c r="F33" s="152" t="s">
        <v>73</v>
      </c>
      <c r="G33" s="135" t="s">
        <v>20</v>
      </c>
      <c r="H33" s="147">
        <v>15</v>
      </c>
      <c r="I33" s="148">
        <v>1563685</v>
      </c>
      <c r="J33" s="140">
        <f t="shared" si="0"/>
        <v>23455275</v>
      </c>
      <c r="K33" s="57">
        <f t="shared" si="1"/>
        <v>6.1773740956977503E-3</v>
      </c>
      <c r="M33" s="73">
        <v>14</v>
      </c>
      <c r="N33" s="73">
        <v>4.4200000000000204</v>
      </c>
      <c r="O33" s="74" t="str">
        <v>***</v>
      </c>
      <c r="P33" s="75" t="str">
        <v xml:space="preserve">SUMINISTRO  E  INSTALACIÓN  DE  GEOTEXTIL NT 2500 (ESTABILIZACIÓN, FILTRO Y SEPARACIÓN) </v>
      </c>
      <c r="Q33" s="73" t="str">
        <v>M2</v>
      </c>
      <c r="R33" s="76">
        <v>1833</v>
      </c>
      <c r="S33" s="77">
        <v>17925</v>
      </c>
      <c r="T33" s="78">
        <v>32856525</v>
      </c>
      <c r="U33" s="79">
        <v>8.6533646017642307E-3</v>
      </c>
      <c r="V33" s="55">
        <f t="shared" si="4"/>
        <v>0.93924575243008956</v>
      </c>
      <c r="W33" s="54" t="b">
        <f t="shared" si="2"/>
        <v>0</v>
      </c>
      <c r="X33" s="54"/>
      <c r="Y33" s="54" t="b">
        <f t="shared" si="3"/>
        <v>0</v>
      </c>
      <c r="AC33" s="92"/>
      <c r="AD33" s="92"/>
      <c r="AE33" s="92"/>
      <c r="AF33" s="92"/>
      <c r="AG33" s="92"/>
      <c r="AH33" s="92"/>
      <c r="AI33" s="92"/>
      <c r="AJ33" s="93"/>
      <c r="AK33" s="94"/>
      <c r="AL33" s="8"/>
      <c r="AM33" s="8"/>
      <c r="AN33" s="8"/>
      <c r="AO33" s="8"/>
    </row>
    <row r="34" spans="1:41" ht="15.6" customHeight="1" x14ac:dyDescent="0.25">
      <c r="A34" s="2"/>
      <c r="B34" s="18"/>
      <c r="C34" s="133">
        <v>22</v>
      </c>
      <c r="D34" s="142" t="s">
        <v>45</v>
      </c>
      <c r="E34" s="142"/>
      <c r="F34" s="152" t="s">
        <v>49</v>
      </c>
      <c r="G34" s="135" t="s">
        <v>20</v>
      </c>
      <c r="H34" s="147">
        <v>30</v>
      </c>
      <c r="I34" s="148">
        <v>1440579</v>
      </c>
      <c r="J34" s="140">
        <f t="shared" si="0"/>
        <v>43217370</v>
      </c>
      <c r="K34" s="57">
        <f t="shared" si="1"/>
        <v>1.1382081937738316E-2</v>
      </c>
      <c r="M34" s="73">
        <v>18</v>
      </c>
      <c r="N34" s="73">
        <v>4.5200000000000298</v>
      </c>
      <c r="O34" s="74" t="str">
        <v>640.1</v>
      </c>
      <c r="P34" s="75" t="str">
        <v>SUMINISTRO FIGURADO Y ARMADO DE ACERO DE REFUERZO 60000 PSI</v>
      </c>
      <c r="Q34" s="73" t="str">
        <v>KG</v>
      </c>
      <c r="R34" s="76">
        <v>2480</v>
      </c>
      <c r="S34" s="77">
        <v>11687</v>
      </c>
      <c r="T34" s="78">
        <v>28983760</v>
      </c>
      <c r="U34" s="79">
        <v>7.6334013657874669E-3</v>
      </c>
      <c r="V34" s="55">
        <f t="shared" si="4"/>
        <v>0.94687915379587706</v>
      </c>
      <c r="W34" s="54" t="b">
        <f t="shared" si="2"/>
        <v>0</v>
      </c>
      <c r="X34" s="54"/>
      <c r="Y34" s="54" t="b">
        <f t="shared" si="3"/>
        <v>0</v>
      </c>
      <c r="AC34" s="92"/>
      <c r="AD34" s="92"/>
      <c r="AE34" s="92"/>
      <c r="AF34" s="92"/>
      <c r="AG34" s="92"/>
      <c r="AH34" s="92"/>
      <c r="AI34" s="92"/>
      <c r="AJ34" s="93"/>
      <c r="AK34" s="94"/>
      <c r="AL34" s="8"/>
      <c r="AM34" s="8"/>
      <c r="AN34" s="8"/>
      <c r="AO34" s="8"/>
    </row>
    <row r="35" spans="1:41" ht="36" x14ac:dyDescent="0.25">
      <c r="A35" s="2"/>
      <c r="B35" s="18"/>
      <c r="C35" s="133">
        <v>23</v>
      </c>
      <c r="D35" s="142">
        <v>4.5200000000000298</v>
      </c>
      <c r="E35" s="142" t="s">
        <v>70</v>
      </c>
      <c r="F35" s="152" t="s">
        <v>12</v>
      </c>
      <c r="G35" s="135" t="s">
        <v>21</v>
      </c>
      <c r="H35" s="147">
        <v>4036</v>
      </c>
      <c r="I35" s="148">
        <v>11687</v>
      </c>
      <c r="J35" s="140">
        <f t="shared" si="0"/>
        <v>47168732</v>
      </c>
      <c r="K35" s="57">
        <f t="shared" si="1"/>
        <v>1.2422745125934765E-2</v>
      </c>
      <c r="M35" s="73">
        <v>21</v>
      </c>
      <c r="N35" s="73">
        <v>4.2</v>
      </c>
      <c r="O35" s="74" t="str">
        <v>630.3</v>
      </c>
      <c r="P35" s="75" t="str">
        <v>CONCRETOS CLASE C, f´c =4000 psi (placas)</v>
      </c>
      <c r="Q35" s="73" t="str">
        <v>M3</v>
      </c>
      <c r="R35" s="76">
        <v>15</v>
      </c>
      <c r="S35" s="77">
        <v>1563685</v>
      </c>
      <c r="T35" s="78">
        <v>23455275</v>
      </c>
      <c r="U35" s="79">
        <v>6.1773740956977503E-3</v>
      </c>
      <c r="V35" s="55">
        <f t="shared" si="4"/>
        <v>0.9530565278915748</v>
      </c>
      <c r="W35" s="54" t="b">
        <f t="shared" si="2"/>
        <v>0</v>
      </c>
      <c r="X35" s="54"/>
      <c r="Y35" s="54" t="b">
        <f t="shared" si="3"/>
        <v>0</v>
      </c>
      <c r="AC35" s="92"/>
      <c r="AD35" s="92"/>
      <c r="AE35" s="92"/>
      <c r="AF35" s="92"/>
      <c r="AG35" s="92"/>
      <c r="AH35" s="92"/>
      <c r="AI35" s="92"/>
      <c r="AJ35" s="93"/>
      <c r="AK35" s="94"/>
      <c r="AL35" s="8"/>
      <c r="AM35" s="8"/>
      <c r="AN35" s="8"/>
      <c r="AO35" s="8"/>
    </row>
    <row r="36" spans="1:41" ht="27.9" customHeight="1" x14ac:dyDescent="0.25">
      <c r="A36" s="2"/>
      <c r="B36" s="18"/>
      <c r="C36" s="133">
        <v>24</v>
      </c>
      <c r="D36" s="142">
        <v>4.5000000000000302</v>
      </c>
      <c r="E36" s="142" t="s">
        <v>23</v>
      </c>
      <c r="F36" s="152" t="s">
        <v>74</v>
      </c>
      <c r="G36" s="135" t="s">
        <v>35</v>
      </c>
      <c r="H36" s="147">
        <v>40</v>
      </c>
      <c r="I36" s="148">
        <v>2273220</v>
      </c>
      <c r="J36" s="122">
        <f t="shared" si="0"/>
        <v>90928800</v>
      </c>
      <c r="K36" s="55">
        <f t="shared" si="1"/>
        <v>2.3947756471534937E-2</v>
      </c>
      <c r="M36" s="73">
        <v>16</v>
      </c>
      <c r="N36" s="73">
        <v>3.11</v>
      </c>
      <c r="O36" s="74">
        <v>0</v>
      </c>
      <c r="P36" s="75" t="str">
        <v>TUBERÍA DRENAJE PVC 110, INC TRITURADO</v>
      </c>
      <c r="Q36" s="73" t="str">
        <v>ML</v>
      </c>
      <c r="R36" s="76">
        <v>470</v>
      </c>
      <c r="S36" s="77">
        <v>47307</v>
      </c>
      <c r="T36" s="78">
        <v>22234290</v>
      </c>
      <c r="U36" s="79">
        <v>5.855805445991639E-3</v>
      </c>
      <c r="V36" s="55">
        <f t="shared" si="4"/>
        <v>0.95891233333756642</v>
      </c>
      <c r="W36" s="54" t="b">
        <f t="shared" si="2"/>
        <v>0</v>
      </c>
      <c r="X36" s="54"/>
      <c r="Y36" s="54" t="b">
        <f t="shared" si="3"/>
        <v>0</v>
      </c>
      <c r="AC36" s="92"/>
      <c r="AD36" s="92"/>
      <c r="AE36" s="92"/>
      <c r="AF36" s="92"/>
      <c r="AG36" s="92"/>
      <c r="AH36" s="92"/>
      <c r="AI36" s="92"/>
      <c r="AJ36" s="99"/>
      <c r="AK36" s="94"/>
      <c r="AL36" s="8"/>
      <c r="AM36" s="8"/>
      <c r="AN36" s="8"/>
      <c r="AO36" s="8"/>
    </row>
    <row r="37" spans="1:41" ht="55.2" x14ac:dyDescent="0.25">
      <c r="A37" s="2"/>
      <c r="B37" s="18"/>
      <c r="C37" s="133">
        <v>25</v>
      </c>
      <c r="D37" s="142">
        <v>4.2300000000000102</v>
      </c>
      <c r="E37" s="142" t="s">
        <v>75</v>
      </c>
      <c r="F37" s="152" t="s">
        <v>36</v>
      </c>
      <c r="G37" s="135" t="s">
        <v>20</v>
      </c>
      <c r="H37" s="147">
        <v>179</v>
      </c>
      <c r="I37" s="148">
        <v>186264</v>
      </c>
      <c r="J37" s="122">
        <f t="shared" si="0"/>
        <v>33341256</v>
      </c>
      <c r="K37" s="55">
        <f t="shared" si="1"/>
        <v>8.7810273438459867E-3</v>
      </c>
      <c r="M37" s="73">
        <v>13</v>
      </c>
      <c r="N37" s="73">
        <v>2.9</v>
      </c>
      <c r="O37" s="74" t="str">
        <v>600.1</v>
      </c>
      <c r="P37" s="75" t="str">
        <v>EXCAVACIONES VARIAS SIN CLASIFICAR (INCLUYE RETIRO DE SOBRANTES A UNA DISTANCIA MENOR DE 5 KM)</v>
      </c>
      <c r="Q37" s="73" t="str">
        <v>M3</v>
      </c>
      <c r="R37" s="76">
        <v>461</v>
      </c>
      <c r="S37" s="77">
        <v>40204</v>
      </c>
      <c r="T37" s="78">
        <v>18534044</v>
      </c>
      <c r="U37" s="79">
        <v>4.8812782324710461E-3</v>
      </c>
      <c r="V37" s="55">
        <f t="shared" si="4"/>
        <v>0.96379361157003751</v>
      </c>
      <c r="W37" s="54" t="b">
        <f t="shared" si="2"/>
        <v>0</v>
      </c>
      <c r="X37" s="54"/>
      <c r="Y37" s="54" t="b">
        <f t="shared" si="3"/>
        <v>0</v>
      </c>
      <c r="AC37" s="92"/>
      <c r="AD37" s="92"/>
      <c r="AE37" s="92"/>
      <c r="AF37" s="92"/>
      <c r="AG37" s="92"/>
      <c r="AH37" s="92"/>
      <c r="AI37" s="92"/>
      <c r="AJ37" s="93"/>
      <c r="AK37" s="94"/>
      <c r="AL37" s="8"/>
      <c r="AM37" s="8"/>
      <c r="AN37" s="8"/>
      <c r="AO37" s="8"/>
    </row>
    <row r="38" spans="1:41" ht="27.9" customHeight="1" x14ac:dyDescent="0.25">
      <c r="A38" s="2"/>
      <c r="B38" s="18"/>
      <c r="C38" s="154">
        <v>26</v>
      </c>
      <c r="D38" s="142">
        <v>1.1000000000000001</v>
      </c>
      <c r="E38" s="142" t="s">
        <v>76</v>
      </c>
      <c r="F38" s="152" t="s">
        <v>44</v>
      </c>
      <c r="G38" s="135" t="s">
        <v>20</v>
      </c>
      <c r="H38" s="147">
        <v>23</v>
      </c>
      <c r="I38" s="148">
        <v>308780</v>
      </c>
      <c r="J38" s="122">
        <f t="shared" si="0"/>
        <v>7101940</v>
      </c>
      <c r="K38" s="55">
        <f t="shared" si="1"/>
        <v>1.8704253173411815E-3</v>
      </c>
      <c r="M38" s="73">
        <v>27</v>
      </c>
      <c r="N38" s="73">
        <v>2.9</v>
      </c>
      <c r="O38" s="74" t="str">
        <v>600.1</v>
      </c>
      <c r="P38" s="75" t="str">
        <v>EXCAVACIONES VARIAS SIN CLASIFICAR (INCLUYE RETIRO DE SOBRANTES A UNA DISTANCIA MENOR DE 5 KM)</v>
      </c>
      <c r="Q38" s="73" t="str">
        <v>M3</v>
      </c>
      <c r="R38" s="76">
        <v>432</v>
      </c>
      <c r="S38" s="77">
        <v>40204</v>
      </c>
      <c r="T38" s="78">
        <v>17368128</v>
      </c>
      <c r="U38" s="79">
        <v>4.5742130074349066E-3</v>
      </c>
      <c r="V38" s="55">
        <f t="shared" si="4"/>
        <v>0.96836782457747239</v>
      </c>
      <c r="W38" s="54" t="b">
        <f t="shared" si="2"/>
        <v>0</v>
      </c>
      <c r="X38" s="54"/>
      <c r="Y38" s="54" t="b">
        <f t="shared" si="3"/>
        <v>0</v>
      </c>
      <c r="AC38" s="92"/>
      <c r="AD38" s="92"/>
      <c r="AE38" s="92"/>
      <c r="AF38" s="92"/>
      <c r="AG38" s="92"/>
      <c r="AH38" s="92"/>
      <c r="AI38" s="92"/>
      <c r="AJ38" s="93"/>
      <c r="AK38" s="94"/>
      <c r="AL38" s="8"/>
      <c r="AM38" s="8"/>
      <c r="AN38" s="8"/>
      <c r="AO38" s="8"/>
    </row>
    <row r="39" spans="1:41" ht="26.4" customHeight="1" x14ac:dyDescent="0.25">
      <c r="A39" s="2"/>
      <c r="B39" s="18"/>
      <c r="C39" s="141">
        <v>27</v>
      </c>
      <c r="D39" s="142">
        <v>2.9</v>
      </c>
      <c r="E39" s="142" t="s">
        <v>53</v>
      </c>
      <c r="F39" s="142" t="s">
        <v>22</v>
      </c>
      <c r="G39" s="150" t="s">
        <v>20</v>
      </c>
      <c r="H39" s="144">
        <v>432</v>
      </c>
      <c r="I39" s="145">
        <v>40204</v>
      </c>
      <c r="J39" s="122">
        <f t="shared" si="0"/>
        <v>17368128</v>
      </c>
      <c r="K39" s="55">
        <f t="shared" si="1"/>
        <v>4.5742130074349066E-3</v>
      </c>
      <c r="M39" s="73">
        <v>3</v>
      </c>
      <c r="N39" s="73">
        <v>3.1</v>
      </c>
      <c r="O39" s="74" t="str">
        <v>460.1</v>
      </c>
      <c r="P39" s="75" t="str">
        <v>FRESADO CONCRETO ASFÁLTICO (E=5-12 cm)</v>
      </c>
      <c r="Q39" s="73" t="str">
        <v>M2</v>
      </c>
      <c r="R39" s="76">
        <v>1528</v>
      </c>
      <c r="S39" s="77">
        <v>11310</v>
      </c>
      <c r="T39" s="78">
        <v>17281680</v>
      </c>
      <c r="U39" s="79">
        <v>4.5514453512967932E-3</v>
      </c>
      <c r="V39" s="55">
        <f t="shared" si="4"/>
        <v>0.9729192699287692</v>
      </c>
      <c r="W39" s="54" t="b">
        <f t="shared" si="2"/>
        <v>0</v>
      </c>
      <c r="X39" s="54"/>
      <c r="Y39" s="54" t="b">
        <f t="shared" si="3"/>
        <v>0</v>
      </c>
      <c r="AC39" s="92"/>
      <c r="AD39" s="92"/>
      <c r="AE39" s="92"/>
      <c r="AF39" s="92"/>
      <c r="AG39" s="92"/>
      <c r="AH39" s="92"/>
      <c r="AI39" s="92"/>
      <c r="AJ39" s="93"/>
      <c r="AK39" s="94"/>
      <c r="AL39" s="8"/>
      <c r="AM39" s="8"/>
      <c r="AN39" s="8"/>
      <c r="AO39" s="8"/>
    </row>
    <row r="40" spans="1:41" ht="26.4" customHeight="1" x14ac:dyDescent="0.25">
      <c r="A40" s="2"/>
      <c r="B40" s="18"/>
      <c r="C40" s="141">
        <v>28</v>
      </c>
      <c r="D40" s="142">
        <v>4.4200000000000204</v>
      </c>
      <c r="E40" s="142" t="s">
        <v>23</v>
      </c>
      <c r="F40" s="152" t="s">
        <v>34</v>
      </c>
      <c r="G40" s="135" t="s">
        <v>25</v>
      </c>
      <c r="H40" s="147">
        <v>153</v>
      </c>
      <c r="I40" s="148">
        <v>17925</v>
      </c>
      <c r="J40" s="122">
        <f t="shared" si="0"/>
        <v>2742525</v>
      </c>
      <c r="K40" s="55">
        <f t="shared" si="1"/>
        <v>7.2229393566280813E-4</v>
      </c>
      <c r="M40" s="73">
        <v>7</v>
      </c>
      <c r="N40" s="73">
        <v>3.6</v>
      </c>
      <c r="O40" s="74" t="str">
        <v>421.1</v>
      </c>
      <c r="P40" s="75" t="str">
        <v>RIEGO DE LIGA CON EMULSIÓN ASFÁLTICA CRR-1</v>
      </c>
      <c r="Q40" s="73" t="str">
        <v>M2</v>
      </c>
      <c r="R40" s="76">
        <v>3208</v>
      </c>
      <c r="S40" s="77">
        <v>4223</v>
      </c>
      <c r="T40" s="78">
        <v>13547384</v>
      </c>
      <c r="U40" s="79">
        <v>3.5679504497845441E-3</v>
      </c>
      <c r="V40" s="55">
        <f t="shared" si="4"/>
        <v>0.97648722037855373</v>
      </c>
      <c r="W40" s="54" t="b">
        <f t="shared" si="2"/>
        <v>0</v>
      </c>
      <c r="X40" s="54"/>
      <c r="Y40" s="54" t="b">
        <f t="shared" si="3"/>
        <v>0</v>
      </c>
      <c r="AC40" s="92"/>
      <c r="AD40" s="92"/>
      <c r="AE40" s="92"/>
      <c r="AF40" s="92"/>
      <c r="AG40" s="92"/>
      <c r="AH40" s="92"/>
      <c r="AI40" s="92"/>
      <c r="AJ40" s="93"/>
      <c r="AK40" s="94"/>
      <c r="AL40" s="8"/>
      <c r="AM40" s="8"/>
      <c r="AN40" s="8"/>
      <c r="AO40" s="8"/>
    </row>
    <row r="41" spans="1:41" ht="26.4" customHeight="1" x14ac:dyDescent="0.25">
      <c r="A41" s="2"/>
      <c r="B41" s="18"/>
      <c r="C41" s="141">
        <v>29</v>
      </c>
      <c r="D41" s="152" t="s">
        <v>31</v>
      </c>
      <c r="E41" s="152"/>
      <c r="F41" s="152" t="s">
        <v>68</v>
      </c>
      <c r="G41" s="135" t="s">
        <v>20</v>
      </c>
      <c r="H41" s="147">
        <v>11</v>
      </c>
      <c r="I41" s="148">
        <v>274785</v>
      </c>
      <c r="J41" s="122">
        <f t="shared" si="0"/>
        <v>3022635</v>
      </c>
      <c r="K41" s="55">
        <f t="shared" si="1"/>
        <v>7.9606600859505458E-4</v>
      </c>
      <c r="M41" s="73">
        <v>38</v>
      </c>
      <c r="N41" s="73">
        <v>5.5</v>
      </c>
      <c r="O41" s="74" t="str">
        <v>730.1</v>
      </c>
      <c r="P41" s="75" t="str">
        <v>DEFENSA METÁLICA</v>
      </c>
      <c r="Q41" s="73" t="str">
        <v>ML</v>
      </c>
      <c r="R41" s="76">
        <v>40</v>
      </c>
      <c r="S41" s="77">
        <v>288477</v>
      </c>
      <c r="T41" s="78">
        <v>11539080</v>
      </c>
      <c r="U41" s="79">
        <v>3.0390269941488212E-3</v>
      </c>
      <c r="V41" s="55">
        <f t="shared" si="4"/>
        <v>0.97952624737270255</v>
      </c>
      <c r="W41" s="54" t="b">
        <f t="shared" si="2"/>
        <v>0</v>
      </c>
      <c r="X41" s="54"/>
      <c r="Y41" s="54" t="b">
        <f t="shared" si="3"/>
        <v>0</v>
      </c>
      <c r="AC41" s="92"/>
      <c r="AD41" s="92"/>
      <c r="AE41" s="92"/>
      <c r="AF41" s="92"/>
      <c r="AG41" s="92"/>
      <c r="AH41" s="92"/>
      <c r="AI41" s="92"/>
      <c r="AJ41" s="93"/>
      <c r="AK41" s="94"/>
      <c r="AL41" s="8"/>
      <c r="AM41" s="8"/>
      <c r="AN41" s="8"/>
      <c r="AO41" s="8"/>
    </row>
    <row r="42" spans="1:41" ht="26.4" customHeight="1" x14ac:dyDescent="0.25">
      <c r="A42" s="2"/>
      <c r="B42" s="18"/>
      <c r="C42" s="141">
        <v>30</v>
      </c>
      <c r="D42" s="142">
        <v>3.11</v>
      </c>
      <c r="E42" s="142"/>
      <c r="F42" s="152" t="s">
        <v>29</v>
      </c>
      <c r="G42" s="135" t="s">
        <v>35</v>
      </c>
      <c r="H42" s="147">
        <v>90</v>
      </c>
      <c r="I42" s="148">
        <v>47307</v>
      </c>
      <c r="J42" s="122">
        <f t="shared" si="0"/>
        <v>4257630</v>
      </c>
      <c r="K42" s="55">
        <f t="shared" si="1"/>
        <v>1.1213244471047819E-3</v>
      </c>
      <c r="M42" s="73">
        <v>37</v>
      </c>
      <c r="N42" s="73">
        <v>7.1</v>
      </c>
      <c r="O42" s="74">
        <v>0</v>
      </c>
      <c r="P42" s="75" t="str">
        <v>LÍNEAS DE DEMARCACIÓN CON PINTURA EN FRÍO</v>
      </c>
      <c r="Q42" s="73" t="str">
        <v>ML</v>
      </c>
      <c r="R42" s="76">
        <v>1410</v>
      </c>
      <c r="S42" s="77">
        <v>7800</v>
      </c>
      <c r="T42" s="78">
        <v>10998000</v>
      </c>
      <c r="U42" s="79">
        <v>2.8965237160717091E-3</v>
      </c>
      <c r="V42" s="55">
        <f t="shared" si="4"/>
        <v>0.98242277108877429</v>
      </c>
      <c r="W42" s="54" t="b">
        <f t="shared" si="2"/>
        <v>0</v>
      </c>
      <c r="X42" s="54"/>
      <c r="Y42" s="54" t="b">
        <f t="shared" si="3"/>
        <v>0</v>
      </c>
      <c r="AC42" s="92"/>
      <c r="AD42" s="92"/>
      <c r="AE42" s="92"/>
      <c r="AF42" s="92"/>
      <c r="AG42" s="92"/>
      <c r="AH42" s="92"/>
      <c r="AI42" s="92"/>
      <c r="AJ42" s="93"/>
      <c r="AK42" s="94"/>
      <c r="AL42" s="8"/>
      <c r="AM42" s="8"/>
      <c r="AN42" s="8"/>
      <c r="AO42" s="8"/>
    </row>
    <row r="43" spans="1:41" ht="26.4" customHeight="1" x14ac:dyDescent="0.25">
      <c r="A43" s="2"/>
      <c r="B43" s="18"/>
      <c r="C43" s="141">
        <v>31</v>
      </c>
      <c r="D43" s="142">
        <v>4.2000000000000099</v>
      </c>
      <c r="E43" s="142" t="s">
        <v>23</v>
      </c>
      <c r="F43" s="152" t="s">
        <v>51</v>
      </c>
      <c r="G43" s="135" t="s">
        <v>37</v>
      </c>
      <c r="H43" s="147">
        <v>54</v>
      </c>
      <c r="I43" s="148">
        <v>35772</v>
      </c>
      <c r="J43" s="122">
        <f t="shared" si="0"/>
        <v>1931688</v>
      </c>
      <c r="K43" s="55">
        <f t="shared" si="1"/>
        <v>5.0874523586571445E-4</v>
      </c>
      <c r="M43" s="73">
        <v>19</v>
      </c>
      <c r="N43" s="73">
        <v>2.9</v>
      </c>
      <c r="O43" s="74" t="str">
        <v>600.1</v>
      </c>
      <c r="P43" s="75" t="str">
        <v>EXCAVACIONES VARIAS SIN CLASIFICAR (INCLUYE RETIRO DE SOBRANTES A UNA DISTANCIA MENOR DE 5 KM)</v>
      </c>
      <c r="Q43" s="73" t="str">
        <v>M3</v>
      </c>
      <c r="R43" s="76">
        <v>266</v>
      </c>
      <c r="S43" s="77">
        <v>40204</v>
      </c>
      <c r="T43" s="78">
        <v>10694264</v>
      </c>
      <c r="U43" s="79">
        <v>2.8165293055039007E-3</v>
      </c>
      <c r="V43" s="55">
        <f t="shared" si="4"/>
        <v>0.98523930039427821</v>
      </c>
      <c r="W43" s="54" t="b">
        <f t="shared" si="2"/>
        <v>0</v>
      </c>
      <c r="X43" s="54"/>
      <c r="Y43" s="54" t="b">
        <f t="shared" si="3"/>
        <v>0</v>
      </c>
      <c r="AC43" s="92"/>
      <c r="AD43" s="92"/>
      <c r="AE43" s="92"/>
      <c r="AF43" s="92"/>
      <c r="AG43" s="92"/>
      <c r="AH43" s="92"/>
      <c r="AI43" s="92"/>
      <c r="AJ43" s="93"/>
      <c r="AK43" s="94"/>
      <c r="AL43" s="8"/>
      <c r="AM43" s="8"/>
      <c r="AN43" s="8"/>
      <c r="AO43" s="8"/>
    </row>
    <row r="44" spans="1:41" ht="56.1" customHeight="1" x14ac:dyDescent="0.25">
      <c r="A44" s="2"/>
      <c r="B44" s="18"/>
      <c r="C44" s="141">
        <v>32</v>
      </c>
      <c r="D44" s="142">
        <v>3.15</v>
      </c>
      <c r="E44" s="142" t="s">
        <v>66</v>
      </c>
      <c r="F44" s="152" t="s">
        <v>47</v>
      </c>
      <c r="G44" s="135" t="s">
        <v>20</v>
      </c>
      <c r="H44" s="147">
        <v>292</v>
      </c>
      <c r="I44" s="148">
        <v>175809</v>
      </c>
      <c r="J44" s="122">
        <f t="shared" si="0"/>
        <v>51336228</v>
      </c>
      <c r="K44" s="55">
        <f t="shared" si="1"/>
        <v>1.3520331141631618E-2</v>
      </c>
      <c r="M44" s="73">
        <v>43</v>
      </c>
      <c r="N44" s="73">
        <v>7.7</v>
      </c>
      <c r="O44" s="74">
        <v>0</v>
      </c>
      <c r="P44" s="75" t="str">
        <v>SEÑAL DE TRÁNSITO GRUPO I 0.90X0.90M, POSTE 3.5M</v>
      </c>
      <c r="Q44" s="73" t="str">
        <v>UN</v>
      </c>
      <c r="R44" s="76">
        <v>12</v>
      </c>
      <c r="S44" s="77">
        <v>826141</v>
      </c>
      <c r="T44" s="78">
        <v>9913692</v>
      </c>
      <c r="U44" s="79">
        <v>2.6109514449745748E-3</v>
      </c>
      <c r="V44" s="55">
        <f t="shared" si="4"/>
        <v>0.98785025183925279</v>
      </c>
      <c r="W44" s="54" t="b">
        <f t="shared" si="2"/>
        <v>0</v>
      </c>
      <c r="X44" s="54"/>
      <c r="Y44" s="54" t="b">
        <f t="shared" si="3"/>
        <v>0</v>
      </c>
      <c r="AC44" s="92"/>
      <c r="AD44" s="92"/>
      <c r="AE44" s="92"/>
      <c r="AF44" s="92"/>
      <c r="AG44" s="92"/>
      <c r="AH44" s="92"/>
      <c r="AI44" s="92"/>
      <c r="AJ44" s="93"/>
      <c r="AK44" s="94"/>
      <c r="AL44" s="8"/>
      <c r="AM44" s="8"/>
      <c r="AN44" s="8"/>
      <c r="AO44" s="8"/>
    </row>
    <row r="45" spans="1:41" ht="26.4" customHeight="1" x14ac:dyDescent="0.25">
      <c r="A45" s="2"/>
      <c r="B45" s="18"/>
      <c r="C45" s="141">
        <v>33</v>
      </c>
      <c r="D45" s="142">
        <v>4.2</v>
      </c>
      <c r="E45" s="142" t="s">
        <v>72</v>
      </c>
      <c r="F45" s="152" t="s">
        <v>73</v>
      </c>
      <c r="G45" s="135" t="s">
        <v>20</v>
      </c>
      <c r="H45" s="147">
        <v>76</v>
      </c>
      <c r="I45" s="148">
        <v>1563685</v>
      </c>
      <c r="J45" s="122">
        <f t="shared" si="0"/>
        <v>118840060</v>
      </c>
      <c r="K45" s="55">
        <f t="shared" si="1"/>
        <v>3.1298695418201933E-2</v>
      </c>
      <c r="M45" s="73">
        <v>11</v>
      </c>
      <c r="N45" s="73">
        <v>3.15</v>
      </c>
      <c r="O45" s="74" t="str">
        <v>311.1</v>
      </c>
      <c r="P45" s="75" t="str">
        <v>AFIRMADO</v>
      </c>
      <c r="Q45" s="73" t="str">
        <v>M3</v>
      </c>
      <c r="R45" s="76">
        <v>52</v>
      </c>
      <c r="S45" s="77">
        <v>175809</v>
      </c>
      <c r="T45" s="78">
        <v>9142068</v>
      </c>
      <c r="U45" s="79">
        <v>2.4077302033042604E-3</v>
      </c>
      <c r="V45" s="55">
        <f t="shared" si="4"/>
        <v>0.99025798204255711</v>
      </c>
      <c r="W45" s="54" t="b">
        <f t="shared" si="2"/>
        <v>0</v>
      </c>
      <c r="X45" s="54"/>
      <c r="Y45" s="54" t="b">
        <f t="shared" si="3"/>
        <v>0</v>
      </c>
      <c r="AC45" s="92"/>
      <c r="AD45" s="92"/>
      <c r="AE45" s="92"/>
      <c r="AF45" s="92"/>
      <c r="AG45" s="92"/>
      <c r="AH45" s="92"/>
      <c r="AI45" s="92"/>
      <c r="AJ45" s="93"/>
      <c r="AK45" s="94"/>
      <c r="AL45" s="8"/>
      <c r="AM45" s="8"/>
      <c r="AN45" s="8"/>
      <c r="AO45" s="8"/>
    </row>
    <row r="46" spans="1:41" ht="26.4" customHeight="1" x14ac:dyDescent="0.25">
      <c r="A46" s="2"/>
      <c r="B46" s="18"/>
      <c r="C46" s="141">
        <v>34</v>
      </c>
      <c r="D46" s="152" t="s">
        <v>45</v>
      </c>
      <c r="E46" s="152"/>
      <c r="F46" s="152" t="s">
        <v>49</v>
      </c>
      <c r="G46" s="135" t="s">
        <v>20</v>
      </c>
      <c r="H46" s="147">
        <v>63</v>
      </c>
      <c r="I46" s="148">
        <v>1440579</v>
      </c>
      <c r="J46" s="122">
        <f t="shared" si="0"/>
        <v>90756477</v>
      </c>
      <c r="K46" s="55">
        <f t="shared" si="1"/>
        <v>2.3902372069250465E-2</v>
      </c>
      <c r="M46" s="73">
        <v>35</v>
      </c>
      <c r="N46" s="73">
        <v>4.24000000000001</v>
      </c>
      <c r="O46" s="74" t="str">
        <v>630.6</v>
      </c>
      <c r="P46" s="75" t="str">
        <v>CONCRETO CLASE F, 2000 PSI PARA SOLADOS Y ATRAQUES</v>
      </c>
      <c r="Q46" s="73" t="str">
        <v>M3</v>
      </c>
      <c r="R46" s="76">
        <v>11</v>
      </c>
      <c r="S46" s="77">
        <v>711260</v>
      </c>
      <c r="T46" s="78">
        <v>7823860</v>
      </c>
      <c r="U46" s="79">
        <v>2.0605561048576836E-3</v>
      </c>
      <c r="V46" s="55">
        <f t="shared" si="4"/>
        <v>0.99231853814741477</v>
      </c>
      <c r="W46" s="54" t="b">
        <f t="shared" si="2"/>
        <v>0</v>
      </c>
      <c r="X46" s="54"/>
      <c r="Y46" s="54" t="b">
        <f t="shared" si="3"/>
        <v>0</v>
      </c>
      <c r="AC46" s="92"/>
      <c r="AD46" s="92"/>
      <c r="AE46" s="92"/>
      <c r="AF46" s="92"/>
      <c r="AG46" s="92"/>
      <c r="AH46" s="92"/>
      <c r="AI46" s="92"/>
      <c r="AJ46" s="93"/>
      <c r="AK46" s="94"/>
      <c r="AL46" s="8"/>
      <c r="AM46" s="8"/>
      <c r="AN46" s="8"/>
      <c r="AO46" s="8"/>
    </row>
    <row r="47" spans="1:41" ht="69" x14ac:dyDescent="0.25">
      <c r="A47" s="2"/>
      <c r="B47" s="18"/>
      <c r="C47" s="141">
        <v>35</v>
      </c>
      <c r="D47" s="142">
        <v>4.24000000000001</v>
      </c>
      <c r="E47" s="142" t="s">
        <v>71</v>
      </c>
      <c r="F47" s="152" t="s">
        <v>30</v>
      </c>
      <c r="G47" s="135" t="s">
        <v>20</v>
      </c>
      <c r="H47" s="147">
        <v>11</v>
      </c>
      <c r="I47" s="148">
        <v>711260</v>
      </c>
      <c r="J47" s="122">
        <f t="shared" si="0"/>
        <v>7823860</v>
      </c>
      <c r="K47" s="55">
        <f t="shared" si="1"/>
        <v>2.0605561048576836E-3</v>
      </c>
      <c r="M47" s="73">
        <v>26</v>
      </c>
      <c r="N47" s="73">
        <v>1.1000000000000001</v>
      </c>
      <c r="O47" s="74" t="str">
        <v>201 P</v>
      </c>
      <c r="P47" s="75" t="str">
        <v>DEMOLICIÓN CONCRETO ESTRUCTURAL (INCLUYE CARGUE Y RETIRO DE SOBRANTES A UNA DISTANCIA DE 5KM)</v>
      </c>
      <c r="Q47" s="73" t="str">
        <v>M3</v>
      </c>
      <c r="R47" s="76">
        <v>23</v>
      </c>
      <c r="S47" s="77">
        <v>308780</v>
      </c>
      <c r="T47" s="78">
        <v>7101940</v>
      </c>
      <c r="U47" s="79">
        <v>1.8704253173411815E-3</v>
      </c>
      <c r="V47" s="55">
        <f t="shared" si="4"/>
        <v>0.99418896346475594</v>
      </c>
      <c r="W47" s="54" t="b">
        <f t="shared" si="2"/>
        <v>0</v>
      </c>
      <c r="X47" s="54"/>
      <c r="Y47" s="54" t="b">
        <f t="shared" si="3"/>
        <v>0</v>
      </c>
      <c r="AC47" s="92"/>
      <c r="AD47" s="92"/>
      <c r="AE47" s="92"/>
      <c r="AF47" s="92"/>
      <c r="AG47" s="92"/>
      <c r="AH47" s="92"/>
      <c r="AI47" s="92"/>
      <c r="AJ47" s="93"/>
      <c r="AK47" s="94"/>
      <c r="AL47" s="8"/>
      <c r="AM47" s="8"/>
      <c r="AN47" s="8"/>
      <c r="AO47" s="8"/>
    </row>
    <row r="48" spans="1:41" s="41" customFormat="1" ht="26.4" customHeight="1" x14ac:dyDescent="0.25">
      <c r="A48" s="38"/>
      <c r="B48" s="39"/>
      <c r="C48" s="141">
        <v>36</v>
      </c>
      <c r="D48" s="142">
        <v>4.5200000000000298</v>
      </c>
      <c r="E48" s="142" t="s">
        <v>70</v>
      </c>
      <c r="F48" s="152" t="s">
        <v>12</v>
      </c>
      <c r="G48" s="135" t="s">
        <v>21</v>
      </c>
      <c r="H48" s="147">
        <v>8891</v>
      </c>
      <c r="I48" s="148">
        <v>11687</v>
      </c>
      <c r="J48" s="122">
        <f t="shared" si="0"/>
        <v>103909117</v>
      </c>
      <c r="K48" s="55">
        <f t="shared" si="1"/>
        <v>2.7366359493232406E-2</v>
      </c>
      <c r="L48" s="40"/>
      <c r="M48" s="73">
        <v>42</v>
      </c>
      <c r="N48" s="73">
        <v>5.6</v>
      </c>
      <c r="O48" s="74" t="str">
        <v>701.1</v>
      </c>
      <c r="P48" s="75" t="str">
        <v>SUMINISTRO E INSTALACIÓN DE TACHAS REFLECTIVAS UNIDIRECCIONALES</v>
      </c>
      <c r="Q48" s="73" t="str">
        <v>UN</v>
      </c>
      <c r="R48" s="76">
        <v>235</v>
      </c>
      <c r="S48" s="77">
        <v>26765</v>
      </c>
      <c r="T48" s="78">
        <v>6289775</v>
      </c>
      <c r="U48" s="79">
        <v>1.6565268645440021E-3</v>
      </c>
      <c r="V48" s="55">
        <f t="shared" si="4"/>
        <v>0.99584549032929992</v>
      </c>
      <c r="W48" s="54" t="b">
        <f t="shared" si="2"/>
        <v>0</v>
      </c>
      <c r="X48" s="56"/>
      <c r="Y48" s="54" t="b">
        <f t="shared" si="3"/>
        <v>0</v>
      </c>
      <c r="Z48" s="40"/>
      <c r="AA48" s="40"/>
      <c r="AB48" s="40"/>
      <c r="AC48" s="38"/>
      <c r="AD48" s="38"/>
      <c r="AE48" s="38"/>
      <c r="AF48" s="38"/>
      <c r="AG48" s="38"/>
      <c r="AH48" s="38"/>
      <c r="AI48" s="38"/>
      <c r="AJ48" s="38"/>
      <c r="AK48" s="36"/>
      <c r="AL48" s="8"/>
      <c r="AM48" s="8"/>
      <c r="AN48" s="8"/>
      <c r="AO48" s="8"/>
    </row>
    <row r="49" spans="1:42" s="41" customFormat="1" ht="26.4" customHeight="1" x14ac:dyDescent="0.25">
      <c r="A49" s="38"/>
      <c r="B49" s="39"/>
      <c r="C49" s="141">
        <v>37</v>
      </c>
      <c r="D49" s="142">
        <v>7.1</v>
      </c>
      <c r="E49" s="142"/>
      <c r="F49" s="142" t="s">
        <v>77</v>
      </c>
      <c r="G49" s="150" t="s">
        <v>35</v>
      </c>
      <c r="H49" s="144">
        <v>1410</v>
      </c>
      <c r="I49" s="145">
        <v>7800</v>
      </c>
      <c r="J49" s="122">
        <f t="shared" si="0"/>
        <v>10998000</v>
      </c>
      <c r="K49" s="55">
        <f t="shared" si="1"/>
        <v>2.8965237160717091E-3</v>
      </c>
      <c r="L49" s="40"/>
      <c r="M49" s="73">
        <v>30</v>
      </c>
      <c r="N49" s="73">
        <v>3.11</v>
      </c>
      <c r="O49" s="74">
        <v>0</v>
      </c>
      <c r="P49" s="75" t="str">
        <v>TUBERÍA DRENAJE PVC 110, INC TRITURADO</v>
      </c>
      <c r="Q49" s="73" t="str">
        <v>ML</v>
      </c>
      <c r="R49" s="76">
        <v>90</v>
      </c>
      <c r="S49" s="77">
        <v>47307</v>
      </c>
      <c r="T49" s="78">
        <v>4257630</v>
      </c>
      <c r="U49" s="79">
        <v>1.1213244471047819E-3</v>
      </c>
      <c r="V49" s="55">
        <f t="shared" si="4"/>
        <v>0.9969668147764047</v>
      </c>
      <c r="W49" s="54" t="b">
        <f t="shared" si="2"/>
        <v>0</v>
      </c>
      <c r="X49" s="56"/>
      <c r="Y49" s="54" t="b">
        <f t="shared" si="3"/>
        <v>0</v>
      </c>
      <c r="Z49" s="40"/>
      <c r="AA49" s="40"/>
      <c r="AB49" s="40"/>
      <c r="AC49" s="38"/>
      <c r="AD49" s="38"/>
      <c r="AE49" s="38"/>
      <c r="AF49" s="38"/>
      <c r="AG49" s="38"/>
      <c r="AH49" s="38"/>
      <c r="AI49" s="38"/>
      <c r="AJ49" s="100" t="e">
        <f>+#REF!/J51</f>
        <v>#REF!</v>
      </c>
      <c r="AK49" s="36"/>
      <c r="AL49" s="8"/>
      <c r="AM49" s="8"/>
      <c r="AN49" s="8"/>
      <c r="AO49" s="8"/>
    </row>
    <row r="50" spans="1:42" s="41" customFormat="1" ht="26.4" customHeight="1" x14ac:dyDescent="0.25">
      <c r="A50" s="38"/>
      <c r="B50" s="39"/>
      <c r="C50" s="141">
        <v>38</v>
      </c>
      <c r="D50" s="142">
        <v>5.5</v>
      </c>
      <c r="E50" s="142" t="s">
        <v>78</v>
      </c>
      <c r="F50" s="142" t="s">
        <v>38</v>
      </c>
      <c r="G50" s="135" t="s">
        <v>35</v>
      </c>
      <c r="H50" s="144">
        <v>40</v>
      </c>
      <c r="I50" s="145">
        <v>288477</v>
      </c>
      <c r="J50" s="122">
        <f t="shared" si="0"/>
        <v>11539080</v>
      </c>
      <c r="K50" s="55">
        <f t="shared" si="1"/>
        <v>3.0390269941488212E-3</v>
      </c>
      <c r="L50" s="40"/>
      <c r="M50" s="73">
        <v>29</v>
      </c>
      <c r="N50" s="73" t="str">
        <v>APU 4</v>
      </c>
      <c r="O50" s="74">
        <v>0</v>
      </c>
      <c r="P50" s="75" t="str">
        <v>MATERIAL GRANULAR FILTRANTE P</v>
      </c>
      <c r="Q50" s="73" t="str">
        <v>M3</v>
      </c>
      <c r="R50" s="76">
        <v>11</v>
      </c>
      <c r="S50" s="77">
        <v>274785</v>
      </c>
      <c r="T50" s="78">
        <v>3022635</v>
      </c>
      <c r="U50" s="79">
        <v>7.9606600859505458E-4</v>
      </c>
      <c r="V50" s="55">
        <f t="shared" si="4"/>
        <v>0.99776288078499975</v>
      </c>
      <c r="W50" s="54" t="b">
        <f t="shared" si="2"/>
        <v>0</v>
      </c>
      <c r="X50" s="56"/>
      <c r="Y50" s="54" t="b">
        <f t="shared" si="3"/>
        <v>0</v>
      </c>
      <c r="Z50" s="40"/>
      <c r="AA50" s="40"/>
      <c r="AB50" s="40"/>
      <c r="AC50" s="92"/>
      <c r="AD50" s="92"/>
      <c r="AE50" s="92"/>
      <c r="AF50" s="92"/>
      <c r="AG50" s="92"/>
      <c r="AH50" s="92"/>
      <c r="AI50" s="92"/>
      <c r="AJ50" s="101" t="s">
        <v>13</v>
      </c>
      <c r="AK50" s="102"/>
      <c r="AL50" s="8"/>
      <c r="AM50" s="8"/>
      <c r="AN50" s="8"/>
      <c r="AO50" s="8"/>
    </row>
    <row r="51" spans="1:42" s="41" customFormat="1" ht="26.4" customHeight="1" x14ac:dyDescent="0.25">
      <c r="A51" s="38"/>
      <c r="B51" s="39"/>
      <c r="C51" s="141">
        <v>39</v>
      </c>
      <c r="D51" s="142">
        <v>5.3</v>
      </c>
      <c r="E51" s="142" t="s">
        <v>79</v>
      </c>
      <c r="F51" s="142" t="s">
        <v>40</v>
      </c>
      <c r="G51" s="135" t="s">
        <v>37</v>
      </c>
      <c r="H51" s="144">
        <v>13</v>
      </c>
      <c r="I51" s="145">
        <v>165491</v>
      </c>
      <c r="J51" s="122">
        <f t="shared" si="0"/>
        <v>2151383</v>
      </c>
      <c r="K51" s="55">
        <f t="shared" si="1"/>
        <v>5.6660591760806524E-4</v>
      </c>
      <c r="L51" s="40"/>
      <c r="M51" s="40">
        <v>28</v>
      </c>
      <c r="N51" s="40">
        <v>4.4200000000000204</v>
      </c>
      <c r="O51" s="40" t="str">
        <v>***</v>
      </c>
      <c r="P51" s="40" t="str">
        <v xml:space="preserve">SUMINISTRO  E  INSTALACIÓN  DE  GEOTEXTIL NT 2500 (ESTABILIZACIÓN, FILTRO Y SEPARACIÓN) </v>
      </c>
      <c r="Q51" s="40" t="str">
        <v>M2</v>
      </c>
      <c r="R51" s="40">
        <v>153</v>
      </c>
      <c r="S51" s="40">
        <v>17925</v>
      </c>
      <c r="T51" s="40">
        <v>2742525</v>
      </c>
      <c r="U51" s="40">
        <v>7.2229393566280813E-4</v>
      </c>
      <c r="V51" s="40"/>
      <c r="W51" s="40"/>
      <c r="X51" s="40"/>
      <c r="Y51" s="40"/>
      <c r="Z51" s="40"/>
      <c r="AA51" s="40"/>
      <c r="AB51" s="40"/>
      <c r="AC51" s="38"/>
      <c r="AD51" s="38"/>
      <c r="AE51" s="38"/>
      <c r="AF51" s="38"/>
      <c r="AG51" s="38"/>
      <c r="AH51" s="38"/>
      <c r="AI51" s="38"/>
      <c r="AJ51" s="103">
        <f>7200000000-J51</f>
        <v>7197848617</v>
      </c>
      <c r="AK51" s="104"/>
      <c r="AL51" s="105"/>
      <c r="AM51" s="8"/>
      <c r="AN51" s="8"/>
      <c r="AO51" s="8"/>
    </row>
    <row r="52" spans="1:42" s="41" customFormat="1" ht="18" x14ac:dyDescent="0.25">
      <c r="A52" s="38"/>
      <c r="B52" s="39"/>
      <c r="C52" s="141">
        <v>40</v>
      </c>
      <c r="D52" s="142">
        <v>5.4</v>
      </c>
      <c r="E52" s="142" t="s">
        <v>80</v>
      </c>
      <c r="F52" s="142" t="s">
        <v>39</v>
      </c>
      <c r="G52" s="135" t="s">
        <v>37</v>
      </c>
      <c r="H52" s="144">
        <v>2</v>
      </c>
      <c r="I52" s="145">
        <v>138459</v>
      </c>
      <c r="J52" s="122">
        <f t="shared" si="0"/>
        <v>276918</v>
      </c>
      <c r="K52" s="131"/>
      <c r="L52" s="40"/>
      <c r="M52" s="40">
        <v>39</v>
      </c>
      <c r="N52" s="40">
        <v>5.3</v>
      </c>
      <c r="O52" s="40" t="str">
        <v>730.3</v>
      </c>
      <c r="P52" s="40" t="str">
        <v>TOPE DEFENSA METÁLICA</v>
      </c>
      <c r="Q52" s="40" t="str">
        <v>UN</v>
      </c>
      <c r="R52" s="40">
        <v>13</v>
      </c>
      <c r="S52" s="40">
        <v>165491</v>
      </c>
      <c r="T52" s="40">
        <v>2151383</v>
      </c>
      <c r="U52" s="40">
        <v>5.6660591760806524E-4</v>
      </c>
      <c r="V52" s="40"/>
      <c r="W52" s="40"/>
      <c r="X52" s="40"/>
      <c r="Y52" s="40"/>
      <c r="Z52" s="40"/>
      <c r="AA52" s="40"/>
      <c r="AB52" s="40"/>
      <c r="AC52" s="38"/>
      <c r="AD52" s="38"/>
      <c r="AE52" s="38"/>
      <c r="AF52" s="38"/>
      <c r="AG52" s="38"/>
      <c r="AH52" s="38"/>
      <c r="AI52" s="38"/>
      <c r="AJ52" s="103" t="e">
        <f>+J51-#REF!</f>
        <v>#REF!</v>
      </c>
      <c r="AK52" s="106"/>
      <c r="AL52" s="8"/>
      <c r="AM52" s="8"/>
      <c r="AN52" s="8"/>
      <c r="AO52" s="8"/>
    </row>
    <row r="53" spans="1:42" s="41" customFormat="1" ht="36" x14ac:dyDescent="0.25">
      <c r="A53" s="38"/>
      <c r="B53" s="39"/>
      <c r="C53" s="141">
        <v>41</v>
      </c>
      <c r="D53" s="142" t="s">
        <v>46</v>
      </c>
      <c r="E53" s="142"/>
      <c r="F53" s="142" t="s">
        <v>41</v>
      </c>
      <c r="G53" s="135" t="s">
        <v>52</v>
      </c>
      <c r="H53" s="144">
        <v>10</v>
      </c>
      <c r="I53" s="145">
        <v>66860</v>
      </c>
      <c r="J53" s="122">
        <f t="shared" si="0"/>
        <v>668600</v>
      </c>
      <c r="K53" s="131"/>
      <c r="L53" s="40"/>
      <c r="M53" s="40">
        <v>31</v>
      </c>
      <c r="N53" s="40">
        <v>4.2000000000000099</v>
      </c>
      <c r="O53" s="40" t="str">
        <v>***</v>
      </c>
      <c r="P53" s="40" t="str">
        <v>DREN EN TUBERÍA PVC SANITARIA, D=4" (PUENTES)</v>
      </c>
      <c r="Q53" s="40" t="str">
        <v>UN</v>
      </c>
      <c r="R53" s="40">
        <v>54</v>
      </c>
      <c r="S53" s="40">
        <v>35772</v>
      </c>
      <c r="T53" s="40">
        <v>1931688</v>
      </c>
      <c r="U53" s="40">
        <v>5.0874523586571445E-4</v>
      </c>
      <c r="V53" s="40"/>
      <c r="W53" s="40"/>
      <c r="X53" s="40"/>
      <c r="Y53" s="40"/>
      <c r="Z53" s="40"/>
      <c r="AA53" s="40"/>
      <c r="AB53" s="40"/>
      <c r="AC53" s="38"/>
      <c r="AD53" s="38"/>
      <c r="AE53" s="38"/>
      <c r="AF53" s="38"/>
      <c r="AG53" s="38"/>
      <c r="AH53" s="38"/>
      <c r="AI53" s="38"/>
      <c r="AJ53" s="107" t="e">
        <f>+AJ52/ALCANCE</f>
        <v>#REF!</v>
      </c>
      <c r="AK53" s="108"/>
      <c r="AL53" s="8"/>
      <c r="AM53" s="8"/>
      <c r="AN53" s="8"/>
      <c r="AO53" s="8"/>
    </row>
    <row r="54" spans="1:42" s="41" customFormat="1" ht="46.5" customHeight="1" x14ac:dyDescent="0.25">
      <c r="A54" s="38"/>
      <c r="B54" s="39"/>
      <c r="C54" s="141">
        <v>42</v>
      </c>
      <c r="D54" s="142">
        <v>5.6</v>
      </c>
      <c r="E54" s="142" t="s">
        <v>81</v>
      </c>
      <c r="F54" s="142" t="s">
        <v>82</v>
      </c>
      <c r="G54" s="135" t="s">
        <v>37</v>
      </c>
      <c r="H54" s="144">
        <v>235</v>
      </c>
      <c r="I54" s="145">
        <v>26765</v>
      </c>
      <c r="J54" s="122">
        <f t="shared" si="0"/>
        <v>6289775</v>
      </c>
      <c r="K54" s="131">
        <f t="shared" ref="K54:K59" si="5">J54/$J$60</f>
        <v>1.6565268645440021E-3</v>
      </c>
      <c r="L54" s="40"/>
      <c r="M54" s="40">
        <v>44</v>
      </c>
      <c r="N54" s="40">
        <v>6.2</v>
      </c>
      <c r="O54" s="40" t="str">
        <v>801.6</v>
      </c>
      <c r="P54" s="40" t="str">
        <v>LIMPIEZA DE ALCANTARILLAS CON DIÁMETRO MENOR O IGUAL A Ø= 36", INCLUYE RECTIFICACIÓN DE DESCOLES, Y RETIRO DE SOBRANTES A UNA DISTANCIA DE 5 KM</v>
      </c>
      <c r="Q54" s="40" t="str">
        <v>UN</v>
      </c>
      <c r="R54" s="40">
        <v>2</v>
      </c>
      <c r="S54" s="40">
        <v>361575</v>
      </c>
      <c r="T54" s="40">
        <v>723150</v>
      </c>
      <c r="U54" s="40">
        <v>1.9045473043073801E-4</v>
      </c>
      <c r="V54" s="40"/>
      <c r="W54" s="40"/>
      <c r="X54" s="40"/>
      <c r="Y54" s="40"/>
      <c r="Z54" s="40"/>
      <c r="AA54" s="40"/>
      <c r="AB54" s="40"/>
      <c r="AC54" s="38"/>
      <c r="AD54" s="38"/>
      <c r="AE54" s="38"/>
      <c r="AF54" s="38"/>
      <c r="AG54" s="38"/>
      <c r="AH54" s="38"/>
      <c r="AI54" s="38"/>
      <c r="AJ54" s="38"/>
      <c r="AK54" s="108"/>
      <c r="AL54" s="8"/>
      <c r="AM54" s="8"/>
      <c r="AN54" s="8"/>
      <c r="AO54" s="8"/>
    </row>
    <row r="55" spans="1:42" s="41" customFormat="1" ht="48.75" customHeight="1" x14ac:dyDescent="0.25">
      <c r="A55" s="38"/>
      <c r="B55" s="39"/>
      <c r="C55" s="141">
        <v>43</v>
      </c>
      <c r="D55" s="142">
        <v>7.7</v>
      </c>
      <c r="E55" s="142"/>
      <c r="F55" s="142" t="s">
        <v>42</v>
      </c>
      <c r="G55" s="135" t="s">
        <v>37</v>
      </c>
      <c r="H55" s="144">
        <v>12</v>
      </c>
      <c r="I55" s="145">
        <v>826141</v>
      </c>
      <c r="J55" s="122">
        <f t="shared" si="0"/>
        <v>9913692</v>
      </c>
      <c r="K55" s="131">
        <f t="shared" si="5"/>
        <v>2.6109514449745748E-3</v>
      </c>
      <c r="L55" s="40"/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/>
      <c r="W55" s="40"/>
      <c r="X55" s="40"/>
      <c r="Y55" s="40"/>
      <c r="Z55" s="40"/>
      <c r="AA55" s="40"/>
      <c r="AB55" s="40"/>
      <c r="AC55" s="38"/>
      <c r="AD55" s="38"/>
      <c r="AE55" s="38"/>
      <c r="AF55" s="38"/>
      <c r="AG55" s="38"/>
      <c r="AH55" s="38"/>
      <c r="AI55" s="38"/>
      <c r="AJ55" s="38"/>
      <c r="AK55" s="108"/>
    </row>
    <row r="56" spans="1:42" s="41" customFormat="1" ht="30" customHeight="1" x14ac:dyDescent="0.25">
      <c r="A56" s="38"/>
      <c r="B56" s="39"/>
      <c r="C56" s="141">
        <v>44</v>
      </c>
      <c r="D56" s="142">
        <v>6.2</v>
      </c>
      <c r="E56" s="142" t="s">
        <v>83</v>
      </c>
      <c r="F56" s="134" t="s">
        <v>84</v>
      </c>
      <c r="G56" s="135" t="s">
        <v>37</v>
      </c>
      <c r="H56" s="147">
        <v>2</v>
      </c>
      <c r="I56" s="148">
        <v>361575</v>
      </c>
      <c r="J56" s="122">
        <f t="shared" si="0"/>
        <v>723150</v>
      </c>
      <c r="K56" s="131">
        <f t="shared" si="5"/>
        <v>1.9045473043073801E-4</v>
      </c>
      <c r="L56" s="40"/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/>
      <c r="W56" s="40"/>
      <c r="X56" s="40"/>
      <c r="Y56" s="40"/>
      <c r="Z56" s="40"/>
      <c r="AA56" s="40"/>
      <c r="AB56" s="40"/>
      <c r="AC56" s="38"/>
      <c r="AD56" s="38"/>
      <c r="AE56" s="38"/>
      <c r="AF56" s="38"/>
      <c r="AG56" s="38"/>
      <c r="AH56" s="38"/>
      <c r="AI56" s="38"/>
      <c r="AJ56" s="38"/>
      <c r="AK56" s="108"/>
    </row>
    <row r="57" spans="1:42" s="44" customFormat="1" ht="58.5" customHeight="1" x14ac:dyDescent="0.25">
      <c r="A57" s="38"/>
      <c r="B57" s="39"/>
      <c r="C57" s="123"/>
      <c r="D57" s="124"/>
      <c r="E57" s="124"/>
      <c r="F57" s="125"/>
      <c r="G57" s="124"/>
      <c r="H57" s="126"/>
      <c r="I57" s="127"/>
      <c r="J57" s="128"/>
      <c r="K57" s="131">
        <f t="shared" si="5"/>
        <v>0</v>
      </c>
      <c r="L57" s="40"/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/>
      <c r="W57" s="40"/>
      <c r="X57" s="40"/>
      <c r="Y57" s="40"/>
      <c r="Z57" s="40"/>
      <c r="AA57" s="40"/>
      <c r="AB57" s="40"/>
      <c r="AC57" s="38"/>
      <c r="AD57" s="38"/>
      <c r="AE57" s="38"/>
      <c r="AF57" s="38"/>
      <c r="AG57" s="38"/>
      <c r="AH57" s="38"/>
      <c r="AI57" s="38"/>
      <c r="AJ57" s="38"/>
      <c r="AK57" s="109"/>
      <c r="AL57" s="110"/>
      <c r="AM57" s="42"/>
      <c r="AN57" s="43"/>
      <c r="AO57" s="42"/>
      <c r="AP57" s="42"/>
    </row>
    <row r="58" spans="1:42" ht="96.6" customHeight="1" x14ac:dyDescent="0.25">
      <c r="A58" s="2"/>
      <c r="B58" s="18"/>
      <c r="C58" s="123"/>
      <c r="D58" s="124"/>
      <c r="E58" s="124"/>
      <c r="F58" s="125"/>
      <c r="G58" s="124"/>
      <c r="H58" s="126"/>
      <c r="I58" s="127"/>
      <c r="J58" s="128"/>
      <c r="K58" s="132">
        <f t="shared" si="5"/>
        <v>0</v>
      </c>
      <c r="M58" s="3">
        <v>40</v>
      </c>
      <c r="N58" s="3">
        <v>5.4</v>
      </c>
      <c r="O58" s="3" t="str">
        <v>730.2</v>
      </c>
      <c r="P58" s="3" t="str">
        <v>SECCIÓN FINAL DEFENSA METÁLICA</v>
      </c>
      <c r="Q58" s="3" t="str">
        <v>UN</v>
      </c>
      <c r="R58" s="3">
        <v>2</v>
      </c>
      <c r="S58" s="3">
        <v>138459</v>
      </c>
      <c r="T58" s="3">
        <v>276918</v>
      </c>
      <c r="U58" s="3">
        <v>0</v>
      </c>
      <c r="AC58" s="2"/>
      <c r="AD58" s="2"/>
      <c r="AE58" s="2"/>
      <c r="AF58" s="2"/>
      <c r="AG58" s="2"/>
      <c r="AH58" s="2"/>
      <c r="AI58" s="2"/>
      <c r="AJ58" s="2"/>
      <c r="AK58" s="111"/>
      <c r="AL58" s="45"/>
      <c r="AN58" s="46"/>
      <c r="AO58" s="42"/>
      <c r="AP58" s="42"/>
    </row>
    <row r="59" spans="1:42" ht="42.6" customHeight="1" x14ac:dyDescent="0.25">
      <c r="A59" s="2"/>
      <c r="B59" s="18"/>
      <c r="C59" s="123"/>
      <c r="D59" s="124"/>
      <c r="E59" s="124"/>
      <c r="F59" s="125"/>
      <c r="G59" s="124"/>
      <c r="H59" s="126"/>
      <c r="I59" s="127"/>
      <c r="J59" s="129"/>
      <c r="K59" s="132">
        <f t="shared" si="5"/>
        <v>0</v>
      </c>
      <c r="M59" s="3">
        <v>41</v>
      </c>
      <c r="N59" s="3" t="str">
        <v>APU 7</v>
      </c>
      <c r="O59" s="3">
        <v>0</v>
      </c>
      <c r="P59" s="3" t="str">
        <v>SUMINISTRO E INSTALACIÓN DE CAPTAFAROS EN DEFENSA METÁLICA</v>
      </c>
      <c r="Q59" s="3" t="str">
        <v>UND</v>
      </c>
      <c r="R59" s="3">
        <v>10</v>
      </c>
      <c r="S59" s="3">
        <v>66860</v>
      </c>
      <c r="T59" s="3">
        <v>668600</v>
      </c>
      <c r="U59" s="3">
        <v>0</v>
      </c>
      <c r="AC59" s="2"/>
      <c r="AD59" s="2"/>
      <c r="AE59" s="2"/>
      <c r="AF59" s="2"/>
      <c r="AG59" s="2"/>
      <c r="AH59" s="2"/>
      <c r="AI59" s="2"/>
      <c r="AJ59" s="2"/>
      <c r="AN59" s="45"/>
      <c r="AO59" s="47"/>
      <c r="AP59" s="47"/>
    </row>
    <row r="60" spans="1:42" ht="15.6" thickBot="1" x14ac:dyDescent="0.3">
      <c r="A60" s="2"/>
      <c r="B60" s="48"/>
      <c r="C60" s="49"/>
      <c r="D60" s="49"/>
      <c r="E60" s="49"/>
      <c r="F60" s="50"/>
      <c r="G60" s="49"/>
      <c r="H60" s="51"/>
      <c r="I60" s="52"/>
      <c r="J60" s="130">
        <f>SUM(J13:J59)</f>
        <v>3796965286</v>
      </c>
      <c r="K60" s="53"/>
      <c r="AC60" s="2"/>
      <c r="AD60" s="2"/>
      <c r="AE60" s="2"/>
      <c r="AF60" s="2"/>
      <c r="AG60" s="2"/>
      <c r="AH60" s="2"/>
      <c r="AI60" s="2"/>
      <c r="AJ60" s="2"/>
      <c r="AO60" s="47"/>
    </row>
    <row r="61" spans="1:42" ht="15.6" thickTop="1" x14ac:dyDescent="0.25">
      <c r="A61" s="2"/>
      <c r="B61" s="2"/>
      <c r="AC61" s="2"/>
      <c r="AD61" s="2"/>
      <c r="AE61" s="2"/>
      <c r="AF61" s="2"/>
      <c r="AG61" s="2"/>
      <c r="AH61" s="2"/>
      <c r="AI61" s="2"/>
      <c r="AJ61" s="2"/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7:G24" xr:uid="{812B25CB-4ED0-47A6-97B8-035B4EA42544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tabSelected="1" topLeftCell="A61" zoomScale="21" zoomScaleNormal="25" workbookViewId="0">
      <selection activeCell="A151" sqref="A151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Santiago Barrera</cp:lastModifiedBy>
  <dcterms:created xsi:type="dcterms:W3CDTF">2025-03-26T21:11:31Z</dcterms:created>
  <dcterms:modified xsi:type="dcterms:W3CDTF">2026-08-11T20:17:35Z</dcterms:modified>
</cp:coreProperties>
</file>