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3.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codeName="{00000000-0000-0000-0000-000000000000}"/>
  <workbookPr updateLinks="never" codeName="ThisWorkbook"/>
  <mc:AlternateContent xmlns:mc="http://schemas.openxmlformats.org/markup-compatibility/2006">
    <mc:Choice Requires="x15">
      <x15ac:absPath xmlns:x15ac="http://schemas.microsoft.com/office/spreadsheetml/2010/11/ac" url="https://fundacioncambiandohistorias-my.sharepoint.com/personal/administrativo_fundacioncambiandohistorias_org/Documents/MarcelaG/1.AlcaldíaLocalSuba/2026_FDLS/EstudiosMercado2026/DotacionEscolar/"/>
    </mc:Choice>
  </mc:AlternateContent>
  <xr:revisionPtr revIDLastSave="249" documentId="8_{F796BFED-599C-4403-A717-D0BC8580F5BA}" xr6:coauthVersionLast="47" xr6:coauthVersionMax="47" xr10:uidLastSave="{1D5CCAC5-EF24-44BE-B6B4-2B7FC3F135EA}"/>
  <bookViews>
    <workbookView xWindow="-108" yWindow="-108" windowWidth="23256" windowHeight="13896" firstSheet="4" xr2:uid="{6AE49A48-5C1E-49FE-96E4-86AAF7CA509A}"/>
  </bookViews>
  <sheets>
    <sheet name="OriginalRevisado_ítems" sheetId="4" r:id="rId1"/>
    <sheet name="Bolsa" sheetId="12" state="hidden" r:id="rId2"/>
    <sheet name="TablaD_3Provedores" sheetId="9" state="hidden" r:id="rId3"/>
    <sheet name="MARCELAGREV_ítems (2)" sheetId="16" r:id="rId4"/>
    <sheet name="final_20260516" sheetId="17" r:id="rId5"/>
    <sheet name="FORMATO DE OFERTA ECONÓMICA" sheetId="11" r:id="rId6"/>
    <sheet name="Tres_Entidad" sheetId="7" state="hidden" r:id="rId7"/>
    <sheet name="TablaDinamicaTres_Entidad" sheetId="8" state="hidden" r:id="rId8"/>
    <sheet name="Lista" sheetId="2" state="hidden" r:id="rId9"/>
  </sheets>
  <externalReferences>
    <externalReference r:id="rId10"/>
    <externalReference r:id="rId11"/>
  </externalReferences>
  <definedNames>
    <definedName name="_xlnm._FilterDatabase" localSheetId="1" hidden="1">Bolsa!$A$1:$BA$246</definedName>
    <definedName name="_xlnm._FilterDatabase" localSheetId="4" hidden="1">final_20260516!$A$10:$AG$17</definedName>
    <definedName name="_xlnm._FilterDatabase" localSheetId="5" hidden="1">'FORMATO DE OFERTA ECONÓMICA'!$C$11:$D$16</definedName>
    <definedName name="_xlnm._FilterDatabase" localSheetId="3" hidden="1">'MARCELAGREV_ítems (2)'!$A$10:$BF$29</definedName>
    <definedName name="_xlnm._FilterDatabase" localSheetId="0" hidden="1">OriginalRevisado_ítems!$A$10:$BF$26</definedName>
    <definedName name="_xleta.ROUND" hidden="1" xlm="1">#NAME?</definedName>
    <definedName name="_xlnm.Print_Area" localSheetId="4">final_20260516!$A$1:$AD$29</definedName>
    <definedName name="_xlnm.Print_Area" localSheetId="3">'MARCELAGREV_ítems (2)'!$A$1:$AN$367</definedName>
    <definedName name="_xlnm.Print_Area" localSheetId="0">OriginalRevisado_ítems!$A$1:$AN$364</definedName>
  </definedNames>
  <calcPr calcId="191028"/>
  <pivotCaches>
    <pivotCache cacheId="961" r:id="rId12"/>
    <pivotCache cacheId="962" r:id="rId13"/>
    <pivotCache cacheId="963"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11" l="1"/>
  <c r="H8" i="11"/>
  <c r="G17" i="11"/>
  <c r="A14" i="11"/>
  <c r="B14" i="11"/>
  <c r="C14" i="11"/>
  <c r="D14" i="11"/>
  <c r="E14" i="11"/>
  <c r="F14" i="11"/>
  <c r="H14" i="11"/>
  <c r="A15" i="11"/>
  <c r="B15" i="11"/>
  <c r="C15" i="11"/>
  <c r="D15" i="11"/>
  <c r="E15" i="11"/>
  <c r="F15" i="11"/>
  <c r="H15" i="11"/>
  <c r="A16" i="11"/>
  <c r="B16" i="11"/>
  <c r="C16" i="11"/>
  <c r="D16" i="11"/>
  <c r="E16" i="11"/>
  <c r="F16" i="11"/>
  <c r="H16" i="11"/>
  <c r="A13" i="11"/>
  <c r="B13" i="11"/>
  <c r="C13" i="11"/>
  <c r="D13" i="11"/>
  <c r="E13" i="11"/>
  <c r="F13" i="11"/>
  <c r="H13" i="11"/>
  <c r="D11" i="11" l="1"/>
  <c r="C11" i="11"/>
  <c r="B11" i="11"/>
  <c r="A11" i="11"/>
  <c r="U15" i="17"/>
  <c r="O15" i="17"/>
  <c r="R15" i="17" s="1"/>
  <c r="L15" i="17"/>
  <c r="J15" i="17"/>
  <c r="K15" i="17" s="1"/>
  <c r="X13" i="17"/>
  <c r="V13" i="17"/>
  <c r="W13" i="17" s="1"/>
  <c r="Y13" i="17" s="1"/>
  <c r="O13" i="17"/>
  <c r="R13" i="17" s="1"/>
  <c r="L13" i="17"/>
  <c r="J13" i="17"/>
  <c r="K13" i="17" s="1"/>
  <c r="U11" i="17"/>
  <c r="V11" i="17" s="1"/>
  <c r="R11" i="17"/>
  <c r="P11" i="17"/>
  <c r="Q11" i="17" s="1"/>
  <c r="S11" i="17" s="1"/>
  <c r="L11" i="17"/>
  <c r="J11" i="17"/>
  <c r="K11" i="17" s="1"/>
  <c r="P11" i="16"/>
  <c r="U15" i="16"/>
  <c r="V15" i="16" s="1"/>
  <c r="W15" i="16" s="1"/>
  <c r="Y15" i="16" s="1"/>
  <c r="U11" i="16"/>
  <c r="V11" i="16" s="1"/>
  <c r="W11" i="16" s="1"/>
  <c r="Y11" i="16" s="1"/>
  <c r="O15" i="16"/>
  <c r="O13" i="16"/>
  <c r="R13" i="16" s="1"/>
  <c r="M11" i="4"/>
  <c r="AJ15" i="16"/>
  <c r="AI15" i="16"/>
  <c r="AH15" i="16"/>
  <c r="AG15" i="16"/>
  <c r="R15" i="16"/>
  <c r="P15" i="16"/>
  <c r="Q15" i="16" s="1"/>
  <c r="S15" i="16" s="1"/>
  <c r="L15" i="16"/>
  <c r="J15" i="16"/>
  <c r="K15" i="16" s="1"/>
  <c r="AJ13" i="16"/>
  <c r="AI13" i="16"/>
  <c r="AH13" i="16"/>
  <c r="AG13" i="16"/>
  <c r="X13" i="16"/>
  <c r="V13" i="16"/>
  <c r="W13" i="16" s="1"/>
  <c r="Y13" i="16" s="1"/>
  <c r="L13" i="16"/>
  <c r="J13" i="16"/>
  <c r="K13" i="16" s="1"/>
  <c r="AJ11" i="16"/>
  <c r="AI11" i="16"/>
  <c r="AH11" i="16"/>
  <c r="AG11" i="16"/>
  <c r="X11" i="16"/>
  <c r="R11" i="16"/>
  <c r="Q11" i="16"/>
  <c r="S11" i="16" s="1"/>
  <c r="L11" i="16"/>
  <c r="J11" i="16"/>
  <c r="K11" i="16" s="1"/>
  <c r="V12" i="4"/>
  <c r="V13" i="4"/>
  <c r="V11" i="4"/>
  <c r="P13" i="4"/>
  <c r="J13" i="4"/>
  <c r="M15" i="17" l="1"/>
  <c r="M13" i="17"/>
  <c r="M11" i="17"/>
  <c r="X15" i="17"/>
  <c r="W11" i="17"/>
  <c r="Y11" i="17" s="1"/>
  <c r="P13" i="17"/>
  <c r="X11" i="17"/>
  <c r="V15" i="17"/>
  <c r="W15" i="17" s="1"/>
  <c r="Y15" i="17" s="1"/>
  <c r="Q13" i="17"/>
  <c r="S13" i="17" s="1"/>
  <c r="P15" i="17"/>
  <c r="Q15" i="17" s="1"/>
  <c r="P13" i="16"/>
  <c r="Q13" i="16" s="1"/>
  <c r="S13" i="16" s="1"/>
  <c r="X15" i="16"/>
  <c r="Z11" i="16"/>
  <c r="AA11" i="16" s="1"/>
  <c r="M11" i="16"/>
  <c r="AB11" i="16" s="1"/>
  <c r="M15" i="16"/>
  <c r="AB15" i="16" s="1"/>
  <c r="Z15" i="16"/>
  <c r="AA15" i="16" s="1"/>
  <c r="M13" i="16"/>
  <c r="S15" i="17" l="1"/>
  <c r="Z15" i="17"/>
  <c r="AA15" i="17" s="1"/>
  <c r="AB15" i="17"/>
  <c r="AC15" i="17" s="1"/>
  <c r="AB11" i="17"/>
  <c r="Z13" i="17"/>
  <c r="AB13" i="17"/>
  <c r="Z11" i="17"/>
  <c r="Z13" i="16"/>
  <c r="AA13" i="16" s="1"/>
  <c r="AB13" i="16"/>
  <c r="AC15" i="16"/>
  <c r="AC11" i="16"/>
  <c r="AA11" i="17" l="1"/>
  <c r="E11" i="11"/>
  <c r="F11" i="11" s="1"/>
  <c r="AA13" i="17"/>
  <c r="AC11" i="17"/>
  <c r="AC13" i="16"/>
  <c r="AA17" i="16"/>
  <c r="AB4" i="16" s="1"/>
  <c r="AB6" i="16" s="1"/>
  <c r="AA17" i="17" l="1"/>
  <c r="AA23" i="17" s="1"/>
  <c r="AC13" i="17"/>
  <c r="AB4" i="17" l="1"/>
  <c r="AB6" i="17" s="1"/>
  <c r="AG12" i="4"/>
  <c r="AH12" i="4"/>
  <c r="AI12" i="4"/>
  <c r="AG13" i="4"/>
  <c r="AH13" i="4"/>
  <c r="AI13" i="4"/>
  <c r="AI11" i="4"/>
  <c r="AH11" i="4"/>
  <c r="AG11" i="4"/>
  <c r="AJ11" i="4"/>
  <c r="AJ13" i="4"/>
  <c r="AJ12" i="4"/>
  <c r="X13" i="4" l="1"/>
  <c r="W13" i="4"/>
  <c r="Y13" i="4" s="1"/>
  <c r="R13" i="4"/>
  <c r="Q13" i="4"/>
  <c r="S13" i="4" s="1"/>
  <c r="L13" i="4"/>
  <c r="K13" i="4"/>
  <c r="M13" i="4" s="1"/>
  <c r="X12" i="4"/>
  <c r="W12" i="4"/>
  <c r="Y12" i="4" s="1"/>
  <c r="R12" i="4"/>
  <c r="P12" i="4"/>
  <c r="Q12" i="4" s="1"/>
  <c r="S12" i="4" s="1"/>
  <c r="L12" i="4"/>
  <c r="J12" i="4"/>
  <c r="K12" i="4" s="1"/>
  <c r="M12" i="4" s="1"/>
  <c r="X11" i="4"/>
  <c r="W11" i="4"/>
  <c r="Y11" i="4" s="1"/>
  <c r="R11" i="4"/>
  <c r="P11" i="4"/>
  <c r="Q11" i="4" s="1"/>
  <c r="S11" i="4" s="1"/>
  <c r="L11" i="4"/>
  <c r="J11" i="4"/>
  <c r="K11" i="4" s="1"/>
  <c r="J13" i="11"/>
  <c r="J14" i="11"/>
  <c r="J16" i="11"/>
  <c r="H11" i="11" l="1"/>
  <c r="AB13" i="4"/>
  <c r="Z13" i="4"/>
  <c r="AB12" i="4"/>
  <c r="Z12" i="4"/>
  <c r="D7" i="11"/>
  <c r="AA12" i="4" l="1"/>
  <c r="AC12" i="4"/>
  <c r="K13" i="11"/>
  <c r="AA13" i="4"/>
  <c r="AC13" i="4" s="1"/>
  <c r="K14" i="11"/>
  <c r="K15" i="11"/>
  <c r="K16" i="11"/>
  <c r="J15" i="11"/>
  <c r="L15" i="11" l="1"/>
  <c r="M13" i="11"/>
  <c r="L16" i="11"/>
  <c r="M15" i="11" l="1"/>
  <c r="L13" i="11"/>
  <c r="M16" i="11"/>
  <c r="L14" i="11"/>
  <c r="M14" i="1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AM96" i="7" s="1"/>
  <c r="AN96" i="7" s="1"/>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E92" i="7" s="1"/>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E86" i="7" s="1"/>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T80" i="7"/>
  <c r="AS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AM54" i="7" s="1"/>
  <c r="AN54" i="7" s="1"/>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AS52" i="7" s="1"/>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O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E47" i="7" s="1"/>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AW38" i="7" s="1"/>
  <c r="AX38" i="7" s="1"/>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AW32" i="7" s="1"/>
  <c r="AX32" i="7" s="1"/>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AT30" i="7" s="1"/>
  <c r="K30" i="7"/>
  <c r="I30" i="7"/>
  <c r="J30" i="7" s="1"/>
  <c r="A30" i="7"/>
  <c r="AE30" i="7" s="1"/>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T52" i="7" l="1"/>
  <c r="AM92" i="7"/>
  <c r="AN92" i="7" s="1"/>
  <c r="AM83" i="7"/>
  <c r="AN83" i="7" s="1"/>
  <c r="AO30" i="7"/>
  <c r="AW13" i="7"/>
  <c r="AX13" i="7" s="1"/>
  <c r="AS30" i="7"/>
  <c r="AW49" i="7"/>
  <c r="AX49" i="7" s="1"/>
  <c r="AW71" i="7"/>
  <c r="AX71" i="7" s="1"/>
  <c r="AO86" i="7"/>
  <c r="AW23" i="7"/>
  <c r="AX23" i="7" s="1"/>
  <c r="AM57" i="7"/>
  <c r="AN57" i="7" s="1"/>
  <c r="AW18" i="7"/>
  <c r="AX18" i="7" s="1"/>
  <c r="AM76" i="7"/>
  <c r="AN76" i="7" s="1"/>
  <c r="AW26" i="7"/>
  <c r="AX26" i="7" s="1"/>
  <c r="AW73" i="7"/>
  <c r="AX73" i="7" s="1"/>
  <c r="AO92" i="7"/>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AB11" i="4" l="1"/>
  <c r="Z11" i="4"/>
  <c r="AA11" i="4" l="1"/>
  <c r="AC11" i="4" s="1"/>
  <c r="K11" i="11" l="1"/>
  <c r="J11" i="11"/>
  <c r="AA14" i="4"/>
  <c r="AB4" i="4" s="1"/>
  <c r="AB6" i="4" s="1"/>
  <c r="L11" i="11" l="1"/>
  <c r="M11" i="11"/>
</calcChain>
</file>

<file path=xl/sharedStrings.xml><?xml version="1.0" encoding="utf-8"?>
<sst xmlns="http://schemas.openxmlformats.org/spreadsheetml/2006/main" count="7129" uniqueCount="1184">
  <si>
    <t>ALCALDÍA LOCAL DE SUBA - ESTUDIO DE MERCADO</t>
  </si>
  <si>
    <t xml:space="preserve">Estudio de Mercado </t>
  </si>
  <si>
    <t>FECHA DE ENTREGA DEL ESTUDIO DE MERCADO</t>
  </si>
  <si>
    <t>MODALIDAD CONTRATACIÓN</t>
  </si>
  <si>
    <t>Selección Abreviada Subasta Inversa</t>
  </si>
  <si>
    <t>TOTAL ITEMS</t>
  </si>
  <si>
    <t>ESTRUCTURADOR</t>
  </si>
  <si>
    <t>Carlos Andres Granados Osorio</t>
  </si>
  <si>
    <t>REVISÓ</t>
  </si>
  <si>
    <t>Marcela González</t>
  </si>
  <si>
    <t>APROBÓ</t>
  </si>
  <si>
    <t>TOTAL RECURSO HUMANO</t>
  </si>
  <si>
    <t>OBJETO DEL PROCESO DE CONTRATACIÓN</t>
  </si>
  <si>
    <t>"ADQUIRIR EQUIPOS DE CÓMPUTO Y PERIFERICOS PARA LAS INSTITUCIONES EDUCATIVAS DISTRITALES PRIORIZADAS DE LA LOCALIDAD DE SUBA, CON EL FIN DE FORTALECER LAS CONDICIONES TECNOLÓGICAS Y CONTRIBUIR AL DESARROLLO DE LOS PROCESOS PEDAGÓGICOS Y AL FORTALECIMIENTO DE LAS COMPETENCIAS DIGITALES DE LA COMUNIDAD EDUCATIVA."</t>
  </si>
  <si>
    <t>TOTAL ESTUDIO DE MERCADO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</si>
  <si>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</si>
  <si>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</si>
  <si>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</si>
  <si>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</si>
  <si>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</si>
  <si>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</si>
  <si>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</si>
  <si>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</si>
  <si>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</si>
  <si>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</si>
  <si>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Compra Alquiler
Prestación Servicio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</si>
  <si>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</si>
  <si>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</si>
  <si>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</si>
  <si>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</si>
  <si>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</si>
  <si>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</si>
  <si>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</si>
  <si>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</si>
  <si>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</si>
  <si>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</si>
  <si>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</si>
  <si>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</si>
  <si>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 xml:space="preserve">Observaciones </t>
  </si>
  <si>
    <t>REVISIÓN ESTUDIO</t>
  </si>
  <si>
    <t>VALIDACIÓN FINAL</t>
  </si>
  <si>
    <t xml:space="preserve">FORTALECIMIENTO DE LA CALIDAD EDUCATIVA EN INSTITUCIONES EDUCATIVAS OFICIALES. </t>
  </si>
  <si>
    <t>Computador escritorio</t>
  </si>
  <si>
    <t xml:space="preserve">1. Procesador: Procesador con 8 núcleos físicos y 16 subprocesos, cuyas referencias mínimas correspondan a:
Intel Core Ultra 7 y/o AMD Ryzen 7 PRO cuya fecha de lanzamiento no sea superior a 18 meses respecto a la fecha de la 
cotización.
2.  Forma o presentación o tipo de chasís: Small Form Factor – SFF (Entre 7 y 10 litros)
3. Almacenamiento: Tipo disco: SSD - Capacidad: 1 Tb PCIE
4. Memoria RAM: 16GB
5. CPU: Debe tener disponible el puerto para conexión del Monitor sin necesidad de convertidores. Debe tener disponibles los puertos para conexión del teclado y Mouse sin necesidad de convertidores. CPU, teclado monitor y mouse deben ser de la misma marca. La CPU y el monitor deben contar con la interfaz de conectividad que garantice la resolución nativa del 
monitor. Se debe entregar el computador de escritorio con todos los cables y conectores requeridos para poner en funcionamiento el equipo. El equipo debe tener instalado la última versión estable de drivers y firmwares
6. Monitor: El monitor por defecto con el que se entrega el computador de escritorio es de 21.5” de tecnología LED IPS, antirreflejo con ajuste de inclinación, altura ajustable y resolución mínimo HD.
7. Teclado: Teclado en español con cable con conexión USB, con teclado numérico a prueba de salpicaduras o derrame de líquidos.
8. Mouse: Mouse con cable con conexión USB con sensor óptico, debe tener 2 botones y scroll.
9. Puerto USB: Mínimo 4 Puertos USB en total, de los cuales al menos 1 debe ser tipo C (ubicado en la parte frontal o trasera). Los puertos deben permanecer libres tras conectar teclado y mouse.
10. Puertos de video: Mínimo 1 Puerto de Video libre tras conectar el monitor.
11. Puerto de Red: Ethernet (RJ-45) 10/100/1000 integrada con compatibilidad nativa de Ipv6 en coexistencia con Ipv4.
12. Multimedia: Conectores auriculares y micrófono de 3,5 mm independiente o en combo y parlante o altavoz interno mono o estéreo.
13. Seguridad: Chip TPM 2.0 (Trusted Platform Module), Versión 2.0 o superior, Discreto o Embebido.
14. Alimentación -Fuente de Poder: Los equipos de cómputo deben contar con fuente de poder interna con capacidad de soporte estable a la configuración final requerida, mínimo 85% de rendimiento al 50% de carga.
15. Garantia de Fabrica: Tres (3) años
16. Mantenimiento Preventivo: Uno (1) durante los tres (3) años de garantia
17. Componentes adicionales con valor: Tarjeta de red inalámbrica PCI o PCIe 802.11 ax 2x2.
• ETP con Certificación Epeat Gold.
• Manejo consumo de energía CPU y Monitor – Energy Star 8.x o superior.
• ETP certificado en el Estándar Militar MIL-STD 810H.
• Instalación del Software propietario de la Entidad Compradora y configuración del ETP.
• Marcación de la carcasa con el logo de la SED (Monitor y CPU).
• Sistema Operativo Windows 11 Pro.
• Guaya de seguridad
</t>
  </si>
  <si>
    <t xml:space="preserve">Unidad  </t>
  </si>
  <si>
    <t xml:space="preserve">Compra  </t>
  </si>
  <si>
    <t>NEXWARE Colombia</t>
  </si>
  <si>
    <t>WINDLIFE TECHNOLOGY SAS</t>
  </si>
  <si>
    <t>SYSTORE COLOMBIA</t>
  </si>
  <si>
    <t>Bolsa, fue entregado por mí, está igual que como se encuentra en la bolsa al día de hoy</t>
  </si>
  <si>
    <t>Ok</t>
  </si>
  <si>
    <t>Computador portatil</t>
  </si>
  <si>
    <t>1. Procesador: Procesador con 8 núcleos físicos y 16 subprocesos, cuyas referencias mínimas correspondan a:Intel Core Ultra 7 y/o AMD Ryzen 7 PRO cuya fecha de lanzamiento no sea superior a 18 meses respecto a la fecha de la cotización.
2.  Forma o presentación o tipo de chasís: Portátiles con pantalla de 14” y peso máximo de 1,8KG con batería incluida.
3. Almacenamiento: Tipo disco: SSD - Capacidad: 1 Tb PCIE
4. Memoria RAM: 16GB
5. Portatil: El equipo debe ser entregado con el cargador, debe ser de uso corporativo con productividad empresarial para uso profesional. El portátil debe tener el puerto para poder conectar teclado, mouse inalámbrico y ranura para poder ponerle guaya de seguridad. Se debe entregar el portátil con todos los
cargadores, cables y conectores requeridos para poner en funcionamiento el equipo.
6. Pantalla: Pantalla de alta definición, iluminada y antirreflejo. Resolución soportadas 1280 x 800 o 1920 x 1080 o superior.
7. Autenticacion: El portátil debe permitir autenticación biométrica de huella dactilar integrado en el equipo y autenticado con el sistema operativo.
8. Teclado y Mouse: Teclado en español latinoamericano, Touchpad con función de activación/desactivación con botón o por software, desplazamiento en dos direcciones o con dos botones de selección que pueden estar incorporados en el touchpad.
9. Bateria: Autonomía mínimo 8 horas de acuerdo con los parámetros definidos por el fabricante del ETP. Se debe entregar certificación UL de la batería
10. Cargador: Adaptador de CA 100-240 V/50-60 Hz. Se debe entregar certificación FCC, CE o UL del cargador.
11.  Cámara web y micrófono integrados : Cámara web integrada de 720p HD y micrófono integrado.
12. Multimedia: Conectores auriculares y micrófono de 3,5 mm independiente o en combo y parlante o altavoz interno mono o estéreo
13. Puerto de Red: Ethernet (RJ-45) 10/100/1000 o Ethernet mini RJ-45 integrado, con compatibilidad nativa de Ipv6 en coexistencia con Ipv4.
14. Puertos USB: Mínimo 3 Puertos USB en total, de los cuales al menos 1 debe ser tipo C USB.
15. Puertos Video: Minimo 1 puerto de Video
16. Tarjeta de Video: Integrada
17. WIFI: Wifi 6 – Wireless 802.11 ax (2x2) integrada.
18. Bluetooth: Bluetooth 5.x integrado
19. Administración de seguridad: Seguridad con chip TPM (Trusted Platform Module), Versión 2.0 o superior, Discreto o Embebido.
20. Garantia de Fabrica: Tres (3) años
21. Mantenimiento Preventivo: Uno (1) durante los tres (3) años de garantia
22. Componentes adicionales con valor: ETP con Certificación Epeat Gold.
• Manejo consumo de energía Energy Star 8.x o superior.
• ETP certificado en el Estándar Militar MIL-STD 810H.
• Instalación del Software propietario de la Entidad Compradora y configuración del ETP.
• Sistema Operativo Windows 11 Pro.
• Guaya de seguridad.
• Auriculares</t>
  </si>
  <si>
    <t>FALABELLA</t>
  </si>
  <si>
    <t>Impresora Multifuncional</t>
  </si>
  <si>
    <t>IMPRESORA MULTIFUNCIONAL LÁSER MONOCROMÁTICA, VELOCIDAD: MÍNIMO 50 PPM CARTA O SUPERIOR, TIEMPO DE IMPRESIÓN DE PRIMERA PÁGINA: MENOR IGUAL A 10 SEGUNDOS. MÍNIMO 533 MHZ, CICLO ÚTIL: 20.000 PGS. MENSUALES MÍNIMO, MEMORIA: MÍNIMO DE 2 GB O SUPERIOR, RESOLUCIÓN: 1200 X 600 DPI, BANDEJA DE PAPEL: DOS BANDEJAS, UNA MANUAL DE 100 HOJAS Y OTRA DE 500 HOJAS PARA PAPEL CARTA Y OFICIO, AJUSTABLE. CONECTIVIDAD: USB 2.0 HI-SPEED, RED ETHERNET 10/100/1000 BASE-TX CONECTOR RJ-45, TAMAÑO DE IMPRESIÓN HASTA PAPEL OFICIO. COPIADO VELOCIDAD DE COPIADO: 50 CPM CARTA O SUPERIOR, RESOLUCIÓN DE COPIADO: 600 X 600 DPI, RANGO DE AMPLIACIÓN-REDUCCIÓN: 25% - 400%. ESCANEADO CAPACIDAD DE ADF DE 50 HOJAS MÍNIMO, VELOCIDAD DE ESCANEO MÍNIMO 50 PPM O SUPERIOR, TAMAÑOS SOPORTADOS CARTA, OFICIO EN ADF, RESOLUCIÓN ÓPTICA DE:600 X 600 DPI, CAPACIDAD DE ESCANEO MÍNIMA EN ADF Y EN CAMA PLANA TAMAÑO OFICIO, ESCANEO Y COPIA A DOBLE CARA ADF EN UNA SOLA PASADA DIGITALIZACIÓN A PC POR CONEXIÓN USB, CARPETA DE RED Y USB MEMORY, DIGITALIZACIÓN A EMAIL, INCLUIR SOFTWARE DE CONTROL DE ESCANEO DURANTE TODO EL PERIODO DE GARANTÍA DE LA IMPRESORA. CONECTIVIDAD ESTÁNDAR 1 DISPOSITIVO USB 2.0 DE ALTA VELOCIDAD 1 PUERTO DE RED ETHERNET 10/100/1000 BASE-TX, SISTEMAS OPERATIVOS COMPATIBLES MICROSOFT® WINDOWS® 7 (32 BIT, 64 BIT), WINDOWS® 10 (32 BIT, 64 BIT), WINDOWS® 11 (32 BIT, 64 BIT). SE DEBEN ENTREGAR LOS DRIVERS Y PROGRAMAS NECESARIOS PARA SU INSTALACIÓN CONSUMIBLES UNITARIOS ORIGINALES NECESARIOS PARA IMPRIMIR 100.000 PÁGINAS INCLUYENDO EL TONER INICIAL, POR CADA MÁQUINA SUMINISTRADA. GARANTÍA: SE SOLICITA UNA GARANTÍA DE 3 AÑOS EN SITIO CERTIFICADA POR EL FABRICANTE, EL CONTRATISTA DEBE SUMINISTRAR EL SOFTWARE NECESARIO PARA LA ADMINISTRACIÓN DE LAS IMPRESORAS EN RED Y EL CONTROL DE LA OPERACIÓN DE ESTAS DURANTE EL TIEMPO DE LA GARANTÍA. LAS IMPRESORAS OFRECIDAS DEBEN SER ADMINISTRADAS POR SOFTWARE, DONDE LOS ADMINISTRADORES PUEDEN OTORGAR ACCESO SEGÚN LAS RESPONSABILIDADES DEL USUARIO, Y LOS USUARIOS SÓLO VEAN LAS FUNCIONES Y CARACTERÍSTICAS QUE NECESITAN PARA REALIZAR SU TRABAJO. CERTIFICADOS: CERTIFICADO DE DISTRIBUCIÓN DIRECTA DEL FABRICANTE DE LOS EQUIPOS OFRECIDOS. EL CONTRATISTA DENTRO DEL TIEMPO DE LA EJECUCIÓN DEL CONTRATO, DEBERÁ PRESENTAR EL CERTIFICADO EMITIDO POR EL FABRICANTE SUCURSAL COLOMBIA, DE LA IMPRESORA MULTIFUNCIONAL “OFRECIDOS EN EL CUAL SE INDIQUE QUE EL CANAL ESTÁ EN CAPACIDAD DE COMERCIALIZAR LOS PRODUCTOS EN EL PAÍS Y ADEMÁS QUE ESTÁ EN CAPACIDAD DE OFRECER LOS SERVICIOS DE INSTALACIÓN, CAPACITACIÓN OP, MANTENIMIENTO Y SOPORTE DE LOS MISMOS, DURANTE LA VIGENCIA DEL CONTRATO. CERTIFICADO DE SUMINISTRO DE REPUESTOS: EL CONTRATISTA DENTRO DEL TIEMPO DE LA EJECUCIÓN DEL CONTRATO, DEBERÁ PRESENTAR CERTIFICACIÓN EXPEDIDA POR EL FABRICANTE DE LAS IMPRESORAS MULTIFUNCIONALES, QUE GARANTICE EL SUMINISTRO DE REPUESTOS ORIGINALES PARA LAS IMPRESORAS MULTIFUNCIONALES, DURANTE MÍNIMO CINCO AÑOS. EL FABRICANTE DE LAS IMPRESORAS DEBE TENER PRESENCIA DIRECTA EN EL PAÍS A TRAVÉS DE SUCURSAL O SUBSIDIARIA. (ADJUNTAR CERTIFICADO DE CÁMARA DE COMERCIO). EL PROCESO DE INSTALACIÓN ES EL SIGUIENTE: SE DEBE ENTREGAR Y PROBAR QUE FUNCIONA LA IMPRESORA MULTIFUNCIONAL CON EL PROCEDIMIENTO BÁSICO DE ENCENDIDO, CONEXIÓN DEL CABLE DE PODER A UNA TOMA DE CORRIENTE, SE DEBE VERIFICAR EL FUNCIONAMIENTO DE LOS ACCESORIOS QUE SE ENTREGUEN CON LA IMPRESORA MULTIFUNCIONAL CABLE DE RED USB, PATCH CORD PARA RED LAN, Y DEMÁS NECESARIOS PARA LA FUNCIONALIDAD DE LA IMPRESORA</t>
  </si>
  <si>
    <t>ALHUM</t>
  </si>
  <si>
    <t>HOMECENTER</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</si>
  <si>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</si>
  <si>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</si>
  <si>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</si>
  <si>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</si>
  <si>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</si>
  <si>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</si>
  <si>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</si>
  <si>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</si>
  <si>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</si>
  <si>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</si>
  <si>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</si>
  <si>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</si>
  <si>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</si>
  <si>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</si>
  <si>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</si>
  <si>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</si>
  <si>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</si>
  <si>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</si>
  <si>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</si>
  <si>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</si>
  <si>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</si>
  <si>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</si>
  <si>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</si>
  <si>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</si>
  <si>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</si>
  <si>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</si>
  <si>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</si>
  <si>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</si>
  <si>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</si>
  <si>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</si>
  <si>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</si>
  <si>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</si>
  <si>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 xml:space="preserve"> IVA incluido </t>
  </si>
  <si>
    <t xml:space="preserve"> Si tiene IVA </t>
  </si>
  <si>
    <t>SGD_ VARIOS 19-02-2026 SAS</t>
  </si>
  <si>
    <t>Gestión</t>
  </si>
  <si>
    <t>SG DIGITAL</t>
  </si>
  <si>
    <t xml:space="preserve"> Dicoes _ varios 12-02-2026.pdf </t>
  </si>
  <si>
    <t xml:space="preserve"> DICOES GRUPÓ PUBLICITARIO SAS </t>
  </si>
  <si>
    <t xml:space="preserve"> Precio sin Iva </t>
  </si>
  <si>
    <t>Afiche Medio Pliego Unidad</t>
  </si>
  <si>
    <t>Sandra Vargas</t>
  </si>
  <si>
    <t>Dicoes _ varios 12-02-2026</t>
  </si>
  <si>
    <t>DICOES GRUPÓ PUBLICITARIO SAS</t>
  </si>
  <si>
    <t>Sandra vargas</t>
  </si>
  <si>
    <t>A LOT STUDIO SAS_Varios.pdf</t>
  </si>
  <si>
    <t>A LOT STUDIO SAS</t>
  </si>
  <si>
    <t xml:space="preserve"> SGD_ VARIOS 19-02-2026 SAS </t>
  </si>
  <si>
    <t xml:space="preserve"> SG DIGITAL S.A.S </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</si>
  <si>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</si>
  <si>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</si>
  <si>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</si>
  <si>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SG DIGITAL S.A.S</t>
  </si>
  <si>
    <t xml:space="preserve"> A LOT STUDIO SAS_Varios.pdf </t>
  </si>
  <si>
    <t xml:space="preserve"> A LOT STUDIO SAS </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</si>
  <si>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</si>
  <si>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</si>
  <si>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</si>
  <si>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</si>
  <si>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 xml:space="preserve"> Nexus_varios 16-02-2026.pdf </t>
  </si>
  <si>
    <t xml:space="preserve"> NEXUS  </t>
  </si>
  <si>
    <t>Afiche tabloide  Unidad</t>
  </si>
  <si>
    <t>ANGIE PACHÓN _VARIOS 19-02-2026.pdf</t>
  </si>
  <si>
    <t>Angie Pachon (personalizado INK)</t>
  </si>
  <si>
    <t xml:space="preserve"> No tiene IVA </t>
  </si>
  <si>
    <t xml:space="preserve"> $ -   </t>
  </si>
  <si>
    <t xml:space="preserve"> Dicoes _ varios 12-02-2026 </t>
  </si>
  <si>
    <t>Se realizara el ajuste en las tres angie pachon no tiene rutse solcita qie el proveedor lo envie</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</si>
  <si>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</si>
  <si>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</si>
  <si>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</si>
  <si>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</si>
  <si>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 xml:space="preserve"> Inventiva_varios 17-02-2026 </t>
  </si>
  <si>
    <t xml:space="preserve"> INVENTIVA </t>
  </si>
  <si>
    <t>AfichePliego 1.000 unidades</t>
  </si>
  <si>
    <t>Publikraft 05-05-2026 varios.pdf</t>
  </si>
  <si>
    <t>PUBLI KRAFF</t>
  </si>
  <si>
    <t xml:space="preserve"> JOES 05-05-2026 VARIOS </t>
  </si>
  <si>
    <t xml:space="preserve"> JOES PUBLICIDAD </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</si>
  <si>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</si>
  <si>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</si>
  <si>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</si>
  <si>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</si>
  <si>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</si>
  <si>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 xml:space="preserve"> Maria Conflicto -Vario 19-02-2026.pdf </t>
  </si>
  <si>
    <t xml:space="preserve"> MARIA CONFLICTO </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</si>
  <si>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</si>
  <si>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</si>
  <si>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 xml:space="preserve"> ANGIE PACHÓN _VARIOS 19-02-2026.pdf </t>
  </si>
  <si>
    <t xml:space="preserve"> Angie Pachon (personalizado INK)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</si>
  <si>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</si>
  <si>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</si>
  <si>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</si>
  <si>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</si>
  <si>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</si>
  <si>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</si>
  <si>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</si>
  <si>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</si>
  <si>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 xml:space="preserve"> Tiendas Jumbo_Agua Cristal 24 Unidades X 300ml </t>
  </si>
  <si>
    <t xml:space="preserve"> Tiendas Jumbo </t>
  </si>
  <si>
    <t>Se corrige el link 04012026/coti 1</t>
  </si>
  <si>
    <t>OPERADOR LOGÍSTICO</t>
  </si>
  <si>
    <t>Agua en botella x 24 unidades 500 ml</t>
  </si>
  <si>
    <t>Suministro Botellas plástica con Agua.
500 ML</t>
  </si>
  <si>
    <t>SERVICIO</t>
  </si>
  <si>
    <t xml:space="preserve">   </t>
  </si>
  <si>
    <t>Estimación de precios con base en el proceso FDLSUBA-LP-013-2025 (140689) – Contrato 1000 – 2025, indexando el incremento de precios en el mercado con base en el Índice de Precios al Consumidor (IPC) para el mes de marzo de 2026, el cual fue de 5,56%.</t>
  </si>
  <si>
    <t xml:space="preserve"> OPERADOR LOGÍSTICO </t>
  </si>
  <si>
    <t xml:space="preserve"> FUNCAS </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</si>
  <si>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</si>
  <si>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</si>
  <si>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</si>
  <si>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</si>
  <si>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</si>
  <si>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</si>
  <si>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</si>
  <si>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 xml:space="preserve"> Papeleria estacion de suba_Varios </t>
  </si>
  <si>
    <t xml:space="preserve"> Papeleria Estacion de Suba </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</si>
  <si>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</si>
  <si>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</si>
  <si>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</si>
  <si>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</si>
  <si>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</si>
  <si>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 xml:space="preserve"> Precio sin Ipoconsumo </t>
  </si>
  <si>
    <t xml:space="preserve"> Si tiene IPOCONSUMO </t>
  </si>
  <si>
    <t>Catering Depot.pdf</t>
  </si>
  <si>
    <t>Catering Depot</t>
  </si>
  <si>
    <t xml:space="preserve"> D&amp;R PRODUCCIONES_LOGISTICA_VARIOS_13-03-2026.pdf </t>
  </si>
  <si>
    <t xml:space="preserve"> D&amp;R PRODUCCIONES SAS </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</si>
  <si>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</si>
  <si>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</si>
  <si>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</si>
  <si>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</si>
  <si>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</si>
  <si>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</si>
  <si>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</si>
  <si>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</si>
  <si>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</si>
  <si>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</si>
  <si>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</si>
  <si>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</si>
  <si>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</si>
  <si>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</si>
  <si>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 xml:space="preserve"> PRODUCCIONES_EL_SOL_VARIOS.pdf </t>
  </si>
  <si>
    <t xml:space="preserve"> PRODUCCIONES EL SOL </t>
  </si>
  <si>
    <t>80141607-92101902</t>
  </si>
  <si>
    <t>Alquiler ambulancia</t>
  </si>
  <si>
    <t>Alquiler de Ambulancia medicalizada durante una jornada de 6 a 8 horas</t>
  </si>
  <si>
    <t>Ambulacias Particulares Ayudar_Ambulancia.pdf</t>
  </si>
  <si>
    <t>Ambulancias Particulares Ayudar</t>
  </si>
  <si>
    <t>D&amp;R PRODUCCIONES_LOGISTICA_VARIOS_13-03-2026.pdf</t>
  </si>
  <si>
    <t>D&amp;R PRODUCCIONES SAS</t>
  </si>
  <si>
    <t xml:space="preserve"> LOGISTBOX L&amp;L SAS </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</si>
  <si>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</si>
  <si>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</si>
  <si>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</si>
  <si>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</si>
  <si>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</si>
  <si>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</si>
  <si>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</si>
  <si>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</si>
  <si>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</si>
  <si>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</si>
  <si>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</si>
  <si>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</si>
  <si>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</si>
  <si>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</si>
  <si>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</si>
  <si>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</si>
  <si>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</si>
  <si>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 xml:space="preserve"> PROVENSA 17-04-2026.pdf </t>
  </si>
  <si>
    <t xml:space="preserve"> COMERCIALIZADORA PROVENSA </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</si>
  <si>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</si>
  <si>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</si>
  <si>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</si>
  <si>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</si>
  <si>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</si>
  <si>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</si>
  <si>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FUNCAS</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</si>
  <si>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</si>
  <si>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</si>
  <si>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</si>
  <si>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</si>
  <si>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</si>
  <si>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</si>
  <si>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</si>
  <si>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</si>
  <si>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</si>
  <si>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</si>
  <si>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</si>
  <si>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</si>
  <si>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</si>
  <si>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</si>
  <si>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</si>
  <si>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</si>
  <si>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</si>
  <si>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</si>
  <si>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</si>
  <si>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</si>
  <si>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</si>
  <si>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</si>
  <si>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</si>
  <si>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</si>
  <si>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</si>
  <si>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</si>
  <si>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</si>
  <si>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</si>
  <si>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</si>
  <si>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</si>
  <si>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 xml:space="preserve"> On Music Eventos_Varios.pdf </t>
  </si>
  <si>
    <t xml:space="preserve"> On Music Eventos </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</si>
  <si>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</si>
  <si>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</si>
  <si>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</si>
  <si>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</si>
  <si>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</si>
  <si>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</si>
  <si>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</si>
  <si>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</si>
  <si>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</si>
  <si>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</si>
  <si>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</si>
  <si>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</si>
  <si>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</si>
  <si>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</si>
  <si>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</si>
  <si>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</si>
  <si>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</si>
  <si>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</si>
  <si>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</si>
  <si>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</si>
  <si>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</si>
  <si>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</si>
  <si>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</si>
  <si>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</si>
  <si>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 xml:space="preserve"> EFECTO_MASIVO_24_03.pdf </t>
  </si>
  <si>
    <t xml:space="preserve"> EFECTO_MASIVO </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</si>
  <si>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</si>
  <si>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</si>
  <si>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</si>
  <si>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</si>
  <si>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</si>
  <si>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LOGISTBOX L&amp;L SAS</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</si>
  <si>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</si>
  <si>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</si>
  <si>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</si>
  <si>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</si>
  <si>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</si>
  <si>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</si>
  <si>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</si>
  <si>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</si>
  <si>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</si>
  <si>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</si>
  <si>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</si>
  <si>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</si>
  <si>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</si>
  <si>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</si>
  <si>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</si>
  <si>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</si>
  <si>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</si>
  <si>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</si>
  <si>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</si>
  <si>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</si>
  <si>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</si>
  <si>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</si>
  <si>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</si>
  <si>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</si>
  <si>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</si>
  <si>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</si>
  <si>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</si>
  <si>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 PRODUCCIONES_EL_SOL_19_03.pdf </t>
  </si>
  <si>
    <t xml:space="preserve"> 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</si>
  <si>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</si>
  <si>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</si>
  <si>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</si>
  <si>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</si>
  <si>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Alquiler Tarima 6 x 6 Jornada completa</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</si>
  <si>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</si>
  <si>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Jornada completa
</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</si>
  <si>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</si>
  <si>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</si>
  <si>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</si>
  <si>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</si>
  <si>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</si>
  <si>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</si>
  <si>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</si>
  <si>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</si>
  <si>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</si>
  <si>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</si>
  <si>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</si>
  <si>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</si>
  <si>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</si>
  <si>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</si>
  <si>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</si>
  <si>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</si>
  <si>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</si>
  <si>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</si>
  <si>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</si>
  <si>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</si>
  <si>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</si>
  <si>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</si>
  <si>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 xml:space="preserve"> Gran papelera_Varios 11-02-2026 </t>
  </si>
  <si>
    <t xml:space="preserve"> La gran Papeleria </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</si>
  <si>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</si>
  <si>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</si>
  <si>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</si>
  <si>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</si>
  <si>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</si>
  <si>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</si>
  <si>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</si>
  <si>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</si>
  <si>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</si>
  <si>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</si>
  <si>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</si>
  <si>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</si>
  <si>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</si>
  <si>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 xml:space="preserve"> ASOCIACION COLOMBIANA DE MEDICOS VETERINARIOS Y ZOOTECNISTAS ESPECIALISTAS EN AVICULTURA.pdf </t>
  </si>
  <si>
    <t xml:space="preserve"> ASOCIACION COLOMBIANA DE MEDICOS VETERINARIOS Y ZOOTECNISTAS ESPECIALISTAS EN AVICULTURA </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</si>
  <si>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</si>
  <si>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</si>
  <si>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</si>
  <si>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</si>
  <si>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</si>
  <si>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</si>
  <si>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 xml:space="preserve"> AMCI INGENIEROS 17-04-2026 .pdf </t>
  </si>
  <si>
    <t xml:space="preserve"> AMCI INGENIERIAS SAS </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</si>
  <si>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</si>
  <si>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</si>
  <si>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</si>
  <si>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</si>
  <si>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</si>
  <si>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</si>
  <si>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 xml:space="preserve"> Easy Colombia_Bisturí 9 mm Forte </t>
  </si>
  <si>
    <t xml:space="preserve"> EASY COLOMBIA </t>
  </si>
  <si>
    <t>Bitácora icopel ½ papel bond 50 hojas</t>
  </si>
  <si>
    <t>Bitácora icopel ½ papel bond 50 hojas. Papel bond blanco 75 g/m².</t>
  </si>
  <si>
    <t>Gran papelera_Varios 11-02-2026</t>
  </si>
  <si>
    <t>Gran Papelera</t>
  </si>
  <si>
    <t>Cartel Arte y papeleria</t>
  </si>
  <si>
    <t xml:space="preserve"> Icopel_Bitácora icopel ½ papel bond 50 hojas </t>
  </si>
  <si>
    <t xml:space="preserve"> Icopel </t>
  </si>
  <si>
    <t>Block iris tamaño carta</t>
  </si>
  <si>
    <t>Block de papel Iris, con hojas de 125 g/m², tamaño carta (21.6 x 27.9 cm), x 50 hojas</t>
  </si>
  <si>
    <t>Tienda estudiantil_Varios</t>
  </si>
  <si>
    <t>Tienda Estudiantil</t>
  </si>
  <si>
    <t xml:space="preserve"> Renovacion libreria y papeleria_Varios 16-02-2026... </t>
  </si>
  <si>
    <t xml:space="preserve"> Renovacion Libreria y Papeleria </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</si>
  <si>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</si>
  <si>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</si>
  <si>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</si>
  <si>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</si>
  <si>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</si>
  <si>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</si>
  <si>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 xml:space="preserve"> Gran Papelera </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</si>
  <si>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</si>
  <si>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</si>
  <si>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</si>
  <si>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</si>
  <si>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Renovacion libreria y papeleria_Varios 16-02-2026...</t>
  </si>
  <si>
    <t>Renovacion Libreria y Papeleria</t>
  </si>
  <si>
    <t xml:space="preserve"> Comercial papelera_Block Belpapel Origami 15x15cm x50 hjs </t>
  </si>
  <si>
    <t xml:space="preserve"> Comercial Papelera </t>
  </si>
  <si>
    <t>Bloque de plastilina 250 gr.</t>
  </si>
  <si>
    <t>Plastilina en bloque x 250 gr, en colores surtidos</t>
  </si>
  <si>
    <t>Papeleria estacion de suba_Varios</t>
  </si>
  <si>
    <t>Papeleria la Estacion de Suba</t>
  </si>
  <si>
    <t xml:space="preserve"> Papelería gran central_varios 06-02-2026 </t>
  </si>
  <si>
    <t xml:space="preserve"> Papeleria gran Estacion </t>
  </si>
  <si>
    <t>Bola de icopor diametro 10 cm</t>
  </si>
  <si>
    <t>Bolas de icopor diametro 10 cm</t>
  </si>
  <si>
    <t xml:space="preserve"> Cartel arte y papeleria_varios </t>
  </si>
  <si>
    <t xml:space="preserve"> Cartel Arte y Papeleria </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</si>
  <si>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</si>
  <si>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</si>
  <si>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</si>
  <si>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</si>
  <si>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</si>
  <si>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</si>
  <si>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</si>
  <si>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Papelería gran central_varios 06-02-2026</t>
  </si>
  <si>
    <t>Papeleria Gran Central</t>
  </si>
  <si>
    <t xml:space="preserve"> Tienda estudiantil_Varios </t>
  </si>
  <si>
    <t xml:space="preserve"> Tienda Estudiantil </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</si>
  <si>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</si>
  <si>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</si>
  <si>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</si>
  <si>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</si>
  <si>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 xml:space="preserve"> Papeleria Gran central </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</si>
  <si>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</si>
  <si>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</si>
  <si>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</si>
  <si>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</si>
  <si>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</si>
  <si>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</si>
  <si>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 xml:space="preserve"> Promall_Botella en Aluminio Action 750ml.pdf </t>
  </si>
  <si>
    <t xml:space="preserve"> Promal </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</si>
  <si>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</si>
  <si>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</si>
  <si>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</si>
  <si>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</si>
  <si>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</si>
  <si>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</si>
  <si>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 xml:space="preserve"> Botella en aluminio tower - Markados Tienda de Promocionales online Colombia.pdf </t>
  </si>
  <si>
    <t xml:space="preserve"> Marcados tienda promocionales </t>
  </si>
  <si>
    <t>Botellón de agua con soporte</t>
  </si>
  <si>
    <t>20 Litros</t>
  </si>
  <si>
    <t>Tiendas Jumbo_Agua Cristal botellón 20L.pdf</t>
  </si>
  <si>
    <t>Tiendas Jumbo</t>
  </si>
  <si>
    <t>Megaaredil_Agua Cristal Botellon</t>
  </si>
  <si>
    <t>Megaredi</t>
  </si>
  <si>
    <t xml:space="preserve"> Tiendas Jumbo_Agua Cristal botellón 20L.pdf </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</si>
  <si>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</si>
  <si>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</si>
  <si>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</si>
  <si>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</si>
  <si>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</si>
  <si>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</si>
  <si>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</si>
  <si>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</si>
  <si>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</si>
  <si>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 xml:space="preserve"> angie Pachon (personalizado INK) </t>
  </si>
  <si>
    <t>Camiseta t-shirt o Camiseta blanca</t>
  </si>
  <si>
    <t>100% en algodón de 185 gr. cuello redondo y/o en v, de diferentes tallas, marcadas en screen 4 tintas. fabricación y materiales nacionales</t>
  </si>
  <si>
    <t>Maria Conflicto -Vario 19-02-2026.pdf</t>
  </si>
  <si>
    <t>MARIA CONFLICTO</t>
  </si>
  <si>
    <t xml:space="preserve"> Inventiva_varios 17-02-2026.pdf </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</si>
  <si>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</si>
  <si>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</si>
  <si>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</si>
  <si>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</si>
  <si>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</si>
  <si>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 xml:space="preserve"> Papeleria jonan_Cartón Cartulina wpc reverso blanco mate 315 grs 70 x 100 </t>
  </si>
  <si>
    <t xml:space="preserve"> Papeleria Jonan </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</si>
  <si>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</si>
  <si>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</si>
  <si>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</si>
  <si>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</si>
  <si>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</si>
  <si>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</si>
  <si>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</si>
  <si>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 xml:space="preserve"> Inversiones sja sas_Cartuchera Escolar </t>
  </si>
  <si>
    <t xml:space="preserve"> Inversiones sja sas </t>
  </si>
  <si>
    <t>Cartulina durex octavo paquete x  20 unidades</t>
  </si>
  <si>
    <t>Paquete de 20 láminas de cartulina Durex tamaño 1/8 (25 x 35 cm), gramaje de 140 g/m². Textura rugosa de alta absorción, color blanco natural.</t>
  </si>
  <si>
    <t xml:space="preserve"> Celeste_CARTULINA DUREX 1_8 PAQ X 20 </t>
  </si>
  <si>
    <t xml:space="preserve"> Celeste </t>
  </si>
  <si>
    <t>Cartulina Medio Pliego</t>
  </si>
  <si>
    <t>Lámina de cartulina de 50 x 70 cm (medio pliego), gramaje de 180g a 220g y acabado mate uniforme.</t>
  </si>
  <si>
    <t>Cartel Arte y Papeleria</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</si>
  <si>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</si>
  <si>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</si>
  <si>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</si>
  <si>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</si>
  <si>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</si>
  <si>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</si>
  <si>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</si>
  <si>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 xml:space="preserve"> Exito_Block Cartulina </t>
  </si>
  <si>
    <t xml:space="preserve"> Exito </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</si>
  <si>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</si>
  <si>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</si>
  <si>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</si>
  <si>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</si>
  <si>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 xml:space="preserve"> JEGAR PUBLICIDAD MISIONES.pdf </t>
  </si>
  <si>
    <t xml:space="preserve"> JEGAR PUBLICIDAD MISIONES </t>
  </si>
  <si>
    <t>Cinta enmascarar 48 mm x40 mt</t>
  </si>
  <si>
    <t>Cinta de enmascarar de alta adherencia de 48 mm (2") x 20 m</t>
  </si>
  <si>
    <t xml:space="preserve"> Comercializadora tj_Varios </t>
  </si>
  <si>
    <t xml:space="preserve"> Comercializadora Tj </t>
  </si>
  <si>
    <t>Cinta transparente gruesa</t>
  </si>
  <si>
    <t>Cinta de polipropileno transparente de 48 mm de ancho x 160 m de longitud, con un espesor de 1143 µm y acabado brillante. Adhesivo de alta adherencia y película resistente a la tensión.</t>
  </si>
  <si>
    <t xml:space="preserve"> Papeleria Gran Central </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</si>
  <si>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</si>
  <si>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</si>
  <si>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</si>
  <si>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</si>
  <si>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</si>
  <si>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</si>
  <si>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</si>
  <si>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 xml:space="preserve"> Renovacion libreria y papeleria </t>
  </si>
  <si>
    <t>Colores  Caja x 12 punta sencilla</t>
  </si>
  <si>
    <t>Caja de lápices de colores x 12 unidades, única punta, de minas suaves, resistentes y fácil de afilar</t>
  </si>
  <si>
    <t>Renovacion libreria y papeleria</t>
  </si>
  <si>
    <t>INVER Y DISTRIBUIDORES DIAMOND_Varios</t>
  </si>
  <si>
    <t>INVER Y DISTRIBUIDORES DIAMOND</t>
  </si>
  <si>
    <t xml:space="preserve"> Papelería Jonan_Colores x 12 + 3 Lápices - FABER-CASTELL </t>
  </si>
  <si>
    <t>80141607-90101602</t>
  </si>
  <si>
    <t>Compra Carpa 3 x 3</t>
  </si>
  <si>
    <t>Compra Carpa 3X3 con laterales. Incluye transporte, y entrega en el lugar requerido.</t>
  </si>
  <si>
    <t>Mundial de carpas y alquileres S.A.S 27-04-2026.pdf</t>
  </si>
  <si>
    <t>Mundial de carpas y alquileres S.A.S</t>
  </si>
  <si>
    <t xml:space="preserve"> CARPAS EVOLUTION SAS.pdf </t>
  </si>
  <si>
    <t xml:space="preserve"> CARPAS EVOLUTIONS </t>
  </si>
  <si>
    <t>Compra Carpa 4 x 4</t>
  </si>
  <si>
    <t>Compra Carpa 4X4 con laterales. Incluye transporte, instalación y entrega en el lugar requerido, montaje y desmontaje, alquiler por día.</t>
  </si>
  <si>
    <t>Carpas 4x4 - CALISOMBRAS _ CaliSombras.pdf</t>
  </si>
  <si>
    <t>Cali Sombra</t>
  </si>
  <si>
    <t>CARPAS EVOLUTION SAS</t>
  </si>
  <si>
    <t xml:space="preserve"> TOLDOS Y PERGOLAS-Carpas 4x4 .pdf </t>
  </si>
  <si>
    <t xml:space="preserve"> TOLDOS Y PERGOLAS </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</si>
  <si>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</si>
  <si>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</si>
  <si>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</si>
  <si>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</si>
  <si>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</si>
  <si>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</si>
  <si>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</si>
  <si>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</si>
  <si>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</si>
  <si>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</si>
  <si>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 xml:space="preserve"> Panafargo_cuaderno pasta dura grande cuadriculado argollado 5 o 7 materias </t>
  </si>
  <si>
    <t xml:space="preserve"> Panafargo </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</si>
  <si>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</si>
  <si>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</si>
  <si>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</si>
  <si>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</si>
  <si>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</si>
  <si>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</si>
  <si>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</si>
  <si>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</si>
  <si>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</si>
  <si>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</si>
  <si>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</si>
  <si>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Nexus_varios 16-02-2026.pdf</t>
  </si>
  <si>
    <t xml:space="preserve"> ANGIE PACHÓN _VARIOS 19-02-2026 </t>
  </si>
  <si>
    <t>El valor referenciado en estas cotizaciones es unitario para comprar la cantidad de escarapelas total, no se puede tomar como valor unitario dentro del estudio</t>
  </si>
  <si>
    <t>Escarapela 100 unidades</t>
  </si>
  <si>
    <t>Cotizacion Publikraft 06-03-2026 varios.pdf</t>
  </si>
  <si>
    <t>Publikraft s</t>
  </si>
  <si>
    <t xml:space="preserve"> NEXUS ESTUDIO GRÁFICOS </t>
  </si>
  <si>
    <t>Escarapela 50 unidades</t>
  </si>
  <si>
    <t xml:space="preserve"> Maria Conflicto -Vario 19-02-2026 </t>
  </si>
  <si>
    <t xml:space="preserve"> Maria Conflicto </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</si>
  <si>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</si>
  <si>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</si>
  <si>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</si>
  <si>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</si>
  <si>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 xml:space="preserve"> ENTRERPRISE SSR_Varios </t>
  </si>
  <si>
    <t xml:space="preserve"> ENTREPRISE </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</si>
  <si>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</si>
  <si>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</si>
  <si>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</si>
  <si>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</si>
  <si>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</si>
  <si>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 xml:space="preserve"> IMAGROUP COLOMBIA S.A.S </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</si>
  <si>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</si>
  <si>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</si>
  <si>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</si>
  <si>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</si>
  <si>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 xml:space="preserve"> Ipoconsumo Incluido </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</si>
  <si>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</si>
  <si>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</si>
  <si>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</si>
  <si>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</si>
  <si>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</si>
  <si>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</si>
  <si>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</si>
  <si>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</si>
  <si>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</si>
  <si>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</si>
  <si>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</si>
  <si>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</si>
  <si>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 xml:space="preserve"> Panafargo_Set Pinceles Para Pintar Estuche Surtido </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</si>
  <si>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</si>
  <si>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</si>
  <si>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 xml:space="preserve"> Panamericana_Set de pinceles azules x 10 piezas </t>
  </si>
  <si>
    <t xml:space="preserve"> Panamericana </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</si>
  <si>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</si>
  <si>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</si>
  <si>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</si>
  <si>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</si>
  <si>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</si>
  <si>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</si>
  <si>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 xml:space="preserve"> Entrelanas Sala de Tejido_Lana Papatya Ecological Cotton # 503 Magenta </t>
  </si>
  <si>
    <t xml:space="preserve"> 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</si>
  <si>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</si>
  <si>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</si>
  <si>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</si>
  <si>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</si>
  <si>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</si>
  <si>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</si>
  <si>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 xml:space="preserve"> Lana Silvia Clásica 4.5 </t>
  </si>
  <si>
    <t xml:space="preserve"> Lana Silvia </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</si>
  <si>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</si>
  <si>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</si>
  <si>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</si>
  <si>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</si>
  <si>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 xml:space="preserve"> INVER Y DISTRIBUIDORES DIAMOND_Varios </t>
  </si>
  <si>
    <t xml:space="preserve"> INVER Y DISTRIBUIDORES DIAMOND </t>
  </si>
  <si>
    <t>Lápiz caja x 12</t>
  </si>
  <si>
    <t>Caja de 12 lápices de grafito graduación HB (No. 2), mina de alta resistencia y trazo suave. Cuerpo de madera de alta calidad para un tajado fácil y uniforme, ideal para escritura general, dibujo básico y uso escolar.</t>
  </si>
  <si>
    <t>Panamericana_Lápiz caja x 12.pdf</t>
  </si>
  <si>
    <t>Marcela Gonzalez</t>
  </si>
  <si>
    <t>Exito_Lápiz caja x 12.pdf</t>
  </si>
  <si>
    <t xml:space="preserve"> Norma_Lápiz caja x 12.pdf </t>
  </si>
  <si>
    <t xml:space="preserve"> Norma </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</si>
  <si>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</si>
  <si>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</si>
  <si>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</si>
  <si>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</si>
  <si>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</si>
  <si>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</si>
  <si>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 xml:space="preserve"> Comercial Papelera_Lápiz Carboncillo Charcoal con pita.pdf </t>
  </si>
  <si>
    <t>Lápiz triangular MAE Caja x 12</t>
  </si>
  <si>
    <t>Caja de 12 lápices con cuerpo de forma triangular ergonómica, mina de grafito graduación HB</t>
  </si>
  <si>
    <t>Comercial Papeleria_Lápiz triangular MAE Caja x 12.pdf</t>
  </si>
  <si>
    <t>Comercial Papeleria</t>
  </si>
  <si>
    <t>La Gran Papeleria</t>
  </si>
  <si>
    <t xml:space="preserve"> Papeleria la Estacion de Suba </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</si>
  <si>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</si>
  <si>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</si>
  <si>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</si>
  <si>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</si>
  <si>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</si>
  <si>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 xml:space="preserve"> Papeleria Grancentral San Victorino_Lienzo 20x30 Centimetros Con Bastidor.pdf </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</si>
  <si>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</si>
  <si>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</si>
  <si>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</si>
  <si>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Papeleria Gran central</t>
  </si>
  <si>
    <t xml:space="preserve"> Panamericana_Lienzo panel Basic Langer blanco de 20 x 20 cm.pdf </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</si>
  <si>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</si>
  <si>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</si>
  <si>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</si>
  <si>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</si>
  <si>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</si>
  <si>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</si>
  <si>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 xml:space="preserve"> Papeleria Paraiso.pdf </t>
  </si>
  <si>
    <t xml:space="preserve"> Papeleria Paraiso </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</si>
  <si>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</si>
  <si>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</si>
  <si>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Papeleria Paraiso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</si>
  <si>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</si>
  <si>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</si>
  <si>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</si>
  <si>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</si>
  <si>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</si>
  <si>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</si>
  <si>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 xml:space="preserve"> SUESCUN_Marcadores Touch doble punta x80 - Mejor precio en Colombia </t>
  </si>
  <si>
    <t xml:space="preserve"> SUESCUN </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</si>
  <si>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</si>
  <si>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</si>
  <si>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</si>
  <si>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</si>
  <si>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</si>
  <si>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</si>
  <si>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 xml:space="preserve"> Tecnonacho_Memoria USB Maxell 16GB USB 2.0.pdf </t>
  </si>
  <si>
    <t xml:space="preserve"> Tecnonacho </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</si>
  <si>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</si>
  <si>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</si>
  <si>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</si>
  <si>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</si>
  <si>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</si>
  <si>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</si>
  <si>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</si>
  <si>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</si>
  <si>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GRUPO EMPRESARIAL SOLUCIONES 360 S.A.S _Varios.pdf</t>
  </si>
  <si>
    <t>GRUPO EMPRESARIAL SOLUCIONES 360 S.A.S.</t>
  </si>
  <si>
    <t xml:space="preserve"> PROYECTARTE _Varios.pdf </t>
  </si>
  <si>
    <t xml:space="preserve"> PROYECTARTE </t>
  </si>
  <si>
    <t>OJO! PRECIOS MUY ALTOS! SE DEBE CAMBIAR  POR LA DE OPERADOR LOGÍSTICOS</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</si>
  <si>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</si>
  <si>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</si>
  <si>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</si>
  <si>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</si>
  <si>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</si>
  <si>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</si>
  <si>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</si>
  <si>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</si>
  <si>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</si>
  <si>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</si>
  <si>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</si>
  <si>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 xml:space="preserve"> La gran papeleria_NOTAS ADHESIVAS REMOVIBLES X100 HOJAS </t>
  </si>
  <si>
    <t xml:space="preserve"> La Gran Papeleria </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</si>
  <si>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</si>
  <si>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</si>
  <si>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</si>
  <si>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</si>
  <si>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</si>
  <si>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</si>
  <si>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 xml:space="preserve"> DINGLI – DetalShop_NOTAS ADHESIVAS COLORES NEON 76 X 76 X 100 HJS </t>
  </si>
  <si>
    <t xml:space="preserve"> DINGLI - DETALSHOP </t>
  </si>
  <si>
    <t>Octavos cartulina paquete  x 50 unidades</t>
  </si>
  <si>
    <t>Paquete que contiene 50 unidades de cartulina de colores surtidos, o blanca cortadas en tamaño de octavo de pliego (aprox. 25 x 35 cm).</t>
  </si>
  <si>
    <t>Papeleria Paraiso.pdf</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</si>
  <si>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</si>
  <si>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</si>
  <si>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</si>
  <si>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</si>
  <si>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</si>
  <si>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</si>
  <si>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 xml:space="preserve"> Entrelanas _Ovillos de lana matizada 100gr.pdf </t>
  </si>
  <si>
    <t xml:space="preserve"> Entre lanas </t>
  </si>
  <si>
    <t>Paletas para pintar</t>
  </si>
  <si>
    <t>Paleta plástica para pintar. Plástico resistente, lavable y ligero. Redonda o rectangular con cavidades para mezclar. Aprox. 20 a 25 cm de diámetro/largo.</t>
  </si>
  <si>
    <t>Franco Arte Colombia_Paleta para pintar .pdf</t>
  </si>
  <si>
    <t>Franco Quimica</t>
  </si>
  <si>
    <t xml:space="preserve"> La cali_Paleta para pintar.pdf </t>
  </si>
  <si>
    <t xml:space="preserve"> La Cali </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</si>
  <si>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</si>
  <si>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</si>
  <si>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</si>
  <si>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</si>
  <si>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 xml:space="preserve"> Papeleria la estacion de suba </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</si>
  <si>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</si>
  <si>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</si>
  <si>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</si>
  <si>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</si>
  <si>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</si>
  <si>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</si>
  <si>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</si>
  <si>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</si>
  <si>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 xml:space="preserve"> Tienda Transfer_Papel Bifaz Multiproposito .pdf </t>
  </si>
  <si>
    <t xml:space="preserve"> Tienda Transfer </t>
  </si>
  <si>
    <t>Papel Crepe pliego</t>
  </si>
  <si>
    <t>Lámina de papel crepé de 50 x 70 cm (medida estándar de pliego).</t>
  </si>
  <si>
    <t>La gran Papeleria_Papel crepe .pdf</t>
  </si>
  <si>
    <t>La Garza_Papel Crepe</t>
  </si>
  <si>
    <t xml:space="preserve"> PAPELERIA LA ESTACION DE SUBA </t>
  </si>
  <si>
    <t xml:space="preserve">Papel kraft  rollo </t>
  </si>
  <si>
    <t>Rollo de papel kraft con un ancho de 24 pulgadas (aprox. 61 cm) y una longitud de 150 metros. Con un gramaje de 60 g/m²</t>
  </si>
  <si>
    <t>DetalShop_KRAFT 60 GRS. PLIEGO 70 X 100</t>
  </si>
  <si>
    <t>DETALSHOP</t>
  </si>
  <si>
    <t xml:space="preserve"> Marion Express_PAPEL KRAFT 70X100 X60GR </t>
  </si>
  <si>
    <t xml:space="preserve"> MARRION EXPRESS </t>
  </si>
  <si>
    <t>Papel Kraft (Paquete x 25 Pliegos)</t>
  </si>
  <si>
    <t>Paquete de papel kraft de alta resistencia y gramaje uniforme, que contiene 25 pliegos de 100 cm x 70 cm cada uno</t>
  </si>
  <si>
    <t xml:space="preserve"> Papeleria la mayor_PAPEL KRAFT MANO X25 PLIEGOS.pdf </t>
  </si>
  <si>
    <t xml:space="preserve"> Papeleria La Mayor </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</si>
  <si>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</si>
  <si>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</si>
  <si>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</si>
  <si>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</si>
  <si>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</si>
  <si>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</si>
  <si>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</si>
  <si>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</si>
  <si>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</si>
  <si>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</si>
  <si>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</si>
  <si>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 xml:space="preserve"> DetalShop_PEGANTE EN BARRA 40 GRS.pdf </t>
  </si>
  <si>
    <t xml:space="preserve"> Detal shop </t>
  </si>
  <si>
    <t>Pegante liquido por 1.000 cc</t>
  </si>
  <si>
    <t>Colbon-Pegante-Liquido-UniversalVolumen de la unidad 1.000 cc Con Tapa dosificadora - esparcidora con  cierre anti secado, no deja arrugas, lavable e inofensivo a la piel.  Coloreable en cualquier pigmento</t>
  </si>
  <si>
    <t xml:space="preserve"> papeleriaeditorialzapata_PEGANTE RAPID KILO.pdf </t>
  </si>
  <si>
    <t xml:space="preserve"> Editorial Zapata </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</si>
  <si>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</si>
  <si>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</si>
  <si>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</si>
  <si>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</si>
  <si>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 xml:space="preserve"> Adal_Pegante Líquido Tesa 240ml.pdf </t>
  </si>
  <si>
    <t xml:space="preserve"> Adal </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</si>
  <si>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</si>
  <si>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</si>
  <si>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</si>
  <si>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</si>
  <si>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</si>
  <si>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</si>
  <si>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</si>
  <si>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</si>
  <si>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</si>
  <si>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</si>
  <si>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</si>
  <si>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</si>
  <si>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</si>
  <si>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</si>
  <si>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</si>
  <si>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</si>
  <si>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</si>
  <si>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</si>
  <si>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</si>
  <si>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</si>
  <si>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 xml:space="preserve"> Falabella.com_Pinzas motricidad fina 3 dientes LEARNING RESOURCES </t>
  </si>
  <si>
    <t xml:space="preserve"> FALABELLA </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</si>
  <si>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</si>
  <si>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</si>
  <si>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</si>
  <si>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</si>
  <si>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</si>
  <si>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 xml:space="preserve"> OfficeArte Papelería_Pintura Acrílica Franco Arte 1000ml </t>
  </si>
  <si>
    <t xml:space="preserve"> OFFICE ARTE PAPELERIA </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</si>
  <si>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</si>
  <si>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</si>
  <si>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</si>
  <si>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</si>
  <si>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</si>
  <si>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 xml:space="preserve"> LA GRAN PAPELERA </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</si>
  <si>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</si>
  <si>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</si>
  <si>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</si>
  <si>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</si>
  <si>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</si>
  <si>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</si>
  <si>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</si>
  <si>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 xml:space="preserve"> Grafiti colores_Plumones de Colores Grafi Colors x 12 Unidades </t>
  </si>
  <si>
    <t xml:space="preserve"> GRAFITI COLORES </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</si>
  <si>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</si>
  <si>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</si>
  <si>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</si>
  <si>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</si>
  <si>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</si>
  <si>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</si>
  <si>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</si>
  <si>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</si>
  <si>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</si>
  <si>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</si>
  <si>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</si>
  <si>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</si>
  <si>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 xml:space="preserve"> Distribuidora Catering y Café S.A.S 27-04-2026.pdf </t>
  </si>
  <si>
    <t xml:space="preserve"> DISTRIBUIDORA CATERING Y CAFÉ SAS </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</si>
  <si>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</si>
  <si>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</si>
  <si>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</si>
  <si>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</si>
  <si>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</si>
  <si>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 xml:space="preserve"> Estimación de precios con base en el proceso FDLSUBA-LP-013-2025 (140689) – Contrato 1000 – 2025, indexando el incremento de precios en el mercado con base en el Índice de Precios al Consumidor (IPC) para el mes de marzo de 2026, el cual fue de 5,56%. </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</si>
  <si>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</si>
  <si>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</si>
  <si>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</si>
  <si>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</si>
  <si>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</si>
  <si>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</si>
  <si>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</si>
  <si>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</si>
  <si>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</si>
  <si>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 xml:space="preserve"> Don Bodegon Mayorista_CAJA DE SACAPUNTA METALICO X24 .pdf </t>
  </si>
  <si>
    <t xml:space="preserve"> Don Bodegon mayoristas </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</si>
  <si>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</si>
  <si>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</si>
  <si>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</si>
  <si>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</si>
  <si>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</si>
  <si>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</si>
  <si>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</si>
  <si>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</si>
  <si>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</si>
  <si>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</si>
  <si>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</si>
  <si>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</si>
  <si>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</si>
  <si>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</si>
  <si>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</si>
  <si>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</si>
  <si>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</si>
  <si>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</si>
  <si>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</si>
  <si>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</si>
  <si>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</si>
  <si>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</si>
  <si>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 </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</si>
  <si>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</si>
  <si>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</si>
  <si>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</si>
  <si>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</si>
  <si>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</si>
  <si>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</si>
  <si>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</si>
  <si>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</si>
  <si>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</si>
  <si>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</si>
  <si>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</si>
  <si>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</si>
  <si>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</si>
  <si>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</si>
  <si>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 xml:space="preserve"> RENETUR.S.A </t>
  </si>
  <si>
    <t xml:space="preserve"> RENETUR </t>
  </si>
  <si>
    <t>Servicio de transporte zona Rural de la localidad de Suba para  10 personas por trayecto</t>
  </si>
  <si>
    <t>Destinos Express_ Varios.pdf</t>
  </si>
  <si>
    <t>Destino Express</t>
  </si>
  <si>
    <t>RENETUR.S.A</t>
  </si>
  <si>
    <t>RENETUR</t>
  </si>
  <si>
    <t xml:space="preserve"> RUTRASCOL Transporte_Varios </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</si>
  <si>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</si>
  <si>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</si>
  <si>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</si>
  <si>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</si>
  <si>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</si>
  <si>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</si>
  <si>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</si>
  <si>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</si>
  <si>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</si>
  <si>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</si>
  <si>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</si>
  <si>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</si>
  <si>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</si>
  <si>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</si>
  <si>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</si>
  <si>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 xml:space="preserve"> RUTRASCOL </t>
  </si>
  <si>
    <t>Servicio de transporte zona Urbana de la localidad de Suba para  40 personas por jornada</t>
  </si>
  <si>
    <t>MICHAEL</t>
  </si>
  <si>
    <t xml:space="preserve"> RENETUR.S.A.pdf </t>
  </si>
  <si>
    <t xml:space="preserve"> RENETUR S.A </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</si>
  <si>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</si>
  <si>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</si>
  <si>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</si>
  <si>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</si>
  <si>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 xml:space="preserve"> Grafitos_Silicona En Barra Delgada.pdf </t>
  </si>
  <si>
    <t xml:space="preserve"> Grafitos </t>
  </si>
  <si>
    <t>Silicona en Barra Gruesa  (12 mm) paquete x 12 unidades</t>
  </si>
  <si>
    <t>Paquete de barras de silicona de diámetro delgado (12 mm) y 20 cm de largo. Elaborada con resina de alta transparencia y adherencia rápida, diseñada para pistolas de calor estándar x 12 unidades</t>
  </si>
  <si>
    <t xml:space="preserve"> Papeleria Estacion de suba </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</si>
  <si>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</si>
  <si>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</si>
  <si>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</si>
  <si>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</si>
  <si>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</si>
  <si>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</si>
  <si>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</si>
  <si>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</si>
  <si>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</si>
  <si>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</si>
  <si>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</si>
  <si>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</si>
  <si>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</si>
  <si>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</si>
  <si>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</si>
  <si>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</si>
  <si>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</si>
  <si>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</si>
  <si>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</si>
  <si>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 xml:space="preserve"> Homecenter_Tablero Acrilico Blanco 80x120 + Tripod.pdf </t>
  </si>
  <si>
    <t xml:space="preserve"> Hommecenter </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</si>
  <si>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</si>
  <si>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</si>
  <si>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</si>
  <si>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</si>
  <si>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</si>
  <si>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</si>
  <si>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 xml:space="preserve"> Punto Uniko_Tempera 80g.pdf </t>
  </si>
  <si>
    <t xml:space="preserve"> Punto Uniko </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</si>
  <si>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</si>
  <si>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</si>
  <si>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</si>
  <si>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</si>
  <si>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</si>
  <si>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</si>
  <si>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</si>
  <si>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</si>
  <si>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</si>
  <si>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</si>
  <si>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</si>
  <si>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</si>
  <si>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</si>
  <si>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</si>
  <si>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</si>
  <si>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</si>
  <si>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</si>
  <si>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 xml:space="preserve"> Papyser_TIJERA MODISTERIA 6 METALICA </t>
  </si>
  <si>
    <t xml:space="preserve"> PAPYSER </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</si>
  <si>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</si>
  <si>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</si>
  <si>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</si>
  <si>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</si>
  <si>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</si>
  <si>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 xml:space="preserve"> Papelerialagran12_TIJERA PUNTA DE ROMA MILIMETRADA </t>
  </si>
  <si>
    <t xml:space="preserve"> PAPELERIA LA GRAN 12 </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</si>
  <si>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</si>
  <si>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</si>
  <si>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</si>
  <si>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PAPYSER</t>
  </si>
  <si>
    <t xml:space="preserve"> Ofix_Tinta Para Sellos Verde Spektra X30Cc </t>
  </si>
  <si>
    <t xml:space="preserve"> OFIX </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</si>
  <si>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</si>
  <si>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</si>
  <si>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</si>
  <si>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</si>
  <si>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</si>
  <si>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</si>
  <si>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 xml:space="preserve"> HilArte Insumos_Tiza triangular para modisteria.pdf </t>
  </si>
  <si>
    <t xml:space="preserve"> Hilarte Insumo </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</si>
  <si>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</si>
  <si>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</si>
  <si>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</si>
  <si>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</si>
  <si>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</si>
  <si>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</si>
  <si>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</si>
  <si>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</si>
  <si>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</si>
  <si>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</si>
  <si>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 xml:space="preserve"> JOES 05-05-2026 VARIOS.pdf </t>
  </si>
  <si>
    <t>TOTAL POR COMPONENTE INSUMOS</t>
  </si>
  <si>
    <t>Etiquetas de fila</t>
  </si>
  <si>
    <t>Cuenta de Promedio valor total con IVA</t>
  </si>
  <si>
    <t>(en blanco)</t>
  </si>
  <si>
    <t>Total general</t>
  </si>
  <si>
    <t>TOTAL POR COMPONENTE RECURSO HUMANO</t>
  </si>
  <si>
    <t>Suma de Valor Final / Promedio para cotizaciones Personal</t>
  </si>
  <si>
    <t>SUMA FINAL ÍTEMS</t>
  </si>
  <si>
    <t>VALOR ESTUDIO DE MERCADO - 3 PROVEEDORES</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</si>
  <si>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</si>
  <si>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VALOR FINAL ESTUDIO DE MERCADO</t>
  </si>
  <si>
    <t>ALCALDÍA LOCAL DE SUBA - FORMATO DE VALORES UNITARIOS</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</si>
  <si>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</si>
  <si>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</si>
  <si>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</si>
  <si>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</si>
  <si>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</si>
  <si>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</si>
  <si>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</si>
  <si>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</si>
  <si>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</si>
  <si>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</si>
  <si>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</si>
  <si>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</si>
  <si>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</si>
  <si>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</si>
  <si>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</si>
  <si>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</si>
  <si>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Ofertable</t>
  </si>
  <si>
    <t>TOTAL ÍTEMS</t>
  </si>
  <si>
    <t>FECHA DE DILIGENCIAMIENTO DEL ESTUDIO DE MERCADO</t>
  </si>
  <si>
    <t>RECURSO HUMANO</t>
  </si>
  <si>
    <t>Procesos en Otras Entidades</t>
  </si>
  <si>
    <t>Media Geométrica</t>
  </si>
  <si>
    <t>Nombre Entidad</t>
  </si>
  <si>
    <t>Límite menor</t>
  </si>
  <si>
    <t>Límite mayor</t>
  </si>
  <si>
    <t>Valor Unitario Techo (IVA incluído)</t>
  </si>
  <si>
    <t>Valor Total Techo (IVA incluído)</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</si>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</sst>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_-;\-&quot;$&quot;\ * #,##0_-;_-&quot;$&quot;\ * &quot;-&quot;??_-;_-@_-"/>
    <numFmt numFmtId="169" formatCode="_-[$$-240A]\ * #,##0_-;\-[$$-240A]\ * #,##0_-;_-[$$-240A]\ * &quot;-&quot;??_-;_-@_-"/>
    <numFmt numFmtId="170" formatCode="_-[$$-409]* #,##0.00_ ;_-[$$-409]* \-#,##0.00\ ;_-[$$-409]* &quot;-&quot;??_ ;_-@_ "/>
    <numFmt numFmtId="171" formatCode="_-&quot;$&quot;\ * #,##0.00_-;\-&quot;$&quot;\ * #,##0.00_-;_-&quot;$&quot;\ * &quot;-&quot;_-;_-@_-"/>
    <numFmt numFmtId="172" formatCode="_-[$$-409]* #,##0_ ;_-[$$-409]* \-#,##0\ ;_-[$$-409]* &quot;-&quot;??_ ;_-@_ "/>
  </numFmts>
  <fonts count="4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sz val="16"/>
      <name val="Garamond"/>
      <family val="1"/>
    </font>
    <font>
      <sz val="16"/>
      <color theme="1"/>
      <name val="Garamond"/>
      <family val="1"/>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sz val="14"/>
      <color theme="1"/>
      <name val="Aptos Narrow"/>
      <family val="2"/>
      <scheme val="minor"/>
    </font>
    <font>
      <sz val="18"/>
      <color theme="1"/>
      <name val="Aptos Narrow"/>
      <family val="2"/>
      <scheme val="minor"/>
    </font>
    <font>
      <sz val="20"/>
      <name val="Garamond"/>
      <family val="1"/>
    </font>
    <font>
      <sz val="20"/>
      <color theme="1"/>
      <name val="Garamond"/>
      <family val="1"/>
    </font>
    <font>
      <sz val="20"/>
      <color theme="1"/>
      <name val="Aptos Narrow"/>
      <family val="2"/>
      <scheme val="minor"/>
    </font>
    <font>
      <sz val="22"/>
      <color theme="1"/>
      <name val="Aptos Narrow"/>
      <family val="2"/>
      <scheme val="minor"/>
    </font>
  </fonts>
  <fills count="26">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7"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167"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7" fontId="1" fillId="0" borderId="0" applyFont="0" applyFill="0" applyBorder="0" applyAlignment="0" applyProtection="0"/>
  </cellStyleXfs>
  <cellXfs count="288">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7"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7"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7" fontId="1" fillId="11" borderId="1" xfId="1" applyFont="1" applyFill="1" applyBorder="1" applyAlignment="1" applyProtection="1">
      <alignment vertical="center" wrapText="1"/>
      <protection locked="0"/>
    </xf>
    <xf numFmtId="167" fontId="1" fillId="11" borderId="1" xfId="1" applyFont="1" applyFill="1" applyBorder="1" applyAlignment="1">
      <alignment vertical="center" wrapText="1"/>
    </xf>
    <xf numFmtId="167"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7" fontId="1" fillId="6" borderId="1" xfId="1" applyFont="1" applyFill="1" applyBorder="1" applyAlignment="1" applyProtection="1">
      <alignment vertical="center" wrapText="1"/>
      <protection locked="0"/>
    </xf>
    <xf numFmtId="167" fontId="1" fillId="6" borderId="1" xfId="1" applyFont="1" applyFill="1" applyBorder="1" applyAlignment="1">
      <alignment vertical="center" wrapText="1"/>
    </xf>
    <xf numFmtId="167"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7" fontId="1" fillId="15" borderId="1" xfId="1" applyFont="1" applyFill="1" applyBorder="1" applyAlignment="1">
      <alignment vertical="center" wrapText="1"/>
    </xf>
    <xf numFmtId="167"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8"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9"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9" fontId="1" fillId="10" borderId="1" xfId="1" applyNumberFormat="1" applyFont="1" applyFill="1" applyBorder="1" applyAlignment="1">
      <alignment vertical="center" wrapText="1"/>
    </xf>
    <xf numFmtId="0" fontId="0" fillId="18" borderId="0" xfId="0" applyFill="1" applyAlignment="1">
      <alignment vertical="center" wrapText="1"/>
    </xf>
    <xf numFmtId="167"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8" fontId="1" fillId="0" borderId="1" xfId="1" applyNumberFormat="1" applyFont="1" applyFill="1" applyBorder="1" applyAlignment="1">
      <alignment vertical="center" wrapText="1"/>
    </xf>
    <xf numFmtId="168" fontId="0" fillId="0" borderId="1" xfId="0" applyNumberFormat="1" applyBorder="1" applyAlignment="1">
      <alignment vertical="center" wrapText="1"/>
    </xf>
    <xf numFmtId="167"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7"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8" fillId="0" borderId="1" xfId="0" applyFont="1" applyBorder="1" applyAlignment="1" applyProtection="1">
      <alignment horizontal="center" vertical="center" wrapText="1"/>
      <protection locked="0"/>
    </xf>
    <xf numFmtId="0" fontId="26" fillId="9" borderId="1" xfId="0" applyFont="1" applyFill="1" applyBorder="1" applyAlignment="1" applyProtection="1">
      <alignment vertical="center" wrapText="1"/>
      <protection locked="0"/>
    </xf>
    <xf numFmtId="169" fontId="26" fillId="9" borderId="1" xfId="1" applyNumberFormat="1" applyFont="1" applyFill="1" applyBorder="1" applyAlignment="1">
      <alignment vertical="center" wrapText="1"/>
    </xf>
    <xf numFmtId="169" fontId="26" fillId="10" borderId="1" xfId="1" applyNumberFormat="1" applyFont="1" applyFill="1" applyBorder="1" applyAlignment="1">
      <alignment vertical="center" wrapText="1"/>
    </xf>
    <xf numFmtId="0" fontId="26" fillId="11" borderId="1" xfId="0" applyFont="1" applyFill="1" applyBorder="1" applyAlignment="1" applyProtection="1">
      <alignment vertical="center" wrapText="1"/>
      <protection locked="0"/>
    </xf>
    <xf numFmtId="167" fontId="26" fillId="11" borderId="1" xfId="1" applyFont="1" applyFill="1" applyBorder="1" applyAlignment="1">
      <alignment vertical="center" wrapText="1"/>
    </xf>
    <xf numFmtId="167" fontId="26" fillId="12" borderId="1" xfId="1" applyFont="1" applyFill="1" applyBorder="1" applyAlignment="1">
      <alignment vertical="center" wrapText="1"/>
    </xf>
    <xf numFmtId="0" fontId="26" fillId="6" borderId="1" xfId="0" applyFont="1" applyFill="1" applyBorder="1" applyAlignment="1" applyProtection="1">
      <alignment vertical="center" wrapText="1"/>
      <protection locked="0"/>
    </xf>
    <xf numFmtId="167" fontId="26" fillId="6" borderId="1" xfId="1" applyFont="1" applyFill="1" applyBorder="1" applyAlignment="1" applyProtection="1">
      <alignment vertical="center" wrapText="1"/>
      <protection locked="0"/>
    </xf>
    <xf numFmtId="167" fontId="26" fillId="6" borderId="1" xfId="1" applyFont="1" applyFill="1" applyBorder="1" applyAlignment="1">
      <alignment vertical="center" wrapText="1"/>
    </xf>
    <xf numFmtId="167" fontId="26" fillId="14" borderId="1" xfId="1" applyFont="1" applyFill="1" applyBorder="1" applyAlignment="1">
      <alignment vertical="center" wrapText="1"/>
    </xf>
    <xf numFmtId="167" fontId="26" fillId="15" borderId="1" xfId="1" applyFont="1" applyFill="1" applyBorder="1" applyAlignment="1">
      <alignment vertical="center" wrapText="1"/>
    </xf>
    <xf numFmtId="167" fontId="26" fillId="19" borderId="0" xfId="0" applyNumberFormat="1" applyFont="1" applyFill="1" applyAlignment="1">
      <alignment vertical="center" wrapText="1"/>
    </xf>
    <xf numFmtId="0" fontId="29" fillId="3"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29" fillId="13" borderId="1" xfId="0" applyFont="1" applyFill="1" applyBorder="1" applyAlignment="1">
      <alignment horizontal="center" vertical="center" wrapText="1"/>
    </xf>
    <xf numFmtId="0" fontId="29" fillId="18" borderId="1" xfId="0" applyFont="1" applyFill="1" applyBorder="1" applyAlignment="1">
      <alignment horizontal="center" vertical="center"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0" fontId="32" fillId="0" borderId="25" xfId="0" applyFont="1" applyBorder="1" applyAlignment="1">
      <alignment wrapText="1"/>
    </xf>
    <xf numFmtId="170" fontId="33" fillId="0" borderId="25" xfId="0" applyNumberFormat="1" applyFont="1" applyBorder="1" applyAlignment="1">
      <alignment vertical="center" wrapText="1"/>
    </xf>
    <xf numFmtId="0" fontId="31" fillId="0" borderId="0" xfId="0" applyFont="1" applyAlignment="1">
      <alignment horizontal="center" vertical="center" wrapText="1"/>
    </xf>
    <xf numFmtId="0" fontId="32" fillId="0" borderId="0" xfId="0" applyFont="1" applyAlignment="1">
      <alignment wrapText="1"/>
    </xf>
    <xf numFmtId="0" fontId="17" fillId="0" borderId="0" xfId="0" applyFont="1" applyAlignment="1">
      <alignment wrapText="1"/>
    </xf>
    <xf numFmtId="0" fontId="33" fillId="21" borderId="1"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22" borderId="1" xfId="0" applyFont="1" applyFill="1" applyBorder="1" applyAlignment="1">
      <alignment horizontal="center" vertical="center" wrapText="1"/>
    </xf>
    <xf numFmtId="0" fontId="17" fillId="20" borderId="6" xfId="0" applyFont="1" applyFill="1" applyBorder="1" applyAlignment="1">
      <alignment wrapText="1"/>
    </xf>
    <xf numFmtId="171" fontId="17" fillId="20" borderId="9" xfId="0" applyNumberFormat="1" applyFont="1" applyFill="1" applyBorder="1" applyAlignment="1">
      <alignment wrapText="1"/>
    </xf>
    <xf numFmtId="0" fontId="5" fillId="0" borderId="6" xfId="3" applyFont="1" applyBorder="1" applyAlignment="1">
      <alignment horizontal="center" vertical="center" wrapText="1"/>
    </xf>
    <xf numFmtId="0" fontId="26" fillId="0" borderId="1" xfId="0" applyFont="1" applyBorder="1" applyAlignment="1" applyProtection="1">
      <alignment horizontal="justify" vertical="center" wrapText="1"/>
      <protection locked="0"/>
    </xf>
    <xf numFmtId="0" fontId="27" fillId="7" borderId="1" xfId="0" applyFont="1" applyFill="1" applyBorder="1" applyAlignment="1" applyProtection="1">
      <alignment horizontal="justify" vertical="center" wrapText="1"/>
      <protection locked="0"/>
    </xf>
    <xf numFmtId="0" fontId="28" fillId="0" borderId="1" xfId="0" applyFont="1" applyBorder="1" applyAlignment="1" applyProtection="1">
      <alignment horizontal="justify" vertical="center" wrapText="1"/>
      <protection locked="0"/>
    </xf>
    <xf numFmtId="165" fontId="26" fillId="9" borderId="1" xfId="1" applyNumberFormat="1" applyFont="1" applyFill="1" applyBorder="1" applyAlignment="1" applyProtection="1">
      <alignment vertical="center" wrapText="1"/>
      <protection locked="0"/>
    </xf>
    <xf numFmtId="165" fontId="26" fillId="11" borderId="1" xfId="1" applyNumberFormat="1" applyFont="1" applyFill="1" applyBorder="1" applyAlignment="1" applyProtection="1">
      <alignment vertical="center" wrapText="1"/>
      <protection locked="0"/>
    </xf>
    <xf numFmtId="165" fontId="26" fillId="6" borderId="1" xfId="1" applyNumberFormat="1" applyFont="1" applyFill="1" applyBorder="1" applyAlignment="1" applyProtection="1">
      <alignment vertical="center" wrapText="1"/>
      <protection locked="0"/>
    </xf>
    <xf numFmtId="14" fontId="0" fillId="0" borderId="0" xfId="0" applyNumberFormat="1"/>
    <xf numFmtId="165" fontId="0" fillId="0" borderId="0" xfId="0" applyNumberFormat="1"/>
    <xf numFmtId="164" fontId="0" fillId="0" borderId="0" xfId="0" applyNumberFormat="1"/>
    <xf numFmtId="10" fontId="0" fillId="0" borderId="0" xfId="0" applyNumberFormat="1"/>
    <xf numFmtId="10" fontId="0" fillId="0" borderId="0" xfId="2" applyNumberFormat="1" applyFont="1" applyAlignment="1">
      <alignment vertical="center" wrapText="1"/>
    </xf>
    <xf numFmtId="10" fontId="26" fillId="15" borderId="1" xfId="2" applyNumberFormat="1" applyFont="1" applyFill="1" applyBorder="1" applyAlignment="1">
      <alignment horizontal="center" vertical="center" wrapText="1"/>
    </xf>
    <xf numFmtId="169" fontId="26" fillId="23" borderId="1" xfId="1" applyNumberFormat="1" applyFont="1" applyFill="1" applyBorder="1" applyAlignment="1">
      <alignment vertical="center" wrapText="1"/>
    </xf>
    <xf numFmtId="165" fontId="26" fillId="24" borderId="1" xfId="1" applyNumberFormat="1" applyFont="1" applyFill="1" applyBorder="1" applyAlignment="1" applyProtection="1">
      <alignment vertical="center" wrapText="1"/>
      <protection locked="0"/>
    </xf>
    <xf numFmtId="169" fontId="26" fillId="24" borderId="1" xfId="1" applyNumberFormat="1" applyFont="1" applyFill="1" applyBorder="1" applyAlignment="1">
      <alignment vertical="center" wrapText="1"/>
    </xf>
    <xf numFmtId="0" fontId="26" fillId="25" borderId="1" xfId="0" applyFont="1" applyFill="1" applyBorder="1" applyAlignment="1" applyProtection="1">
      <alignment vertical="center" wrapText="1"/>
      <protection locked="0"/>
    </xf>
    <xf numFmtId="167" fontId="26" fillId="25" borderId="1" xfId="1" applyFont="1" applyFill="1" applyBorder="1" applyAlignment="1">
      <alignment vertical="center" wrapText="1"/>
    </xf>
    <xf numFmtId="167" fontId="26" fillId="25" borderId="1" xfId="1" applyFont="1" applyFill="1" applyBorder="1" applyAlignment="1" applyProtection="1">
      <alignment vertical="center" wrapText="1"/>
      <protection locked="0"/>
    </xf>
    <xf numFmtId="164" fontId="26" fillId="12" borderId="1" xfId="1" applyNumberFormat="1" applyFont="1" applyFill="1" applyBorder="1" applyAlignment="1">
      <alignment vertical="center" wrapText="1"/>
    </xf>
    <xf numFmtId="164" fontId="26" fillId="25" borderId="1" xfId="1" applyNumberFormat="1" applyFont="1" applyFill="1" applyBorder="1" applyAlignment="1" applyProtection="1">
      <alignment vertical="center" wrapText="1"/>
      <protection locked="0"/>
    </xf>
    <xf numFmtId="164" fontId="26" fillId="25" borderId="1" xfId="1" applyNumberFormat="1" applyFont="1" applyFill="1" applyBorder="1" applyAlignment="1">
      <alignment vertical="center" wrapText="1"/>
    </xf>
    <xf numFmtId="0" fontId="26" fillId="24" borderId="1" xfId="0" applyFont="1" applyFill="1" applyBorder="1" applyAlignment="1" applyProtection="1">
      <alignment vertical="center" wrapText="1"/>
      <protection locked="0"/>
    </xf>
    <xf numFmtId="164" fontId="26" fillId="24" borderId="1" xfId="1" applyNumberFormat="1" applyFont="1" applyFill="1" applyBorder="1" applyAlignment="1" applyProtection="1">
      <alignment vertical="center" wrapText="1"/>
      <protection locked="0"/>
    </xf>
    <xf numFmtId="164" fontId="26" fillId="24" borderId="1" xfId="1" applyNumberFormat="1" applyFont="1" applyFill="1" applyBorder="1" applyAlignment="1">
      <alignment vertical="center" wrapText="1"/>
    </xf>
    <xf numFmtId="0" fontId="35" fillId="0" borderId="1" xfId="0" applyFont="1" applyBorder="1" applyAlignment="1" applyProtection="1">
      <alignment horizontal="justify" vertical="center" wrapText="1"/>
      <protection locked="0"/>
    </xf>
    <xf numFmtId="0" fontId="18" fillId="0" borderId="1" xfId="0" applyFont="1" applyBorder="1" applyAlignment="1" applyProtection="1">
      <alignment horizontal="justify" vertical="center" wrapText="1"/>
      <protection locked="0"/>
    </xf>
    <xf numFmtId="0" fontId="26" fillId="0" borderId="3" xfId="0" applyFont="1" applyBorder="1" applyAlignment="1" applyProtection="1">
      <alignment horizontal="justify" vertical="center" wrapText="1"/>
      <protection locked="0"/>
    </xf>
    <xf numFmtId="0" fontId="27" fillId="7" borderId="3" xfId="0" applyFont="1" applyFill="1" applyBorder="1" applyAlignment="1" applyProtection="1">
      <alignment horizontal="justify" vertical="center" wrapText="1"/>
      <protection locked="0"/>
    </xf>
    <xf numFmtId="0" fontId="18" fillId="0" borderId="3" xfId="0" applyFont="1" applyBorder="1" applyAlignment="1" applyProtection="1">
      <alignment horizontal="justify" vertical="center" wrapText="1"/>
      <protection locked="0"/>
    </xf>
    <xf numFmtId="0" fontId="28" fillId="0" borderId="3" xfId="0" applyFont="1" applyBorder="1" applyAlignment="1" applyProtection="1">
      <alignment horizontal="justify" vertical="center" wrapText="1"/>
      <protection locked="0"/>
    </xf>
    <xf numFmtId="0" fontId="28" fillId="0" borderId="3" xfId="0" applyFont="1" applyBorder="1" applyAlignment="1" applyProtection="1">
      <alignment horizontal="center" vertical="center" wrapText="1"/>
      <protection locked="0"/>
    </xf>
    <xf numFmtId="0" fontId="26" fillId="9" borderId="3" xfId="0" applyFont="1" applyFill="1" applyBorder="1" applyAlignment="1" applyProtection="1">
      <alignment vertical="center" wrapText="1"/>
      <protection locked="0"/>
    </xf>
    <xf numFmtId="165" fontId="26" fillId="24" borderId="3" xfId="1" applyNumberFormat="1" applyFont="1" applyFill="1" applyBorder="1" applyAlignment="1" applyProtection="1">
      <alignment vertical="center" wrapText="1"/>
      <protection locked="0"/>
    </xf>
    <xf numFmtId="169" fontId="26" fillId="9" borderId="3" xfId="1" applyNumberFormat="1" applyFont="1" applyFill="1" applyBorder="1" applyAlignment="1">
      <alignment vertical="center" wrapText="1"/>
    </xf>
    <xf numFmtId="169" fontId="26" fillId="24" borderId="3" xfId="1" applyNumberFormat="1" applyFont="1" applyFill="1" applyBorder="1" applyAlignment="1">
      <alignment vertical="center" wrapText="1"/>
    </xf>
    <xf numFmtId="169" fontId="26" fillId="10" borderId="3" xfId="1" applyNumberFormat="1" applyFont="1" applyFill="1" applyBorder="1" applyAlignment="1">
      <alignment vertical="center" wrapText="1"/>
    </xf>
    <xf numFmtId="0" fontId="26" fillId="25" borderId="3" xfId="0" applyFont="1" applyFill="1" applyBorder="1" applyAlignment="1" applyProtection="1">
      <alignment vertical="center" wrapText="1"/>
      <protection locked="0"/>
    </xf>
    <xf numFmtId="164" fontId="26" fillId="25" borderId="3" xfId="1" applyNumberFormat="1" applyFont="1" applyFill="1" applyBorder="1" applyAlignment="1" applyProtection="1">
      <alignment vertical="center" wrapText="1"/>
      <protection locked="0"/>
    </xf>
    <xf numFmtId="164" fontId="26" fillId="25" borderId="3" xfId="1" applyNumberFormat="1" applyFont="1" applyFill="1" applyBorder="1" applyAlignment="1">
      <alignment vertical="center" wrapText="1"/>
    </xf>
    <xf numFmtId="164" fontId="26" fillId="12" borderId="3" xfId="1" applyNumberFormat="1" applyFont="1" applyFill="1" applyBorder="1" applyAlignment="1">
      <alignment vertical="center" wrapText="1"/>
    </xf>
    <xf numFmtId="167" fontId="26" fillId="25" borderId="3" xfId="1" applyFont="1" applyFill="1" applyBorder="1" applyAlignment="1" applyProtection="1">
      <alignment vertical="center" wrapText="1"/>
      <protection locked="0"/>
    </xf>
    <xf numFmtId="167" fontId="26" fillId="25" borderId="3" xfId="1" applyFont="1" applyFill="1" applyBorder="1" applyAlignment="1">
      <alignment vertical="center" wrapText="1"/>
    </xf>
    <xf numFmtId="167" fontId="26" fillId="14" borderId="3" xfId="1" applyFont="1" applyFill="1" applyBorder="1" applyAlignment="1">
      <alignment vertical="center" wrapText="1"/>
    </xf>
    <xf numFmtId="167" fontId="26" fillId="15" borderId="3" xfId="1" applyFont="1" applyFill="1" applyBorder="1" applyAlignment="1">
      <alignment vertical="center" wrapText="1"/>
    </xf>
    <xf numFmtId="167" fontId="26" fillId="15" borderId="0" xfId="1" applyFont="1" applyFill="1" applyBorder="1" applyAlignment="1">
      <alignment vertical="center" wrapText="1"/>
    </xf>
    <xf numFmtId="10" fontId="26" fillId="15" borderId="0" xfId="2" applyNumberFormat="1" applyFont="1" applyFill="1" applyBorder="1" applyAlignment="1">
      <alignment horizontal="center" vertical="center" wrapText="1"/>
    </xf>
    <xf numFmtId="168" fontId="6" fillId="0" borderId="0" xfId="3" applyNumberFormat="1" applyFont="1" applyAlignment="1">
      <alignment horizontal="center" vertical="center" wrapText="1"/>
    </xf>
    <xf numFmtId="168" fontId="6" fillId="11" borderId="0" xfId="3" applyNumberFormat="1" applyFont="1" applyFill="1" applyAlignment="1">
      <alignment horizontal="center" vertical="center" wrapText="1"/>
    </xf>
    <xf numFmtId="168" fontId="40" fillId="19" borderId="0" xfId="0" applyNumberFormat="1" applyFont="1" applyFill="1" applyAlignment="1">
      <alignment vertical="center" wrapText="1"/>
    </xf>
    <xf numFmtId="172" fontId="33" fillId="0" borderId="25" xfId="0" applyNumberFormat="1" applyFont="1" applyBorder="1" applyAlignment="1">
      <alignment vertical="center" wrapText="1"/>
    </xf>
    <xf numFmtId="168" fontId="23" fillId="4" borderId="25" xfId="0" applyNumberFormat="1" applyFont="1" applyFill="1" applyBorder="1" applyAlignment="1">
      <alignment horizontal="center" vertical="center" wrapText="1"/>
    </xf>
    <xf numFmtId="168" fontId="23" fillId="4" borderId="26" xfId="0" applyNumberFormat="1" applyFont="1" applyFill="1" applyBorder="1" applyAlignment="1">
      <alignment horizontal="center" vertical="center" wrapText="1"/>
    </xf>
    <xf numFmtId="168" fontId="23" fillId="4" borderId="27" xfId="0" applyNumberFormat="1" applyFont="1"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36" fillId="4" borderId="1" xfId="0" applyFont="1" applyFill="1" applyBorder="1" applyAlignment="1">
      <alignment horizontal="center" vertical="center" wrapText="1"/>
    </xf>
    <xf numFmtId="0" fontId="0" fillId="0" borderId="1" xfId="0" applyBorder="1" applyAlignment="1">
      <alignment horizontal="center" vertical="center" wrapText="1"/>
    </xf>
    <xf numFmtId="168" fontId="39" fillId="6" borderId="25" xfId="1" applyNumberFormat="1" applyFont="1" applyFill="1" applyBorder="1" applyAlignment="1">
      <alignment horizontal="center" vertical="center" wrapText="1"/>
    </xf>
    <xf numFmtId="168" fontId="39" fillId="6" borderId="27" xfId="1" applyNumberFormat="1" applyFont="1" applyFill="1" applyBorder="1" applyAlignment="1">
      <alignment horizontal="center" vertical="center" wrapText="1"/>
    </xf>
    <xf numFmtId="168" fontId="39" fillId="15" borderId="25" xfId="1" applyNumberFormat="1" applyFont="1" applyFill="1" applyBorder="1" applyAlignment="1">
      <alignment horizontal="center" vertical="center" wrapText="1"/>
    </xf>
    <xf numFmtId="168" fontId="39" fillId="15" borderId="27" xfId="1" applyNumberFormat="1" applyFont="1" applyFill="1" applyBorder="1" applyAlignment="1">
      <alignment horizontal="center" vertical="center" wrapText="1"/>
    </xf>
    <xf numFmtId="10" fontId="39" fillId="15" borderId="25" xfId="2" applyNumberFormat="1" applyFont="1" applyFill="1" applyBorder="1" applyAlignment="1">
      <alignment horizontal="center" vertical="center" wrapText="1"/>
    </xf>
    <xf numFmtId="10" fontId="39" fillId="15" borderId="27" xfId="2" applyNumberFormat="1" applyFont="1" applyFill="1" applyBorder="1" applyAlignment="1">
      <alignment horizontal="center" vertical="center" wrapText="1"/>
    </xf>
    <xf numFmtId="164" fontId="39" fillId="11" borderId="25" xfId="1" applyNumberFormat="1" applyFont="1" applyFill="1" applyBorder="1" applyAlignment="1">
      <alignment horizontal="center" vertical="center" wrapText="1"/>
    </xf>
    <xf numFmtId="164" fontId="39" fillId="11" borderId="27" xfId="1" applyNumberFormat="1" applyFont="1" applyFill="1" applyBorder="1" applyAlignment="1">
      <alignment horizontal="center" vertical="center" wrapText="1"/>
    </xf>
    <xf numFmtId="0" fontId="39" fillId="6" borderId="25" xfId="0" applyFont="1" applyFill="1" applyBorder="1" applyAlignment="1" applyProtection="1">
      <alignment horizontal="center" vertical="center" wrapText="1"/>
      <protection locked="0"/>
    </xf>
    <xf numFmtId="0" fontId="39" fillId="6" borderId="27" xfId="0" applyFont="1" applyFill="1" applyBorder="1" applyAlignment="1" applyProtection="1">
      <alignment horizontal="center" vertical="center" wrapText="1"/>
      <protection locked="0"/>
    </xf>
    <xf numFmtId="168" fontId="39" fillId="6" borderId="25" xfId="1" applyNumberFormat="1" applyFont="1" applyFill="1" applyBorder="1" applyAlignment="1" applyProtection="1">
      <alignment horizontal="center" vertical="center" wrapText="1"/>
      <protection locked="0"/>
    </xf>
    <xf numFmtId="168" fontId="39" fillId="6" borderId="27" xfId="1" applyNumberFormat="1" applyFont="1" applyFill="1" applyBorder="1" applyAlignment="1" applyProtection="1">
      <alignment horizontal="center" vertical="center" wrapText="1"/>
      <protection locked="0"/>
    </xf>
    <xf numFmtId="169" fontId="39" fillId="10" borderId="25" xfId="1" applyNumberFormat="1" applyFont="1" applyFill="1" applyBorder="1" applyAlignment="1">
      <alignment horizontal="center" vertical="center" wrapText="1"/>
    </xf>
    <xf numFmtId="169" fontId="39" fillId="10" borderId="27" xfId="1" applyNumberFormat="1" applyFont="1" applyFill="1" applyBorder="1" applyAlignment="1">
      <alignment horizontal="center" vertical="center" wrapText="1"/>
    </xf>
    <xf numFmtId="0" fontId="39" fillId="11" borderId="25" xfId="0" applyFont="1" applyFill="1" applyBorder="1" applyAlignment="1" applyProtection="1">
      <alignment horizontal="center" vertical="center" wrapText="1"/>
      <protection locked="0"/>
    </xf>
    <xf numFmtId="0" fontId="39" fillId="11" borderId="27" xfId="0" applyFont="1" applyFill="1" applyBorder="1" applyAlignment="1" applyProtection="1">
      <alignment horizontal="center" vertical="center" wrapText="1"/>
      <protection locked="0"/>
    </xf>
    <xf numFmtId="164" fontId="39" fillId="11" borderId="25" xfId="1" applyNumberFormat="1" applyFont="1" applyFill="1" applyBorder="1" applyAlignment="1" applyProtection="1">
      <alignment horizontal="center" vertical="center" wrapText="1"/>
      <protection locked="0"/>
    </xf>
    <xf numFmtId="164" fontId="39" fillId="11" borderId="27" xfId="1" applyNumberFormat="1" applyFont="1" applyFill="1" applyBorder="1" applyAlignment="1" applyProtection="1">
      <alignment horizontal="center" vertical="center" wrapText="1"/>
      <protection locked="0"/>
    </xf>
    <xf numFmtId="0" fontId="38" fillId="0" borderId="25" xfId="0" applyFont="1" applyBorder="1" applyAlignment="1" applyProtection="1">
      <alignment horizontal="center" vertical="center" wrapText="1"/>
      <protection locked="0"/>
    </xf>
    <xf numFmtId="0" fontId="38" fillId="0" borderId="27" xfId="0" applyFont="1" applyBorder="1" applyAlignment="1" applyProtection="1">
      <alignment horizontal="center" vertical="center" wrapText="1"/>
      <protection locked="0"/>
    </xf>
    <xf numFmtId="0" fontId="39" fillId="10" borderId="25" xfId="0" applyFont="1" applyFill="1" applyBorder="1" applyAlignment="1" applyProtection="1">
      <alignment horizontal="center" vertical="center" wrapText="1"/>
      <protection locked="0"/>
    </xf>
    <xf numFmtId="0" fontId="39" fillId="10" borderId="27" xfId="0" applyFont="1" applyFill="1" applyBorder="1" applyAlignment="1" applyProtection="1">
      <alignment horizontal="center" vertical="center" wrapText="1"/>
      <protection locked="0"/>
    </xf>
    <xf numFmtId="169" fontId="39" fillId="10" borderId="25" xfId="1" applyNumberFormat="1" applyFont="1" applyFill="1" applyBorder="1" applyAlignment="1" applyProtection="1">
      <alignment horizontal="center" vertical="center" wrapText="1"/>
      <protection locked="0"/>
    </xf>
    <xf numFmtId="169" fontId="39" fillId="10" borderId="27" xfId="1" applyNumberFormat="1" applyFont="1" applyFill="1" applyBorder="1" applyAlignment="1" applyProtection="1">
      <alignment horizontal="center" vertical="center" wrapText="1"/>
      <protection locked="0"/>
    </xf>
    <xf numFmtId="0" fontId="26" fillId="0" borderId="25" xfId="0" applyFont="1" applyBorder="1" applyAlignment="1" applyProtection="1">
      <alignment horizontal="center" vertical="center" wrapText="1"/>
      <protection locked="0"/>
    </xf>
    <xf numFmtId="0" fontId="26" fillId="0" borderId="27" xfId="0" applyFont="1" applyBorder="1" applyAlignment="1" applyProtection="1">
      <alignment horizontal="center" vertical="center" wrapText="1"/>
      <protection locked="0"/>
    </xf>
    <xf numFmtId="0" fontId="35" fillId="0" borderId="25" xfId="0" applyFont="1" applyBorder="1" applyAlignment="1" applyProtection="1">
      <alignment horizontal="justify" vertical="center" wrapText="1"/>
      <protection locked="0"/>
    </xf>
    <xf numFmtId="0" fontId="35" fillId="0" borderId="27" xfId="0" applyFont="1" applyBorder="1" applyAlignment="1" applyProtection="1">
      <alignment horizontal="justify" vertical="center" wrapText="1"/>
      <protection locked="0"/>
    </xf>
    <xf numFmtId="0" fontId="37" fillId="7" borderId="25" xfId="0" applyFont="1" applyFill="1" applyBorder="1" applyAlignment="1" applyProtection="1">
      <alignment horizontal="center" vertical="center" wrapText="1"/>
      <protection locked="0"/>
    </xf>
    <xf numFmtId="0" fontId="37" fillId="7" borderId="27" xfId="0" applyFont="1" applyFill="1" applyBorder="1" applyAlignment="1" applyProtection="1">
      <alignment horizontal="center" vertical="center" wrapText="1"/>
      <protection locked="0"/>
    </xf>
    <xf numFmtId="0" fontId="26"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25" fillId="0" borderId="0" xfId="3" applyFont="1" applyAlignment="1">
      <alignment horizontal="center" vertical="center" wrapText="1"/>
    </xf>
    <xf numFmtId="0" fontId="29" fillId="8" borderId="10" xfId="0" applyFont="1" applyFill="1" applyBorder="1" applyAlignment="1">
      <alignment horizontal="center" wrapText="1"/>
    </xf>
    <xf numFmtId="0" fontId="29" fillId="8" borderId="11" xfId="0" applyFont="1" applyFill="1" applyBorder="1" applyAlignment="1">
      <alignment horizontal="center" wrapText="1"/>
    </xf>
    <xf numFmtId="0" fontId="29" fillId="8" borderId="12" xfId="0" applyFont="1" applyFill="1" applyBorder="1" applyAlignment="1">
      <alignment horizontal="center" wrapText="1"/>
    </xf>
    <xf numFmtId="0" fontId="29" fillId="3" borderId="10" xfId="0" applyFont="1" applyFill="1" applyBorder="1" applyAlignment="1">
      <alignment horizontal="center" wrapText="1"/>
    </xf>
    <xf numFmtId="0" fontId="29" fillId="3" borderId="11" xfId="0" applyFont="1" applyFill="1" applyBorder="1" applyAlignment="1">
      <alignment horizontal="center" wrapText="1"/>
    </xf>
    <xf numFmtId="0" fontId="29" fillId="3" borderId="12" xfId="0" applyFont="1" applyFill="1" applyBorder="1" applyAlignment="1">
      <alignment horizontal="center" wrapText="1"/>
    </xf>
    <xf numFmtId="0" fontId="29" fillId="13" borderId="10" xfId="0" applyFont="1" applyFill="1" applyBorder="1" applyAlignment="1">
      <alignment horizontal="center" wrapText="1"/>
    </xf>
    <xf numFmtId="0" fontId="29" fillId="13" borderId="11" xfId="0" applyFont="1" applyFill="1" applyBorder="1" applyAlignment="1">
      <alignment horizontal="center" wrapText="1"/>
    </xf>
    <xf numFmtId="0" fontId="29" fillId="13"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0" fillId="0" borderId="1" xfId="3" applyFont="1" applyBorder="1" applyAlignment="1">
      <alignment horizontal="center" vertical="center" wrapText="1"/>
    </xf>
    <xf numFmtId="0" fontId="21"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167" fontId="12" fillId="4" borderId="7" xfId="0" applyNumberFormat="1" applyFont="1" applyFill="1" applyBorder="1" applyAlignment="1">
      <alignment horizontal="center" vertical="center" wrapText="1"/>
    </xf>
    <xf numFmtId="167" fontId="12" fillId="4" borderId="8" xfId="0" applyNumberFormat="1" applyFont="1" applyFill="1" applyBorder="1" applyAlignment="1">
      <alignment horizontal="center" vertical="center" wrapText="1"/>
    </xf>
    <xf numFmtId="167" fontId="12" fillId="4" borderId="10" xfId="0" applyNumberFormat="1" applyFont="1" applyFill="1" applyBorder="1" applyAlignment="1">
      <alignment horizontal="center" vertical="center" wrapText="1"/>
    </xf>
    <xf numFmtId="167" fontId="12" fillId="4" borderId="12" xfId="0" applyNumberFormat="1" applyFont="1" applyFill="1" applyBorder="1" applyAlignment="1">
      <alignment horizontal="center" vertical="center" wrapText="1"/>
    </xf>
    <xf numFmtId="0" fontId="23" fillId="20" borderId="1" xfId="0" applyFont="1" applyFill="1" applyBorder="1" applyAlignment="1">
      <alignment horizontal="center" vertical="center" wrapText="1"/>
    </xf>
    <xf numFmtId="167" fontId="12" fillId="4" borderId="1"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35" fillId="0" borderId="25" xfId="0" applyFont="1" applyBorder="1" applyAlignment="1" applyProtection="1">
      <alignment horizontal="center" vertical="center" wrapText="1"/>
      <protection locked="0"/>
    </xf>
    <xf numFmtId="0" fontId="35" fillId="0" borderId="27" xfId="0" applyFont="1" applyBorder="1" applyAlignment="1" applyProtection="1">
      <alignment horizontal="center" vertical="center" wrapText="1"/>
      <protection locked="0"/>
    </xf>
    <xf numFmtId="0" fontId="27" fillId="7" borderId="25" xfId="0" applyFont="1" applyFill="1" applyBorder="1" applyAlignment="1" applyProtection="1">
      <alignment horizontal="center" vertical="center" wrapText="1"/>
      <protection locked="0"/>
    </xf>
    <xf numFmtId="0" fontId="27" fillId="7" borderId="27" xfId="0" applyFont="1" applyFill="1" applyBorder="1" applyAlignment="1" applyProtection="1">
      <alignment horizontal="center" vertical="center" wrapText="1"/>
      <protection locked="0"/>
    </xf>
    <xf numFmtId="0" fontId="28" fillId="0" borderId="25" xfId="0" applyFont="1" applyBorder="1" applyAlignment="1" applyProtection="1">
      <alignment horizontal="center" vertical="center" wrapText="1"/>
      <protection locked="0"/>
    </xf>
    <xf numFmtId="0" fontId="28" fillId="0" borderId="27" xfId="0" applyFont="1" applyBorder="1" applyAlignment="1" applyProtection="1">
      <alignment horizontal="center" vertical="center" wrapText="1"/>
      <protection locked="0"/>
    </xf>
    <xf numFmtId="0" fontId="26" fillId="9" borderId="25" xfId="0" applyFont="1" applyFill="1" applyBorder="1" applyAlignment="1" applyProtection="1">
      <alignment horizontal="center" vertical="center" wrapText="1"/>
      <protection locked="0"/>
    </xf>
    <xf numFmtId="0" fontId="26" fillId="9" borderId="27" xfId="0" applyFont="1" applyFill="1" applyBorder="1" applyAlignment="1" applyProtection="1">
      <alignment horizontal="center" vertical="center" wrapText="1"/>
      <protection locked="0"/>
    </xf>
    <xf numFmtId="172" fontId="17" fillId="0" borderId="25" xfId="0" applyNumberFormat="1" applyFont="1" applyBorder="1" applyAlignment="1">
      <alignment horizontal="center" wrapText="1"/>
    </xf>
    <xf numFmtId="172" fontId="17" fillId="0" borderId="27" xfId="0" applyNumberFormat="1" applyFont="1" applyBorder="1" applyAlignment="1">
      <alignment horizontal="center" wrapText="1"/>
    </xf>
    <xf numFmtId="0" fontId="17" fillId="0" borderId="25"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25" xfId="0" applyFont="1" applyBorder="1" applyAlignment="1" applyProtection="1">
      <alignment horizontal="center" vertical="center" wrapText="1"/>
      <protection locked="0"/>
    </xf>
    <xf numFmtId="0" fontId="17" fillId="0" borderId="27" xfId="0" applyFont="1" applyBorder="1" applyAlignment="1" applyProtection="1">
      <alignment horizontal="center" vertical="center" wrapText="1"/>
      <protection locked="0"/>
    </xf>
    <xf numFmtId="172" fontId="34" fillId="0" borderId="25" xfId="5" applyNumberFormat="1" applyFont="1" applyBorder="1" applyAlignment="1">
      <alignment horizontal="center" vertical="center" wrapText="1"/>
    </xf>
    <xf numFmtId="172" fontId="34" fillId="0" borderId="27" xfId="5" applyNumberFormat="1" applyFont="1" applyBorder="1" applyAlignment="1">
      <alignment horizontal="center" vertical="center" wrapText="1"/>
    </xf>
    <xf numFmtId="171" fontId="17" fillId="0" borderId="25" xfId="0" applyNumberFormat="1" applyFont="1" applyBorder="1" applyAlignment="1" applyProtection="1">
      <alignment horizontal="center" vertical="center" wrapText="1"/>
      <protection locked="0"/>
    </xf>
    <xf numFmtId="171" fontId="17" fillId="0" borderId="27" xfId="0" applyNumberFormat="1" applyFont="1" applyBorder="1" applyAlignment="1" applyProtection="1">
      <alignment horizontal="center" vertical="center" wrapText="1"/>
      <protection locked="0"/>
    </xf>
    <xf numFmtId="171" fontId="17" fillId="0" borderId="25" xfId="0" applyNumberFormat="1" applyFont="1" applyBorder="1" applyAlignment="1" applyProtection="1">
      <alignment horizontal="center" wrapText="1"/>
      <protection locked="0"/>
    </xf>
    <xf numFmtId="171" fontId="17" fillId="0" borderId="27" xfId="0" applyNumberFormat="1" applyFont="1" applyBorder="1" applyAlignment="1" applyProtection="1">
      <alignment horizontal="center" wrapText="1"/>
      <protection locked="0"/>
    </xf>
    <xf numFmtId="166" fontId="17" fillId="0" borderId="25" xfId="0" applyNumberFormat="1" applyFont="1" applyBorder="1" applyAlignment="1">
      <alignment horizontal="center" wrapText="1"/>
    </xf>
    <xf numFmtId="166" fontId="17" fillId="0" borderId="27" xfId="0" applyNumberFormat="1" applyFont="1" applyBorder="1" applyAlignment="1">
      <alignment horizontal="center" wrapText="1"/>
    </xf>
    <xf numFmtId="0" fontId="17" fillId="0" borderId="25" xfId="0" applyFont="1" applyBorder="1" applyAlignment="1">
      <alignment horizontal="center" wrapText="1"/>
    </xf>
    <xf numFmtId="0" fontId="17" fillId="0" borderId="27" xfId="0" applyFont="1" applyBorder="1" applyAlignment="1">
      <alignment horizontal="center" wrapText="1"/>
    </xf>
    <xf numFmtId="0" fontId="33"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166" fontId="17" fillId="20" borderId="5" xfId="0" applyNumberFormat="1" applyFont="1" applyFill="1" applyBorder="1" applyAlignment="1">
      <alignment horizontal="center" wrapText="1"/>
    </xf>
    <xf numFmtId="166" fontId="17" fillId="20" borderId="9" xfId="0" applyNumberFormat="1" applyFont="1" applyFill="1" applyBorder="1" applyAlignment="1">
      <alignment horizontal="center" wrapText="1"/>
    </xf>
    <xf numFmtId="166" fontId="17" fillId="20" borderId="6" xfId="0" applyNumberFormat="1" applyFont="1" applyFill="1" applyBorder="1" applyAlignment="1">
      <alignment horizontal="center" wrapText="1"/>
    </xf>
    <xf numFmtId="0" fontId="4" fillId="0" borderId="1" xfId="3" applyFont="1" applyBorder="1" applyAlignment="1">
      <alignment horizontal="center" vertical="center" wrapText="1"/>
    </xf>
    <xf numFmtId="0" fontId="30" fillId="0" borderId="5" xfId="3" applyFont="1" applyBorder="1" applyAlignment="1">
      <alignment horizontal="center" vertical="center" wrapText="1"/>
    </xf>
    <xf numFmtId="0" fontId="30" fillId="0" borderId="9" xfId="3" applyFont="1" applyBorder="1" applyAlignment="1">
      <alignment horizontal="center" vertical="center" wrapText="1"/>
    </xf>
    <xf numFmtId="0" fontId="30" fillId="0" borderId="6" xfId="3" applyFont="1" applyBorder="1" applyAlignment="1">
      <alignment horizontal="center" vertical="center" wrapText="1"/>
    </xf>
    <xf numFmtId="0" fontId="31" fillId="0" borderId="25" xfId="0" applyFont="1" applyBorder="1" applyAlignment="1">
      <alignment horizontal="right" vertical="center" wrapText="1"/>
    </xf>
    <xf numFmtId="0" fontId="33" fillId="2"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167" fontId="12" fillId="4" borderId="2" xfId="0" applyNumberFormat="1" applyFont="1" applyFill="1" applyBorder="1" applyAlignment="1">
      <alignment horizontal="center" vertical="center" wrapText="1"/>
    </xf>
    <xf numFmtId="167" fontId="12" fillId="4" borderId="4" xfId="0" applyNumberFormat="1" applyFont="1" applyFill="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cellXfs>
  <cellStyles count="6">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7">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142875</xdr:colOff>
      <xdr:row>5</xdr:row>
      <xdr:rowOff>133350</xdr:rowOff>
    </xdr:from>
    <xdr:to>
      <xdr:col>12</xdr:col>
      <xdr:colOff>1466850</xdr:colOff>
      <xdr:row>5</xdr:row>
      <xdr:rowOff>1085850</xdr:rowOff>
    </xdr:to>
    <xdr:sp macro="" textlink="">
      <xdr:nvSpPr>
        <xdr:cNvPr id="11" name="Rectángulo 2">
          <a:extLst>
            <a:ext uri="{FF2B5EF4-FFF2-40B4-BE49-F238E27FC236}">
              <a16:creationId xmlns:a16="http://schemas.microsoft.com/office/drawing/2014/main" id="{E4690DD2-7FD7-44F3-958F-C771555C713A}"/>
            </a:ext>
            <a:ext uri="{147F2762-F138-4A5C-976F-8EAC2B608ADB}">
              <a16:predDERef xmlns:a16="http://schemas.microsoft.com/office/drawing/2014/main" pred="{284259C4-B0D0-4151-BF64-288A69C74F67}"/>
            </a:ext>
          </a:extLst>
        </xdr:cNvPr>
        <xdr:cNvSpPr/>
      </xdr:nvSpPr>
      <xdr:spPr>
        <a:xfrm>
          <a:off x="6391275" y="4038600"/>
          <a:ext cx="19621500" cy="952500"/>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marL="0" indent="0" algn="ctr"/>
          <a:r>
            <a:rPr lang="en-US" sz="2000" b="1">
              <a:solidFill>
                <a:schemeClr val="dk1"/>
              </a:solidFill>
              <a:latin typeface="+mn-lt"/>
              <a:ea typeface="+mn-lt"/>
              <a:cs typeface="+mn-lt"/>
            </a:rPr>
            <a:t>"ADQUIRIR EQUIPOS DE CÓMPUTO Y PERIFÉRICOS PARA LAS INSTITUCIONES EDUCATIVAS DISTRITALES PRIORIZADAS DE LA LOCALIDAD DE SUBA"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3A39615-22EF-49EB-875A-76B7C338BE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02656"/>
          <a:ext cx="1691373" cy="2576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180975</xdr:colOff>
      <xdr:row>5</xdr:row>
      <xdr:rowOff>104775</xdr:rowOff>
    </xdr:from>
    <xdr:to>
      <xdr:col>11</xdr:col>
      <xdr:colOff>1323975</xdr:colOff>
      <xdr:row>5</xdr:row>
      <xdr:rowOff>1057275</xdr:rowOff>
    </xdr:to>
    <xdr:sp macro="" textlink="">
      <xdr:nvSpPr>
        <xdr:cNvPr id="5" name="Rectángulo 2">
          <a:extLst>
            <a:ext uri="{FF2B5EF4-FFF2-40B4-BE49-F238E27FC236}">
              <a16:creationId xmlns:a16="http://schemas.microsoft.com/office/drawing/2014/main" id="{76028CD3-5AA5-4DA9-8DD0-7AA623EE2969}"/>
            </a:ext>
            <a:ext uri="{147F2762-F138-4A5C-976F-8EAC2B608ADB}">
              <a16:predDERef xmlns:a16="http://schemas.microsoft.com/office/drawing/2014/main" pred="{53A39615-22EF-49EB-875A-76B7C338BE67}"/>
            </a:ext>
          </a:extLst>
        </xdr:cNvPr>
        <xdr:cNvSpPr/>
      </xdr:nvSpPr>
      <xdr:spPr>
        <a:xfrm>
          <a:off x="8239125" y="4010025"/>
          <a:ext cx="28517850" cy="952500"/>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marL="0" indent="0" algn="ctr"/>
          <a:r>
            <a:rPr lang="en-US" sz="3600" b="1">
              <a:solidFill>
                <a:schemeClr val="dk1"/>
              </a:solidFill>
              <a:latin typeface="+mn-lt"/>
              <a:ea typeface="+mn-lt"/>
              <a:cs typeface="+mn-lt"/>
            </a:rPr>
            <a:t>"ADQUIRIR EQUIPOS DE CÓMPUTO Y PERIFÉRICOS PARA LAS INSTITUCIONES EDUCATIVAS DISTRITALES PRIORIZADAS DE LA LOCALIDAD DE SUBA"</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7D1FD4CE-C89A-4D2B-86C0-5F991217580E}"/>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02656"/>
          <a:ext cx="1691373" cy="2576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104775</xdr:colOff>
      <xdr:row>5</xdr:row>
      <xdr:rowOff>142875</xdr:rowOff>
    </xdr:from>
    <xdr:to>
      <xdr:col>12</xdr:col>
      <xdr:colOff>2105025</xdr:colOff>
      <xdr:row>5</xdr:row>
      <xdr:rowOff>1095375</xdr:rowOff>
    </xdr:to>
    <xdr:sp macro="" textlink="">
      <xdr:nvSpPr>
        <xdr:cNvPr id="11" name="Rectángulo 2">
          <a:extLst>
            <a:ext uri="{FF2B5EF4-FFF2-40B4-BE49-F238E27FC236}">
              <a16:creationId xmlns:a16="http://schemas.microsoft.com/office/drawing/2014/main" id="{C31D0A85-2CF8-4604-F424-9695F804C457}"/>
            </a:ext>
            <a:ext uri="{147F2762-F138-4A5C-976F-8EAC2B608ADB}">
              <a16:predDERef xmlns:a16="http://schemas.microsoft.com/office/drawing/2014/main" pred="{7D1FD4CE-C89A-4D2B-86C0-5F991217580E}"/>
            </a:ext>
          </a:extLst>
        </xdr:cNvPr>
        <xdr:cNvSpPr/>
      </xdr:nvSpPr>
      <xdr:spPr>
        <a:xfrm>
          <a:off x="8162925" y="4048125"/>
          <a:ext cx="31061025" cy="952500"/>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spcFirstLastPara="0" vertOverflow="clip" horzOverflow="clip" wrap="square" lIns="91440" tIns="45720" rIns="91440" bIns="45720" rtlCol="0" anchor="t">
          <a:noAutofit/>
        </a:bodyPr>
        <a:lstStyle/>
        <a:p>
          <a:pPr marL="0" indent="0" algn="ctr"/>
          <a:r>
            <a:rPr lang="en-US" sz="3600" b="1">
              <a:solidFill>
                <a:schemeClr val="dk1"/>
              </a:solidFill>
              <a:latin typeface="+mn-lt"/>
              <a:ea typeface="+mn-lt"/>
              <a:cs typeface="+mn-lt"/>
            </a:rPr>
            <a:t>"ADQUIRIR EQUIPOS DE CÓMPUTO Y PERIFÉRICOS PARA LAS INSTITUCIONES EDUCATIVAS DISTRITALES PRIORIZADAS DE LA LOCALIDAD DE SUBA"</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1755321</xdr:colOff>
      <xdr:row>5</xdr:row>
      <xdr:rowOff>122464</xdr:rowOff>
    </xdr:from>
    <xdr:to>
      <xdr:col>1</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yudi.gonzalez/Downloads/Estudio_Mercado2025_Centro_Crecer.xlsm" TargetMode="External"/><Relationship Id="rId1" Type="http://schemas.openxmlformats.org/officeDocument/2006/relationships/externalLinkPath" Target="/Users/yudi.gonzalez/Downloads/Estudio_Mercado2025_Centro_Crece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es_Proveedores"/>
      <sheetName val="Tres_Proveedores (2) Caro_"/>
      <sheetName val="Tres_Proveedores_VF"/>
      <sheetName val="TablaD_3Provedores"/>
      <sheetName val="FORMATO DE OFERTA ECONÓMICA"/>
      <sheetName val="Tres_Entidad"/>
      <sheetName val="TablaDinamicaTres_Entidad"/>
      <sheetName val="Lista"/>
    </sheetNames>
    <sheetDataSet>
      <sheetData sheetId="0"/>
      <sheetData sheetId="1"/>
      <sheetData sheetId="2">
        <row r="11">
          <cell r="C11" t="str">
            <v xml:space="preserve">BIPEDESTADOR ADULTO HIDRAULICO </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4" sheet="OriginalRevisado_ítems"/>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7">
      <sharedItems containsMixedTypes="1" containsNumber="1" containsInteger="1" minValue="0" maxValue="0"/>
    </cacheField>
    <cacheField name="Desviación estandar " numFmtId="167">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7">
      <sharedItems containsMixedTypes="1" containsNumber="1" containsInteger="1" minValue="0" maxValue="0"/>
    </cacheField>
    <cacheField name="Promedio valor total con IVA2" numFmtId="167">
      <sharedItems containsMixedTypes="1" containsNumber="1" containsInteger="1" minValue="0" maxValue="0"/>
    </cacheField>
    <cacheField name="Desviación estandar 2" numFmtId="167">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3" sheet="OriginalRevisado_ítems"/>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7">
      <sharedItems containsNonDate="0" containsString="0" containsBlank="1"/>
    </cacheField>
    <cacheField name="Valor IVA" numFmtId="169">
      <sharedItems containsSemiMixedTypes="0" containsString="0" containsNumber="1" containsInteger="1" minValue="0" maxValue="0"/>
    </cacheField>
    <cacheField name="Valor unitario con IVA" numFmtId="169">
      <sharedItems containsSemiMixedTypes="0" containsString="0" containsNumber="1" containsInteger="1" minValue="0" maxValue="0"/>
    </cacheField>
    <cacheField name="Valor total Sin IVA" numFmtId="169">
      <sharedItems/>
    </cacheField>
    <cacheField name="Valor total con IVA" numFmtId="169">
      <sharedItems/>
    </cacheField>
    <cacheField name="Empresa Cotizante cotización 2" numFmtId="0">
      <sharedItems containsNonDate="0" containsString="0" containsBlank="1"/>
    </cacheField>
    <cacheField name="Valor unitario sin IVA2" numFmtId="167">
      <sharedItems containsNonDate="0" containsString="0" containsBlank="1"/>
    </cacheField>
    <cacheField name="Valor IVA2" numFmtId="167">
      <sharedItems containsSemiMixedTypes="0" containsString="0" containsNumber="1" containsInteger="1" minValue="0" maxValue="0"/>
    </cacheField>
    <cacheField name="Valor unitario con IVA2" numFmtId="167">
      <sharedItems containsSemiMixedTypes="0" containsString="0" containsNumber="1" containsInteger="1" minValue="0" maxValue="0"/>
    </cacheField>
    <cacheField name="Valor total Sin IVA2" numFmtId="167">
      <sharedItems/>
    </cacheField>
    <cacheField name="Valor total con IVA2" numFmtId="167">
      <sharedItems/>
    </cacheField>
    <cacheField name="Empresa Cotizante cotización 3" numFmtId="0">
      <sharedItems containsNonDate="0" containsString="0" containsBlank="1"/>
    </cacheField>
    <cacheField name="Valor unitario sin IVA3" numFmtId="167">
      <sharedItems containsNonDate="0" containsString="0" containsBlank="1"/>
    </cacheField>
    <cacheField name="Valor IVA3" numFmtId="167">
      <sharedItems containsSemiMixedTypes="0" containsString="0" containsNumber="1" containsInteger="1" minValue="0" maxValue="0"/>
    </cacheField>
    <cacheField name="Valor unitario con IVA3" numFmtId="167">
      <sharedItems containsSemiMixedTypes="0" containsString="0" containsNumber="1" containsInteger="1" minValue="0" maxValue="0"/>
    </cacheField>
    <cacheField name="Valor total Sin IVA3" numFmtId="167">
      <sharedItems/>
    </cacheField>
    <cacheField name="Valor total con IVA3" numFmtId="167">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7">
      <sharedItems containsSemiMixedTypes="0" containsString="0" containsNumber="1" containsInteger="1" minValue="0" maxValue="0"/>
    </cacheField>
    <cacheField name="Valor unitario con IVA4" numFmtId="167">
      <sharedItems containsSemiMixedTypes="0" containsString="0" containsNumber="1" containsInteger="1" minValue="0" maxValue="0"/>
    </cacheField>
    <cacheField name="Valor total Sin IVA4" numFmtId="167">
      <sharedItems/>
    </cacheField>
    <cacheField name="Valor total con IVA4" numFmtId="167">
      <sharedItems/>
    </cacheField>
    <cacheField name="Promedio valor unitario con IVA" numFmtId="167">
      <sharedItems/>
    </cacheField>
    <cacheField name="Promedio valor total con IVA" numFmtId="167">
      <sharedItems/>
    </cacheField>
    <cacheField name="Desviación estandar " numFmtId="167">
      <sharedItems/>
    </cacheField>
    <cacheField name="Coeficiente de variación" numFmtId="9">
      <sharedItems/>
    </cacheField>
    <cacheField name="Promedio valor unitario con IVA2" numFmtId="167">
      <sharedItems/>
    </cacheField>
    <cacheField name="Promedio valor total con IVA2" numFmtId="167">
      <sharedItems/>
    </cacheField>
    <cacheField name="Límite menor" numFmtId="167">
      <sharedItems/>
    </cacheField>
    <cacheField name="Límite mayor" numFmtId="167">
      <sharedItems/>
    </cacheField>
    <cacheField name="Valor Unitario Techo (IVA incluído)" numFmtId="168">
      <sharedItems/>
    </cacheField>
    <cacheField name="Valor Total Techo (IVA incluído)" numFmtId="168">
      <sharedItems/>
    </cacheField>
    <cacheField name="Promedio valor unitario con IVA3" numFmtId="167">
      <sharedItems/>
    </cacheField>
    <cacheField name="Promedio valor total con IVA3" numFmtId="167">
      <sharedItems/>
    </cacheField>
    <cacheField name="Desviación estandar 2" numFmtId="167">
      <sharedItems/>
    </cacheField>
    <cacheField name="Coeficiente de variación2" numFmtId="9">
      <sharedItems/>
    </cacheField>
    <cacheField name="Promedio valor unitario con IVA4" numFmtId="167">
      <sharedItems/>
    </cacheField>
    <cacheField name="Promedio valor total con IVA4" numFmtId="167">
      <sharedItems/>
    </cacheField>
    <cacheField name="Límite menor2" numFmtId="167">
      <sharedItems/>
    </cacheField>
    <cacheField name="Límite mayor2" numFmtId="167">
      <sharedItems/>
    </cacheField>
    <cacheField name="Valor Unitario Techo (IVA incluído)2" numFmtId="168">
      <sharedItems containsSemiMixedTypes="0" containsString="0" containsNumber="1" containsInteger="1" minValue="0" maxValue="0"/>
    </cacheField>
    <cacheField name="Valor Total Techo (IVA incluído)2" numFmtId="168">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3" sheet="OriginalRevisado_ítems"/>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8">
      <sharedItems containsNonDate="0" containsString="0" containsBlank="1"/>
    </cacheField>
    <cacheField name="Valor total que el proponente no podrá modificar en su oferta" numFmtId="168">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8">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963"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96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9" showAll="0"/>
    <pivotField numFmtId="169"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8" showAll="0"/>
    <pivotField numFmtId="168"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961"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9" showAll="0"/>
    <pivotField numFmtId="169"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8" showAll="0"/>
    <pivotField numFmtId="168"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BF332"/>
  <sheetViews>
    <sheetView tabSelected="1" view="pageBreakPreview" topLeftCell="I1" zoomScale="52" zoomScaleNormal="52" zoomScaleSheetLayoutView="52" workbookViewId="0">
      <selection activeCell="N3" sqref="N3:W6"/>
    </sheetView>
  </sheetViews>
  <sheetFormatPr defaultColWidth="11.28515625" defaultRowHeight="14.45"/>
  <cols>
    <col min="1" max="1" width="17.140625" style="3" customWidth="1"/>
    <col min="2" max="2" width="24.28515625" style="3" customWidth="1"/>
    <col min="3" max="4" width="52.28515625" style="3" customWidth="1"/>
    <col min="5" max="7" width="28.28515625" style="3" customWidth="1"/>
    <col min="8" max="8" width="31.28515625" style="3" customWidth="1"/>
    <col min="9" max="9" width="30.140625" style="3" customWidth="1"/>
    <col min="10" max="14" width="25.28515625" style="3" customWidth="1"/>
    <col min="15" max="17" width="24.28515625" style="3" customWidth="1"/>
    <col min="18" max="18" width="29.5703125" style="3" customWidth="1"/>
    <col min="19" max="19" width="30.28515625" style="3" customWidth="1"/>
    <col min="20" max="23" width="24.28515625" style="3" customWidth="1"/>
    <col min="24" max="24" width="32.5703125" style="3" customWidth="1"/>
    <col min="25" max="25" width="31.7109375" style="3" customWidth="1"/>
    <col min="26" max="26" width="24.28515625" style="3" customWidth="1"/>
    <col min="27" max="27" width="31.7109375" style="3" bestFit="1" customWidth="1"/>
    <col min="28" max="28" width="32.42578125" style="3" customWidth="1"/>
    <col min="29" max="29" width="24.28515625" style="3" customWidth="1"/>
    <col min="30" max="30" width="56.28515625" style="3" customWidth="1"/>
    <col min="31" max="36" width="11.28515625" style="3"/>
    <col min="37" max="37" width="32.140625" style="3" customWidth="1"/>
    <col min="38" max="54" width="11.28515625" style="3"/>
    <col min="55" max="55" width="5.28515625" style="3" bestFit="1" customWidth="1"/>
    <col min="56" max="16384" width="11.28515625" style="3"/>
  </cols>
  <sheetData>
    <row r="3" spans="1:58" s="1" customFormat="1" ht="93.6">
      <c r="A3" s="209" t="s">
        <v>0</v>
      </c>
      <c r="B3" s="209"/>
      <c r="C3" s="209"/>
      <c r="D3" s="209"/>
      <c r="E3" s="209"/>
      <c r="F3" s="209"/>
      <c r="G3" s="209"/>
      <c r="H3" s="209"/>
      <c r="I3" s="209"/>
      <c r="J3" s="209"/>
      <c r="K3" s="209"/>
      <c r="L3" s="209"/>
      <c r="M3" s="209"/>
      <c r="N3" s="210" t="s">
        <v>1</v>
      </c>
      <c r="O3" s="210"/>
      <c r="P3" s="210"/>
      <c r="Q3" s="210"/>
      <c r="R3" s="210"/>
      <c r="S3" s="210"/>
      <c r="T3" s="210"/>
      <c r="U3" s="210"/>
      <c r="V3" s="210"/>
      <c r="W3" s="210"/>
      <c r="X3" s="33"/>
      <c r="Y3" s="33"/>
      <c r="Z3" s="33"/>
      <c r="AA3" s="33"/>
      <c r="AB3" s="33"/>
      <c r="AC3" s="33"/>
    </row>
    <row r="4" spans="1:58" s="2" customFormat="1" ht="93.6">
      <c r="A4" s="211"/>
      <c r="B4" s="211"/>
      <c r="C4" s="45" t="s">
        <v>2</v>
      </c>
      <c r="D4" s="17"/>
      <c r="E4" s="196" t="s">
        <v>3</v>
      </c>
      <c r="F4" s="196"/>
      <c r="G4" s="17"/>
      <c r="H4" s="212" t="s">
        <v>4</v>
      </c>
      <c r="I4" s="212"/>
      <c r="J4" s="212"/>
      <c r="K4" s="212"/>
      <c r="L4" s="212"/>
      <c r="M4" s="212"/>
      <c r="N4" s="210"/>
      <c r="O4" s="210"/>
      <c r="P4" s="210"/>
      <c r="Q4" s="210"/>
      <c r="R4" s="210"/>
      <c r="S4" s="210"/>
      <c r="T4" s="210"/>
      <c r="U4" s="210"/>
      <c r="V4" s="210"/>
      <c r="W4" s="210"/>
      <c r="Z4" s="197" t="s">
        <v>5</v>
      </c>
      <c r="AA4" s="197"/>
      <c r="AB4" s="73">
        <f>IF(B11="","",AA14)</f>
        <v>1498914804.0766666</v>
      </c>
      <c r="AC4" s="38"/>
    </row>
    <row r="5" spans="1:58" s="2" customFormat="1" ht="93.6">
      <c r="A5" s="211"/>
      <c r="B5" s="211"/>
      <c r="C5" s="20" t="s">
        <v>6</v>
      </c>
      <c r="D5" s="213" t="s">
        <v>7</v>
      </c>
      <c r="E5" s="214"/>
      <c r="F5" s="215"/>
      <c r="G5" s="104"/>
      <c r="H5" s="20" t="s">
        <v>8</v>
      </c>
      <c r="I5" s="213" t="s">
        <v>9</v>
      </c>
      <c r="J5" s="215"/>
      <c r="K5" s="20" t="s">
        <v>10</v>
      </c>
      <c r="L5" s="213"/>
      <c r="M5" s="215"/>
      <c r="N5" s="210"/>
      <c r="O5" s="210"/>
      <c r="P5" s="210"/>
      <c r="Q5" s="210"/>
      <c r="R5" s="210"/>
      <c r="S5" s="210"/>
      <c r="T5" s="210"/>
      <c r="U5" s="210"/>
      <c r="V5" s="210"/>
      <c r="W5" s="210"/>
      <c r="Z5" s="197" t="s">
        <v>11</v>
      </c>
      <c r="AA5" s="197"/>
      <c r="AB5" s="73">
        <v>0</v>
      </c>
      <c r="AC5" s="38"/>
    </row>
    <row r="6" spans="1:58" s="2" customFormat="1" ht="93.6">
      <c r="A6" s="211"/>
      <c r="B6" s="211"/>
      <c r="C6" s="46" t="s">
        <v>12</v>
      </c>
      <c r="D6" s="196" t="s">
        <v>13</v>
      </c>
      <c r="E6" s="196"/>
      <c r="F6" s="196"/>
      <c r="G6" s="196"/>
      <c r="H6" s="196"/>
      <c r="I6" s="196"/>
      <c r="J6" s="196"/>
      <c r="K6" s="196"/>
      <c r="L6" s="196"/>
      <c r="M6" s="196"/>
      <c r="N6" s="210"/>
      <c r="O6" s="210"/>
      <c r="P6" s="210"/>
      <c r="Q6" s="210"/>
      <c r="R6" s="210"/>
      <c r="S6" s="210"/>
      <c r="T6" s="210"/>
      <c r="U6" s="210"/>
      <c r="V6" s="210"/>
      <c r="W6" s="210"/>
      <c r="Z6" s="197" t="s">
        <v>14</v>
      </c>
      <c r="AA6" s="197"/>
      <c r="AB6" s="74">
        <f>AB4+AB5</f>
        <v>1498914804.0766666</v>
      </c>
      <c r="AC6" s="36"/>
    </row>
    <row r="8" spans="1:58">
      <c r="A8" s="4"/>
      <c r="J8" s="16"/>
      <c r="K8" s="16"/>
      <c r="L8" s="16"/>
      <c r="M8" s="16"/>
      <c r="P8" s="16"/>
      <c r="Q8" s="16"/>
      <c r="R8" s="16"/>
      <c r="S8" s="16"/>
      <c r="V8" s="16"/>
      <c r="W8" s="16"/>
      <c r="X8" s="16"/>
      <c r="Y8" s="16"/>
      <c r="Z8" s="16"/>
    </row>
    <row r="9" spans="1:58" s="18" customFormat="1" ht="23.45">
      <c r="H9" s="198" t="s">
        <v>15</v>
      </c>
      <c r="I9" s="199"/>
      <c r="J9" s="199"/>
      <c r="K9" s="199"/>
      <c r="L9" s="199"/>
      <c r="M9" s="200"/>
      <c r="N9" s="201" t="s">
        <v>16</v>
      </c>
      <c r="O9" s="202"/>
      <c r="P9" s="202"/>
      <c r="Q9" s="202"/>
      <c r="R9" s="202"/>
      <c r="S9" s="203"/>
      <c r="T9" s="204" t="s">
        <v>17</v>
      </c>
      <c r="U9" s="205"/>
      <c r="V9" s="205"/>
      <c r="W9" s="205"/>
      <c r="X9" s="205"/>
      <c r="Y9" s="206"/>
      <c r="Z9" s="207" t="s">
        <v>18</v>
      </c>
      <c r="AA9" s="208"/>
      <c r="AB9" s="208"/>
      <c r="AC9" s="208"/>
    </row>
    <row r="10" spans="1:58" s="18" customFormat="1" ht="70.150000000000006">
      <c r="A10" s="88" t="s">
        <v>19</v>
      </c>
      <c r="B10" s="88" t="s">
        <v>20</v>
      </c>
      <c r="C10" s="88" t="s">
        <v>21</v>
      </c>
      <c r="D10" s="88" t="s">
        <v>22</v>
      </c>
      <c r="E10" s="88" t="s">
        <v>23</v>
      </c>
      <c r="F10" s="88" t="s">
        <v>24</v>
      </c>
      <c r="G10" s="88" t="s">
        <v>25</v>
      </c>
      <c r="H10" s="89" t="s">
        <v>26</v>
      </c>
      <c r="I10" s="89" t="s">
        <v>27</v>
      </c>
      <c r="J10" s="89" t="s">
        <v>28</v>
      </c>
      <c r="K10" s="89" t="s">
        <v>29</v>
      </c>
      <c r="L10" s="89" t="s">
        <v>30</v>
      </c>
      <c r="M10" s="89" t="s">
        <v>31</v>
      </c>
      <c r="N10" s="88" t="s">
        <v>32</v>
      </c>
      <c r="O10" s="88" t="s">
        <v>27</v>
      </c>
      <c r="P10" s="88" t="s">
        <v>28</v>
      </c>
      <c r="Q10" s="88" t="s">
        <v>29</v>
      </c>
      <c r="R10" s="88" t="s">
        <v>30</v>
      </c>
      <c r="S10" s="88" t="s">
        <v>31</v>
      </c>
      <c r="T10" s="90" t="s">
        <v>33</v>
      </c>
      <c r="U10" s="90" t="s">
        <v>27</v>
      </c>
      <c r="V10" s="90" t="s">
        <v>28</v>
      </c>
      <c r="W10" s="90" t="s">
        <v>29</v>
      </c>
      <c r="X10" s="90" t="s">
        <v>30</v>
      </c>
      <c r="Y10" s="90" t="s">
        <v>31</v>
      </c>
      <c r="Z10" s="89" t="s">
        <v>34</v>
      </c>
      <c r="AA10" s="89" t="s">
        <v>35</v>
      </c>
      <c r="AB10" s="89" t="s">
        <v>36</v>
      </c>
      <c r="AC10" s="89" t="s">
        <v>37</v>
      </c>
      <c r="AD10" s="91" t="s">
        <v>38</v>
      </c>
      <c r="AK10" s="18" t="s">
        <v>39</v>
      </c>
      <c r="AL10" s="18" t="s">
        <v>40</v>
      </c>
    </row>
    <row r="11" spans="1:58" s="7" customFormat="1" ht="409.6">
      <c r="A11" s="105">
        <v>1</v>
      </c>
      <c r="B11" s="106" t="s">
        <v>41</v>
      </c>
      <c r="C11" s="105" t="s">
        <v>42</v>
      </c>
      <c r="D11" s="105" t="s">
        <v>43</v>
      </c>
      <c r="E11" s="106" t="s">
        <v>44</v>
      </c>
      <c r="F11" s="107">
        <v>170</v>
      </c>
      <c r="G11" s="75" t="s">
        <v>45</v>
      </c>
      <c r="H11" s="76" t="s">
        <v>46</v>
      </c>
      <c r="I11" s="108">
        <v>4924370</v>
      </c>
      <c r="J11" s="77">
        <f>I11*19%</f>
        <v>935630.3</v>
      </c>
      <c r="K11" s="117">
        <f>I11+J11</f>
        <v>5860000.2999999998</v>
      </c>
      <c r="L11" s="78">
        <f>IF(B11="","",(I11*F11))</f>
        <v>837142900</v>
      </c>
      <c r="M11" s="78">
        <f>IF(B11="","",(K11*F11))</f>
        <v>996200051</v>
      </c>
      <c r="N11" s="79" t="s">
        <v>47</v>
      </c>
      <c r="O11" s="109">
        <v>4668243</v>
      </c>
      <c r="P11" s="80">
        <f>O11*19%</f>
        <v>886966.17</v>
      </c>
      <c r="Q11" s="80">
        <f>O11+P11</f>
        <v>5555209.1699999999</v>
      </c>
      <c r="R11" s="81">
        <f>IF(B11="","",(O11*F11))</f>
        <v>793601310</v>
      </c>
      <c r="S11" s="81">
        <f>IF(B11="","",(Q11*F11))</f>
        <v>944385558.89999998</v>
      </c>
      <c r="T11" s="82" t="s">
        <v>48</v>
      </c>
      <c r="U11" s="83">
        <v>5672269</v>
      </c>
      <c r="V11" s="84">
        <f>U11*19%</f>
        <v>1077731.1100000001</v>
      </c>
      <c r="W11" s="84">
        <f>U11+V11</f>
        <v>6750000.1100000003</v>
      </c>
      <c r="X11" s="85">
        <f>IF(B11="","",(U11*F11))</f>
        <v>964285730</v>
      </c>
      <c r="Y11" s="85">
        <f>IF(B11="","",(W11*F11))</f>
        <v>1147500018.7</v>
      </c>
      <c r="Z11" s="86">
        <f>IF(A11="","",AVERAGE(K11,Q11,W11))</f>
        <v>6055069.8599999994</v>
      </c>
      <c r="AA11" s="86">
        <f>IF(B11="","",Z11*F11)</f>
        <v>1029361876.1999999</v>
      </c>
      <c r="AB11" s="86">
        <f>IF(B11="","",STDEV(M11,S11,Y11))</f>
        <v>105539807.33783807</v>
      </c>
      <c r="AC11" s="116">
        <f>IF(B11="","",(AB11/AA11))</f>
        <v>0.10252935316338858</v>
      </c>
      <c r="AD11" s="5"/>
      <c r="AG11" s="7" t="e">
        <f>VLOOKUP(C11,Bolsa!D:BA,10,0)</f>
        <v>#N/A</v>
      </c>
      <c r="AH11" s="7" t="e">
        <f>VLOOKUP(C11,Bolsa!D:BA,23,0)</f>
        <v>#N/A</v>
      </c>
      <c r="AI11" s="7" t="e">
        <f>VLOOKUP(C11,Bolsa!D:BA,36,0)</f>
        <v>#N/A</v>
      </c>
      <c r="AJ11" s="115" t="e">
        <f>VLOOKUP(C11,Bolsa!D:BA,48,0)</f>
        <v>#N/A</v>
      </c>
      <c r="AK11" s="7" t="s">
        <v>49</v>
      </c>
      <c r="AL11" s="7" t="s">
        <v>50</v>
      </c>
      <c r="BF11" s="7">
        <v>1</v>
      </c>
    </row>
    <row r="12" spans="1:58" s="7" customFormat="1" ht="409.6">
      <c r="A12" s="105">
        <v>2</v>
      </c>
      <c r="B12" s="106" t="s">
        <v>41</v>
      </c>
      <c r="C12" s="105" t="s">
        <v>51</v>
      </c>
      <c r="D12" s="105" t="s">
        <v>52</v>
      </c>
      <c r="E12" s="106" t="s">
        <v>44</v>
      </c>
      <c r="F12" s="107">
        <v>75</v>
      </c>
      <c r="G12" s="75" t="s">
        <v>45</v>
      </c>
      <c r="H12" s="76" t="s">
        <v>46</v>
      </c>
      <c r="I12" s="108">
        <v>5773109</v>
      </c>
      <c r="J12" s="77">
        <f t="shared" ref="J12:J13" si="0">I12*19%</f>
        <v>1096890.71</v>
      </c>
      <c r="K12" s="117">
        <f t="shared" ref="K12:K13" si="1">I12+J12</f>
        <v>6869999.71</v>
      </c>
      <c r="L12" s="78">
        <f t="shared" ref="L12:L13" si="2">IF(B12="","",(I12*F12))</f>
        <v>432983175</v>
      </c>
      <c r="M12" s="78">
        <f t="shared" ref="M12:M13" si="3">IF(B12="","",(K12*F12))</f>
        <v>515249978.25</v>
      </c>
      <c r="N12" s="79" t="s">
        <v>48</v>
      </c>
      <c r="O12" s="109">
        <v>4680672</v>
      </c>
      <c r="P12" s="80">
        <f t="shared" ref="P12:P13" si="4">O12*19%</f>
        <v>889327.68</v>
      </c>
      <c r="Q12" s="80">
        <f t="shared" ref="Q12:Q13" si="5">O12+P12</f>
        <v>5569999.6799999997</v>
      </c>
      <c r="R12" s="81">
        <f t="shared" ref="R12:R13" si="6">IF(B12="","",(O12*F12))</f>
        <v>351050400</v>
      </c>
      <c r="S12" s="81">
        <f t="shared" ref="S12:S13" si="7">IF(B12="","",(Q12*F12))</f>
        <v>417749976</v>
      </c>
      <c r="T12" s="82" t="s">
        <v>53</v>
      </c>
      <c r="U12" s="110">
        <v>5042016</v>
      </c>
      <c r="V12" s="84">
        <f t="shared" ref="V12:V13" si="8">U12*19%</f>
        <v>957983.04</v>
      </c>
      <c r="W12" s="84">
        <f t="shared" ref="W12:W13" si="9">U12+V12</f>
        <v>5999999.04</v>
      </c>
      <c r="X12" s="85">
        <f t="shared" ref="X12:X13" si="10">IF(B12="","",(U12*F12))</f>
        <v>378151200</v>
      </c>
      <c r="Y12" s="85">
        <f t="shared" ref="Y12:Y13" si="11">IF(B12="","",(W12*F12))</f>
        <v>449999928</v>
      </c>
      <c r="Z12" s="86">
        <f t="shared" ref="Z12:Z13" si="12">IF(A12="","",AVERAGE(K12,Q12,W12))</f>
        <v>6146666.1433333335</v>
      </c>
      <c r="AA12" s="86">
        <f t="shared" ref="AA12:AA13" si="13">IF(B12="","",Z12*F12)</f>
        <v>460999960.75</v>
      </c>
      <c r="AB12" s="86">
        <f t="shared" ref="AB12:AB13" si="14">IF(B12="","",STDEV(M12,S12,Y12))</f>
        <v>49672056.028146304</v>
      </c>
      <c r="AC12" s="116">
        <f t="shared" ref="AC12:AC13" si="15">IF(B12="","",(AB12/AA12))</f>
        <v>0.10774850381187652</v>
      </c>
      <c r="AD12" s="5"/>
      <c r="AG12" s="7" t="e">
        <f>VLOOKUP(C12,Bolsa!D:BA,10,0)</f>
        <v>#N/A</v>
      </c>
      <c r="AH12" s="7" t="e">
        <f>VLOOKUP(C12,Bolsa!D:BA,23,0)</f>
        <v>#N/A</v>
      </c>
      <c r="AI12" s="7" t="e">
        <f>VLOOKUP(C12,Bolsa!D:BA,36,0)</f>
        <v>#N/A</v>
      </c>
      <c r="AJ12" s="115" t="e">
        <f>VLOOKUP(C12,Bolsa!D:BA,48,0)</f>
        <v>#N/A</v>
      </c>
      <c r="AK12" s="7" t="s">
        <v>49</v>
      </c>
      <c r="AL12" s="7" t="s">
        <v>50</v>
      </c>
      <c r="BF12" s="7">
        <v>2</v>
      </c>
    </row>
    <row r="13" spans="1:58" s="7" customFormat="1" ht="409.6">
      <c r="A13" s="105">
        <v>3</v>
      </c>
      <c r="B13" s="106" t="s">
        <v>41</v>
      </c>
      <c r="C13" s="105" t="s">
        <v>54</v>
      </c>
      <c r="D13" s="105" t="s">
        <v>55</v>
      </c>
      <c r="E13" s="106" t="s">
        <v>44</v>
      </c>
      <c r="F13" s="107">
        <v>1</v>
      </c>
      <c r="G13" s="75" t="s">
        <v>45</v>
      </c>
      <c r="H13" s="76" t="s">
        <v>46</v>
      </c>
      <c r="I13" s="108">
        <v>7294118</v>
      </c>
      <c r="J13" s="77">
        <f t="shared" si="0"/>
        <v>1385882.42</v>
      </c>
      <c r="K13" s="77">
        <f t="shared" si="1"/>
        <v>8680000.4199999999</v>
      </c>
      <c r="L13" s="78">
        <f t="shared" si="2"/>
        <v>7294118</v>
      </c>
      <c r="M13" s="78">
        <f t="shared" si="3"/>
        <v>8680000.4199999999</v>
      </c>
      <c r="N13" s="79" t="s">
        <v>56</v>
      </c>
      <c r="O13" s="109">
        <v>6713446</v>
      </c>
      <c r="P13" s="80">
        <f t="shared" si="4"/>
        <v>1275554.74</v>
      </c>
      <c r="Q13" s="80">
        <f t="shared" si="5"/>
        <v>7989000.7400000002</v>
      </c>
      <c r="R13" s="81">
        <f t="shared" si="6"/>
        <v>6713446</v>
      </c>
      <c r="S13" s="81">
        <f t="shared" si="7"/>
        <v>7989000.7400000002</v>
      </c>
      <c r="T13" s="82" t="s">
        <v>57</v>
      </c>
      <c r="U13" s="110">
        <v>7554538</v>
      </c>
      <c r="V13" s="84">
        <f t="shared" si="8"/>
        <v>1435362.22</v>
      </c>
      <c r="W13" s="84">
        <f t="shared" si="9"/>
        <v>8989900.2200000007</v>
      </c>
      <c r="X13" s="85">
        <f t="shared" si="10"/>
        <v>7554538</v>
      </c>
      <c r="Y13" s="85">
        <f t="shared" si="11"/>
        <v>8989900.2200000007</v>
      </c>
      <c r="Z13" s="86">
        <f t="shared" si="12"/>
        <v>8552967.1266666669</v>
      </c>
      <c r="AA13" s="86">
        <f t="shared" si="13"/>
        <v>8552967.1266666669</v>
      </c>
      <c r="AB13" s="86">
        <f t="shared" si="14"/>
        <v>512399.29301024828</v>
      </c>
      <c r="AC13" s="116">
        <f t="shared" si="15"/>
        <v>5.9908951527789252E-2</v>
      </c>
      <c r="AD13" s="5"/>
      <c r="AG13" s="7" t="e">
        <f>VLOOKUP(C13,Bolsa!D:BA,10,0)</f>
        <v>#N/A</v>
      </c>
      <c r="AH13" s="7" t="e">
        <f>VLOOKUP(C13,Bolsa!D:BA,23,0)</f>
        <v>#N/A</v>
      </c>
      <c r="AI13" s="7" t="e">
        <f>VLOOKUP(C13,Bolsa!D:BA,36,0)</f>
        <v>#N/A</v>
      </c>
      <c r="AJ13" s="115" t="e">
        <f>VLOOKUP(C13,Bolsa!D:BA,48,0)</f>
        <v>#N/A</v>
      </c>
      <c r="AK13" s="7" t="s">
        <v>49</v>
      </c>
      <c r="AL13" s="7" t="s">
        <v>50</v>
      </c>
      <c r="BF13" s="7">
        <v>3</v>
      </c>
    </row>
    <row r="14" spans="1:58" s="7" customFormat="1" ht="21">
      <c r="A14" s="195">
        <v>3</v>
      </c>
      <c r="B14" s="195"/>
      <c r="C14" s="195"/>
      <c r="D14" s="195"/>
      <c r="E14" s="195"/>
      <c r="F14" s="195"/>
      <c r="G14" s="195"/>
      <c r="H14" s="195"/>
      <c r="I14" s="195"/>
      <c r="J14" s="195"/>
      <c r="K14" s="195"/>
      <c r="L14" s="195"/>
      <c r="M14" s="195"/>
      <c r="N14" s="195"/>
      <c r="O14" s="195"/>
      <c r="P14" s="195"/>
      <c r="Q14" s="195"/>
      <c r="R14" s="195"/>
      <c r="S14" s="195"/>
      <c r="T14" s="195"/>
      <c r="U14" s="195"/>
      <c r="V14" s="195"/>
      <c r="W14" s="195"/>
      <c r="X14" s="195"/>
      <c r="Y14" s="195"/>
      <c r="Z14" s="195"/>
      <c r="AA14" s="87">
        <f>SUM(AA11:AA13)</f>
        <v>1498914804.0766666</v>
      </c>
      <c r="BF14" s="7">
        <v>56</v>
      </c>
    </row>
    <row r="15" spans="1:58" s="7" customFormat="1">
      <c r="A15" s="3"/>
      <c r="B15" s="3"/>
      <c r="C15" s="3"/>
      <c r="D15" s="3"/>
      <c r="E15" s="3"/>
      <c r="F15" s="3"/>
      <c r="G15" s="3"/>
      <c r="H15" s="3"/>
      <c r="I15" s="3"/>
      <c r="J15" s="3"/>
      <c r="K15" s="3"/>
      <c r="L15" s="3"/>
      <c r="M15" s="3"/>
      <c r="N15" s="3"/>
      <c r="O15" s="3"/>
      <c r="P15" s="70"/>
      <c r="Q15" s="70"/>
      <c r="R15" s="70"/>
      <c r="S15" s="70"/>
      <c r="T15" s="164"/>
      <c r="U15" s="164"/>
      <c r="V15" s="164"/>
      <c r="W15" s="164"/>
      <c r="X15" s="164"/>
      <c r="Y15" s="164"/>
      <c r="Z15" s="220"/>
      <c r="AA15" s="221"/>
      <c r="AQ15" s="222"/>
      <c r="AR15" s="222"/>
      <c r="AS15" s="222"/>
      <c r="AT15" s="222"/>
      <c r="AU15" s="222"/>
      <c r="AV15" s="222"/>
      <c r="AW15" s="222"/>
      <c r="AX15" s="222"/>
      <c r="AY15" s="159"/>
      <c r="AZ15" s="216"/>
      <c r="BA15" s="217"/>
      <c r="BF15" s="7">
        <v>67</v>
      </c>
    </row>
    <row r="16" spans="1:58" s="7" customFormat="1">
      <c r="A16" s="3"/>
      <c r="B16" s="3"/>
      <c r="C16" s="3"/>
      <c r="D16" s="3"/>
      <c r="E16" s="3"/>
      <c r="F16" s="3"/>
      <c r="G16" s="3"/>
      <c r="H16" s="3"/>
      <c r="I16" s="3"/>
      <c r="J16" s="3"/>
      <c r="K16" s="3"/>
      <c r="L16" s="3"/>
      <c r="M16" s="3"/>
      <c r="N16" s="3"/>
      <c r="O16" s="3"/>
      <c r="P16" s="70"/>
      <c r="Q16" s="70"/>
      <c r="R16" s="70"/>
      <c r="S16" s="70"/>
      <c r="T16" s="164"/>
      <c r="U16" s="164"/>
      <c r="V16" s="164"/>
      <c r="W16" s="164"/>
      <c r="X16" s="164"/>
      <c r="Y16" s="164"/>
      <c r="Z16" s="220"/>
      <c r="AA16" s="221"/>
      <c r="AQ16" s="222"/>
      <c r="AR16" s="222"/>
      <c r="AS16" s="222"/>
      <c r="AT16" s="222"/>
      <c r="AU16" s="222"/>
      <c r="AV16" s="222"/>
      <c r="AW16" s="222"/>
      <c r="AX16" s="222"/>
      <c r="AY16" s="159"/>
      <c r="AZ16" s="216"/>
      <c r="BA16" s="217"/>
      <c r="BF16" s="7">
        <v>68</v>
      </c>
    </row>
    <row r="17" spans="1:58" s="7" customFormat="1">
      <c r="A17" s="3"/>
      <c r="B17" s="3"/>
      <c r="C17" s="3"/>
      <c r="D17" s="3"/>
      <c r="E17" s="3"/>
      <c r="F17" s="3"/>
      <c r="G17" s="3"/>
      <c r="H17" s="3"/>
      <c r="I17" s="3"/>
      <c r="J17" s="3"/>
      <c r="K17" s="3"/>
      <c r="L17" s="3"/>
      <c r="M17" s="3"/>
      <c r="N17" s="3"/>
      <c r="O17" s="3"/>
      <c r="P17" s="70"/>
      <c r="Q17" s="70"/>
      <c r="R17" s="70"/>
      <c r="S17" s="70"/>
      <c r="T17" s="164"/>
      <c r="U17" s="164"/>
      <c r="V17" s="164"/>
      <c r="W17" s="164"/>
      <c r="X17" s="164"/>
      <c r="Y17" s="164"/>
      <c r="Z17" s="220"/>
      <c r="AA17" s="221"/>
      <c r="AQ17" s="222"/>
      <c r="AR17" s="222"/>
      <c r="AS17" s="222"/>
      <c r="AT17" s="222"/>
      <c r="AU17" s="222"/>
      <c r="AV17" s="222"/>
      <c r="AW17" s="222"/>
      <c r="AX17" s="222"/>
      <c r="AY17" s="159"/>
      <c r="AZ17" s="216"/>
      <c r="BA17" s="217"/>
      <c r="BF17" s="7">
        <v>69</v>
      </c>
    </row>
    <row r="18" spans="1:58" s="7" customFormat="1">
      <c r="A18" s="3"/>
      <c r="B18" s="3"/>
      <c r="C18" s="3"/>
      <c r="D18" s="3"/>
      <c r="E18" s="3"/>
      <c r="F18" s="3"/>
      <c r="G18" s="3"/>
      <c r="H18" s="3"/>
      <c r="I18" s="3"/>
      <c r="J18" s="3"/>
      <c r="K18" s="3"/>
      <c r="L18" s="3"/>
      <c r="M18" s="3"/>
      <c r="N18" s="3"/>
      <c r="O18" s="3"/>
      <c r="P18" s="70"/>
      <c r="Q18" s="70"/>
      <c r="R18" s="70"/>
      <c r="S18" s="70"/>
      <c r="T18" s="164"/>
      <c r="U18" s="164"/>
      <c r="V18" s="164"/>
      <c r="W18" s="164"/>
      <c r="X18" s="164"/>
      <c r="Y18" s="164"/>
      <c r="Z18" s="220"/>
      <c r="AA18" s="221"/>
      <c r="AQ18" s="222"/>
      <c r="AR18" s="222"/>
      <c r="AS18" s="222"/>
      <c r="AT18" s="222"/>
      <c r="AU18" s="222"/>
      <c r="AV18" s="222"/>
      <c r="AW18" s="222"/>
      <c r="AX18" s="222"/>
      <c r="AY18" s="159"/>
      <c r="AZ18" s="216"/>
      <c r="BA18" s="217"/>
      <c r="BF18" s="7">
        <v>70</v>
      </c>
    </row>
    <row r="19" spans="1:58" s="7" customFormat="1">
      <c r="A19" s="3"/>
      <c r="B19" s="3"/>
      <c r="C19" s="3"/>
      <c r="D19" s="3"/>
      <c r="E19" s="3"/>
      <c r="F19" s="3"/>
      <c r="G19" s="3"/>
      <c r="H19" s="3"/>
      <c r="I19" s="3"/>
      <c r="J19" s="3"/>
      <c r="K19" s="3"/>
      <c r="L19" s="3"/>
      <c r="M19" s="3"/>
      <c r="N19" s="3"/>
      <c r="O19" s="3"/>
      <c r="P19" s="70"/>
      <c r="Q19" s="70"/>
      <c r="R19" s="70"/>
      <c r="S19" s="70"/>
      <c r="T19" s="164"/>
      <c r="U19" s="164"/>
      <c r="V19" s="164"/>
      <c r="W19" s="164"/>
      <c r="X19" s="164"/>
      <c r="Y19" s="164"/>
      <c r="Z19" s="220"/>
      <c r="AA19" s="221"/>
      <c r="AQ19" s="222"/>
      <c r="AR19" s="222"/>
      <c r="AS19" s="222"/>
      <c r="AT19" s="222"/>
      <c r="AU19" s="222"/>
      <c r="AV19" s="222"/>
      <c r="AW19" s="222"/>
      <c r="AX19" s="222"/>
      <c r="AY19" s="159"/>
      <c r="AZ19" s="216"/>
      <c r="BA19" s="217"/>
      <c r="BF19" s="7">
        <v>71</v>
      </c>
    </row>
    <row r="20" spans="1:58" s="7" customFormat="1">
      <c r="A20" s="3"/>
      <c r="B20" s="3"/>
      <c r="C20" s="3"/>
      <c r="D20" s="3"/>
      <c r="E20" s="3"/>
      <c r="F20" s="3"/>
      <c r="G20" s="3"/>
      <c r="H20" s="3"/>
      <c r="I20" s="3"/>
      <c r="J20" s="3"/>
      <c r="K20" s="3"/>
      <c r="L20" s="3"/>
      <c r="M20" s="3"/>
      <c r="N20" s="3"/>
      <c r="O20" s="3"/>
      <c r="P20" s="70"/>
      <c r="Q20" s="70"/>
      <c r="R20" s="70"/>
      <c r="S20" s="70"/>
      <c r="T20" s="164"/>
      <c r="U20" s="164"/>
      <c r="V20" s="164"/>
      <c r="W20" s="164"/>
      <c r="X20" s="164"/>
      <c r="Y20" s="164"/>
      <c r="Z20" s="220"/>
      <c r="AA20" s="221"/>
      <c r="AQ20" s="222"/>
      <c r="AR20" s="222"/>
      <c r="AS20" s="222"/>
      <c r="AT20" s="222"/>
      <c r="AU20" s="222"/>
      <c r="AV20" s="222"/>
      <c r="AW20" s="222"/>
      <c r="AX20" s="222"/>
      <c r="AY20" s="159"/>
      <c r="AZ20" s="216"/>
      <c r="BA20" s="217"/>
      <c r="BF20" s="7">
        <v>72</v>
      </c>
    </row>
    <row r="21" spans="1:58" s="7" customFormat="1">
      <c r="A21" s="3"/>
      <c r="B21" s="3"/>
      <c r="C21" s="3"/>
      <c r="D21" s="3"/>
      <c r="E21" s="3"/>
      <c r="F21" s="3"/>
      <c r="G21" s="3"/>
      <c r="H21" s="3"/>
      <c r="I21" s="3"/>
      <c r="J21" s="3"/>
      <c r="K21" s="3"/>
      <c r="L21" s="3"/>
      <c r="M21" s="3"/>
      <c r="N21" s="3"/>
      <c r="O21" s="3"/>
      <c r="P21" s="70"/>
      <c r="Q21" s="70"/>
      <c r="R21" s="70"/>
      <c r="S21" s="70"/>
      <c r="T21" s="164"/>
      <c r="U21" s="164"/>
      <c r="V21" s="164"/>
      <c r="W21" s="164"/>
      <c r="X21" s="164"/>
      <c r="Y21" s="164"/>
      <c r="Z21" s="220"/>
      <c r="AA21" s="221"/>
      <c r="AQ21" s="222"/>
      <c r="AR21" s="222"/>
      <c r="AS21" s="222"/>
      <c r="AT21" s="222"/>
      <c r="AU21" s="222"/>
      <c r="AV21" s="222"/>
      <c r="AW21" s="222"/>
      <c r="AX21" s="222"/>
      <c r="AY21" s="159"/>
      <c r="AZ21" s="216"/>
      <c r="BA21" s="217"/>
      <c r="BF21" s="7">
        <v>73</v>
      </c>
    </row>
    <row r="22" spans="1:58" s="7" customFormat="1">
      <c r="A22" s="3"/>
      <c r="B22" s="3"/>
      <c r="C22" s="3"/>
      <c r="D22" s="3"/>
      <c r="E22" s="3"/>
      <c r="F22" s="3"/>
      <c r="G22" s="3"/>
      <c r="H22" s="3"/>
      <c r="I22" s="3"/>
      <c r="J22" s="3"/>
      <c r="K22" s="3"/>
      <c r="L22" s="3"/>
      <c r="M22" s="3"/>
      <c r="N22" s="3"/>
      <c r="O22" s="3"/>
      <c r="P22" s="70"/>
      <c r="Q22" s="70"/>
      <c r="R22" s="70"/>
      <c r="S22" s="70"/>
      <c r="T22" s="164"/>
      <c r="U22" s="164"/>
      <c r="V22" s="164"/>
      <c r="W22" s="164"/>
      <c r="X22" s="164"/>
      <c r="Y22" s="164"/>
      <c r="Z22" s="220"/>
      <c r="AA22" s="221"/>
      <c r="AQ22" s="222"/>
      <c r="AR22" s="222"/>
      <c r="AS22" s="222"/>
      <c r="AT22" s="222"/>
      <c r="AU22" s="222"/>
      <c r="AV22" s="222"/>
      <c r="AW22" s="222"/>
      <c r="AX22" s="222"/>
      <c r="AY22" s="159"/>
      <c r="AZ22" s="216"/>
      <c r="BA22" s="217"/>
      <c r="BF22" s="7">
        <v>74</v>
      </c>
    </row>
    <row r="23" spans="1:58" s="7" customFormat="1">
      <c r="A23" s="3"/>
      <c r="B23" s="3"/>
      <c r="C23" s="3"/>
      <c r="D23" s="3"/>
      <c r="E23" s="3"/>
      <c r="F23" s="3"/>
      <c r="G23" s="3"/>
      <c r="H23" s="3"/>
      <c r="I23" s="3"/>
      <c r="J23" s="3"/>
      <c r="K23" s="3"/>
      <c r="L23" s="3"/>
      <c r="M23" s="3"/>
      <c r="N23" s="3"/>
      <c r="O23" s="3"/>
      <c r="P23" s="70"/>
      <c r="Q23" s="70"/>
      <c r="R23" s="70"/>
      <c r="S23" s="70"/>
      <c r="T23" s="164"/>
      <c r="U23" s="164"/>
      <c r="V23" s="164"/>
      <c r="W23" s="164"/>
      <c r="X23" s="164"/>
      <c r="Y23" s="164"/>
      <c r="Z23" s="220"/>
      <c r="AA23" s="221"/>
      <c r="AQ23" s="222"/>
      <c r="AR23" s="222"/>
      <c r="AS23" s="222"/>
      <c r="AT23" s="222"/>
      <c r="AU23" s="222"/>
      <c r="AV23" s="222"/>
      <c r="AW23" s="222"/>
      <c r="AX23" s="222"/>
      <c r="AY23" s="159"/>
      <c r="AZ23" s="216"/>
      <c r="BA23" s="217"/>
      <c r="BF23" s="7">
        <v>75</v>
      </c>
    </row>
    <row r="24" spans="1:58" s="7" customFormat="1">
      <c r="A24" s="3"/>
      <c r="B24" s="3"/>
      <c r="C24" s="3"/>
      <c r="D24" s="3"/>
      <c r="E24" s="3"/>
      <c r="F24" s="3"/>
      <c r="G24" s="3"/>
      <c r="H24" s="3"/>
      <c r="I24" s="3"/>
      <c r="J24" s="3"/>
      <c r="K24" s="3"/>
      <c r="L24" s="3"/>
      <c r="M24" s="3"/>
      <c r="N24" s="3"/>
      <c r="O24" s="3"/>
      <c r="P24" s="70"/>
      <c r="Q24" s="70"/>
      <c r="R24" s="70"/>
      <c r="S24" s="70"/>
      <c r="T24" s="164"/>
      <c r="U24" s="164"/>
      <c r="V24" s="164"/>
      <c r="W24" s="164"/>
      <c r="X24" s="164"/>
      <c r="Y24" s="164"/>
      <c r="Z24" s="220"/>
      <c r="AA24" s="221"/>
      <c r="AQ24" s="222"/>
      <c r="AR24" s="222"/>
      <c r="AS24" s="222"/>
      <c r="AT24" s="222"/>
      <c r="AU24" s="222"/>
      <c r="AV24" s="222"/>
      <c r="AW24" s="222"/>
      <c r="AX24" s="222"/>
      <c r="AY24" s="159"/>
      <c r="AZ24" s="216"/>
      <c r="BA24" s="217"/>
      <c r="BF24" s="7">
        <v>76</v>
      </c>
    </row>
    <row r="25" spans="1:58" s="7" customFormat="1">
      <c r="A25" s="3"/>
      <c r="B25" s="3"/>
      <c r="C25" s="3"/>
      <c r="D25" s="3"/>
      <c r="E25" s="3"/>
      <c r="F25" s="3"/>
      <c r="G25" s="3"/>
      <c r="H25" s="3"/>
      <c r="I25" s="3"/>
      <c r="J25" s="3"/>
      <c r="K25" s="3"/>
      <c r="L25" s="3"/>
      <c r="M25" s="3"/>
      <c r="N25" s="3"/>
      <c r="O25" s="3"/>
      <c r="P25" s="70"/>
      <c r="Q25" s="70"/>
      <c r="R25" s="70"/>
      <c r="S25" s="70"/>
      <c r="T25" s="164"/>
      <c r="U25" s="164"/>
      <c r="V25" s="164"/>
      <c r="W25" s="164"/>
      <c r="X25" s="164"/>
      <c r="Y25" s="164"/>
      <c r="Z25" s="220"/>
      <c r="AA25" s="221"/>
      <c r="AQ25" s="222"/>
      <c r="AR25" s="222"/>
      <c r="AS25" s="222"/>
      <c r="AT25" s="222"/>
      <c r="AU25" s="222"/>
      <c r="AV25" s="222"/>
      <c r="AW25" s="222"/>
      <c r="AX25" s="222"/>
      <c r="AY25" s="159"/>
      <c r="AZ25" s="216"/>
      <c r="BA25" s="217"/>
      <c r="BF25" s="7">
        <v>77</v>
      </c>
    </row>
    <row r="26" spans="1:58" s="7" customFormat="1">
      <c r="A26" s="3"/>
      <c r="B26" s="3"/>
      <c r="C26" s="3"/>
      <c r="D26" s="3"/>
      <c r="E26" s="3"/>
      <c r="F26" s="3"/>
      <c r="G26" s="3"/>
      <c r="H26" s="3"/>
      <c r="I26" s="3"/>
      <c r="J26" s="3"/>
      <c r="K26" s="3"/>
      <c r="L26" s="3"/>
      <c r="M26" s="3"/>
      <c r="N26" s="3"/>
      <c r="O26" s="3"/>
      <c r="P26" s="70"/>
      <c r="Q26" s="70"/>
      <c r="R26" s="70"/>
      <c r="S26" s="70"/>
      <c r="T26" s="164"/>
      <c r="U26" s="164"/>
      <c r="V26" s="164"/>
      <c r="W26" s="164"/>
      <c r="X26" s="164"/>
      <c r="Y26" s="164"/>
      <c r="Z26" s="220"/>
      <c r="AA26" s="221"/>
      <c r="AQ26" s="222"/>
      <c r="AR26" s="222"/>
      <c r="AS26" s="222"/>
      <c r="AT26" s="222"/>
      <c r="AU26" s="222"/>
      <c r="AV26" s="222"/>
      <c r="AW26" s="222"/>
      <c r="AX26" s="222"/>
      <c r="AY26" s="159"/>
      <c r="AZ26" s="216"/>
      <c r="BA26" s="217"/>
      <c r="BF26" s="7">
        <v>78</v>
      </c>
    </row>
    <row r="27" spans="1:58" s="7" customFormat="1">
      <c r="A27" s="3"/>
      <c r="B27" s="3"/>
      <c r="C27" s="3"/>
      <c r="D27" s="3"/>
      <c r="E27" s="3"/>
      <c r="F27" s="3"/>
      <c r="G27" s="3"/>
      <c r="H27" s="3"/>
      <c r="I27" s="3"/>
      <c r="J27" s="3"/>
      <c r="K27" s="3"/>
      <c r="L27" s="3"/>
      <c r="M27" s="3"/>
      <c r="N27" s="3"/>
      <c r="O27" s="3"/>
      <c r="P27" s="70"/>
      <c r="Q27" s="70"/>
      <c r="R27" s="70"/>
      <c r="S27" s="70"/>
      <c r="T27" s="70"/>
      <c r="AQ27" s="222"/>
      <c r="AR27" s="222"/>
      <c r="AS27" s="222"/>
      <c r="AT27" s="222"/>
      <c r="AU27" s="222"/>
      <c r="AV27" s="222"/>
      <c r="AW27" s="222"/>
      <c r="AX27" s="222"/>
      <c r="AY27" s="159"/>
      <c r="AZ27" s="216"/>
      <c r="BA27" s="217"/>
      <c r="BF27" s="7">
        <v>79</v>
      </c>
    </row>
    <row r="28" spans="1:58" s="7" customFormat="1">
      <c r="A28" s="3"/>
      <c r="B28" s="3"/>
      <c r="C28" s="3"/>
      <c r="D28" s="3"/>
      <c r="E28" s="3"/>
      <c r="F28" s="3"/>
      <c r="G28" s="3"/>
      <c r="H28" s="3"/>
      <c r="I28" s="3"/>
      <c r="J28" s="3"/>
      <c r="K28" s="3"/>
      <c r="L28" s="3"/>
      <c r="M28" s="3"/>
      <c r="N28" s="3"/>
      <c r="O28" s="3"/>
      <c r="P28" s="70"/>
      <c r="Q28" s="70"/>
      <c r="R28" s="70"/>
      <c r="S28" s="70"/>
      <c r="T28" s="70"/>
      <c r="AQ28" s="222"/>
      <c r="AR28" s="222"/>
      <c r="AS28" s="222"/>
      <c r="AT28" s="222"/>
      <c r="AU28" s="222"/>
      <c r="AV28" s="222"/>
      <c r="AW28" s="222"/>
      <c r="AX28" s="222"/>
      <c r="AY28" s="159"/>
      <c r="AZ28" s="216"/>
      <c r="BA28" s="217"/>
      <c r="BF28" s="7">
        <v>80</v>
      </c>
    </row>
    <row r="29" spans="1:58" s="7" customFormat="1">
      <c r="A29" s="3"/>
      <c r="B29" s="3"/>
      <c r="C29" s="3"/>
      <c r="D29" s="3"/>
      <c r="E29" s="3"/>
      <c r="F29" s="3"/>
      <c r="G29" s="3"/>
      <c r="H29" s="3"/>
      <c r="I29" s="3"/>
      <c r="J29" s="3"/>
      <c r="K29" s="3"/>
      <c r="L29" s="3"/>
      <c r="M29" s="3"/>
      <c r="N29" s="3"/>
      <c r="O29" s="3"/>
      <c r="P29" s="70"/>
      <c r="Q29" s="70"/>
      <c r="R29" s="70"/>
      <c r="S29" s="70"/>
      <c r="T29" s="70"/>
      <c r="AQ29" s="222"/>
      <c r="AR29" s="222"/>
      <c r="AS29" s="222"/>
      <c r="AT29" s="222"/>
      <c r="AU29" s="222"/>
      <c r="AV29" s="222"/>
      <c r="AW29" s="222"/>
      <c r="AX29" s="222"/>
      <c r="AY29" s="159"/>
      <c r="AZ29" s="216"/>
      <c r="BA29" s="217"/>
      <c r="BF29" s="7">
        <v>81</v>
      </c>
    </row>
    <row r="30" spans="1:58" s="7" customFormat="1">
      <c r="A30" s="3"/>
      <c r="B30" s="3"/>
      <c r="C30" s="3"/>
      <c r="D30" s="3"/>
      <c r="E30" s="3"/>
      <c r="F30" s="3"/>
      <c r="G30" s="3"/>
      <c r="H30" s="3"/>
      <c r="I30" s="3"/>
      <c r="J30" s="3"/>
      <c r="K30" s="3"/>
      <c r="L30" s="3"/>
      <c r="M30" s="3"/>
      <c r="N30" s="3"/>
      <c r="O30" s="3"/>
      <c r="P30" s="70"/>
      <c r="Q30" s="70"/>
      <c r="R30" s="70"/>
      <c r="S30" s="70"/>
      <c r="T30" s="70"/>
      <c r="AQ30" s="222"/>
      <c r="AR30" s="222"/>
      <c r="AS30" s="222"/>
      <c r="AT30" s="222"/>
      <c r="AU30" s="222"/>
      <c r="AV30" s="222"/>
      <c r="AW30" s="222"/>
      <c r="AX30" s="222"/>
      <c r="AY30" s="159"/>
      <c r="AZ30" s="216"/>
      <c r="BA30" s="217"/>
      <c r="BF30" s="7">
        <v>82</v>
      </c>
    </row>
    <row r="31" spans="1:58" s="7" customFormat="1">
      <c r="A31" s="3"/>
      <c r="B31" s="3"/>
      <c r="C31" s="3"/>
      <c r="D31" s="3"/>
      <c r="E31" s="3"/>
      <c r="F31" s="3"/>
      <c r="G31" s="3"/>
      <c r="H31" s="3"/>
      <c r="I31" s="3"/>
      <c r="J31" s="3"/>
      <c r="K31" s="3"/>
      <c r="L31" s="3"/>
      <c r="M31" s="3"/>
      <c r="N31" s="3"/>
      <c r="O31" s="3"/>
      <c r="P31" s="70"/>
      <c r="Q31" s="70"/>
      <c r="R31" s="70"/>
      <c r="S31" s="70"/>
      <c r="T31" s="70"/>
      <c r="AQ31" s="222"/>
      <c r="AR31" s="222"/>
      <c r="AS31" s="222"/>
      <c r="AT31" s="222"/>
      <c r="AU31" s="222"/>
      <c r="AV31" s="222"/>
      <c r="AW31" s="222"/>
      <c r="AX31" s="222"/>
      <c r="AY31" s="159"/>
      <c r="AZ31" s="216"/>
      <c r="BA31" s="217"/>
      <c r="BF31" s="7">
        <v>83</v>
      </c>
    </row>
    <row r="32" spans="1:58" s="7" customFormat="1">
      <c r="A32" s="3"/>
      <c r="B32" s="3"/>
      <c r="C32" s="3"/>
      <c r="D32" s="3"/>
      <c r="E32" s="3"/>
      <c r="F32" s="3"/>
      <c r="G32" s="3"/>
      <c r="H32" s="3"/>
      <c r="I32" s="3"/>
      <c r="J32" s="3"/>
      <c r="K32" s="3"/>
      <c r="L32" s="3"/>
      <c r="M32" s="3"/>
      <c r="N32" s="3"/>
      <c r="O32" s="3"/>
      <c r="P32" s="70"/>
      <c r="Q32" s="70"/>
      <c r="R32" s="70"/>
      <c r="S32" s="70"/>
      <c r="T32" s="70"/>
      <c r="AQ32" s="222"/>
      <c r="AR32" s="222"/>
      <c r="AS32" s="222"/>
      <c r="AT32" s="222"/>
      <c r="AU32" s="222"/>
      <c r="AV32" s="222"/>
      <c r="AW32" s="222"/>
      <c r="AX32" s="222"/>
      <c r="AY32" s="159"/>
      <c r="AZ32" s="216"/>
      <c r="BA32" s="217"/>
      <c r="BF32" s="7">
        <v>84</v>
      </c>
    </row>
    <row r="33" spans="1:58" s="7" customFormat="1">
      <c r="A33" s="3"/>
      <c r="B33" s="3"/>
      <c r="C33" s="3"/>
      <c r="D33" s="3"/>
      <c r="E33" s="3"/>
      <c r="F33" s="3"/>
      <c r="G33" s="3"/>
      <c r="H33" s="3"/>
      <c r="I33" s="3"/>
      <c r="J33" s="3"/>
      <c r="K33" s="3"/>
      <c r="L33" s="3"/>
      <c r="M33" s="3"/>
      <c r="N33" s="3"/>
      <c r="O33" s="3"/>
      <c r="P33" s="70"/>
      <c r="Q33" s="70"/>
      <c r="R33" s="70"/>
      <c r="S33" s="70"/>
      <c r="T33" s="70"/>
      <c r="AQ33" s="222"/>
      <c r="AR33" s="222"/>
      <c r="AS33" s="222"/>
      <c r="AT33" s="222"/>
      <c r="AU33" s="222"/>
      <c r="AV33" s="222"/>
      <c r="AW33" s="222"/>
      <c r="AX33" s="222"/>
      <c r="AY33" s="159"/>
      <c r="AZ33" s="216"/>
      <c r="BA33" s="217"/>
      <c r="BF33" s="7">
        <v>85</v>
      </c>
    </row>
    <row r="34" spans="1:58" s="7" customFormat="1">
      <c r="A34" s="3"/>
      <c r="B34" s="3"/>
      <c r="C34" s="3"/>
      <c r="D34" s="3"/>
      <c r="E34" s="3"/>
      <c r="F34" s="3"/>
      <c r="G34" s="3"/>
      <c r="H34" s="3"/>
      <c r="I34" s="3"/>
      <c r="J34" s="3"/>
      <c r="K34" s="3"/>
      <c r="L34" s="3"/>
      <c r="M34" s="3"/>
      <c r="N34" s="3"/>
      <c r="O34" s="3"/>
      <c r="P34" s="70"/>
      <c r="Q34" s="70"/>
      <c r="R34" s="70"/>
      <c r="S34" s="70"/>
      <c r="T34" s="70"/>
      <c r="AQ34" s="222"/>
      <c r="AR34" s="222"/>
      <c r="AS34" s="222"/>
      <c r="AT34" s="222"/>
      <c r="AU34" s="222"/>
      <c r="AV34" s="222"/>
      <c r="AW34" s="222"/>
      <c r="AX34" s="222"/>
      <c r="AY34" s="159"/>
      <c r="AZ34" s="216"/>
      <c r="BA34" s="217"/>
      <c r="BF34" s="7">
        <v>86</v>
      </c>
    </row>
    <row r="35" spans="1:58" s="7" customFormat="1">
      <c r="A35" s="3"/>
      <c r="B35" s="3"/>
      <c r="C35" s="3"/>
      <c r="D35" s="3"/>
      <c r="E35" s="3"/>
      <c r="F35" s="3"/>
      <c r="G35" s="3"/>
      <c r="H35" s="3"/>
      <c r="I35" s="3"/>
      <c r="J35" s="3"/>
      <c r="K35" s="3"/>
      <c r="L35" s="3"/>
      <c r="M35" s="3"/>
      <c r="N35" s="3"/>
      <c r="O35" s="3"/>
      <c r="P35" s="70"/>
      <c r="Q35" s="70"/>
      <c r="R35" s="70"/>
      <c r="S35" s="70"/>
      <c r="T35" s="70"/>
      <c r="AQ35" s="222"/>
      <c r="AR35" s="222"/>
      <c r="AS35" s="222"/>
      <c r="AT35" s="222"/>
      <c r="AU35" s="222"/>
      <c r="AV35" s="222"/>
      <c r="AW35" s="222"/>
      <c r="AX35" s="222"/>
      <c r="AY35" s="159"/>
      <c r="AZ35" s="216"/>
      <c r="BA35" s="217"/>
      <c r="BF35" s="7">
        <v>87</v>
      </c>
    </row>
    <row r="36" spans="1:58" s="7" customFormat="1">
      <c r="A36" s="3"/>
      <c r="B36" s="3"/>
      <c r="C36" s="3"/>
      <c r="D36" s="3"/>
      <c r="E36" s="3"/>
      <c r="F36" s="3"/>
      <c r="G36" s="3"/>
      <c r="H36" s="3"/>
      <c r="I36" s="3"/>
      <c r="J36" s="3"/>
      <c r="K36" s="3"/>
      <c r="L36" s="3"/>
      <c r="M36" s="3"/>
      <c r="N36" s="3"/>
      <c r="O36" s="3"/>
      <c r="P36" s="70"/>
      <c r="Q36" s="70"/>
      <c r="R36" s="70"/>
      <c r="S36" s="70"/>
      <c r="T36" s="70"/>
      <c r="AQ36" s="222"/>
      <c r="AR36" s="222"/>
      <c r="AS36" s="222"/>
      <c r="AT36" s="222"/>
      <c r="AU36" s="222"/>
      <c r="AV36" s="222"/>
      <c r="AW36" s="222"/>
      <c r="AX36" s="222"/>
      <c r="AY36" s="159"/>
      <c r="AZ36" s="216"/>
      <c r="BA36" s="217"/>
      <c r="BF36" s="7">
        <v>88</v>
      </c>
    </row>
    <row r="37" spans="1:58" s="7" customFormat="1">
      <c r="A37" s="3"/>
      <c r="B37" s="3"/>
      <c r="C37" s="3"/>
      <c r="D37" s="3"/>
      <c r="E37" s="3"/>
      <c r="F37" s="3"/>
      <c r="G37" s="3"/>
      <c r="H37" s="3"/>
      <c r="I37" s="3"/>
      <c r="J37" s="3"/>
      <c r="K37" s="3"/>
      <c r="L37" s="3"/>
      <c r="M37" s="3"/>
      <c r="N37" s="3"/>
      <c r="O37" s="3"/>
      <c r="AQ37" s="222"/>
      <c r="AR37" s="222"/>
      <c r="AS37" s="222"/>
      <c r="AT37" s="222"/>
      <c r="AU37" s="222"/>
      <c r="AV37" s="222"/>
      <c r="AW37" s="222"/>
      <c r="AX37" s="222"/>
      <c r="AY37" s="159"/>
      <c r="AZ37" s="216"/>
      <c r="BA37" s="217"/>
      <c r="BF37" s="7">
        <v>89</v>
      </c>
    </row>
    <row r="38" spans="1:58" s="7" customForma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Q38" s="222"/>
      <c r="AR38" s="222"/>
      <c r="AS38" s="222"/>
      <c r="AT38" s="222"/>
      <c r="AU38" s="222"/>
      <c r="AV38" s="222"/>
      <c r="AW38" s="222"/>
      <c r="AX38" s="222"/>
      <c r="AY38" s="159"/>
      <c r="AZ38" s="216"/>
      <c r="BA38" s="217"/>
      <c r="BF38" s="7">
        <v>90</v>
      </c>
    </row>
    <row r="39" spans="1:58" s="7" customForma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Q39" s="222"/>
      <c r="AR39" s="222"/>
      <c r="AS39" s="222"/>
      <c r="AT39" s="222"/>
      <c r="AU39" s="222"/>
      <c r="AV39" s="222"/>
      <c r="AW39" s="222"/>
      <c r="AX39" s="222"/>
      <c r="AY39" s="159"/>
      <c r="AZ39" s="216"/>
      <c r="BA39" s="217"/>
      <c r="BF39" s="7">
        <v>91</v>
      </c>
    </row>
    <row r="40" spans="1:58" s="7" customForma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Q40" s="222"/>
      <c r="AR40" s="222"/>
      <c r="AS40" s="222"/>
      <c r="AT40" s="222"/>
      <c r="AU40" s="222"/>
      <c r="AV40" s="222"/>
      <c r="AW40" s="222"/>
      <c r="AX40" s="222"/>
      <c r="AY40" s="159"/>
      <c r="AZ40" s="216"/>
      <c r="BA40" s="217"/>
      <c r="BF40" s="7">
        <v>92</v>
      </c>
    </row>
    <row r="41" spans="1:58" s="7" customForma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Q41" s="222"/>
      <c r="AR41" s="222"/>
      <c r="AS41" s="222"/>
      <c r="AT41" s="222"/>
      <c r="AU41" s="222"/>
      <c r="AV41" s="222"/>
      <c r="AW41" s="222"/>
      <c r="AX41" s="222"/>
      <c r="AY41" s="159"/>
      <c r="AZ41" s="216"/>
      <c r="BA41" s="217"/>
      <c r="BF41" s="7">
        <v>93</v>
      </c>
    </row>
    <row r="42" spans="1:58" s="7" customForma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Q42" s="222"/>
      <c r="AR42" s="222"/>
      <c r="AS42" s="222"/>
      <c r="AT42" s="222"/>
      <c r="AU42" s="222"/>
      <c r="AV42" s="222"/>
      <c r="AW42" s="222"/>
      <c r="AX42" s="222"/>
      <c r="AY42" s="159"/>
      <c r="AZ42" s="216"/>
      <c r="BA42" s="217"/>
      <c r="BF42" s="7">
        <v>94</v>
      </c>
    </row>
    <row r="43" spans="1:58" s="7" customForma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Q43" s="222"/>
      <c r="AR43" s="222"/>
      <c r="AS43" s="222"/>
      <c r="AT43" s="222"/>
      <c r="AU43" s="222"/>
      <c r="AV43" s="222"/>
      <c r="AW43" s="222"/>
      <c r="AX43" s="222"/>
      <c r="AY43" s="159"/>
      <c r="AZ43" s="216"/>
      <c r="BA43" s="217"/>
      <c r="BF43" s="7">
        <v>95</v>
      </c>
    </row>
    <row r="44" spans="1:58" s="7" customForma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Q44" s="222"/>
      <c r="AR44" s="222"/>
      <c r="AS44" s="222"/>
      <c r="AT44" s="222"/>
      <c r="AU44" s="222"/>
      <c r="AV44" s="222"/>
      <c r="AW44" s="222"/>
      <c r="AX44" s="222"/>
      <c r="AY44" s="159"/>
      <c r="AZ44" s="216"/>
      <c r="BA44" s="217"/>
      <c r="BF44" s="7">
        <v>96</v>
      </c>
    </row>
    <row r="45" spans="1:58" s="7" customForma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Q45" s="222"/>
      <c r="AR45" s="222"/>
      <c r="AS45" s="222"/>
      <c r="AT45" s="222"/>
      <c r="AU45" s="222"/>
      <c r="AV45" s="222"/>
      <c r="AW45" s="222"/>
      <c r="AX45" s="222"/>
      <c r="AY45" s="159"/>
      <c r="AZ45" s="216"/>
      <c r="BA45" s="217"/>
      <c r="BF45" s="7">
        <v>97</v>
      </c>
    </row>
    <row r="46" spans="1:58" s="7" customForma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Q46" s="222"/>
      <c r="AR46" s="222"/>
      <c r="AS46" s="222"/>
      <c r="AT46" s="222"/>
      <c r="AU46" s="222"/>
      <c r="AV46" s="222"/>
      <c r="AW46" s="222"/>
      <c r="AX46" s="222"/>
      <c r="AY46" s="159"/>
      <c r="AZ46" s="216"/>
      <c r="BA46" s="217"/>
      <c r="BF46" s="7">
        <v>98</v>
      </c>
    </row>
    <row r="47" spans="1:58" s="7" customForma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Q47" s="222"/>
      <c r="AR47" s="222"/>
      <c r="AS47" s="222"/>
      <c r="AT47" s="222"/>
      <c r="AU47" s="222"/>
      <c r="AV47" s="222"/>
      <c r="AW47" s="222"/>
      <c r="AX47" s="222"/>
      <c r="AY47" s="159"/>
      <c r="AZ47" s="216"/>
      <c r="BA47" s="217"/>
      <c r="BF47" s="7">
        <v>99</v>
      </c>
    </row>
    <row r="48" spans="1:58" s="7" customForma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Q48" s="222"/>
      <c r="AR48" s="222"/>
      <c r="AS48" s="222"/>
      <c r="AT48" s="222"/>
      <c r="AU48" s="222"/>
      <c r="AV48" s="222"/>
      <c r="AW48" s="222"/>
      <c r="AX48" s="222"/>
      <c r="AY48" s="159"/>
      <c r="AZ48" s="216"/>
      <c r="BA48" s="217"/>
      <c r="BF48" s="7">
        <v>100</v>
      </c>
    </row>
    <row r="49" spans="1:58" s="7" customForma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Q49" s="222"/>
      <c r="AR49" s="222"/>
      <c r="AS49" s="222"/>
      <c r="AT49" s="222"/>
      <c r="AU49" s="222"/>
      <c r="AV49" s="222"/>
      <c r="AW49" s="222"/>
      <c r="AX49" s="222"/>
      <c r="AY49" s="159"/>
      <c r="AZ49" s="216"/>
      <c r="BA49" s="217"/>
      <c r="BF49" s="7">
        <v>101</v>
      </c>
    </row>
    <row r="50" spans="1:58" s="7" customForma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Q50" s="222"/>
      <c r="AR50" s="222"/>
      <c r="AS50" s="222"/>
      <c r="AT50" s="222"/>
      <c r="AU50" s="222"/>
      <c r="AV50" s="222"/>
      <c r="AW50" s="222"/>
      <c r="AX50" s="222"/>
      <c r="AY50" s="159"/>
      <c r="AZ50" s="216"/>
      <c r="BA50" s="217"/>
      <c r="BF50" s="7">
        <v>102</v>
      </c>
    </row>
    <row r="51" spans="1:58" s="7" customForma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Q51" s="222"/>
      <c r="AR51" s="222"/>
      <c r="AS51" s="222"/>
      <c r="AT51" s="222"/>
      <c r="AU51" s="222"/>
      <c r="AV51" s="222"/>
      <c r="AW51" s="222"/>
      <c r="AX51" s="222"/>
      <c r="AY51" s="159"/>
      <c r="AZ51" s="216"/>
      <c r="BA51" s="217"/>
      <c r="BF51" s="7">
        <v>103</v>
      </c>
    </row>
    <row r="52" spans="1:58" s="7" customForma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Q52" s="222"/>
      <c r="AR52" s="222"/>
      <c r="AS52" s="222"/>
      <c r="AT52" s="222"/>
      <c r="AU52" s="222"/>
      <c r="AV52" s="222"/>
      <c r="AW52" s="222"/>
      <c r="AX52" s="222"/>
      <c r="AY52" s="159"/>
      <c r="AZ52" s="216"/>
      <c r="BA52" s="217"/>
      <c r="BF52" s="7">
        <v>104</v>
      </c>
    </row>
    <row r="53" spans="1:58" s="7" customForma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Q53" s="222"/>
      <c r="AR53" s="222"/>
      <c r="AS53" s="222"/>
      <c r="AT53" s="222"/>
      <c r="AU53" s="222"/>
      <c r="AV53" s="222"/>
      <c r="AW53" s="222"/>
      <c r="AX53" s="222"/>
      <c r="AY53" s="159"/>
      <c r="AZ53" s="216"/>
      <c r="BA53" s="217"/>
      <c r="BF53" s="7">
        <v>105</v>
      </c>
    </row>
    <row r="54" spans="1:58" s="7" customForma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Q54" s="222"/>
      <c r="AR54" s="222"/>
      <c r="AS54" s="222"/>
      <c r="AT54" s="222"/>
      <c r="AU54" s="222"/>
      <c r="AV54" s="222"/>
      <c r="AW54" s="222"/>
      <c r="AX54" s="222"/>
      <c r="AY54" s="159"/>
      <c r="AZ54" s="216"/>
      <c r="BA54" s="217"/>
      <c r="BF54" s="7">
        <v>106</v>
      </c>
    </row>
    <row r="55" spans="1:58" s="7" customForma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Q55" s="222"/>
      <c r="AR55" s="222"/>
      <c r="AS55" s="222"/>
      <c r="AT55" s="222"/>
      <c r="AU55" s="222"/>
      <c r="AV55" s="222"/>
      <c r="AW55" s="222"/>
      <c r="AX55" s="222"/>
      <c r="AY55" s="159"/>
      <c r="AZ55" s="216"/>
      <c r="BA55" s="217"/>
      <c r="BF55" s="7">
        <v>107</v>
      </c>
    </row>
    <row r="56" spans="1:58" s="7" customForma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Q56" s="222"/>
      <c r="AR56" s="222"/>
      <c r="AS56" s="222"/>
      <c r="AT56" s="222"/>
      <c r="AU56" s="222"/>
      <c r="AV56" s="222"/>
      <c r="AW56" s="222"/>
      <c r="AX56" s="222"/>
      <c r="AY56" s="159"/>
      <c r="AZ56" s="216"/>
      <c r="BA56" s="217"/>
      <c r="BF56" s="7">
        <v>108</v>
      </c>
    </row>
    <row r="57" spans="1:58" s="7" customForma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Q57" s="222"/>
      <c r="AR57" s="222"/>
      <c r="AS57" s="222"/>
      <c r="AT57" s="222"/>
      <c r="AU57" s="222"/>
      <c r="AV57" s="222"/>
      <c r="AW57" s="222"/>
      <c r="AX57" s="222"/>
      <c r="AY57" s="159"/>
      <c r="AZ57" s="216"/>
      <c r="BA57" s="217"/>
      <c r="BF57" s="7">
        <v>109</v>
      </c>
    </row>
    <row r="58" spans="1:58" s="7" customForma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Q58" s="222"/>
      <c r="AR58" s="222"/>
      <c r="AS58" s="222"/>
      <c r="AT58" s="222"/>
      <c r="AU58" s="222"/>
      <c r="AV58" s="222"/>
      <c r="AW58" s="222"/>
      <c r="AX58" s="222"/>
      <c r="AY58" s="159"/>
      <c r="AZ58" s="216"/>
      <c r="BA58" s="217"/>
      <c r="BF58" s="7">
        <v>110</v>
      </c>
    </row>
    <row r="59" spans="1:58" s="7" customForma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Q59" s="222"/>
      <c r="AR59" s="222"/>
      <c r="AS59" s="222"/>
      <c r="AT59" s="222"/>
      <c r="AU59" s="222"/>
      <c r="AV59" s="222"/>
      <c r="AW59" s="222"/>
      <c r="AX59" s="222"/>
      <c r="AY59" s="159"/>
      <c r="AZ59" s="216"/>
      <c r="BA59" s="217"/>
      <c r="BF59" s="7">
        <v>111</v>
      </c>
    </row>
    <row r="60" spans="1:58" s="7" customForma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Q60" s="222"/>
      <c r="AR60" s="222"/>
      <c r="AS60" s="222"/>
      <c r="AT60" s="222"/>
      <c r="AU60" s="222"/>
      <c r="AV60" s="222"/>
      <c r="AW60" s="222"/>
      <c r="AX60" s="222"/>
      <c r="AY60" s="159"/>
      <c r="AZ60" s="216"/>
      <c r="BA60" s="217"/>
      <c r="BF60" s="7">
        <v>112</v>
      </c>
    </row>
    <row r="61" spans="1:58" s="7" customForma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Q61" s="222"/>
      <c r="AR61" s="222"/>
      <c r="AS61" s="222"/>
      <c r="AT61" s="222"/>
      <c r="AU61" s="222"/>
      <c r="AV61" s="222"/>
      <c r="AW61" s="222"/>
      <c r="AX61" s="222"/>
      <c r="AY61" s="159"/>
      <c r="AZ61" s="216"/>
      <c r="BA61" s="217"/>
      <c r="BF61" s="7">
        <v>113</v>
      </c>
    </row>
    <row r="62" spans="1:58" s="7" customForma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Q62" s="222"/>
      <c r="AR62" s="222"/>
      <c r="AS62" s="222"/>
      <c r="AT62" s="222"/>
      <c r="AU62" s="222"/>
      <c r="AV62" s="222"/>
      <c r="AW62" s="222"/>
      <c r="AX62" s="222"/>
      <c r="AY62" s="159"/>
      <c r="AZ62" s="216"/>
      <c r="BA62" s="217"/>
      <c r="BF62" s="7">
        <v>114</v>
      </c>
    </row>
    <row r="63" spans="1:58" s="7" customForma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Q63" s="222"/>
      <c r="AR63" s="222"/>
      <c r="AS63" s="222"/>
      <c r="AT63" s="222"/>
      <c r="AU63" s="222"/>
      <c r="AV63" s="222"/>
      <c r="AW63" s="222"/>
      <c r="AX63" s="222"/>
      <c r="AY63" s="159"/>
      <c r="AZ63" s="216"/>
      <c r="BA63" s="217"/>
      <c r="BF63" s="7">
        <v>115</v>
      </c>
    </row>
    <row r="64" spans="1:58" s="7" customForma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Q64" s="222"/>
      <c r="AR64" s="222"/>
      <c r="AS64" s="222"/>
      <c r="AT64" s="222"/>
      <c r="AU64" s="222"/>
      <c r="AV64" s="222"/>
      <c r="AW64" s="222"/>
      <c r="AX64" s="222"/>
      <c r="AY64" s="159"/>
      <c r="AZ64" s="216"/>
      <c r="BA64" s="217"/>
      <c r="BF64" s="7">
        <v>116</v>
      </c>
    </row>
    <row r="65" spans="1:58" s="7" customForma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Q65" s="222"/>
      <c r="AR65" s="222"/>
      <c r="AS65" s="222"/>
      <c r="AT65" s="222"/>
      <c r="AU65" s="222"/>
      <c r="AV65" s="222"/>
      <c r="AW65" s="222"/>
      <c r="AX65" s="222"/>
      <c r="AY65" s="159"/>
      <c r="AZ65" s="216"/>
      <c r="BA65" s="217"/>
      <c r="BF65" s="7">
        <v>117</v>
      </c>
    </row>
    <row r="66" spans="1:58" s="7" customForma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Q66" s="222"/>
      <c r="AR66" s="222"/>
      <c r="AS66" s="222"/>
      <c r="AT66" s="222"/>
      <c r="AU66" s="222"/>
      <c r="AV66" s="222"/>
      <c r="AW66" s="222"/>
      <c r="AX66" s="222"/>
      <c r="AY66" s="159"/>
      <c r="AZ66" s="216"/>
      <c r="BA66" s="217"/>
      <c r="BF66" s="7">
        <v>118</v>
      </c>
    </row>
    <row r="67" spans="1:58" s="7" customForma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Q67" s="222"/>
      <c r="AR67" s="222"/>
      <c r="AS67" s="222"/>
      <c r="AT67" s="222"/>
      <c r="AU67" s="222"/>
      <c r="AV67" s="222"/>
      <c r="AW67" s="222"/>
      <c r="AX67" s="222"/>
      <c r="AY67" s="159"/>
      <c r="AZ67" s="216"/>
      <c r="BA67" s="217"/>
      <c r="BF67" s="7">
        <v>119</v>
      </c>
    </row>
    <row r="68" spans="1:58" s="7" customForma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Q68" s="222"/>
      <c r="AR68" s="222"/>
      <c r="AS68" s="222"/>
      <c r="AT68" s="222"/>
      <c r="AU68" s="222"/>
      <c r="AV68" s="222"/>
      <c r="AW68" s="222"/>
      <c r="AX68" s="222"/>
      <c r="AY68" s="159"/>
      <c r="AZ68" s="216"/>
      <c r="BA68" s="217"/>
      <c r="BF68" s="7">
        <v>120</v>
      </c>
    </row>
    <row r="69" spans="1:58" s="7" customForma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Q69" s="222"/>
      <c r="AR69" s="222"/>
      <c r="AS69" s="222"/>
      <c r="AT69" s="222"/>
      <c r="AU69" s="222"/>
      <c r="AV69" s="222"/>
      <c r="AW69" s="222"/>
      <c r="AX69" s="222"/>
      <c r="AY69" s="159"/>
      <c r="AZ69" s="216"/>
      <c r="BA69" s="217"/>
      <c r="BF69" s="7">
        <v>121</v>
      </c>
    </row>
    <row r="70" spans="1:58" s="7" customForma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Q70" s="222"/>
      <c r="AR70" s="222"/>
      <c r="AS70" s="222"/>
      <c r="AT70" s="222"/>
      <c r="AU70" s="222"/>
      <c r="AV70" s="222"/>
      <c r="AW70" s="222"/>
      <c r="AX70" s="222"/>
      <c r="AY70" s="159"/>
      <c r="AZ70" s="216"/>
      <c r="BA70" s="217"/>
      <c r="BF70" s="7">
        <v>122</v>
      </c>
    </row>
    <row r="71" spans="1:58" s="7" customForma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Q71" s="222"/>
      <c r="AR71" s="222"/>
      <c r="AS71" s="222"/>
      <c r="AT71" s="222"/>
      <c r="AU71" s="222"/>
      <c r="AV71" s="222"/>
      <c r="AW71" s="222"/>
      <c r="AX71" s="222"/>
      <c r="AY71" s="159"/>
      <c r="AZ71" s="216"/>
      <c r="BA71" s="217"/>
      <c r="BF71" s="7">
        <v>123</v>
      </c>
    </row>
    <row r="72" spans="1:58" s="7" customForma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Q72" s="222"/>
      <c r="AR72" s="222"/>
      <c r="AS72" s="222"/>
      <c r="AT72" s="222"/>
      <c r="AU72" s="222"/>
      <c r="AV72" s="222"/>
      <c r="AW72" s="222"/>
      <c r="AX72" s="222"/>
      <c r="AY72" s="159"/>
      <c r="AZ72" s="216"/>
      <c r="BA72" s="217"/>
      <c r="BF72" s="7">
        <v>124</v>
      </c>
    </row>
    <row r="73" spans="1:58" s="7" customForma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Q73" s="222"/>
      <c r="AR73" s="222"/>
      <c r="AS73" s="222"/>
      <c r="AT73" s="222"/>
      <c r="AU73" s="222"/>
      <c r="AV73" s="222"/>
      <c r="AW73" s="222"/>
      <c r="AX73" s="222"/>
      <c r="AY73" s="159"/>
      <c r="AZ73" s="216"/>
      <c r="BA73" s="217"/>
      <c r="BF73" s="7">
        <v>125</v>
      </c>
    </row>
    <row r="74" spans="1:58" s="7" customForma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Q74" s="222"/>
      <c r="AR74" s="222"/>
      <c r="AS74" s="222"/>
      <c r="AT74" s="222"/>
      <c r="AU74" s="222"/>
      <c r="AV74" s="222"/>
      <c r="AW74" s="222"/>
      <c r="AX74" s="222"/>
      <c r="AY74" s="159"/>
      <c r="AZ74" s="216"/>
      <c r="BA74" s="217"/>
      <c r="BF74" s="7">
        <v>126</v>
      </c>
    </row>
    <row r="75" spans="1:58" s="7" customForma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Q75" s="222"/>
      <c r="AR75" s="222"/>
      <c r="AS75" s="222"/>
      <c r="AT75" s="222"/>
      <c r="AU75" s="222"/>
      <c r="AV75" s="222"/>
      <c r="AW75" s="222"/>
      <c r="AX75" s="222"/>
      <c r="AY75" s="159"/>
      <c r="AZ75" s="216"/>
      <c r="BA75" s="217"/>
      <c r="BF75" s="7">
        <v>127</v>
      </c>
    </row>
    <row r="76" spans="1:58" s="7" customForma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Q76" s="222"/>
      <c r="AR76" s="222"/>
      <c r="AS76" s="222"/>
      <c r="AT76" s="222"/>
      <c r="AU76" s="222"/>
      <c r="AV76" s="222"/>
      <c r="AW76" s="222"/>
      <c r="AX76" s="222"/>
      <c r="AY76" s="159"/>
      <c r="AZ76" s="216"/>
      <c r="BA76" s="217"/>
      <c r="BF76" s="7">
        <v>128</v>
      </c>
    </row>
    <row r="77" spans="1:58" s="7" customForma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Q77" s="222"/>
      <c r="AR77" s="222"/>
      <c r="AS77" s="222"/>
      <c r="AT77" s="222"/>
      <c r="AU77" s="222"/>
      <c r="AV77" s="222"/>
      <c r="AW77" s="222"/>
      <c r="AX77" s="222"/>
      <c r="AY77" s="159"/>
      <c r="AZ77" s="216"/>
      <c r="BA77" s="217"/>
      <c r="BF77" s="7">
        <v>129</v>
      </c>
    </row>
    <row r="78" spans="1:58" s="7" customForma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Q78" s="222"/>
      <c r="AR78" s="222"/>
      <c r="AS78" s="222"/>
      <c r="AT78" s="222"/>
      <c r="AU78" s="222"/>
      <c r="AV78" s="222"/>
      <c r="AW78" s="222"/>
      <c r="AX78" s="222"/>
      <c r="AY78" s="159"/>
      <c r="AZ78" s="216"/>
      <c r="BA78" s="217"/>
      <c r="BF78" s="7">
        <v>130</v>
      </c>
    </row>
    <row r="79" spans="1:58" s="7" customForma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Q79" s="222"/>
      <c r="AR79" s="222"/>
      <c r="AS79" s="222"/>
      <c r="AT79" s="222"/>
      <c r="AU79" s="222"/>
      <c r="AV79" s="222"/>
      <c r="AW79" s="222"/>
      <c r="AX79" s="222"/>
      <c r="AY79" s="159"/>
      <c r="AZ79" s="216"/>
      <c r="BA79" s="217"/>
      <c r="BF79" s="7">
        <v>131</v>
      </c>
    </row>
    <row r="80" spans="1:58" s="7" customForma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Q80" s="222"/>
      <c r="AR80" s="222"/>
      <c r="AS80" s="222"/>
      <c r="AT80" s="222"/>
      <c r="AU80" s="222"/>
      <c r="AV80" s="222"/>
      <c r="AW80" s="222"/>
      <c r="AX80" s="222"/>
      <c r="AY80" s="159"/>
      <c r="AZ80" s="216"/>
      <c r="BA80" s="217"/>
      <c r="BF80" s="7">
        <v>132</v>
      </c>
    </row>
    <row r="81" spans="1:58" s="7" customForma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Q81" s="222"/>
      <c r="AR81" s="222"/>
      <c r="AS81" s="222"/>
      <c r="AT81" s="222"/>
      <c r="AU81" s="222"/>
      <c r="AV81" s="222"/>
      <c r="AW81" s="222"/>
      <c r="AX81" s="222"/>
      <c r="AY81" s="159"/>
      <c r="AZ81" s="216"/>
      <c r="BA81" s="217"/>
      <c r="BF81" s="7">
        <v>133</v>
      </c>
    </row>
    <row r="82" spans="1:58" s="7"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Q82" s="222"/>
      <c r="AR82" s="222"/>
      <c r="AS82" s="222"/>
      <c r="AT82" s="222"/>
      <c r="AU82" s="222"/>
      <c r="AV82" s="222"/>
      <c r="AW82" s="222"/>
      <c r="AX82" s="222"/>
      <c r="AY82" s="159"/>
      <c r="AZ82" s="216"/>
      <c r="BA82" s="217"/>
      <c r="BF82" s="7">
        <v>134</v>
      </c>
    </row>
    <row r="83" spans="1:58" s="7" customForma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Q83" s="222"/>
      <c r="AR83" s="222"/>
      <c r="AS83" s="222"/>
      <c r="AT83" s="222"/>
      <c r="AU83" s="222"/>
      <c r="AV83" s="222"/>
      <c r="AW83" s="222"/>
      <c r="AX83" s="222"/>
      <c r="AY83" s="159"/>
      <c r="AZ83" s="216"/>
      <c r="BA83" s="217"/>
      <c r="BF83" s="7">
        <v>135</v>
      </c>
    </row>
    <row r="84" spans="1:58" s="7" customForma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Q84" s="222"/>
      <c r="AR84" s="222"/>
      <c r="AS84" s="222"/>
      <c r="AT84" s="222"/>
      <c r="AU84" s="222"/>
      <c r="AV84" s="222"/>
      <c r="AW84" s="222"/>
      <c r="AX84" s="222"/>
      <c r="AY84" s="159"/>
      <c r="AZ84" s="216"/>
      <c r="BA84" s="217"/>
      <c r="BF84" s="7">
        <v>136</v>
      </c>
    </row>
    <row r="85" spans="1:58" s="7" customForma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Q85" s="222"/>
      <c r="AR85" s="222"/>
      <c r="AS85" s="222"/>
      <c r="AT85" s="222"/>
      <c r="AU85" s="222"/>
      <c r="AV85" s="222"/>
      <c r="AW85" s="222"/>
      <c r="AX85" s="222"/>
      <c r="AY85" s="159"/>
      <c r="AZ85" s="216"/>
      <c r="BA85" s="217"/>
      <c r="BF85" s="7">
        <v>137</v>
      </c>
    </row>
    <row r="86" spans="1:58" s="7" customForma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Q86" s="222"/>
      <c r="AR86" s="222"/>
      <c r="AS86" s="222"/>
      <c r="AT86" s="222"/>
      <c r="AU86" s="222"/>
      <c r="AV86" s="222"/>
      <c r="AW86" s="222"/>
      <c r="AX86" s="222"/>
      <c r="AY86" s="159"/>
      <c r="AZ86" s="216"/>
      <c r="BA86" s="217"/>
      <c r="BF86" s="7">
        <v>138</v>
      </c>
    </row>
    <row r="87" spans="1:58" s="7" customForma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Q87" s="222"/>
      <c r="AR87" s="222"/>
      <c r="AS87" s="222"/>
      <c r="AT87" s="222"/>
      <c r="AU87" s="222"/>
      <c r="AV87" s="222"/>
      <c r="AW87" s="222"/>
      <c r="AX87" s="222"/>
      <c r="AY87" s="159"/>
      <c r="AZ87" s="216"/>
      <c r="BA87" s="217"/>
      <c r="BF87" s="7">
        <v>139</v>
      </c>
    </row>
    <row r="88" spans="1:58" s="7" customForma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Q88" s="222"/>
      <c r="AR88" s="222"/>
      <c r="AS88" s="222"/>
      <c r="AT88" s="222"/>
      <c r="AU88" s="222"/>
      <c r="AV88" s="222"/>
      <c r="AW88" s="222"/>
      <c r="AX88" s="222"/>
      <c r="AY88" s="159"/>
      <c r="AZ88" s="216"/>
      <c r="BA88" s="217"/>
      <c r="BF88" s="7">
        <v>140</v>
      </c>
    </row>
    <row r="89" spans="1:58" s="7" customForma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Q89" s="222"/>
      <c r="AR89" s="222"/>
      <c r="AS89" s="222"/>
      <c r="AT89" s="222"/>
      <c r="AU89" s="222"/>
      <c r="AV89" s="222"/>
      <c r="AW89" s="222"/>
      <c r="AX89" s="222"/>
      <c r="AY89" s="159"/>
      <c r="AZ89" s="216"/>
      <c r="BA89" s="217"/>
      <c r="BF89" s="7">
        <v>141</v>
      </c>
    </row>
    <row r="90" spans="1:58" s="7" customForma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Q90" s="222"/>
      <c r="AR90" s="222"/>
      <c r="AS90" s="222"/>
      <c r="AT90" s="222"/>
      <c r="AU90" s="222"/>
      <c r="AV90" s="222"/>
      <c r="AW90" s="222"/>
      <c r="AX90" s="222"/>
      <c r="AY90" s="159"/>
      <c r="AZ90" s="216"/>
      <c r="BA90" s="217"/>
      <c r="BF90" s="7">
        <v>142</v>
      </c>
    </row>
    <row r="91" spans="1:58" s="7" customForma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Q91" s="222"/>
      <c r="AR91" s="222"/>
      <c r="AS91" s="222"/>
      <c r="AT91" s="222"/>
      <c r="AU91" s="222"/>
      <c r="AV91" s="222"/>
      <c r="AW91" s="222"/>
      <c r="AX91" s="222"/>
      <c r="AY91" s="159"/>
      <c r="AZ91" s="216"/>
      <c r="BA91" s="217"/>
      <c r="BF91" s="7">
        <v>143</v>
      </c>
    </row>
    <row r="92" spans="1:58" s="7" customForma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Q92" s="222"/>
      <c r="AR92" s="222"/>
      <c r="AS92" s="222"/>
      <c r="AT92" s="222"/>
      <c r="AU92" s="222"/>
      <c r="AV92" s="222"/>
      <c r="AW92" s="222"/>
      <c r="AX92" s="222"/>
      <c r="AY92" s="159"/>
      <c r="AZ92" s="216"/>
      <c r="BA92" s="217"/>
      <c r="BF92" s="7">
        <v>144</v>
      </c>
    </row>
    <row r="93" spans="1:58" s="7" customForma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Q93" s="222"/>
      <c r="AR93" s="222"/>
      <c r="AS93" s="222"/>
      <c r="AT93" s="222"/>
      <c r="AU93" s="222"/>
      <c r="AV93" s="222"/>
      <c r="AW93" s="222"/>
      <c r="AX93" s="222"/>
      <c r="AY93" s="159"/>
      <c r="AZ93" s="216"/>
      <c r="BA93" s="217"/>
      <c r="BF93" s="7">
        <v>145</v>
      </c>
    </row>
    <row r="94" spans="1:58" s="7" customForma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Q94" s="222"/>
      <c r="AR94" s="222"/>
      <c r="AS94" s="222"/>
      <c r="AT94" s="222"/>
      <c r="AU94" s="222"/>
      <c r="AV94" s="222"/>
      <c r="AW94" s="222"/>
      <c r="AX94" s="222"/>
      <c r="AY94" s="159"/>
      <c r="AZ94" s="216"/>
      <c r="BA94" s="217"/>
      <c r="BF94" s="7">
        <v>146</v>
      </c>
    </row>
    <row r="95" spans="1:58" s="7" customForma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Q95" s="222"/>
      <c r="AR95" s="222"/>
      <c r="AS95" s="222"/>
      <c r="AT95" s="222"/>
      <c r="AU95" s="222"/>
      <c r="AV95" s="222"/>
      <c r="AW95" s="222"/>
      <c r="AX95" s="222"/>
      <c r="AY95" s="159"/>
      <c r="AZ95" s="216"/>
      <c r="BA95" s="217"/>
      <c r="BF95" s="7">
        <v>147</v>
      </c>
    </row>
    <row r="96" spans="1:58" s="7" customForma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Q96" s="222"/>
      <c r="AR96" s="222"/>
      <c r="AS96" s="222"/>
      <c r="AT96" s="222"/>
      <c r="AU96" s="222"/>
      <c r="AV96" s="222"/>
      <c r="AW96" s="222"/>
      <c r="AX96" s="222"/>
      <c r="AY96" s="159"/>
      <c r="AZ96" s="216"/>
      <c r="BA96" s="217"/>
      <c r="BF96" s="7">
        <v>148</v>
      </c>
    </row>
    <row r="97" spans="1:58" s="7" customForma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Q97" s="222"/>
      <c r="AR97" s="222"/>
      <c r="AS97" s="222"/>
      <c r="AT97" s="222"/>
      <c r="AU97" s="222"/>
      <c r="AV97" s="222"/>
      <c r="AW97" s="222"/>
      <c r="AX97" s="222"/>
      <c r="AY97" s="159"/>
      <c r="AZ97" s="216"/>
      <c r="BA97" s="217"/>
      <c r="BF97" s="7">
        <v>149</v>
      </c>
    </row>
    <row r="98" spans="1:58" s="7" customForma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Q98" s="222"/>
      <c r="AR98" s="222"/>
      <c r="AS98" s="222"/>
      <c r="AT98" s="222"/>
      <c r="AU98" s="222"/>
      <c r="AV98" s="222"/>
      <c r="AW98" s="222"/>
      <c r="AX98" s="222"/>
      <c r="AY98" s="159"/>
      <c r="AZ98" s="216"/>
      <c r="BA98" s="217"/>
      <c r="BF98" s="7">
        <v>150</v>
      </c>
    </row>
    <row r="99" spans="1:58" s="7" customForma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Q99" s="222"/>
      <c r="AR99" s="222"/>
      <c r="AS99" s="222"/>
      <c r="AT99" s="222"/>
      <c r="AU99" s="222"/>
      <c r="AV99" s="222"/>
      <c r="AW99" s="222"/>
      <c r="AX99" s="222"/>
      <c r="AY99" s="159"/>
      <c r="AZ99" s="216"/>
      <c r="BA99" s="217"/>
      <c r="BF99" s="7">
        <v>151</v>
      </c>
    </row>
    <row r="100" spans="1:58" s="7" customForma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Q100" s="222"/>
      <c r="AR100" s="222"/>
      <c r="AS100" s="222"/>
      <c r="AT100" s="222"/>
      <c r="AU100" s="222"/>
      <c r="AV100" s="222"/>
      <c r="AW100" s="222"/>
      <c r="AX100" s="222"/>
      <c r="AY100" s="159"/>
      <c r="AZ100" s="216"/>
      <c r="BA100" s="217"/>
      <c r="BF100" s="7">
        <v>152</v>
      </c>
    </row>
    <row r="101" spans="1:58" s="7" customForma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Q101" s="222"/>
      <c r="AR101" s="222"/>
      <c r="AS101" s="222"/>
      <c r="AT101" s="222"/>
      <c r="AU101" s="222"/>
      <c r="AV101" s="222"/>
      <c r="AW101" s="222"/>
      <c r="AX101" s="222"/>
      <c r="AY101" s="159"/>
      <c r="AZ101" s="216"/>
      <c r="BA101" s="217"/>
      <c r="BF101" s="7">
        <v>153</v>
      </c>
    </row>
    <row r="102" spans="1:58" s="7" customForma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Q102" s="222"/>
      <c r="AR102" s="222"/>
      <c r="AS102" s="222"/>
      <c r="AT102" s="222"/>
      <c r="AU102" s="222"/>
      <c r="AV102" s="222"/>
      <c r="AW102" s="222"/>
      <c r="AX102" s="222"/>
      <c r="AY102" s="159"/>
      <c r="AZ102" s="216"/>
      <c r="BA102" s="217"/>
      <c r="BF102" s="7">
        <v>154</v>
      </c>
    </row>
    <row r="103" spans="1:58" s="7" customForma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Q103" s="222"/>
      <c r="AR103" s="222"/>
      <c r="AS103" s="222"/>
      <c r="AT103" s="222"/>
      <c r="AU103" s="222"/>
      <c r="AV103" s="222"/>
      <c r="AW103" s="222"/>
      <c r="AX103" s="222"/>
      <c r="AY103" s="159"/>
      <c r="AZ103" s="216"/>
      <c r="BA103" s="217"/>
      <c r="BF103" s="7">
        <v>155</v>
      </c>
    </row>
    <row r="104" spans="1:58" s="7" customForma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Q104" s="222"/>
      <c r="AR104" s="222"/>
      <c r="AS104" s="222"/>
      <c r="AT104" s="222"/>
      <c r="AU104" s="222"/>
      <c r="AV104" s="222"/>
      <c r="AW104" s="222"/>
      <c r="AX104" s="222"/>
      <c r="AY104" s="159"/>
      <c r="AZ104" s="216"/>
      <c r="BA104" s="217"/>
      <c r="BF104" s="7">
        <v>156</v>
      </c>
    </row>
    <row r="105" spans="1:58" s="7" customForma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Q105" s="222"/>
      <c r="AR105" s="222"/>
      <c r="AS105" s="222"/>
      <c r="AT105" s="222"/>
      <c r="AU105" s="222"/>
      <c r="AV105" s="222"/>
      <c r="AW105" s="222"/>
      <c r="AX105" s="222"/>
      <c r="AY105" s="159"/>
      <c r="AZ105" s="216"/>
      <c r="BA105" s="217"/>
      <c r="BF105" s="7">
        <v>157</v>
      </c>
    </row>
    <row r="106" spans="1:58" s="7" customForma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Q106" s="222"/>
      <c r="AR106" s="222"/>
      <c r="AS106" s="222"/>
      <c r="AT106" s="222"/>
      <c r="AU106" s="222"/>
      <c r="AV106" s="222"/>
      <c r="AW106" s="222"/>
      <c r="AX106" s="222"/>
      <c r="AY106" s="159"/>
      <c r="AZ106" s="216"/>
      <c r="BA106" s="217"/>
      <c r="BF106" s="7">
        <v>158</v>
      </c>
    </row>
    <row r="107" spans="1:58" s="7" customForma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Q107" s="222"/>
      <c r="AR107" s="222"/>
      <c r="AS107" s="222"/>
      <c r="AT107" s="222"/>
      <c r="AU107" s="222"/>
      <c r="AV107" s="222"/>
      <c r="AW107" s="222"/>
      <c r="AX107" s="222"/>
      <c r="AY107" s="159"/>
      <c r="AZ107" s="216"/>
      <c r="BA107" s="217"/>
      <c r="BF107" s="7">
        <v>159</v>
      </c>
    </row>
    <row r="108" spans="1:58" s="7" customForma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Q108" s="222"/>
      <c r="AR108" s="222"/>
      <c r="AS108" s="222"/>
      <c r="AT108" s="222"/>
      <c r="AU108" s="222"/>
      <c r="AV108" s="222"/>
      <c r="AW108" s="222"/>
      <c r="AX108" s="222"/>
      <c r="AY108" s="159"/>
      <c r="AZ108" s="216"/>
      <c r="BA108" s="217"/>
      <c r="BF108" s="7">
        <v>160</v>
      </c>
    </row>
    <row r="109" spans="1:58" s="7" customForma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Q109" s="222"/>
      <c r="AR109" s="222"/>
      <c r="AS109" s="222"/>
      <c r="AT109" s="222"/>
      <c r="AU109" s="222"/>
      <c r="AV109" s="222"/>
      <c r="AW109" s="222"/>
      <c r="AX109" s="222"/>
      <c r="AY109" s="159"/>
      <c r="AZ109" s="216"/>
      <c r="BA109" s="217"/>
      <c r="BF109" s="7">
        <v>161</v>
      </c>
    </row>
    <row r="110" spans="1:58" s="7" customForma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Q110" s="222"/>
      <c r="AR110" s="222"/>
      <c r="AS110" s="222"/>
      <c r="AT110" s="222"/>
      <c r="AU110" s="222"/>
      <c r="AV110" s="222"/>
      <c r="AW110" s="222"/>
      <c r="AX110" s="222"/>
      <c r="AY110" s="159"/>
      <c r="AZ110" s="216"/>
      <c r="BA110" s="217"/>
      <c r="BF110" s="7">
        <v>162</v>
      </c>
    </row>
    <row r="111" spans="1:58" s="7" customForma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Q111" s="222"/>
      <c r="AR111" s="222"/>
      <c r="AS111" s="222"/>
      <c r="AT111" s="222"/>
      <c r="AU111" s="222"/>
      <c r="AV111" s="222"/>
      <c r="AW111" s="222"/>
      <c r="AX111" s="222"/>
      <c r="AY111" s="159"/>
      <c r="AZ111" s="216"/>
      <c r="BA111" s="217"/>
      <c r="BF111" s="7">
        <v>163</v>
      </c>
    </row>
    <row r="112" spans="1:58" s="7" customForma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Q112" s="222"/>
      <c r="AR112" s="222"/>
      <c r="AS112" s="222"/>
      <c r="AT112" s="222"/>
      <c r="AU112" s="222"/>
      <c r="AV112" s="222"/>
      <c r="AW112" s="222"/>
      <c r="AX112" s="222"/>
      <c r="AY112" s="159"/>
      <c r="AZ112" s="216"/>
      <c r="BA112" s="217"/>
      <c r="BF112" s="7">
        <v>164</v>
      </c>
    </row>
    <row r="113" spans="1:58" s="7" customForma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Q113" s="222"/>
      <c r="AR113" s="222"/>
      <c r="AS113" s="222"/>
      <c r="AT113" s="222"/>
      <c r="AU113" s="222"/>
      <c r="AV113" s="222"/>
      <c r="AW113" s="222"/>
      <c r="AX113" s="222"/>
      <c r="AY113" s="159"/>
      <c r="AZ113" s="216"/>
      <c r="BA113" s="217"/>
      <c r="BF113" s="7">
        <v>165</v>
      </c>
    </row>
    <row r="114" spans="1:58" s="7" customForma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Q114" s="222"/>
      <c r="AR114" s="222"/>
      <c r="AS114" s="222"/>
      <c r="AT114" s="222"/>
      <c r="AU114" s="222"/>
      <c r="AV114" s="222"/>
      <c r="AW114" s="222"/>
      <c r="AX114" s="222"/>
      <c r="AY114" s="159"/>
      <c r="AZ114" s="216"/>
      <c r="BA114" s="217"/>
      <c r="BF114" s="7">
        <v>166</v>
      </c>
    </row>
    <row r="115" spans="1:58" s="7" customForma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Q115" s="222"/>
      <c r="AR115" s="222"/>
      <c r="AS115" s="222"/>
      <c r="AT115" s="222"/>
      <c r="AU115" s="222"/>
      <c r="AV115" s="222"/>
      <c r="AW115" s="222"/>
      <c r="AX115" s="222"/>
      <c r="AY115" s="159"/>
      <c r="AZ115" s="216"/>
      <c r="BA115" s="217"/>
      <c r="BF115" s="7">
        <v>167</v>
      </c>
    </row>
    <row r="116" spans="1:58" s="7" customForma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Q116" s="222"/>
      <c r="AR116" s="222"/>
      <c r="AS116" s="222"/>
      <c r="AT116" s="222"/>
      <c r="AU116" s="222"/>
      <c r="AV116" s="222"/>
      <c r="AW116" s="222"/>
      <c r="AX116" s="222"/>
      <c r="AY116" s="159"/>
      <c r="AZ116" s="216"/>
      <c r="BA116" s="217"/>
      <c r="BF116" s="7">
        <v>168</v>
      </c>
    </row>
    <row r="117" spans="1:58" s="7" customForma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Q117" s="222"/>
      <c r="AR117" s="222"/>
      <c r="AS117" s="222"/>
      <c r="AT117" s="222"/>
      <c r="AU117" s="222"/>
      <c r="AV117" s="222"/>
      <c r="AW117" s="222"/>
      <c r="AX117" s="222"/>
      <c r="AY117" s="159"/>
      <c r="AZ117" s="216"/>
      <c r="BA117" s="217"/>
      <c r="BF117" s="7">
        <v>169</v>
      </c>
    </row>
    <row r="118" spans="1:58" s="7" customForma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Q118" s="222"/>
      <c r="AR118" s="222"/>
      <c r="AS118" s="222"/>
      <c r="AT118" s="222"/>
      <c r="AU118" s="222"/>
      <c r="AV118" s="222"/>
      <c r="AW118" s="222"/>
      <c r="AX118" s="222"/>
      <c r="AY118" s="159"/>
      <c r="AZ118" s="216"/>
      <c r="BA118" s="217"/>
      <c r="BF118" s="7">
        <v>170</v>
      </c>
    </row>
    <row r="119" spans="1:58" s="7" customForma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Q119" s="222"/>
      <c r="AR119" s="222"/>
      <c r="AS119" s="222"/>
      <c r="AT119" s="222"/>
      <c r="AU119" s="222"/>
      <c r="AV119" s="222"/>
      <c r="AW119" s="222"/>
      <c r="AX119" s="222"/>
      <c r="AY119" s="159"/>
      <c r="AZ119" s="216"/>
      <c r="BA119" s="217"/>
      <c r="BF119" s="7">
        <v>171</v>
      </c>
    </row>
    <row r="120" spans="1:58" s="7" customForma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Q120" s="222"/>
      <c r="AR120" s="222"/>
      <c r="AS120" s="222"/>
      <c r="AT120" s="222"/>
      <c r="AU120" s="222"/>
      <c r="AV120" s="222"/>
      <c r="AW120" s="222"/>
      <c r="AX120" s="222"/>
      <c r="AY120" s="159"/>
      <c r="AZ120" s="216"/>
      <c r="BA120" s="217"/>
      <c r="BF120" s="7">
        <v>172</v>
      </c>
    </row>
    <row r="121" spans="1:58" s="7" customForma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Q121" s="222"/>
      <c r="AR121" s="222"/>
      <c r="AS121" s="222"/>
      <c r="AT121" s="222"/>
      <c r="AU121" s="222"/>
      <c r="AV121" s="222"/>
      <c r="AW121" s="222"/>
      <c r="AX121" s="222"/>
      <c r="AY121" s="159"/>
      <c r="AZ121" s="216"/>
      <c r="BA121" s="217"/>
      <c r="BF121" s="7">
        <v>173</v>
      </c>
    </row>
    <row r="122" spans="1:58" s="7" customForma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Q122" s="222"/>
      <c r="AR122" s="222"/>
      <c r="AS122" s="222"/>
      <c r="AT122" s="222"/>
      <c r="AU122" s="222"/>
      <c r="AV122" s="222"/>
      <c r="AW122" s="222"/>
      <c r="AX122" s="222"/>
      <c r="AY122" s="159"/>
      <c r="AZ122" s="216"/>
      <c r="BA122" s="217"/>
      <c r="BF122" s="7">
        <v>174</v>
      </c>
    </row>
    <row r="123" spans="1:58" s="7" customForma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Q123" s="222"/>
      <c r="AR123" s="222"/>
      <c r="AS123" s="222"/>
      <c r="AT123" s="222"/>
      <c r="AU123" s="222"/>
      <c r="AV123" s="222"/>
      <c r="AW123" s="222"/>
      <c r="AX123" s="222"/>
      <c r="AY123" s="159"/>
      <c r="AZ123" s="216"/>
      <c r="BA123" s="217"/>
      <c r="BF123" s="7">
        <v>175</v>
      </c>
    </row>
    <row r="124" spans="1:58" s="7" customForma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Q124" s="222"/>
      <c r="AR124" s="222"/>
      <c r="AS124" s="222"/>
      <c r="AT124" s="222"/>
      <c r="AU124" s="222"/>
      <c r="AV124" s="222"/>
      <c r="AW124" s="222"/>
      <c r="AX124" s="222"/>
      <c r="AY124" s="159"/>
      <c r="AZ124" s="216"/>
      <c r="BA124" s="217"/>
      <c r="BF124" s="7">
        <v>176</v>
      </c>
    </row>
    <row r="125" spans="1:58" s="7" customForma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Q125" s="222"/>
      <c r="AR125" s="222"/>
      <c r="AS125" s="222"/>
      <c r="AT125" s="222"/>
      <c r="AU125" s="222"/>
      <c r="AV125" s="222"/>
      <c r="AW125" s="222"/>
      <c r="AX125" s="222"/>
      <c r="AY125" s="159"/>
      <c r="AZ125" s="216"/>
      <c r="BA125" s="217"/>
      <c r="BF125" s="7">
        <v>177</v>
      </c>
    </row>
    <row r="126" spans="1:58" s="7" customForma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Q126" s="222"/>
      <c r="AR126" s="222"/>
      <c r="AS126" s="222"/>
      <c r="AT126" s="222"/>
      <c r="AU126" s="222"/>
      <c r="AV126" s="222"/>
      <c r="AW126" s="222"/>
      <c r="AX126" s="222"/>
      <c r="AY126" s="159"/>
      <c r="AZ126" s="216"/>
      <c r="BA126" s="217"/>
      <c r="BF126" s="7">
        <v>178</v>
      </c>
    </row>
    <row r="127" spans="1:58" s="7" customForma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Q127" s="222"/>
      <c r="AR127" s="222"/>
      <c r="AS127" s="222"/>
      <c r="AT127" s="222"/>
      <c r="AU127" s="222"/>
      <c r="AV127" s="222"/>
      <c r="AW127" s="222"/>
      <c r="AX127" s="222"/>
      <c r="AY127" s="159"/>
      <c r="AZ127" s="216"/>
      <c r="BA127" s="217"/>
      <c r="BF127" s="7">
        <v>179</v>
      </c>
    </row>
    <row r="128" spans="1:58" s="7" customForma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Q128" s="222"/>
      <c r="AR128" s="222"/>
      <c r="AS128" s="222"/>
      <c r="AT128" s="222"/>
      <c r="AU128" s="222"/>
      <c r="AV128" s="222"/>
      <c r="AW128" s="222"/>
      <c r="AX128" s="222"/>
      <c r="AY128" s="159"/>
      <c r="AZ128" s="216"/>
      <c r="BA128" s="217"/>
      <c r="BF128" s="7">
        <v>180</v>
      </c>
    </row>
    <row r="129" spans="1:58" s="7" customForma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Q129" s="222"/>
      <c r="AR129" s="222"/>
      <c r="AS129" s="222"/>
      <c r="AT129" s="222"/>
      <c r="AU129" s="222"/>
      <c r="AV129" s="222"/>
      <c r="AW129" s="222"/>
      <c r="AX129" s="222"/>
      <c r="AY129" s="159"/>
      <c r="AZ129" s="216"/>
      <c r="BA129" s="217"/>
      <c r="BF129" s="7">
        <v>181</v>
      </c>
    </row>
    <row r="130" spans="1:58" s="7" customForma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Q130" s="222"/>
      <c r="AR130" s="222"/>
      <c r="AS130" s="222"/>
      <c r="AT130" s="222"/>
      <c r="AU130" s="222"/>
      <c r="AV130" s="222"/>
      <c r="AW130" s="222"/>
      <c r="AX130" s="222"/>
      <c r="AY130" s="159"/>
      <c r="AZ130" s="216"/>
      <c r="BA130" s="217"/>
      <c r="BF130" s="7">
        <v>182</v>
      </c>
    </row>
    <row r="131" spans="1:58" s="7" customForma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Q131" s="222"/>
      <c r="AR131" s="222"/>
      <c r="AS131" s="222"/>
      <c r="AT131" s="222"/>
      <c r="AU131" s="222"/>
      <c r="AV131" s="222"/>
      <c r="AW131" s="222"/>
      <c r="AX131" s="222"/>
      <c r="AY131" s="159"/>
      <c r="AZ131" s="216"/>
      <c r="BA131" s="217"/>
      <c r="BF131" s="7">
        <v>183</v>
      </c>
    </row>
    <row r="132" spans="1:58" s="7" customForma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Q132" s="222"/>
      <c r="AR132" s="222"/>
      <c r="AS132" s="222"/>
      <c r="AT132" s="222"/>
      <c r="AU132" s="222"/>
      <c r="AV132" s="222"/>
      <c r="AW132" s="222"/>
      <c r="AX132" s="222"/>
      <c r="AY132" s="159"/>
      <c r="AZ132" s="216"/>
      <c r="BA132" s="217"/>
      <c r="BF132" s="7">
        <v>184</v>
      </c>
    </row>
    <row r="133" spans="1:58" s="7" customForma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Q133" s="222"/>
      <c r="AR133" s="222"/>
      <c r="AS133" s="222"/>
      <c r="AT133" s="222"/>
      <c r="AU133" s="222"/>
      <c r="AV133" s="222"/>
      <c r="AW133" s="222"/>
      <c r="AX133" s="222"/>
      <c r="AY133" s="159"/>
      <c r="AZ133" s="216"/>
      <c r="BA133" s="217"/>
      <c r="BF133" s="7">
        <v>185</v>
      </c>
    </row>
    <row r="134" spans="1:58" s="7" customForma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Q134" s="222"/>
      <c r="AR134" s="222"/>
      <c r="AS134" s="222"/>
      <c r="AT134" s="222"/>
      <c r="AU134" s="222"/>
      <c r="AV134" s="222"/>
      <c r="AW134" s="222"/>
      <c r="AX134" s="222"/>
      <c r="AY134" s="159"/>
      <c r="AZ134" s="216"/>
      <c r="BA134" s="217"/>
      <c r="BF134" s="7">
        <v>186</v>
      </c>
    </row>
    <row r="135" spans="1:58" s="7" customForma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Q135" s="222"/>
      <c r="AR135" s="222"/>
      <c r="AS135" s="222"/>
      <c r="AT135" s="222"/>
      <c r="AU135" s="222"/>
      <c r="AV135" s="222"/>
      <c r="AW135" s="222"/>
      <c r="AX135" s="222"/>
      <c r="AY135" s="159"/>
      <c r="AZ135" s="216"/>
      <c r="BA135" s="217"/>
      <c r="BF135" s="7">
        <v>187</v>
      </c>
    </row>
    <row r="136" spans="1:58" s="7" customForma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Q136" s="222"/>
      <c r="AR136" s="222"/>
      <c r="AS136" s="222"/>
      <c r="AT136" s="222"/>
      <c r="AU136" s="222"/>
      <c r="AV136" s="222"/>
      <c r="AW136" s="222"/>
      <c r="AX136" s="222"/>
      <c r="AY136" s="160"/>
      <c r="AZ136" s="218"/>
      <c r="BA136" s="219"/>
      <c r="BF136" s="7">
        <v>188</v>
      </c>
    </row>
    <row r="137" spans="1:58" s="7" customForma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BF137" s="7">
        <v>189</v>
      </c>
    </row>
    <row r="138" spans="1:58" s="7" customForma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BF138" s="7">
        <v>190</v>
      </c>
    </row>
    <row r="139" spans="1:58" s="7" customForma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BF139" s="7">
        <v>191</v>
      </c>
    </row>
    <row r="140" spans="1:58" s="7" customForma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BF140" s="7">
        <v>192</v>
      </c>
    </row>
    <row r="141" spans="1:58" s="7" customForma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BF141" s="7">
        <v>193</v>
      </c>
    </row>
    <row r="142" spans="1:58" s="7" customForma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BF142" s="7">
        <v>194</v>
      </c>
    </row>
    <row r="143" spans="1:58" s="7" customForma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BF143" s="7">
        <v>195</v>
      </c>
    </row>
    <row r="144" spans="1:58" s="7" customForma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BF144" s="7">
        <v>196</v>
      </c>
    </row>
    <row r="145" spans="1:58" s="7" customForma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BF145" s="7">
        <v>197</v>
      </c>
    </row>
    <row r="146" spans="1:58" s="7" customForma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BF146" s="7">
        <v>198</v>
      </c>
    </row>
    <row r="147" spans="1:58" s="7" customForma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BF147" s="7">
        <v>199</v>
      </c>
    </row>
    <row r="148" spans="1:58" s="7" customForma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BF148" s="7">
        <v>200</v>
      </c>
    </row>
    <row r="149" spans="1:58" s="7" customForma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BF149" s="7">
        <v>201</v>
      </c>
    </row>
    <row r="150" spans="1:58" s="7" customForma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BF150" s="7">
        <v>202</v>
      </c>
    </row>
    <row r="151" spans="1:58" s="7" customForma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BF151" s="7">
        <v>203</v>
      </c>
    </row>
    <row r="152" spans="1:58" s="7" customForma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BF152" s="7">
        <v>204</v>
      </c>
    </row>
    <row r="153" spans="1:58" s="7" customForma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BF153" s="7">
        <v>205</v>
      </c>
    </row>
    <row r="154" spans="1:58" s="7" customForma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BF154" s="7">
        <v>206</v>
      </c>
    </row>
    <row r="155" spans="1:58" s="7" customForma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BF155" s="7">
        <v>207</v>
      </c>
    </row>
    <row r="156" spans="1:58" s="7" customForma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BF156" s="7">
        <v>208</v>
      </c>
    </row>
    <row r="157" spans="1:58" s="7" customForma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BF157" s="7">
        <v>209</v>
      </c>
    </row>
    <row r="158" spans="1:58" s="7" customForma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BF158" s="7">
        <v>210</v>
      </c>
    </row>
    <row r="159" spans="1:58" s="7" customForma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BF159" s="7">
        <v>211</v>
      </c>
    </row>
    <row r="160" spans="1:58" s="7" customForma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BF160" s="7">
        <v>212</v>
      </c>
    </row>
    <row r="161" spans="1:58" s="7" customForma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BF161" s="7">
        <v>213</v>
      </c>
    </row>
    <row r="162" spans="1:58" s="7" customForma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BF162" s="7">
        <v>214</v>
      </c>
    </row>
    <row r="163" spans="1:58" s="7" customForma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BF163" s="7">
        <v>215</v>
      </c>
    </row>
    <row r="164" spans="1:58" s="7" customForma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BF164" s="7">
        <v>216</v>
      </c>
    </row>
    <row r="165" spans="1:58" s="7" customForma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BF165" s="7">
        <v>217</v>
      </c>
    </row>
    <row r="166" spans="1:58" s="7" customForma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BF166" s="7">
        <v>218</v>
      </c>
    </row>
    <row r="167" spans="1:58" s="7" customForma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BF167" s="7">
        <v>219</v>
      </c>
    </row>
    <row r="168" spans="1:58" s="7" customForma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BF168" s="7">
        <v>220</v>
      </c>
    </row>
    <row r="169" spans="1:58" s="7" customForma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BF169" s="7">
        <v>221</v>
      </c>
    </row>
    <row r="170" spans="1:58" s="7" customForma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BF170" s="7">
        <v>222</v>
      </c>
    </row>
    <row r="171" spans="1:58" s="7" customForma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BF171" s="7">
        <v>223</v>
      </c>
    </row>
    <row r="172" spans="1:58" s="7" customForma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BF172" s="7">
        <v>224</v>
      </c>
    </row>
    <row r="173" spans="1:58" s="7" customForma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BF173" s="7">
        <v>225</v>
      </c>
    </row>
    <row r="174" spans="1:58" s="7" customForma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BF174" s="7">
        <v>226</v>
      </c>
    </row>
    <row r="175" spans="1:58" s="7" customForma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BF175" s="7">
        <v>227</v>
      </c>
    </row>
    <row r="176" spans="1:58" s="7" customForma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BF176" s="7">
        <v>228</v>
      </c>
    </row>
    <row r="177" spans="1:58" s="7" customForma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BF177" s="7">
        <v>229</v>
      </c>
    </row>
    <row r="178" spans="1:58" s="7" customForma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BF178" s="7">
        <v>230</v>
      </c>
    </row>
    <row r="179" spans="1:58" s="7" customForma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BF179" s="7">
        <v>231</v>
      </c>
    </row>
    <row r="180" spans="1:58" s="7" customForma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BF180" s="7">
        <v>232</v>
      </c>
    </row>
    <row r="181" spans="1:58" s="7" customForma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BF181" s="7">
        <v>233</v>
      </c>
    </row>
    <row r="182" spans="1:58" s="7" customForma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BF182" s="7">
        <v>234</v>
      </c>
    </row>
    <row r="183" spans="1:58" s="7" customForma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BF183" s="7">
        <v>235</v>
      </c>
    </row>
    <row r="184" spans="1:58" s="7" customForma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BF184" s="7">
        <v>236</v>
      </c>
    </row>
    <row r="185" spans="1:58" s="7" customForma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BF185" s="7">
        <v>237</v>
      </c>
    </row>
    <row r="186" spans="1:58" s="7" customForma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BF186" s="7">
        <v>238</v>
      </c>
    </row>
    <row r="187" spans="1:58" s="7" customForma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BF187" s="7">
        <v>239</v>
      </c>
    </row>
    <row r="188" spans="1:58" s="7" customForma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BF188" s="7">
        <v>240</v>
      </c>
    </row>
    <row r="189" spans="1:58" s="7" customForma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BF189" s="7">
        <v>241</v>
      </c>
    </row>
    <row r="190" spans="1:58" s="7" customForma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BF190" s="7">
        <v>242</v>
      </c>
    </row>
    <row r="191" spans="1:58" s="7" customForma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BF191" s="7">
        <v>243</v>
      </c>
    </row>
    <row r="192" spans="1:58" s="7" customForma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BF192" s="7">
        <v>244</v>
      </c>
    </row>
    <row r="193" spans="1:58" s="7" customForma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BF193" s="7">
        <v>245</v>
      </c>
    </row>
    <row r="194" spans="1:58" s="7" customForma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BF194" s="7">
        <v>246</v>
      </c>
    </row>
    <row r="195" spans="1:58" s="7" customForma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BF195" s="7">
        <v>247</v>
      </c>
    </row>
    <row r="196" spans="1:58" s="7" customForma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BF196" s="7">
        <v>248</v>
      </c>
    </row>
    <row r="197" spans="1:58" s="7" customForma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BF197" s="7">
        <v>249</v>
      </c>
    </row>
    <row r="198" spans="1:58" s="7" customForma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BF198" s="7">
        <v>250</v>
      </c>
    </row>
    <row r="199" spans="1:58" s="7" customForma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BF199" s="7">
        <v>251</v>
      </c>
    </row>
    <row r="200" spans="1:58" s="7" customForma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BF200" s="7">
        <v>252</v>
      </c>
    </row>
    <row r="201" spans="1:58" s="7" customForma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BF201" s="7">
        <v>253</v>
      </c>
    </row>
    <row r="202" spans="1:58" s="7" customForma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BF202" s="7">
        <v>254</v>
      </c>
    </row>
    <row r="203" spans="1:58" s="7" customForma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BF203" s="7">
        <v>255</v>
      </c>
    </row>
    <row r="204" spans="1:58" s="7" customForma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BF204" s="7">
        <v>256</v>
      </c>
    </row>
    <row r="205" spans="1:58" s="7" customForma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BF205" s="7">
        <v>257</v>
      </c>
    </row>
    <row r="206" spans="1:58" s="7" customForma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BF206" s="7">
        <v>258</v>
      </c>
    </row>
    <row r="207" spans="1:58" s="7" customForma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BF207" s="7">
        <v>259</v>
      </c>
    </row>
    <row r="208" spans="1:58" s="7" customForma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BF208" s="7">
        <v>260</v>
      </c>
    </row>
    <row r="209" spans="1:58" s="7" customForma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BF209" s="7">
        <v>261</v>
      </c>
    </row>
    <row r="210" spans="1:58" s="7" customForma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BF210" s="7">
        <v>262</v>
      </c>
    </row>
    <row r="211" spans="1:58" s="7" customForma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BF211" s="7">
        <v>263</v>
      </c>
    </row>
    <row r="212" spans="1:58" s="7" customForma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BF212" s="7">
        <v>264</v>
      </c>
    </row>
    <row r="213" spans="1:58" s="7" customForma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BF213" s="7">
        <v>265</v>
      </c>
    </row>
    <row r="214" spans="1:58" s="7" customForma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BF214" s="7">
        <v>266</v>
      </c>
    </row>
    <row r="215" spans="1:58" s="7" customForma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BF215" s="7">
        <v>267</v>
      </c>
    </row>
    <row r="216" spans="1:58" s="7" customForma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BF216" s="7">
        <v>268</v>
      </c>
    </row>
    <row r="217" spans="1:58" s="7" customForma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BF217" s="7">
        <v>269</v>
      </c>
    </row>
    <row r="218" spans="1:58" s="7" customForma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BF218" s="7">
        <v>270</v>
      </c>
    </row>
    <row r="219" spans="1:58" s="7" customForma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BF219" s="7">
        <v>271</v>
      </c>
    </row>
    <row r="220" spans="1:58" s="7" customForma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BF220" s="7">
        <v>272</v>
      </c>
    </row>
    <row r="221" spans="1:58" s="7" customForma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BF221" s="7">
        <v>273</v>
      </c>
    </row>
    <row r="222" spans="1:58" s="7" customForma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BF222" s="7">
        <v>274</v>
      </c>
    </row>
    <row r="223" spans="1:58" s="7" customForma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BF223" s="7">
        <v>275</v>
      </c>
    </row>
    <row r="224" spans="1:58" s="7" customForma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BF224" s="7">
        <v>276</v>
      </c>
    </row>
    <row r="225" spans="1:58" s="7" customForma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BF225" s="7">
        <v>277</v>
      </c>
    </row>
    <row r="226" spans="1:58" s="7" customForma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BF226" s="7">
        <v>278</v>
      </c>
    </row>
    <row r="227" spans="1:58" s="7" customForma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BF227" s="7">
        <v>279</v>
      </c>
    </row>
    <row r="228" spans="1:58" s="7" customForma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BF228" s="7">
        <v>280</v>
      </c>
    </row>
    <row r="229" spans="1:58" s="7" customForma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BF229" s="7">
        <v>281</v>
      </c>
    </row>
    <row r="230" spans="1:58" s="7" customForma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BF230" s="7">
        <v>282</v>
      </c>
    </row>
    <row r="231" spans="1:58" s="7" customForma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BF231" s="7">
        <v>283</v>
      </c>
    </row>
    <row r="232" spans="1:58" s="7" customForma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BF232" s="7">
        <v>284</v>
      </c>
    </row>
    <row r="233" spans="1:58" s="7" customForma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BF233" s="7">
        <v>285</v>
      </c>
    </row>
    <row r="234" spans="1:58" s="7" customForma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BF234" s="7">
        <v>286</v>
      </c>
    </row>
    <row r="235" spans="1:58" s="7" customForma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BF235" s="7">
        <v>287</v>
      </c>
    </row>
    <row r="236" spans="1:58" s="7" customForma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BF236" s="7">
        <v>288</v>
      </c>
    </row>
    <row r="237" spans="1:58" s="7" customForma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BF237" s="7">
        <v>289</v>
      </c>
    </row>
    <row r="238" spans="1:58" s="7" customForma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BF238" s="7">
        <v>290</v>
      </c>
    </row>
    <row r="239" spans="1:58" s="7" customForma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BF239" s="7">
        <v>291</v>
      </c>
    </row>
    <row r="240" spans="1:58" s="7" customForma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BF240" s="7">
        <v>292</v>
      </c>
    </row>
    <row r="241" spans="1:58" s="7" customForma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BF241" s="7">
        <v>293</v>
      </c>
    </row>
    <row r="242" spans="1:58" s="7" customForma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BF242" s="7">
        <v>294</v>
      </c>
    </row>
    <row r="243" spans="1:58" s="7" customForma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BF243" s="7">
        <v>295</v>
      </c>
    </row>
    <row r="244" spans="1:58" s="7" customForma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BF244" s="7">
        <v>296</v>
      </c>
    </row>
    <row r="245" spans="1:58" s="7" customForma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BF245" s="7">
        <v>297</v>
      </c>
    </row>
    <row r="246" spans="1:58" s="7" customForma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BF246" s="7">
        <v>298</v>
      </c>
    </row>
    <row r="247" spans="1:58" s="7" customForma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BF247" s="7">
        <v>299</v>
      </c>
    </row>
    <row r="248" spans="1:58" s="7" customForma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BF248" s="7">
        <v>300</v>
      </c>
    </row>
    <row r="249" spans="1:58" s="7" customForma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BF249" s="7">
        <v>301</v>
      </c>
    </row>
    <row r="250" spans="1:58" s="7" customForma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BF250" s="7">
        <v>302</v>
      </c>
    </row>
    <row r="251" spans="1:58" s="7" customForma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BF251" s="7">
        <v>303</v>
      </c>
    </row>
    <row r="252" spans="1:58" s="7" customForma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BF252" s="7">
        <v>304</v>
      </c>
    </row>
    <row r="253" spans="1:58" s="7" customForma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BF253" s="7">
        <v>305</v>
      </c>
    </row>
    <row r="254" spans="1:58" s="7" customForma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BF254" s="7">
        <v>306</v>
      </c>
    </row>
    <row r="255" spans="1:58" s="7" customForma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BF255" s="7">
        <v>307</v>
      </c>
    </row>
    <row r="256" spans="1:58" s="7" customForma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BF256" s="7">
        <v>308</v>
      </c>
    </row>
    <row r="257" spans="1:58" s="7" customForma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BF257" s="7">
        <v>309</v>
      </c>
    </row>
    <row r="258" spans="1:58" s="7" customForma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BF258" s="7">
        <v>310</v>
      </c>
    </row>
    <row r="259" spans="1:58" s="7" customForma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BF259" s="7">
        <v>311</v>
      </c>
    </row>
    <row r="260" spans="1:58" s="7" customForma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BF260" s="7">
        <v>312</v>
      </c>
    </row>
    <row r="261" spans="1:58" s="7" customForma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BF261" s="7">
        <v>313</v>
      </c>
    </row>
    <row r="262" spans="1:58" s="7" customForma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BF262" s="7">
        <v>314</v>
      </c>
    </row>
    <row r="263" spans="1:58" s="7" customForma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BF263" s="7">
        <v>315</v>
      </c>
    </row>
    <row r="264" spans="1:58" s="7" customForma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BF264" s="7">
        <v>316</v>
      </c>
    </row>
    <row r="265" spans="1:58" s="7" customForma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BF265" s="7">
        <v>317</v>
      </c>
    </row>
    <row r="266" spans="1:58" s="7" customForma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BF266" s="7">
        <v>318</v>
      </c>
    </row>
    <row r="267" spans="1:58" s="7" customForma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BF267" s="7">
        <v>319</v>
      </c>
    </row>
    <row r="268" spans="1:58" s="7" customForma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BF268" s="7">
        <v>320</v>
      </c>
    </row>
    <row r="269" spans="1:58" s="7" customForma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BF269" s="7">
        <v>321</v>
      </c>
    </row>
    <row r="270" spans="1:58" s="7" customForma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BF270" s="7">
        <v>322</v>
      </c>
    </row>
    <row r="271" spans="1:58" s="7" customForma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BF271" s="7">
        <v>323</v>
      </c>
    </row>
    <row r="272" spans="1:58" s="7" customForma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BF272" s="7">
        <v>324</v>
      </c>
    </row>
    <row r="273" spans="1:58" s="7" customForma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BF273" s="7">
        <v>325</v>
      </c>
    </row>
    <row r="274" spans="1:58" s="7" customForma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BF274" s="7">
        <v>326</v>
      </c>
    </row>
    <row r="275" spans="1:58" s="7" customForma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BF275" s="7">
        <v>327</v>
      </c>
    </row>
    <row r="276" spans="1:58" s="7" customForma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BF276" s="7">
        <v>328</v>
      </c>
    </row>
    <row r="277" spans="1:58" s="7" customForma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BF277" s="7">
        <v>329</v>
      </c>
    </row>
    <row r="278" spans="1:58" s="7" customForma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BF278" s="7">
        <v>330</v>
      </c>
    </row>
    <row r="279" spans="1:58" s="7" customForma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BF279" s="7">
        <v>331</v>
      </c>
    </row>
    <row r="280" spans="1:58" s="7" customForma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BF280" s="7">
        <v>332</v>
      </c>
    </row>
    <row r="281" spans="1:58" s="7" customForma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BF281" s="7">
        <v>333</v>
      </c>
    </row>
    <row r="282" spans="1:58" s="7" customForma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BF282" s="7">
        <v>334</v>
      </c>
    </row>
    <row r="283" spans="1:58" s="7" customForma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BF283" s="7">
        <v>335</v>
      </c>
    </row>
    <row r="284" spans="1:58" s="7" customForma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BF284" s="7">
        <v>336</v>
      </c>
    </row>
    <row r="285" spans="1:58" s="7" customForma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BF285" s="7">
        <v>337</v>
      </c>
    </row>
    <row r="286" spans="1:58" s="7" customForma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BF286" s="7">
        <v>338</v>
      </c>
    </row>
    <row r="287" spans="1:58" s="7" customForma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BF287" s="7">
        <v>339</v>
      </c>
    </row>
    <row r="288" spans="1:58" s="7" customForma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BF288" s="7">
        <v>340</v>
      </c>
    </row>
    <row r="289" spans="1:58" s="7" customForma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BF289" s="7">
        <v>341</v>
      </c>
    </row>
    <row r="290" spans="1:58" s="7" customForma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BF290" s="7">
        <v>342</v>
      </c>
    </row>
    <row r="291" spans="1:58" s="7" customForma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BF291" s="7">
        <v>343</v>
      </c>
    </row>
    <row r="292" spans="1:58" s="7" customForma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BF292" s="7">
        <v>344</v>
      </c>
    </row>
    <row r="293" spans="1:58" s="7" customForma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BF293" s="7">
        <v>345</v>
      </c>
    </row>
    <row r="294" spans="1:58" s="7" customForma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BF294" s="7">
        <v>346</v>
      </c>
    </row>
    <row r="295" spans="1:58" s="7" customForma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BF295" s="7">
        <v>347</v>
      </c>
    </row>
    <row r="296" spans="1:58" s="7" customForma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BF296" s="7">
        <v>348</v>
      </c>
    </row>
    <row r="297" spans="1:58" s="7" customForma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BF297" s="7">
        <v>349</v>
      </c>
    </row>
    <row r="298" spans="1:58" s="7" customForma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BF298" s="7">
        <v>350</v>
      </c>
    </row>
    <row r="299" spans="1:58" s="7" customForma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row>
    <row r="300" spans="1:58" s="7" customForma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row>
    <row r="301" spans="1:58" s="10" customForma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O301" s="7"/>
    </row>
    <row r="302" spans="1:58" s="7" customForma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O302" s="7">
        <v>1</v>
      </c>
    </row>
    <row r="303" spans="1:58" s="7" customForma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O303" s="7">
        <v>2</v>
      </c>
    </row>
    <row r="304" spans="1:58" s="7" customForma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O304" s="7">
        <v>3</v>
      </c>
    </row>
    <row r="305" spans="1:41" s="7" customForma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O305" s="7">
        <v>4</v>
      </c>
    </row>
    <row r="306" spans="1:41" s="7" customForma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O306" s="7">
        <v>5</v>
      </c>
    </row>
    <row r="307" spans="1:41" s="7" customForma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O307" s="7">
        <v>6</v>
      </c>
    </row>
    <row r="308" spans="1:41" s="7" customForma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O308" s="7">
        <v>7</v>
      </c>
    </row>
    <row r="309" spans="1:41" s="7" customForma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O309" s="7">
        <v>8</v>
      </c>
    </row>
    <row r="310" spans="1:41" s="7" customForma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O310" s="7">
        <v>9</v>
      </c>
    </row>
    <row r="311" spans="1:41" s="7" customForma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O311" s="7">
        <v>10</v>
      </c>
    </row>
    <row r="312" spans="1:41" s="7" customForma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O312" s="7">
        <v>11</v>
      </c>
    </row>
    <row r="313" spans="1:41" s="7" customForma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O313" s="7">
        <v>12</v>
      </c>
    </row>
    <row r="314" spans="1:41" s="7" customForma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O314" s="7">
        <v>13</v>
      </c>
    </row>
    <row r="315" spans="1:41" s="7" customForma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O315" s="7">
        <v>14</v>
      </c>
    </row>
    <row r="316" spans="1:41" s="7" customForma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O316" s="7">
        <v>15</v>
      </c>
    </row>
    <row r="317" spans="1:41" s="7" customForma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O317" s="7">
        <v>16</v>
      </c>
    </row>
    <row r="318" spans="1:41" s="7" customForma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O318" s="7">
        <v>17</v>
      </c>
    </row>
    <row r="319" spans="1:41" s="7" customForma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O319" s="7">
        <v>18</v>
      </c>
    </row>
    <row r="320" spans="1:41" s="7" customForma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O320" s="7">
        <v>19</v>
      </c>
    </row>
    <row r="321" spans="1:41" s="7" customForma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O321" s="7">
        <v>20</v>
      </c>
    </row>
    <row r="322" spans="1:41" s="7" customForma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O322" s="7">
        <v>21</v>
      </c>
    </row>
    <row r="323" spans="1:41" s="7" customForma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O323" s="7">
        <v>22</v>
      </c>
    </row>
    <row r="324" spans="1:41" s="7" customForma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O324" s="7">
        <v>23</v>
      </c>
    </row>
    <row r="325" spans="1:41" s="7" customForma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O325" s="7">
        <v>24</v>
      </c>
    </row>
    <row r="326" spans="1:41" s="7" customForma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O326" s="7">
        <v>25</v>
      </c>
    </row>
    <row r="327" spans="1:41" s="7" customForma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O327" s="7">
        <v>26</v>
      </c>
    </row>
    <row r="328" spans="1:41" s="7" customForma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O328" s="7">
        <v>27</v>
      </c>
    </row>
    <row r="329" spans="1:41" s="7" customForma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O329" s="7">
        <v>28</v>
      </c>
    </row>
    <row r="330" spans="1:41" s="7" customForma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O330" s="7">
        <v>29</v>
      </c>
    </row>
    <row r="331" spans="1:41" s="7" customForma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O331" s="7">
        <v>30</v>
      </c>
    </row>
    <row r="332" spans="1:41" s="7" customForma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row>
  </sheetData>
  <sheetProtection formatColumns="0" formatRows="0" insertColumns="0" insertRows="0" autoFilter="0"/>
  <autoFilter ref="A10:BF26" xr:uid="{CD4E1CA7-A360-49FE-9893-C36C580FA894}"/>
  <mergeCells count="23">
    <mergeCell ref="AY15:AY136"/>
    <mergeCell ref="AZ15:BA136"/>
    <mergeCell ref="Z4:AA4"/>
    <mergeCell ref="Z5:AA5"/>
    <mergeCell ref="Z6:AA6"/>
    <mergeCell ref="Z15:Z26"/>
    <mergeCell ref="AA15:AA26"/>
    <mergeCell ref="AQ15:AX136"/>
    <mergeCell ref="A14:Z14"/>
    <mergeCell ref="T15:Y26"/>
    <mergeCell ref="N9:S9"/>
    <mergeCell ref="T9:Y9"/>
    <mergeCell ref="N3:W6"/>
    <mergeCell ref="H9:M9"/>
    <mergeCell ref="Z9:AC9"/>
    <mergeCell ref="A3:M3"/>
    <mergeCell ref="A4:B6"/>
    <mergeCell ref="E4:F4"/>
    <mergeCell ref="H4:M4"/>
    <mergeCell ref="D5:F5"/>
    <mergeCell ref="L5:M5"/>
    <mergeCell ref="I5:J5"/>
    <mergeCell ref="D6:M6"/>
  </mergeCells>
  <conditionalFormatting sqref="AC11:AC13">
    <cfRule type="cellIs" dxfId="6" priority="18" stopIfTrue="1" operator="greaterThan">
      <formula>0.2</formula>
    </cfRule>
  </conditionalFormatting>
  <pageMargins left="0.25" right="0.25" top="0.75" bottom="0.75" header="0.3" footer="0.3"/>
  <pageSetup paperSize="3" scale="10" orientation="landscape" r:id="rId1"/>
  <colBreaks count="2" manualBreakCount="2">
    <brk id="13" max="1048575" man="1"/>
    <brk id="25" max="427"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9F629-019D-48D9-B5F1-CD5C9DA25215}">
  <sheetPr filterMode="1"/>
  <dimension ref="A1:BA246"/>
  <sheetViews>
    <sheetView workbookViewId="0"/>
  </sheetViews>
  <sheetFormatPr defaultColWidth="11.42578125" defaultRowHeight="14.45"/>
  <sheetData>
    <row r="1" spans="1:53" ht="57.6">
      <c r="A1" t="s">
        <v>58</v>
      </c>
      <c r="B1" t="s">
        <v>59</v>
      </c>
      <c r="C1" t="s">
        <v>60</v>
      </c>
      <c r="D1" t="s">
        <v>21</v>
      </c>
      <c r="E1" t="s">
        <v>22</v>
      </c>
      <c r="F1" t="s">
        <v>23</v>
      </c>
      <c r="G1" t="s">
        <v>24</v>
      </c>
      <c r="H1" s="3" t="s">
        <v>25</v>
      </c>
      <c r="I1" t="s">
        <v>61</v>
      </c>
      <c r="J1" t="s">
        <v>62</v>
      </c>
      <c r="K1" t="s">
        <v>63</v>
      </c>
      <c r="L1" t="s">
        <v>64</v>
      </c>
      <c r="M1" t="s">
        <v>26</v>
      </c>
      <c r="N1" t="s">
        <v>65</v>
      </c>
      <c r="O1" t="s">
        <v>66</v>
      </c>
      <c r="P1" t="s">
        <v>67</v>
      </c>
      <c r="Q1" t="s">
        <v>68</v>
      </c>
      <c r="R1" t="s">
        <v>28</v>
      </c>
      <c r="S1" t="s">
        <v>29</v>
      </c>
      <c r="T1" t="s">
        <v>30</v>
      </c>
      <c r="U1" t="s">
        <v>31</v>
      </c>
      <c r="V1" t="s">
        <v>69</v>
      </c>
      <c r="W1" t="s">
        <v>70</v>
      </c>
      <c r="X1" t="s">
        <v>71</v>
      </c>
      <c r="Y1" t="s">
        <v>72</v>
      </c>
      <c r="Z1" t="s">
        <v>32</v>
      </c>
      <c r="AA1" t="s">
        <v>73</v>
      </c>
      <c r="AB1" t="s">
        <v>66</v>
      </c>
      <c r="AC1" t="s">
        <v>67</v>
      </c>
      <c r="AD1" t="s">
        <v>27</v>
      </c>
      <c r="AE1" t="s">
        <v>28</v>
      </c>
      <c r="AF1" t="s">
        <v>29</v>
      </c>
      <c r="AG1" t="s">
        <v>30</v>
      </c>
      <c r="AH1" t="s">
        <v>31</v>
      </c>
      <c r="AI1" t="s">
        <v>74</v>
      </c>
      <c r="AJ1" t="s">
        <v>75</v>
      </c>
      <c r="AK1" t="s">
        <v>76</v>
      </c>
      <c r="AL1" t="s">
        <v>77</v>
      </c>
      <c r="AM1" t="s">
        <v>33</v>
      </c>
      <c r="AN1" t="s">
        <v>73</v>
      </c>
      <c r="AO1" t="s">
        <v>66</v>
      </c>
      <c r="AP1" t="s">
        <v>67</v>
      </c>
      <c r="AQ1" t="s">
        <v>27</v>
      </c>
      <c r="AR1" t="s">
        <v>28</v>
      </c>
      <c r="AS1" t="s">
        <v>29</v>
      </c>
      <c r="AT1" t="s">
        <v>30</v>
      </c>
      <c r="AU1" t="s">
        <v>31</v>
      </c>
      <c r="AV1" t="s">
        <v>34</v>
      </c>
      <c r="AW1" t="s">
        <v>35</v>
      </c>
      <c r="AX1" t="s">
        <v>36</v>
      </c>
      <c r="AY1" t="s">
        <v>37</v>
      </c>
      <c r="AZ1" t="s">
        <v>78</v>
      </c>
      <c r="BA1" t="s">
        <v>79</v>
      </c>
    </row>
    <row r="2" spans="1:53" ht="288" hidden="1">
      <c r="A2" t="s">
        <v>80</v>
      </c>
      <c r="B2" t="s">
        <v>81</v>
      </c>
      <c r="C2">
        <v>82101502</v>
      </c>
      <c r="D2" t="s">
        <v>82</v>
      </c>
      <c r="E2" s="3" t="s">
        <v>83</v>
      </c>
      <c r="F2" t="s">
        <v>84</v>
      </c>
      <c r="G2">
        <v>1</v>
      </c>
      <c r="H2" t="s">
        <v>85</v>
      </c>
      <c r="I2" t="s">
        <v>86</v>
      </c>
      <c r="J2" s="111">
        <v>46155</v>
      </c>
      <c r="K2" t="s">
        <v>87</v>
      </c>
      <c r="L2" t="s">
        <v>88</v>
      </c>
      <c r="M2" t="s">
        <v>89</v>
      </c>
      <c r="N2" s="112">
        <v>490000</v>
      </c>
      <c r="O2" t="s">
        <v>90</v>
      </c>
      <c r="P2" t="s">
        <v>91</v>
      </c>
      <c r="Q2" s="112">
        <v>411764.71</v>
      </c>
      <c r="R2" s="113">
        <v>78235</v>
      </c>
      <c r="S2" s="113">
        <v>490000</v>
      </c>
      <c r="T2" s="113">
        <v>490000</v>
      </c>
      <c r="U2" s="113">
        <v>490000</v>
      </c>
      <c r="V2" t="s">
        <v>86</v>
      </c>
      <c r="W2" s="111">
        <v>46155</v>
      </c>
      <c r="X2" t="s">
        <v>92</v>
      </c>
      <c r="Y2" t="s">
        <v>93</v>
      </c>
      <c r="Z2" t="s">
        <v>94</v>
      </c>
      <c r="AA2" s="112">
        <v>550000</v>
      </c>
      <c r="AB2" t="s">
        <v>90</v>
      </c>
      <c r="AC2" t="s">
        <v>91</v>
      </c>
      <c r="AD2" s="112">
        <v>462184.87</v>
      </c>
      <c r="AE2" s="113">
        <v>87815</v>
      </c>
      <c r="AF2" s="113">
        <v>550000</v>
      </c>
      <c r="AG2" s="113">
        <v>550000</v>
      </c>
      <c r="AH2" s="113">
        <v>550000</v>
      </c>
      <c r="AI2" t="s">
        <v>86</v>
      </c>
      <c r="AJ2" s="111">
        <v>46155</v>
      </c>
      <c r="AK2" t="s">
        <v>95</v>
      </c>
      <c r="AL2" t="s">
        <v>88</v>
      </c>
      <c r="AM2" t="s">
        <v>96</v>
      </c>
      <c r="AN2" s="112">
        <v>585000</v>
      </c>
      <c r="AO2" t="s">
        <v>97</v>
      </c>
      <c r="AP2" t="s">
        <v>91</v>
      </c>
      <c r="AQ2" s="112">
        <v>585000</v>
      </c>
      <c r="AR2" s="113">
        <v>111150</v>
      </c>
      <c r="AS2" s="113">
        <v>696150</v>
      </c>
      <c r="AT2" s="113">
        <v>585000</v>
      </c>
      <c r="AU2" s="113">
        <v>696150</v>
      </c>
      <c r="AV2" s="112">
        <v>578716.67000000004</v>
      </c>
      <c r="AW2" s="112">
        <v>578716.67000000004</v>
      </c>
      <c r="AX2" s="112">
        <v>106032.73</v>
      </c>
      <c r="AY2" s="114">
        <v>0.1832</v>
      </c>
      <c r="BA2">
        <v>3</v>
      </c>
    </row>
    <row r="3" spans="1:53" ht="288" hidden="1">
      <c r="A3" t="s">
        <v>80</v>
      </c>
      <c r="B3" t="s">
        <v>81</v>
      </c>
      <c r="C3">
        <v>82101502</v>
      </c>
      <c r="D3" t="s">
        <v>98</v>
      </c>
      <c r="E3" s="3" t="s">
        <v>83</v>
      </c>
      <c r="F3" t="s">
        <v>84</v>
      </c>
      <c r="G3">
        <v>1</v>
      </c>
      <c r="H3" t="s">
        <v>85</v>
      </c>
      <c r="I3" t="s">
        <v>99</v>
      </c>
      <c r="J3" s="111">
        <v>46147</v>
      </c>
      <c r="K3" t="s">
        <v>100</v>
      </c>
      <c r="L3" t="s">
        <v>88</v>
      </c>
      <c r="M3" t="s">
        <v>101</v>
      </c>
      <c r="N3" s="112">
        <v>35000</v>
      </c>
      <c r="O3" t="s">
        <v>97</v>
      </c>
      <c r="P3" t="s">
        <v>91</v>
      </c>
      <c r="Q3" s="112">
        <v>35000</v>
      </c>
      <c r="R3" s="113">
        <v>6650</v>
      </c>
      <c r="S3" s="113">
        <v>41650</v>
      </c>
      <c r="T3" s="113">
        <v>35000</v>
      </c>
      <c r="U3" s="113">
        <v>41650</v>
      </c>
      <c r="V3" t="s">
        <v>102</v>
      </c>
      <c r="W3" s="111">
        <v>46143</v>
      </c>
      <c r="X3" t="s">
        <v>103</v>
      </c>
      <c r="Y3" t="s">
        <v>88</v>
      </c>
      <c r="Z3" t="s">
        <v>104</v>
      </c>
      <c r="AA3" s="112">
        <v>36600</v>
      </c>
      <c r="AB3" t="s">
        <v>97</v>
      </c>
      <c r="AC3" t="s">
        <v>91</v>
      </c>
      <c r="AD3" s="112">
        <v>36600</v>
      </c>
      <c r="AE3" s="113">
        <v>6954</v>
      </c>
      <c r="AF3" s="113">
        <v>43554</v>
      </c>
      <c r="AG3" s="113">
        <v>36600</v>
      </c>
      <c r="AH3" s="113">
        <v>43554</v>
      </c>
      <c r="AI3" t="s">
        <v>99</v>
      </c>
      <c r="AJ3" s="111">
        <v>46143</v>
      </c>
      <c r="AK3" t="s">
        <v>105</v>
      </c>
      <c r="AL3" t="s">
        <v>88</v>
      </c>
      <c r="AM3" t="s">
        <v>106</v>
      </c>
      <c r="AN3" s="112">
        <v>55000</v>
      </c>
      <c r="AO3" t="s">
        <v>90</v>
      </c>
      <c r="AP3" t="s">
        <v>91</v>
      </c>
      <c r="AQ3" s="112">
        <v>46218.49</v>
      </c>
      <c r="AR3" s="113">
        <v>8782</v>
      </c>
      <c r="AS3" s="113">
        <v>55000</v>
      </c>
      <c r="AT3" s="113">
        <v>55000</v>
      </c>
      <c r="AU3" s="113">
        <v>55000</v>
      </c>
      <c r="AV3" s="112">
        <v>46734.67</v>
      </c>
      <c r="AW3" s="112">
        <v>46734.67</v>
      </c>
      <c r="AX3" s="112">
        <v>7221.02</v>
      </c>
      <c r="AY3" s="114">
        <v>0.1545</v>
      </c>
      <c r="BA3">
        <v>3</v>
      </c>
    </row>
    <row r="4" spans="1:53" ht="288" hidden="1">
      <c r="A4" t="s">
        <v>80</v>
      </c>
      <c r="B4" t="s">
        <v>81</v>
      </c>
      <c r="C4">
        <v>82101502</v>
      </c>
      <c r="D4" t="s">
        <v>107</v>
      </c>
      <c r="E4" s="3" t="s">
        <v>108</v>
      </c>
      <c r="F4" t="s">
        <v>84</v>
      </c>
      <c r="G4">
        <v>1</v>
      </c>
      <c r="H4" t="s">
        <v>85</v>
      </c>
      <c r="I4" t="s">
        <v>86</v>
      </c>
      <c r="J4" s="111">
        <v>46155</v>
      </c>
      <c r="K4" t="s">
        <v>109</v>
      </c>
      <c r="L4" t="s">
        <v>88</v>
      </c>
      <c r="M4" t="s">
        <v>110</v>
      </c>
      <c r="N4" s="112">
        <v>55000</v>
      </c>
      <c r="O4" t="s">
        <v>97</v>
      </c>
      <c r="P4" t="s">
        <v>91</v>
      </c>
      <c r="Q4" s="112">
        <v>55000</v>
      </c>
      <c r="R4" s="113">
        <v>6227</v>
      </c>
      <c r="S4" s="113">
        <v>61227</v>
      </c>
      <c r="T4" s="113">
        <v>55000</v>
      </c>
      <c r="U4" s="113">
        <v>61227</v>
      </c>
      <c r="V4" t="s">
        <v>86</v>
      </c>
      <c r="W4" s="111">
        <v>46155</v>
      </c>
      <c r="X4" t="s">
        <v>100</v>
      </c>
      <c r="Y4" t="s">
        <v>88</v>
      </c>
      <c r="Z4" t="s">
        <v>101</v>
      </c>
      <c r="AA4" s="112">
        <v>35000</v>
      </c>
      <c r="AB4" t="s">
        <v>97</v>
      </c>
      <c r="AC4" t="s">
        <v>91</v>
      </c>
      <c r="AD4" s="112">
        <v>35000</v>
      </c>
      <c r="AE4" s="113">
        <v>6650</v>
      </c>
      <c r="AF4" s="113">
        <v>41650</v>
      </c>
      <c r="AG4" s="113">
        <v>35000</v>
      </c>
      <c r="AH4" s="113">
        <v>41650</v>
      </c>
      <c r="AI4" t="s">
        <v>86</v>
      </c>
      <c r="AJ4" s="111">
        <v>46155</v>
      </c>
      <c r="AK4" t="s">
        <v>111</v>
      </c>
      <c r="AL4" t="s">
        <v>88</v>
      </c>
      <c r="AM4" t="s">
        <v>112</v>
      </c>
      <c r="AN4" s="112">
        <v>36600</v>
      </c>
      <c r="AO4" t="s">
        <v>97</v>
      </c>
      <c r="AP4" t="s">
        <v>91</v>
      </c>
      <c r="AQ4" s="112">
        <v>36600</v>
      </c>
      <c r="AR4" s="113">
        <v>6954</v>
      </c>
      <c r="AS4" s="113">
        <v>43554</v>
      </c>
      <c r="AT4" s="113">
        <v>36600</v>
      </c>
      <c r="AU4" s="113">
        <v>43554</v>
      </c>
      <c r="AV4" s="112">
        <v>48810.33</v>
      </c>
      <c r="AW4" s="112">
        <v>48810.33</v>
      </c>
      <c r="AX4" s="112">
        <v>10795.21</v>
      </c>
      <c r="AY4" s="114">
        <v>0.22120000000000001</v>
      </c>
      <c r="BA4">
        <v>3</v>
      </c>
    </row>
    <row r="5" spans="1:53" ht="331.15" hidden="1">
      <c r="A5" t="s">
        <v>80</v>
      </c>
      <c r="B5" t="s">
        <v>81</v>
      </c>
      <c r="C5">
        <v>82101502</v>
      </c>
      <c r="D5" t="s">
        <v>113</v>
      </c>
      <c r="E5" s="3" t="s">
        <v>114</v>
      </c>
      <c r="F5" t="s">
        <v>84</v>
      </c>
      <c r="G5">
        <v>1</v>
      </c>
      <c r="H5" t="s">
        <v>85</v>
      </c>
      <c r="I5" t="s">
        <v>86</v>
      </c>
      <c r="J5" s="111">
        <v>46155</v>
      </c>
      <c r="K5" t="s">
        <v>92</v>
      </c>
      <c r="L5" t="s">
        <v>88</v>
      </c>
      <c r="M5" t="s">
        <v>110</v>
      </c>
      <c r="N5" s="112">
        <v>340000</v>
      </c>
      <c r="O5" t="s">
        <v>90</v>
      </c>
      <c r="P5" t="s">
        <v>91</v>
      </c>
      <c r="Q5" s="112">
        <v>285714.28999999998</v>
      </c>
      <c r="R5" s="113">
        <v>54286</v>
      </c>
      <c r="S5" s="113">
        <v>340000</v>
      </c>
      <c r="T5" s="113">
        <v>340000</v>
      </c>
      <c r="U5" s="113">
        <v>340000</v>
      </c>
      <c r="V5" t="s">
        <v>86</v>
      </c>
      <c r="W5" s="111">
        <v>46155</v>
      </c>
      <c r="X5" t="s">
        <v>115</v>
      </c>
      <c r="Y5" t="s">
        <v>88</v>
      </c>
      <c r="Z5" t="s">
        <v>116</v>
      </c>
      <c r="AA5" s="112">
        <v>210000</v>
      </c>
      <c r="AB5" t="s">
        <v>97</v>
      </c>
      <c r="AC5" t="s">
        <v>91</v>
      </c>
      <c r="AD5" s="112">
        <v>210000</v>
      </c>
      <c r="AE5" s="113">
        <v>39900</v>
      </c>
      <c r="AF5" s="113">
        <v>249900</v>
      </c>
      <c r="AG5" s="113">
        <v>210000</v>
      </c>
      <c r="AH5" s="113">
        <v>249900</v>
      </c>
      <c r="AI5" t="s">
        <v>86</v>
      </c>
      <c r="AJ5" s="111">
        <v>46155</v>
      </c>
      <c r="AK5" t="s">
        <v>117</v>
      </c>
      <c r="AL5" t="s">
        <v>88</v>
      </c>
      <c r="AM5" t="s">
        <v>118</v>
      </c>
      <c r="AN5" s="112">
        <v>250000</v>
      </c>
      <c r="AO5" t="s">
        <v>97</v>
      </c>
      <c r="AP5" t="s">
        <v>91</v>
      </c>
      <c r="AQ5" s="112">
        <v>250000</v>
      </c>
      <c r="AR5" s="113">
        <v>47500</v>
      </c>
      <c r="AS5" s="113">
        <v>297500</v>
      </c>
      <c r="AT5" s="113">
        <v>250000</v>
      </c>
      <c r="AU5" s="113">
        <v>297500</v>
      </c>
      <c r="AV5" s="112">
        <v>295800</v>
      </c>
      <c r="AW5" s="112">
        <v>295800</v>
      </c>
      <c r="AX5" s="112">
        <v>45074.05</v>
      </c>
      <c r="AY5" s="114">
        <v>0.15240000000000001</v>
      </c>
      <c r="BA5">
        <v>3</v>
      </c>
    </row>
    <row r="6" spans="1:53" ht="331.15" hidden="1">
      <c r="A6" t="s">
        <v>80</v>
      </c>
      <c r="B6" t="s">
        <v>81</v>
      </c>
      <c r="C6">
        <v>82101502</v>
      </c>
      <c r="D6" t="s">
        <v>119</v>
      </c>
      <c r="E6" s="3" t="s">
        <v>114</v>
      </c>
      <c r="F6" t="s">
        <v>84</v>
      </c>
      <c r="G6">
        <v>1</v>
      </c>
      <c r="H6" t="s">
        <v>85</v>
      </c>
      <c r="I6" t="s">
        <v>86</v>
      </c>
      <c r="J6" s="111">
        <v>46147</v>
      </c>
      <c r="K6" t="s">
        <v>109</v>
      </c>
      <c r="L6" t="s">
        <v>88</v>
      </c>
      <c r="M6" t="s">
        <v>110</v>
      </c>
      <c r="N6" s="112">
        <v>6500</v>
      </c>
      <c r="O6" t="s">
        <v>90</v>
      </c>
      <c r="P6" t="s">
        <v>91</v>
      </c>
      <c r="Q6" s="112">
        <v>5462.18</v>
      </c>
      <c r="R6" s="113">
        <v>1038</v>
      </c>
      <c r="S6" s="113">
        <v>6500</v>
      </c>
      <c r="T6" s="113">
        <v>6500</v>
      </c>
      <c r="U6" s="113">
        <v>6500</v>
      </c>
      <c r="V6" t="s">
        <v>86</v>
      </c>
      <c r="W6" s="111">
        <v>46147</v>
      </c>
      <c r="X6" t="s">
        <v>120</v>
      </c>
      <c r="Y6" t="s">
        <v>88</v>
      </c>
      <c r="Z6" t="s">
        <v>121</v>
      </c>
      <c r="AA6" s="112">
        <v>7000</v>
      </c>
      <c r="AB6" t="s">
        <v>97</v>
      </c>
      <c r="AC6" t="s">
        <v>122</v>
      </c>
      <c r="AD6" s="112">
        <v>7000</v>
      </c>
      <c r="AE6" t="s">
        <v>123</v>
      </c>
      <c r="AF6" s="113">
        <v>7000</v>
      </c>
      <c r="AG6" s="113">
        <v>7000</v>
      </c>
      <c r="AH6" s="113">
        <v>7000</v>
      </c>
      <c r="AI6" t="s">
        <v>86</v>
      </c>
      <c r="AJ6" s="111">
        <v>46147</v>
      </c>
      <c r="AK6" t="s">
        <v>124</v>
      </c>
      <c r="AL6" t="s">
        <v>88</v>
      </c>
      <c r="AM6" t="s">
        <v>96</v>
      </c>
      <c r="AN6" s="112">
        <v>7800</v>
      </c>
      <c r="AO6" t="s">
        <v>97</v>
      </c>
      <c r="AP6" t="s">
        <v>91</v>
      </c>
      <c r="AQ6" s="112">
        <v>7800</v>
      </c>
      <c r="AR6" s="113">
        <v>1482</v>
      </c>
      <c r="AS6" s="113">
        <v>9282</v>
      </c>
      <c r="AT6" s="113">
        <v>7800</v>
      </c>
      <c r="AU6" s="113">
        <v>9282</v>
      </c>
      <c r="AV6" s="112">
        <v>7594</v>
      </c>
      <c r="AW6" s="112">
        <v>7594</v>
      </c>
      <c r="AX6" s="112">
        <v>1483.07</v>
      </c>
      <c r="AY6" s="114">
        <v>0.1953</v>
      </c>
      <c r="AZ6" t="s">
        <v>125</v>
      </c>
      <c r="BA6">
        <v>3</v>
      </c>
    </row>
    <row r="7" spans="1:53" ht="288" hidden="1">
      <c r="A7" t="s">
        <v>80</v>
      </c>
      <c r="B7" t="s">
        <v>81</v>
      </c>
      <c r="C7">
        <v>82101502</v>
      </c>
      <c r="D7" t="s">
        <v>126</v>
      </c>
      <c r="E7" s="3" t="s">
        <v>127</v>
      </c>
      <c r="F7" t="s">
        <v>84</v>
      </c>
      <c r="G7">
        <v>1</v>
      </c>
      <c r="H7" t="s">
        <v>85</v>
      </c>
      <c r="I7" t="s">
        <v>86</v>
      </c>
      <c r="J7" s="111">
        <v>46155</v>
      </c>
      <c r="K7" t="s">
        <v>92</v>
      </c>
      <c r="L7" t="s">
        <v>88</v>
      </c>
      <c r="M7" t="s">
        <v>110</v>
      </c>
      <c r="N7" s="112">
        <v>910000</v>
      </c>
      <c r="O7" t="s">
        <v>97</v>
      </c>
      <c r="P7" t="s">
        <v>91</v>
      </c>
      <c r="Q7" s="112">
        <v>910000</v>
      </c>
      <c r="R7" s="113">
        <v>172900</v>
      </c>
      <c r="S7" s="113">
        <v>1082900</v>
      </c>
      <c r="T7" s="113">
        <v>910000</v>
      </c>
      <c r="U7" s="113">
        <v>1082900</v>
      </c>
      <c r="V7" t="s">
        <v>86</v>
      </c>
      <c r="W7" s="111">
        <v>46153</v>
      </c>
      <c r="X7" t="s">
        <v>128</v>
      </c>
      <c r="Y7" t="s">
        <v>88</v>
      </c>
      <c r="Z7" t="s">
        <v>129</v>
      </c>
      <c r="AA7" s="112">
        <v>740000</v>
      </c>
      <c r="AB7" t="s">
        <v>97</v>
      </c>
      <c r="AC7" t="s">
        <v>91</v>
      </c>
      <c r="AD7" s="112">
        <v>740000</v>
      </c>
      <c r="AE7" s="113">
        <v>140600</v>
      </c>
      <c r="AF7" s="113">
        <v>880600</v>
      </c>
      <c r="AG7" s="113">
        <v>740000</v>
      </c>
      <c r="AH7" s="113">
        <v>880600</v>
      </c>
      <c r="AI7" t="s">
        <v>86</v>
      </c>
      <c r="AJ7" s="111">
        <v>46155</v>
      </c>
      <c r="AK7" t="s">
        <v>130</v>
      </c>
      <c r="AL7" t="s">
        <v>88</v>
      </c>
      <c r="AM7" t="s">
        <v>131</v>
      </c>
      <c r="AN7" s="112">
        <v>1000000</v>
      </c>
      <c r="AO7" t="s">
        <v>97</v>
      </c>
      <c r="AP7" t="s">
        <v>91</v>
      </c>
      <c r="AQ7" s="112">
        <v>1000000</v>
      </c>
      <c r="AR7" s="113">
        <v>190000</v>
      </c>
      <c r="AS7" s="113">
        <v>1190000</v>
      </c>
      <c r="AT7" s="113">
        <v>1000000</v>
      </c>
      <c r="AU7" s="113">
        <v>1190000</v>
      </c>
      <c r="AV7" s="112">
        <v>1051166.67</v>
      </c>
      <c r="AW7" s="112">
        <v>1051166.67</v>
      </c>
      <c r="AX7" s="112">
        <v>157122.07</v>
      </c>
      <c r="AY7" s="114">
        <v>0.14949999999999999</v>
      </c>
      <c r="BA7">
        <v>3</v>
      </c>
    </row>
    <row r="8" spans="1:53" ht="288" hidden="1">
      <c r="A8" t="s">
        <v>80</v>
      </c>
      <c r="B8" t="s">
        <v>81</v>
      </c>
      <c r="C8">
        <v>82101502</v>
      </c>
      <c r="D8" t="s">
        <v>132</v>
      </c>
      <c r="E8" s="3" t="s">
        <v>108</v>
      </c>
      <c r="F8" t="s">
        <v>84</v>
      </c>
      <c r="G8">
        <v>1</v>
      </c>
      <c r="H8" t="s">
        <v>85</v>
      </c>
      <c r="I8" t="s">
        <v>99</v>
      </c>
      <c r="J8" s="111">
        <v>46147</v>
      </c>
      <c r="K8" t="s">
        <v>133</v>
      </c>
      <c r="L8" t="s">
        <v>88</v>
      </c>
      <c r="M8" t="s">
        <v>134</v>
      </c>
      <c r="N8" s="112">
        <v>1575</v>
      </c>
      <c r="O8" t="s">
        <v>97</v>
      </c>
      <c r="P8" t="s">
        <v>91</v>
      </c>
      <c r="Q8" s="112">
        <v>1575</v>
      </c>
      <c r="R8" s="113">
        <v>299</v>
      </c>
      <c r="S8" s="113">
        <v>1874</v>
      </c>
      <c r="T8" s="113">
        <v>1575</v>
      </c>
      <c r="U8" s="113">
        <v>1874</v>
      </c>
      <c r="V8" t="s">
        <v>102</v>
      </c>
      <c r="W8" s="111">
        <v>46147</v>
      </c>
      <c r="X8" t="s">
        <v>87</v>
      </c>
      <c r="Y8" t="s">
        <v>88</v>
      </c>
      <c r="Z8" t="s">
        <v>87</v>
      </c>
      <c r="AA8" s="112">
        <v>1250</v>
      </c>
      <c r="AB8" t="s">
        <v>97</v>
      </c>
      <c r="AC8" t="s">
        <v>91</v>
      </c>
      <c r="AD8" s="112">
        <v>1250</v>
      </c>
      <c r="AE8" s="113">
        <v>238</v>
      </c>
      <c r="AF8" s="113">
        <v>1488</v>
      </c>
      <c r="AG8" s="113">
        <v>1250</v>
      </c>
      <c r="AH8" s="113">
        <v>1488</v>
      </c>
      <c r="AI8" t="s">
        <v>99</v>
      </c>
      <c r="AJ8" s="111">
        <v>46147</v>
      </c>
      <c r="AK8" t="s">
        <v>135</v>
      </c>
      <c r="AL8" t="s">
        <v>88</v>
      </c>
      <c r="AM8" t="s">
        <v>136</v>
      </c>
      <c r="AN8" s="112">
        <v>1500</v>
      </c>
      <c r="AO8" t="s">
        <v>97</v>
      </c>
      <c r="AP8" t="s">
        <v>122</v>
      </c>
      <c r="AQ8" s="112">
        <v>1500</v>
      </c>
      <c r="AR8" t="s">
        <v>123</v>
      </c>
      <c r="AS8" s="113">
        <v>1500</v>
      </c>
      <c r="AT8" s="113">
        <v>1500</v>
      </c>
      <c r="AU8" s="113">
        <v>1500</v>
      </c>
      <c r="AV8" s="112">
        <v>1620.58</v>
      </c>
      <c r="AW8" s="112">
        <v>1620.58</v>
      </c>
      <c r="AX8" s="112">
        <v>219.77</v>
      </c>
      <c r="AY8" s="114">
        <v>0.1356</v>
      </c>
      <c r="BA8">
        <v>3</v>
      </c>
    </row>
    <row r="9" spans="1:53" ht="403.15" hidden="1">
      <c r="A9" t="s">
        <v>80</v>
      </c>
      <c r="B9" t="s">
        <v>81</v>
      </c>
      <c r="C9" t="s">
        <v>137</v>
      </c>
      <c r="D9" t="s">
        <v>138</v>
      </c>
      <c r="E9" s="3" t="s">
        <v>139</v>
      </c>
      <c r="F9" t="s">
        <v>84</v>
      </c>
      <c r="G9">
        <v>1</v>
      </c>
      <c r="H9" t="s">
        <v>85</v>
      </c>
      <c r="I9" t="s">
        <v>140</v>
      </c>
      <c r="J9" s="111">
        <v>46072</v>
      </c>
      <c r="K9" t="s">
        <v>141</v>
      </c>
      <c r="L9" t="s">
        <v>93</v>
      </c>
      <c r="M9" t="s">
        <v>116</v>
      </c>
      <c r="N9" s="112">
        <v>26000</v>
      </c>
      <c r="O9" t="s">
        <v>97</v>
      </c>
      <c r="P9" t="s">
        <v>91</v>
      </c>
      <c r="Q9" s="112">
        <v>26000</v>
      </c>
      <c r="R9" s="113">
        <v>4940</v>
      </c>
      <c r="S9" s="113">
        <v>30940</v>
      </c>
      <c r="T9" s="113">
        <v>26000</v>
      </c>
      <c r="U9" s="113">
        <v>30940</v>
      </c>
      <c r="V9" t="s">
        <v>140</v>
      </c>
      <c r="W9" s="111">
        <v>46071</v>
      </c>
      <c r="X9" t="s">
        <v>120</v>
      </c>
      <c r="Y9" t="s">
        <v>93</v>
      </c>
      <c r="Z9" t="s">
        <v>121</v>
      </c>
      <c r="AA9" s="112">
        <v>35000</v>
      </c>
      <c r="AB9" t="s">
        <v>97</v>
      </c>
      <c r="AC9" t="s">
        <v>122</v>
      </c>
      <c r="AD9" s="112">
        <v>35000</v>
      </c>
      <c r="AE9" t="s">
        <v>123</v>
      </c>
      <c r="AF9" s="113">
        <v>35000</v>
      </c>
      <c r="AG9" s="113">
        <v>35000</v>
      </c>
      <c r="AH9" s="113">
        <v>35000</v>
      </c>
      <c r="AI9" t="s">
        <v>140</v>
      </c>
      <c r="AJ9" s="111">
        <v>46072</v>
      </c>
      <c r="AK9" t="s">
        <v>142</v>
      </c>
      <c r="AL9" t="s">
        <v>93</v>
      </c>
      <c r="AM9" t="s">
        <v>143</v>
      </c>
      <c r="AN9" s="112">
        <v>29000</v>
      </c>
      <c r="AO9" t="s">
        <v>97</v>
      </c>
      <c r="AP9" t="s">
        <v>122</v>
      </c>
      <c r="AQ9" s="112">
        <v>29000</v>
      </c>
      <c r="AR9" t="s">
        <v>123</v>
      </c>
      <c r="AS9" s="113">
        <v>29000</v>
      </c>
      <c r="AT9" s="113">
        <v>29000</v>
      </c>
      <c r="AU9" s="113">
        <v>29000</v>
      </c>
      <c r="AV9" s="112">
        <v>31646.67</v>
      </c>
      <c r="AW9" s="112">
        <v>31646.67</v>
      </c>
      <c r="AX9" s="112">
        <v>3061.79</v>
      </c>
      <c r="AY9" s="114">
        <v>9.6699999999999994E-2</v>
      </c>
      <c r="BA9">
        <v>3</v>
      </c>
    </row>
    <row r="10" spans="1:53" ht="409.6" hidden="1">
      <c r="A10" t="s">
        <v>80</v>
      </c>
      <c r="B10" t="s">
        <v>81</v>
      </c>
      <c r="C10">
        <v>44112005</v>
      </c>
      <c r="D10" t="s">
        <v>144</v>
      </c>
      <c r="E10" s="3" t="s">
        <v>145</v>
      </c>
      <c r="F10" t="s">
        <v>84</v>
      </c>
      <c r="G10">
        <v>1</v>
      </c>
      <c r="H10" t="s">
        <v>85</v>
      </c>
      <c r="I10" t="s">
        <v>140</v>
      </c>
      <c r="J10" s="111">
        <v>46070</v>
      </c>
      <c r="K10" t="s">
        <v>100</v>
      </c>
      <c r="L10" t="s">
        <v>93</v>
      </c>
      <c r="M10" t="s">
        <v>101</v>
      </c>
      <c r="N10" s="112">
        <v>28000</v>
      </c>
      <c r="O10" t="s">
        <v>97</v>
      </c>
      <c r="P10" t="s">
        <v>91</v>
      </c>
      <c r="Q10" s="112">
        <v>28000</v>
      </c>
      <c r="R10" s="113">
        <v>5320</v>
      </c>
      <c r="S10" s="113">
        <v>33320</v>
      </c>
      <c r="T10" s="113">
        <v>28000</v>
      </c>
      <c r="U10" s="113">
        <v>33320</v>
      </c>
      <c r="V10" t="s">
        <v>140</v>
      </c>
      <c r="W10" s="111">
        <v>46071</v>
      </c>
      <c r="X10" t="s">
        <v>92</v>
      </c>
      <c r="Y10" t="s">
        <v>93</v>
      </c>
      <c r="Z10" t="s">
        <v>110</v>
      </c>
      <c r="AA10" s="112">
        <v>31600</v>
      </c>
      <c r="AB10" t="s">
        <v>90</v>
      </c>
      <c r="AC10" t="s">
        <v>91</v>
      </c>
      <c r="AD10" s="112">
        <v>26554.62</v>
      </c>
      <c r="AE10" s="113">
        <v>5045</v>
      </c>
      <c r="AF10" s="113">
        <v>31600</v>
      </c>
      <c r="AG10" s="113">
        <v>31600</v>
      </c>
      <c r="AH10" s="113">
        <v>31600</v>
      </c>
      <c r="AI10" t="s">
        <v>140</v>
      </c>
      <c r="AJ10" s="111">
        <v>46071</v>
      </c>
      <c r="AK10" t="s">
        <v>146</v>
      </c>
      <c r="AL10" t="s">
        <v>93</v>
      </c>
      <c r="AM10" t="s">
        <v>147</v>
      </c>
      <c r="AN10" s="112">
        <v>30000</v>
      </c>
      <c r="AO10" t="s">
        <v>97</v>
      </c>
      <c r="AP10" t="s">
        <v>122</v>
      </c>
      <c r="AQ10" s="112">
        <v>30000</v>
      </c>
      <c r="AR10" t="s">
        <v>123</v>
      </c>
      <c r="AS10" s="113">
        <v>30000</v>
      </c>
      <c r="AT10" s="113">
        <v>30000</v>
      </c>
      <c r="AU10" s="113">
        <v>30000</v>
      </c>
      <c r="AV10" s="112">
        <v>31640</v>
      </c>
      <c r="AW10" s="112">
        <v>31640</v>
      </c>
      <c r="AX10" s="112">
        <v>1660.36</v>
      </c>
      <c r="AY10" s="114">
        <v>5.2499999999999998E-2</v>
      </c>
      <c r="BA10">
        <v>3</v>
      </c>
    </row>
    <row r="11" spans="1:53" hidden="1">
      <c r="A11" t="s">
        <v>80</v>
      </c>
      <c r="B11" t="s">
        <v>148</v>
      </c>
      <c r="C11">
        <v>80141607</v>
      </c>
      <c r="D11" t="s">
        <v>149</v>
      </c>
      <c r="E11" t="s">
        <v>150</v>
      </c>
      <c r="F11" t="s">
        <v>151</v>
      </c>
      <c r="G11">
        <v>1</v>
      </c>
      <c r="H11" t="s">
        <v>85</v>
      </c>
      <c r="I11" t="s">
        <v>86</v>
      </c>
      <c r="J11" s="111">
        <v>46086</v>
      </c>
      <c r="K11" t="s">
        <v>152</v>
      </c>
      <c r="L11" t="s">
        <v>93</v>
      </c>
      <c r="M11" t="s">
        <v>153</v>
      </c>
      <c r="N11" s="112">
        <v>15800</v>
      </c>
      <c r="O11" t="s">
        <v>90</v>
      </c>
      <c r="P11" t="s">
        <v>91</v>
      </c>
      <c r="Q11" s="112">
        <v>13277.31</v>
      </c>
      <c r="R11" s="113">
        <v>2523</v>
      </c>
      <c r="S11" s="113">
        <v>15800</v>
      </c>
      <c r="T11" s="113">
        <v>15800</v>
      </c>
      <c r="U11" s="113">
        <v>15800</v>
      </c>
      <c r="V11" t="s">
        <v>86</v>
      </c>
      <c r="W11" s="111">
        <v>46086</v>
      </c>
      <c r="X11" t="s">
        <v>154</v>
      </c>
      <c r="Y11" t="s">
        <v>93</v>
      </c>
      <c r="Z11" t="s">
        <v>155</v>
      </c>
      <c r="AA11" s="112">
        <v>19480</v>
      </c>
      <c r="AB11" t="s">
        <v>90</v>
      </c>
      <c r="AC11" t="s">
        <v>91</v>
      </c>
      <c r="AD11" s="112">
        <v>16369.75</v>
      </c>
      <c r="AE11" s="113">
        <v>3110</v>
      </c>
      <c r="AF11" s="113">
        <v>19480</v>
      </c>
      <c r="AG11" s="113">
        <v>19480</v>
      </c>
      <c r="AH11" s="113">
        <v>19480</v>
      </c>
      <c r="AI11" t="s">
        <v>86</v>
      </c>
      <c r="AJ11" s="111">
        <v>46086</v>
      </c>
      <c r="AK11" t="s">
        <v>156</v>
      </c>
      <c r="AL11" t="s">
        <v>93</v>
      </c>
      <c r="AM11" t="s">
        <v>157</v>
      </c>
      <c r="AN11" s="112">
        <v>17400</v>
      </c>
      <c r="AO11" t="s">
        <v>90</v>
      </c>
      <c r="AP11" t="s">
        <v>91</v>
      </c>
      <c r="AQ11" s="112">
        <v>14621.85</v>
      </c>
      <c r="AR11" s="113">
        <v>2778</v>
      </c>
      <c r="AS11" s="113">
        <v>17400</v>
      </c>
      <c r="AT11" s="113">
        <v>17400</v>
      </c>
      <c r="AU11" s="113">
        <v>17400</v>
      </c>
      <c r="AV11" s="112">
        <v>17560</v>
      </c>
      <c r="AW11" s="112">
        <v>17560</v>
      </c>
      <c r="AX11" s="112">
        <v>1845.21</v>
      </c>
      <c r="AY11" s="114">
        <v>0.1051</v>
      </c>
      <c r="AZ11" t="s">
        <v>158</v>
      </c>
      <c r="BA11">
        <v>3</v>
      </c>
    </row>
    <row r="12" spans="1:53" ht="72" hidden="1">
      <c r="A12" t="s">
        <v>159</v>
      </c>
      <c r="B12" t="s">
        <v>159</v>
      </c>
      <c r="C12" t="s">
        <v>159</v>
      </c>
      <c r="D12" t="s">
        <v>160</v>
      </c>
      <c r="E12" s="3" t="s">
        <v>161</v>
      </c>
      <c r="F12" t="s">
        <v>162</v>
      </c>
      <c r="G12">
        <v>1</v>
      </c>
      <c r="I12" t="s">
        <v>159</v>
      </c>
      <c r="J12" t="s">
        <v>159</v>
      </c>
      <c r="K12" t="s">
        <v>159</v>
      </c>
      <c r="L12" t="s">
        <v>159</v>
      </c>
      <c r="M12" t="s">
        <v>159</v>
      </c>
      <c r="Q12" t="s">
        <v>163</v>
      </c>
      <c r="R12" t="s">
        <v>163</v>
      </c>
      <c r="S12" t="s">
        <v>163</v>
      </c>
      <c r="T12" t="s">
        <v>163</v>
      </c>
      <c r="U12" t="s">
        <v>163</v>
      </c>
      <c r="V12" t="s">
        <v>159</v>
      </c>
      <c r="W12" t="s">
        <v>159</v>
      </c>
      <c r="X12" t="s">
        <v>159</v>
      </c>
      <c r="Y12" t="s">
        <v>159</v>
      </c>
      <c r="Z12" t="s">
        <v>164</v>
      </c>
      <c r="AA12" t="s">
        <v>165</v>
      </c>
      <c r="AB12" t="s">
        <v>165</v>
      </c>
      <c r="AC12" t="s">
        <v>165</v>
      </c>
      <c r="AD12" t="s">
        <v>165</v>
      </c>
      <c r="AE12" t="s">
        <v>165</v>
      </c>
      <c r="AF12" s="113">
        <v>2040</v>
      </c>
      <c r="AG12" s="113">
        <v>0</v>
      </c>
      <c r="AH12" s="113">
        <v>2153</v>
      </c>
      <c r="AI12" t="s">
        <v>159</v>
      </c>
      <c r="AJ12" t="s">
        <v>159</v>
      </c>
      <c r="AK12" t="s">
        <v>165</v>
      </c>
      <c r="AL12" t="s">
        <v>159</v>
      </c>
      <c r="AM12" t="s">
        <v>166</v>
      </c>
      <c r="AN12" t="s">
        <v>165</v>
      </c>
      <c r="AO12" t="s">
        <v>165</v>
      </c>
      <c r="AP12" t="s">
        <v>165</v>
      </c>
      <c r="AQ12" s="112">
        <v>1783</v>
      </c>
      <c r="AR12" s="113">
        <v>339</v>
      </c>
      <c r="AS12" s="113">
        <v>2122</v>
      </c>
      <c r="AT12" s="113">
        <v>1783</v>
      </c>
      <c r="AU12" s="113">
        <v>2122</v>
      </c>
      <c r="AV12" s="112">
        <v>2138</v>
      </c>
      <c r="AW12" s="112">
        <v>2138</v>
      </c>
      <c r="AX12" s="112">
        <v>22.5</v>
      </c>
      <c r="AY12" s="114">
        <v>1.0500000000000001E-2</v>
      </c>
    </row>
    <row r="13" spans="1:53" hidden="1">
      <c r="A13" t="s">
        <v>80</v>
      </c>
      <c r="B13" t="s">
        <v>167</v>
      </c>
      <c r="C13">
        <v>60121702</v>
      </c>
      <c r="D13" t="s">
        <v>168</v>
      </c>
      <c r="E13" t="s">
        <v>169</v>
      </c>
      <c r="F13" t="s">
        <v>84</v>
      </c>
      <c r="G13">
        <v>1</v>
      </c>
      <c r="H13" t="s">
        <v>85</v>
      </c>
      <c r="I13" t="s">
        <v>99</v>
      </c>
      <c r="J13" s="111">
        <v>46070</v>
      </c>
      <c r="K13" t="s">
        <v>170</v>
      </c>
      <c r="L13" t="s">
        <v>93</v>
      </c>
      <c r="M13" t="s">
        <v>171</v>
      </c>
      <c r="N13" s="112">
        <v>3300.27</v>
      </c>
      <c r="O13" t="s">
        <v>90</v>
      </c>
      <c r="P13" t="s">
        <v>91</v>
      </c>
      <c r="Q13" s="112">
        <v>2773.34</v>
      </c>
      <c r="R13" s="113">
        <v>527</v>
      </c>
      <c r="S13" s="113">
        <v>3300</v>
      </c>
      <c r="T13" s="113">
        <v>3300</v>
      </c>
      <c r="U13" s="113">
        <v>3300</v>
      </c>
      <c r="V13" t="s">
        <v>99</v>
      </c>
      <c r="W13" s="111">
        <v>46070</v>
      </c>
      <c r="X13" t="s">
        <v>172</v>
      </c>
      <c r="Y13" t="s">
        <v>93</v>
      </c>
      <c r="Z13" t="s">
        <v>173</v>
      </c>
      <c r="AA13" s="112">
        <v>2600</v>
      </c>
      <c r="AB13" t="s">
        <v>97</v>
      </c>
      <c r="AC13" t="s">
        <v>91</v>
      </c>
      <c r="AD13" s="112">
        <v>2600</v>
      </c>
      <c r="AE13" s="113">
        <v>494</v>
      </c>
      <c r="AF13" s="113">
        <v>3094</v>
      </c>
      <c r="AG13" s="113">
        <v>2600</v>
      </c>
      <c r="AH13" s="113">
        <v>3094</v>
      </c>
      <c r="AI13" t="s">
        <v>99</v>
      </c>
      <c r="AJ13" s="111">
        <v>46070</v>
      </c>
      <c r="AK13" t="s">
        <v>174</v>
      </c>
      <c r="AL13" t="s">
        <v>93</v>
      </c>
      <c r="AM13" t="s">
        <v>175</v>
      </c>
      <c r="AN13" s="112">
        <v>3500</v>
      </c>
      <c r="AO13" t="s">
        <v>90</v>
      </c>
      <c r="AP13" t="s">
        <v>91</v>
      </c>
      <c r="AQ13" s="112">
        <v>2941.18</v>
      </c>
      <c r="AR13" s="113">
        <v>559</v>
      </c>
      <c r="AS13" s="113">
        <v>3500</v>
      </c>
      <c r="AT13" s="113">
        <v>3500</v>
      </c>
      <c r="AU13" s="113">
        <v>3500</v>
      </c>
      <c r="AV13" s="112">
        <v>3298.09</v>
      </c>
      <c r="AW13" s="112">
        <v>3298.09</v>
      </c>
      <c r="AX13" s="112">
        <v>203.01</v>
      </c>
      <c r="AY13" s="114">
        <v>6.1600000000000002E-2</v>
      </c>
      <c r="BA13">
        <v>3</v>
      </c>
    </row>
    <row r="14" spans="1:53" hidden="1">
      <c r="A14" t="s">
        <v>80</v>
      </c>
      <c r="B14" t="s">
        <v>148</v>
      </c>
      <c r="C14">
        <v>90101603</v>
      </c>
      <c r="D14" t="s">
        <v>176</v>
      </c>
      <c r="E14" t="s">
        <v>177</v>
      </c>
      <c r="F14" t="s">
        <v>178</v>
      </c>
      <c r="G14">
        <v>1</v>
      </c>
      <c r="H14" t="s">
        <v>85</v>
      </c>
      <c r="I14" t="s">
        <v>86</v>
      </c>
      <c r="J14" s="111">
        <v>46134</v>
      </c>
      <c r="K14" t="s">
        <v>179</v>
      </c>
      <c r="L14" t="s">
        <v>93</v>
      </c>
      <c r="M14" t="s">
        <v>180</v>
      </c>
      <c r="N14" s="112">
        <v>37000</v>
      </c>
      <c r="O14" t="s">
        <v>181</v>
      </c>
      <c r="P14" t="s">
        <v>182</v>
      </c>
      <c r="Q14" s="112">
        <v>37000</v>
      </c>
      <c r="R14" s="113">
        <v>2960</v>
      </c>
      <c r="S14" s="113">
        <v>39960</v>
      </c>
      <c r="T14" s="113">
        <v>37000</v>
      </c>
      <c r="U14" s="113">
        <v>39960</v>
      </c>
      <c r="V14" t="s">
        <v>86</v>
      </c>
      <c r="W14" s="111">
        <v>46134</v>
      </c>
      <c r="X14" t="s">
        <v>183</v>
      </c>
      <c r="Y14" t="s">
        <v>93</v>
      </c>
      <c r="Z14" t="s">
        <v>184</v>
      </c>
      <c r="AA14" s="112">
        <v>45000</v>
      </c>
      <c r="AB14" t="s">
        <v>181</v>
      </c>
      <c r="AC14" t="s">
        <v>182</v>
      </c>
      <c r="AD14" s="112">
        <v>45000</v>
      </c>
      <c r="AE14" s="113">
        <v>3600</v>
      </c>
      <c r="AF14" s="113">
        <v>48600</v>
      </c>
      <c r="AG14" s="113">
        <v>45000</v>
      </c>
      <c r="AH14" s="113">
        <v>48600</v>
      </c>
      <c r="AI14" t="s">
        <v>86</v>
      </c>
      <c r="AJ14" s="111">
        <v>46134</v>
      </c>
      <c r="AK14" t="s">
        <v>185</v>
      </c>
      <c r="AL14" t="s">
        <v>93</v>
      </c>
      <c r="AM14" t="s">
        <v>186</v>
      </c>
      <c r="AN14" s="112">
        <v>31512</v>
      </c>
      <c r="AO14" t="s">
        <v>181</v>
      </c>
      <c r="AP14" t="s">
        <v>182</v>
      </c>
      <c r="AQ14" s="112">
        <v>31512</v>
      </c>
      <c r="AR14" s="113">
        <v>2521</v>
      </c>
      <c r="AS14" s="113">
        <v>34033</v>
      </c>
      <c r="AT14" s="113">
        <v>31512</v>
      </c>
      <c r="AU14" s="113">
        <v>34033</v>
      </c>
      <c r="AV14" s="112">
        <v>40864.32</v>
      </c>
      <c r="AW14" s="112">
        <v>40864.32</v>
      </c>
      <c r="AX14" s="112">
        <v>7325.5</v>
      </c>
      <c r="AY14" s="114">
        <v>0.17929999999999999</v>
      </c>
      <c r="BA14">
        <v>3</v>
      </c>
    </row>
    <row r="15" spans="1:53" hidden="1">
      <c r="A15" t="s">
        <v>80</v>
      </c>
      <c r="B15" t="s">
        <v>148</v>
      </c>
      <c r="C15">
        <v>90101603</v>
      </c>
      <c r="D15" t="s">
        <v>187</v>
      </c>
      <c r="E15" t="s">
        <v>188</v>
      </c>
      <c r="F15" t="s">
        <v>178</v>
      </c>
      <c r="G15">
        <v>1</v>
      </c>
      <c r="H15" t="s">
        <v>85</v>
      </c>
      <c r="I15" t="s">
        <v>86</v>
      </c>
      <c r="J15" s="111">
        <v>46134</v>
      </c>
      <c r="K15" t="s">
        <v>179</v>
      </c>
      <c r="L15" t="s">
        <v>93</v>
      </c>
      <c r="M15" t="s">
        <v>180</v>
      </c>
      <c r="N15" s="112">
        <v>32000</v>
      </c>
      <c r="O15" t="s">
        <v>181</v>
      </c>
      <c r="P15" t="s">
        <v>182</v>
      </c>
      <c r="Q15" s="112">
        <v>32000</v>
      </c>
      <c r="R15" s="113">
        <v>2560</v>
      </c>
      <c r="S15" s="113">
        <v>34560</v>
      </c>
      <c r="T15" s="113">
        <v>32000</v>
      </c>
      <c r="U15" s="113">
        <v>34560</v>
      </c>
      <c r="V15" t="s">
        <v>86</v>
      </c>
      <c r="W15" s="111">
        <v>46134</v>
      </c>
      <c r="X15" t="s">
        <v>183</v>
      </c>
      <c r="Y15" t="s">
        <v>93</v>
      </c>
      <c r="Z15" t="s">
        <v>184</v>
      </c>
      <c r="AA15" s="112">
        <v>45000</v>
      </c>
      <c r="AB15" t="s">
        <v>181</v>
      </c>
      <c r="AC15" t="s">
        <v>182</v>
      </c>
      <c r="AD15" s="112">
        <v>45000</v>
      </c>
      <c r="AE15" s="113">
        <v>3600</v>
      </c>
      <c r="AF15" s="113">
        <v>48600</v>
      </c>
      <c r="AG15" s="113">
        <v>45000</v>
      </c>
      <c r="AH15" s="113">
        <v>48600</v>
      </c>
      <c r="AV15" s="112">
        <v>41580</v>
      </c>
      <c r="AW15" s="112">
        <v>41580</v>
      </c>
      <c r="AX15" s="112">
        <v>9927.7800000000007</v>
      </c>
      <c r="AY15" s="114">
        <v>0.23880000000000001</v>
      </c>
      <c r="BA15">
        <v>2</v>
      </c>
    </row>
    <row r="16" spans="1:53" hidden="1">
      <c r="A16" t="s">
        <v>80</v>
      </c>
      <c r="B16" t="s">
        <v>148</v>
      </c>
      <c r="C16">
        <v>90101603</v>
      </c>
      <c r="D16" t="s">
        <v>189</v>
      </c>
      <c r="E16" t="s">
        <v>190</v>
      </c>
      <c r="F16" t="s">
        <v>178</v>
      </c>
      <c r="G16">
        <v>1</v>
      </c>
      <c r="H16" t="s">
        <v>85</v>
      </c>
      <c r="I16" t="s">
        <v>86</v>
      </c>
      <c r="J16" s="111">
        <v>46134</v>
      </c>
      <c r="K16" t="s">
        <v>179</v>
      </c>
      <c r="L16" t="s">
        <v>93</v>
      </c>
      <c r="M16" t="s">
        <v>180</v>
      </c>
      <c r="N16" s="112">
        <v>30000</v>
      </c>
      <c r="O16" t="s">
        <v>181</v>
      </c>
      <c r="P16" t="s">
        <v>182</v>
      </c>
      <c r="Q16" s="112">
        <v>30000</v>
      </c>
      <c r="R16" s="113">
        <v>2400</v>
      </c>
      <c r="S16" s="113">
        <v>32400</v>
      </c>
      <c r="T16" s="113">
        <v>30000</v>
      </c>
      <c r="U16" s="113">
        <v>32400</v>
      </c>
      <c r="V16" t="s">
        <v>86</v>
      </c>
      <c r="W16" s="111">
        <v>46149</v>
      </c>
      <c r="X16" t="s">
        <v>183</v>
      </c>
      <c r="Y16" t="s">
        <v>88</v>
      </c>
      <c r="Z16" t="s">
        <v>184</v>
      </c>
      <c r="AA16" s="112">
        <v>45000</v>
      </c>
      <c r="AB16" t="s">
        <v>181</v>
      </c>
      <c r="AC16" t="s">
        <v>182</v>
      </c>
      <c r="AD16" s="112">
        <v>45000</v>
      </c>
      <c r="AE16" s="113">
        <v>3600</v>
      </c>
      <c r="AF16" s="113">
        <v>48600</v>
      </c>
      <c r="AG16" s="113">
        <v>45000</v>
      </c>
      <c r="AH16" s="113">
        <v>48600</v>
      </c>
      <c r="AI16" t="s">
        <v>86</v>
      </c>
      <c r="AJ16" s="111">
        <v>46149</v>
      </c>
      <c r="AK16" t="s">
        <v>185</v>
      </c>
      <c r="AL16" t="s">
        <v>88</v>
      </c>
      <c r="AM16" t="s">
        <v>186</v>
      </c>
      <c r="AN16" s="112">
        <v>33445</v>
      </c>
      <c r="AO16" t="s">
        <v>181</v>
      </c>
      <c r="AP16" t="s">
        <v>182</v>
      </c>
      <c r="AQ16" s="112">
        <v>33445</v>
      </c>
      <c r="AR16" s="113">
        <v>2676</v>
      </c>
      <c r="AS16" s="113">
        <v>36121</v>
      </c>
      <c r="AT16" s="113">
        <v>33445</v>
      </c>
      <c r="AU16" s="113">
        <v>36121</v>
      </c>
      <c r="AV16" s="112">
        <v>39040.199999999997</v>
      </c>
      <c r="AW16" s="112">
        <v>39040.199999999997</v>
      </c>
      <c r="AX16" s="112">
        <v>8485.4599999999991</v>
      </c>
      <c r="AY16" s="114">
        <v>0.21740000000000001</v>
      </c>
      <c r="BA16">
        <v>3</v>
      </c>
    </row>
    <row r="17" spans="1:53" hidden="1">
      <c r="A17" t="s">
        <v>80</v>
      </c>
      <c r="B17" t="s">
        <v>148</v>
      </c>
      <c r="C17">
        <v>90101603</v>
      </c>
      <c r="D17" t="s">
        <v>191</v>
      </c>
      <c r="E17" t="s">
        <v>192</v>
      </c>
      <c r="F17" t="s">
        <v>178</v>
      </c>
      <c r="G17">
        <v>1</v>
      </c>
      <c r="H17" t="s">
        <v>85</v>
      </c>
      <c r="I17" t="s">
        <v>86</v>
      </c>
      <c r="J17" s="111">
        <v>46134</v>
      </c>
      <c r="K17" t="s">
        <v>179</v>
      </c>
      <c r="L17" t="s">
        <v>93</v>
      </c>
      <c r="M17" t="s">
        <v>180</v>
      </c>
      <c r="N17" s="112">
        <v>34000</v>
      </c>
      <c r="O17" t="s">
        <v>181</v>
      </c>
      <c r="P17" t="s">
        <v>182</v>
      </c>
      <c r="Q17" s="112">
        <v>34000</v>
      </c>
      <c r="R17" s="113">
        <v>2720</v>
      </c>
      <c r="S17" s="113">
        <v>36720</v>
      </c>
      <c r="T17" s="113">
        <v>34000</v>
      </c>
      <c r="U17" s="113">
        <v>36720</v>
      </c>
      <c r="V17" t="s">
        <v>86</v>
      </c>
      <c r="W17" s="111">
        <v>46134</v>
      </c>
      <c r="X17" t="s">
        <v>183</v>
      </c>
      <c r="Y17" t="s">
        <v>93</v>
      </c>
      <c r="Z17" t="s">
        <v>184</v>
      </c>
      <c r="AA17" s="112">
        <v>45000</v>
      </c>
      <c r="AB17" t="s">
        <v>181</v>
      </c>
      <c r="AC17" t="s">
        <v>182</v>
      </c>
      <c r="AD17" s="112">
        <v>45000</v>
      </c>
      <c r="AE17" s="113">
        <v>3600</v>
      </c>
      <c r="AF17" s="113">
        <v>48600</v>
      </c>
      <c r="AG17" s="113">
        <v>45000</v>
      </c>
      <c r="AH17" s="113">
        <v>48600</v>
      </c>
      <c r="AI17" t="s">
        <v>86</v>
      </c>
      <c r="AJ17" s="111">
        <v>46094</v>
      </c>
      <c r="AK17" t="s">
        <v>185</v>
      </c>
      <c r="AL17" t="s">
        <v>93</v>
      </c>
      <c r="AM17" t="s">
        <v>186</v>
      </c>
      <c r="AN17" s="112">
        <v>33445</v>
      </c>
      <c r="AO17" t="s">
        <v>181</v>
      </c>
      <c r="AP17" t="s">
        <v>182</v>
      </c>
      <c r="AQ17" s="112">
        <v>33445</v>
      </c>
      <c r="AR17" s="113">
        <v>2676</v>
      </c>
      <c r="AS17" s="113">
        <v>36121</v>
      </c>
      <c r="AT17" s="113">
        <v>33445</v>
      </c>
      <c r="AU17" s="113">
        <v>36121</v>
      </c>
      <c r="AV17" s="112">
        <v>40480.199999999997</v>
      </c>
      <c r="AW17" s="112">
        <v>40480.199999999997</v>
      </c>
      <c r="AX17" s="112">
        <v>7038.34</v>
      </c>
      <c r="AY17" s="114">
        <v>0.1739</v>
      </c>
      <c r="BA17">
        <v>3</v>
      </c>
    </row>
    <row r="18" spans="1:53" hidden="1">
      <c r="A18" t="s">
        <v>80</v>
      </c>
      <c r="B18" t="s">
        <v>148</v>
      </c>
      <c r="C18" t="s">
        <v>193</v>
      </c>
      <c r="D18" t="s">
        <v>194</v>
      </c>
      <c r="E18" t="s">
        <v>195</v>
      </c>
      <c r="F18" t="s">
        <v>84</v>
      </c>
      <c r="G18">
        <v>1</v>
      </c>
      <c r="H18" t="s">
        <v>196</v>
      </c>
      <c r="I18" t="s">
        <v>86</v>
      </c>
      <c r="J18" s="111">
        <v>46153</v>
      </c>
      <c r="K18" t="s">
        <v>197</v>
      </c>
      <c r="L18" t="s">
        <v>93</v>
      </c>
      <c r="M18" t="s">
        <v>198</v>
      </c>
      <c r="N18" s="112">
        <v>3750000</v>
      </c>
      <c r="O18" t="s">
        <v>97</v>
      </c>
      <c r="P18" t="s">
        <v>91</v>
      </c>
      <c r="Q18" s="112">
        <v>3750000</v>
      </c>
      <c r="R18" s="113">
        <v>712500</v>
      </c>
      <c r="S18" s="113">
        <v>4462500</v>
      </c>
      <c r="T18" s="113">
        <v>3750000</v>
      </c>
      <c r="U18" s="113">
        <v>4462500</v>
      </c>
      <c r="V18" t="s">
        <v>86</v>
      </c>
      <c r="W18" s="111">
        <v>46153</v>
      </c>
      <c r="X18" t="s">
        <v>199</v>
      </c>
      <c r="Y18" t="s">
        <v>93</v>
      </c>
      <c r="Z18" t="s">
        <v>200</v>
      </c>
      <c r="AA18" s="112">
        <v>5000000</v>
      </c>
      <c r="AB18" t="s">
        <v>97</v>
      </c>
      <c r="AC18" t="s">
        <v>91</v>
      </c>
      <c r="AD18" s="112">
        <v>5000000</v>
      </c>
      <c r="AE18" s="113">
        <v>950000</v>
      </c>
      <c r="AF18" s="113">
        <v>5950000</v>
      </c>
      <c r="AG18" s="113">
        <v>5000000</v>
      </c>
      <c r="AH18" s="113">
        <v>5950000</v>
      </c>
      <c r="AI18" t="s">
        <v>86</v>
      </c>
      <c r="AJ18" s="111">
        <v>46153</v>
      </c>
      <c r="AK18" t="s">
        <v>201</v>
      </c>
      <c r="AL18" t="s">
        <v>93</v>
      </c>
      <c r="AM18" t="s">
        <v>202</v>
      </c>
      <c r="AN18" s="112">
        <v>4200000</v>
      </c>
      <c r="AO18" t="s">
        <v>97</v>
      </c>
      <c r="AP18" t="s">
        <v>91</v>
      </c>
      <c r="AQ18" s="112">
        <v>4200000</v>
      </c>
      <c r="AR18" s="113">
        <v>798000</v>
      </c>
      <c r="AS18" s="113">
        <v>4998000</v>
      </c>
      <c r="AT18" s="113">
        <v>4200000</v>
      </c>
      <c r="AU18" s="113">
        <v>4998000</v>
      </c>
      <c r="AV18" s="112">
        <v>5136833.33</v>
      </c>
      <c r="AW18" s="112">
        <v>5136833.33</v>
      </c>
      <c r="AX18" s="112">
        <v>753405.66</v>
      </c>
      <c r="AY18" s="114">
        <v>0.1467</v>
      </c>
      <c r="BA18">
        <v>3</v>
      </c>
    </row>
    <row r="19" spans="1:53" hidden="1">
      <c r="A19" t="s">
        <v>80</v>
      </c>
      <c r="B19" t="s">
        <v>148</v>
      </c>
      <c r="C19" t="s">
        <v>203</v>
      </c>
      <c r="D19" t="s">
        <v>204</v>
      </c>
      <c r="E19" t="s">
        <v>205</v>
      </c>
      <c r="F19" t="s">
        <v>178</v>
      </c>
      <c r="G19">
        <v>1</v>
      </c>
      <c r="H19" t="s">
        <v>196</v>
      </c>
      <c r="I19" t="s">
        <v>86</v>
      </c>
      <c r="J19" s="111">
        <v>46134</v>
      </c>
      <c r="K19" t="s">
        <v>206</v>
      </c>
      <c r="L19" t="s">
        <v>93</v>
      </c>
      <c r="M19" t="s">
        <v>207</v>
      </c>
      <c r="N19" s="112">
        <v>1020000</v>
      </c>
      <c r="O19" t="s">
        <v>97</v>
      </c>
      <c r="P19" t="s">
        <v>122</v>
      </c>
      <c r="Q19" s="112">
        <v>1360000</v>
      </c>
      <c r="R19" t="s">
        <v>123</v>
      </c>
      <c r="S19" s="113">
        <v>1360000</v>
      </c>
      <c r="T19" s="113">
        <v>1020000</v>
      </c>
      <c r="U19" s="113">
        <v>1360000</v>
      </c>
      <c r="V19" t="s">
        <v>86</v>
      </c>
      <c r="W19" s="111">
        <v>46134</v>
      </c>
      <c r="X19" t="s">
        <v>208</v>
      </c>
      <c r="Y19" t="s">
        <v>93</v>
      </c>
      <c r="Z19" t="s">
        <v>209</v>
      </c>
      <c r="AA19" s="112">
        <v>1280000</v>
      </c>
      <c r="AB19" t="s">
        <v>97</v>
      </c>
      <c r="AC19" t="s">
        <v>122</v>
      </c>
      <c r="AD19" s="112">
        <v>1280000</v>
      </c>
      <c r="AE19" t="s">
        <v>123</v>
      </c>
      <c r="AF19" s="113">
        <v>1280000</v>
      </c>
      <c r="AG19" s="113">
        <v>1280000</v>
      </c>
      <c r="AH19" s="113">
        <v>1280000</v>
      </c>
      <c r="AI19" t="s">
        <v>86</v>
      </c>
      <c r="AJ19" s="111">
        <v>46134</v>
      </c>
      <c r="AK19" t="s">
        <v>210</v>
      </c>
      <c r="AL19" t="s">
        <v>93</v>
      </c>
      <c r="AM19" t="s">
        <v>210</v>
      </c>
      <c r="AN19" s="112">
        <v>1394000</v>
      </c>
      <c r="AO19" t="s">
        <v>97</v>
      </c>
      <c r="AP19" t="s">
        <v>122</v>
      </c>
      <c r="AQ19" s="112">
        <v>1394000</v>
      </c>
      <c r="AR19" t="s">
        <v>123</v>
      </c>
      <c r="AS19" s="113">
        <v>1394000</v>
      </c>
      <c r="AT19" s="113">
        <v>1394000</v>
      </c>
      <c r="AU19" s="113">
        <v>1394000</v>
      </c>
      <c r="AV19" s="112">
        <v>1344666.67</v>
      </c>
      <c r="AW19" s="112">
        <v>1344666.67</v>
      </c>
      <c r="AX19" s="112">
        <v>58526.35</v>
      </c>
      <c r="AY19" s="114">
        <v>4.3499999999999997E-2</v>
      </c>
      <c r="BA19">
        <v>3</v>
      </c>
    </row>
    <row r="20" spans="1:53" hidden="1">
      <c r="A20" t="s">
        <v>159</v>
      </c>
      <c r="B20" t="s">
        <v>159</v>
      </c>
      <c r="C20" t="s">
        <v>159</v>
      </c>
      <c r="D20" t="s">
        <v>211</v>
      </c>
      <c r="E20" t="s">
        <v>212</v>
      </c>
      <c r="F20" t="s">
        <v>162</v>
      </c>
      <c r="G20">
        <v>1</v>
      </c>
      <c r="I20" t="s">
        <v>159</v>
      </c>
      <c r="J20" t="s">
        <v>159</v>
      </c>
      <c r="K20" t="s">
        <v>159</v>
      </c>
      <c r="L20" t="s">
        <v>159</v>
      </c>
      <c r="M20" t="s">
        <v>159</v>
      </c>
      <c r="Q20" t="s">
        <v>163</v>
      </c>
      <c r="R20" t="s">
        <v>163</v>
      </c>
      <c r="S20" t="s">
        <v>163</v>
      </c>
      <c r="T20" t="s">
        <v>163</v>
      </c>
      <c r="U20" t="s">
        <v>163</v>
      </c>
      <c r="V20" t="s">
        <v>159</v>
      </c>
      <c r="W20" t="s">
        <v>159</v>
      </c>
      <c r="X20" t="s">
        <v>159</v>
      </c>
      <c r="Y20" t="s">
        <v>159</v>
      </c>
      <c r="Z20" t="s">
        <v>164</v>
      </c>
      <c r="AA20" t="s">
        <v>165</v>
      </c>
      <c r="AB20" t="s">
        <v>165</v>
      </c>
      <c r="AC20" t="s">
        <v>165</v>
      </c>
      <c r="AD20" t="s">
        <v>165</v>
      </c>
      <c r="AE20" t="s">
        <v>165</v>
      </c>
      <c r="AF20" s="113">
        <v>3681341</v>
      </c>
      <c r="AG20" s="113">
        <v>0</v>
      </c>
      <c r="AH20" s="113">
        <v>3886024</v>
      </c>
      <c r="AI20" t="s">
        <v>159</v>
      </c>
      <c r="AJ20" t="s">
        <v>159</v>
      </c>
      <c r="AK20" t="s">
        <v>165</v>
      </c>
      <c r="AL20" t="s">
        <v>159</v>
      </c>
      <c r="AM20" t="s">
        <v>166</v>
      </c>
      <c r="AN20" t="s">
        <v>165</v>
      </c>
      <c r="AO20" t="s">
        <v>165</v>
      </c>
      <c r="AP20" t="s">
        <v>165</v>
      </c>
      <c r="AQ20" s="112">
        <v>3155435</v>
      </c>
      <c r="AR20" s="113">
        <v>599533</v>
      </c>
      <c r="AS20" s="113">
        <v>3754968</v>
      </c>
      <c r="AT20" s="113">
        <v>3155435</v>
      </c>
      <c r="AU20" s="113">
        <v>3754968</v>
      </c>
      <c r="AV20" s="112">
        <v>3820496</v>
      </c>
      <c r="AW20" s="112">
        <v>3820496</v>
      </c>
      <c r="AX20" s="112">
        <v>92670.41</v>
      </c>
      <c r="AY20" s="114">
        <v>2.4299999999999999E-2</v>
      </c>
    </row>
    <row r="21" spans="1:53" hidden="1">
      <c r="A21" t="s">
        <v>159</v>
      </c>
      <c r="B21" t="s">
        <v>159</v>
      </c>
      <c r="C21" t="s">
        <v>159</v>
      </c>
      <c r="D21" t="s">
        <v>213</v>
      </c>
      <c r="E21" t="s">
        <v>214</v>
      </c>
      <c r="F21" t="s">
        <v>162</v>
      </c>
      <c r="G21">
        <v>1</v>
      </c>
      <c r="I21" t="s">
        <v>159</v>
      </c>
      <c r="J21" t="s">
        <v>159</v>
      </c>
      <c r="K21" t="s">
        <v>159</v>
      </c>
      <c r="L21" t="s">
        <v>159</v>
      </c>
      <c r="M21" t="s">
        <v>159</v>
      </c>
      <c r="Q21" t="s">
        <v>163</v>
      </c>
      <c r="R21" t="s">
        <v>163</v>
      </c>
      <c r="S21" t="s">
        <v>163</v>
      </c>
      <c r="T21" t="s">
        <v>163</v>
      </c>
      <c r="U21" t="s">
        <v>163</v>
      </c>
      <c r="V21" t="s">
        <v>159</v>
      </c>
      <c r="W21" t="s">
        <v>159</v>
      </c>
      <c r="X21" t="s">
        <v>159</v>
      </c>
      <c r="Y21" t="s">
        <v>159</v>
      </c>
      <c r="Z21" t="s">
        <v>164</v>
      </c>
      <c r="AA21" t="s">
        <v>165</v>
      </c>
      <c r="AB21" t="s">
        <v>165</v>
      </c>
      <c r="AC21" t="s">
        <v>165</v>
      </c>
      <c r="AD21" t="s">
        <v>165</v>
      </c>
      <c r="AE21" t="s">
        <v>165</v>
      </c>
      <c r="AF21" s="113">
        <v>448270</v>
      </c>
      <c r="AG21" s="113">
        <v>0</v>
      </c>
      <c r="AH21" s="113">
        <v>473194</v>
      </c>
      <c r="AI21" t="s">
        <v>159</v>
      </c>
      <c r="AJ21" t="s">
        <v>159</v>
      </c>
      <c r="AK21" t="s">
        <v>165</v>
      </c>
      <c r="AL21" t="s">
        <v>159</v>
      </c>
      <c r="AM21" t="s">
        <v>166</v>
      </c>
      <c r="AN21" t="s">
        <v>165</v>
      </c>
      <c r="AO21" t="s">
        <v>165</v>
      </c>
      <c r="AP21" t="s">
        <v>165</v>
      </c>
      <c r="AQ21" s="112">
        <v>395532</v>
      </c>
      <c r="AR21" s="113">
        <v>75151</v>
      </c>
      <c r="AS21" s="113">
        <v>470684</v>
      </c>
      <c r="AT21" s="113">
        <v>395532</v>
      </c>
      <c r="AU21" s="113">
        <v>470684</v>
      </c>
      <c r="AV21" s="112">
        <v>471939</v>
      </c>
      <c r="AW21" s="112">
        <v>471939</v>
      </c>
      <c r="AX21" s="112">
        <v>1775.06</v>
      </c>
      <c r="AY21" s="114">
        <v>3.8E-3</v>
      </c>
    </row>
    <row r="22" spans="1:53" hidden="1">
      <c r="A22" t="s">
        <v>159</v>
      </c>
      <c r="B22" t="s">
        <v>159</v>
      </c>
      <c r="C22" t="s">
        <v>159</v>
      </c>
      <c r="D22" t="s">
        <v>215</v>
      </c>
      <c r="E22" t="s">
        <v>216</v>
      </c>
      <c r="F22" t="s">
        <v>162</v>
      </c>
      <c r="G22">
        <v>1</v>
      </c>
      <c r="I22" t="s">
        <v>159</v>
      </c>
      <c r="J22" t="s">
        <v>159</v>
      </c>
      <c r="K22" t="s">
        <v>159</v>
      </c>
      <c r="L22" t="s">
        <v>159</v>
      </c>
      <c r="M22" t="s">
        <v>159</v>
      </c>
      <c r="Q22" t="s">
        <v>163</v>
      </c>
      <c r="R22" t="s">
        <v>163</v>
      </c>
      <c r="S22" t="s">
        <v>163</v>
      </c>
      <c r="T22" t="s">
        <v>163</v>
      </c>
      <c r="U22" t="s">
        <v>163</v>
      </c>
      <c r="V22" t="s">
        <v>159</v>
      </c>
      <c r="W22" t="s">
        <v>159</v>
      </c>
      <c r="X22" t="s">
        <v>159</v>
      </c>
      <c r="Y22" t="s">
        <v>159</v>
      </c>
      <c r="Z22" t="s">
        <v>164</v>
      </c>
      <c r="AA22" t="s">
        <v>165</v>
      </c>
      <c r="AB22" t="s">
        <v>165</v>
      </c>
      <c r="AC22" t="s">
        <v>165</v>
      </c>
      <c r="AD22" t="s">
        <v>165</v>
      </c>
      <c r="AE22" t="s">
        <v>165</v>
      </c>
      <c r="AF22" s="113">
        <v>251033</v>
      </c>
      <c r="AG22" s="113">
        <v>0</v>
      </c>
      <c r="AH22" s="113">
        <v>264990</v>
      </c>
      <c r="AI22" t="s">
        <v>159</v>
      </c>
      <c r="AJ22" t="s">
        <v>159</v>
      </c>
      <c r="AK22" t="s">
        <v>165</v>
      </c>
      <c r="AL22" t="s">
        <v>159</v>
      </c>
      <c r="AM22" t="s">
        <v>166</v>
      </c>
      <c r="AN22" t="s">
        <v>165</v>
      </c>
      <c r="AO22" t="s">
        <v>165</v>
      </c>
      <c r="AP22" t="s">
        <v>165</v>
      </c>
      <c r="AQ22" s="112">
        <v>221500</v>
      </c>
      <c r="AR22" s="113">
        <v>42085</v>
      </c>
      <c r="AS22" s="113">
        <v>263585</v>
      </c>
      <c r="AT22" s="113">
        <v>221500</v>
      </c>
      <c r="AU22" s="113">
        <v>263585</v>
      </c>
      <c r="AV22" s="112">
        <v>264288</v>
      </c>
      <c r="AW22" s="112">
        <v>264288</v>
      </c>
      <c r="AX22" s="112">
        <v>994.04</v>
      </c>
      <c r="AY22" s="114">
        <v>3.8E-3</v>
      </c>
    </row>
    <row r="23" spans="1:53" hidden="1">
      <c r="A23" t="s">
        <v>159</v>
      </c>
      <c r="B23" t="s">
        <v>159</v>
      </c>
      <c r="C23" t="s">
        <v>159</v>
      </c>
      <c r="D23" t="s">
        <v>217</v>
      </c>
      <c r="E23" t="s">
        <v>218</v>
      </c>
      <c r="F23" t="s">
        <v>162</v>
      </c>
      <c r="G23">
        <v>1</v>
      </c>
      <c r="I23" t="s">
        <v>159</v>
      </c>
      <c r="J23" t="s">
        <v>159</v>
      </c>
      <c r="K23" t="s">
        <v>159</v>
      </c>
      <c r="L23" t="s">
        <v>159</v>
      </c>
      <c r="M23" t="s">
        <v>159</v>
      </c>
      <c r="Q23" t="s">
        <v>163</v>
      </c>
      <c r="R23" t="s">
        <v>163</v>
      </c>
      <c r="S23" t="s">
        <v>163</v>
      </c>
      <c r="T23" t="s">
        <v>163</v>
      </c>
      <c r="U23" t="s">
        <v>163</v>
      </c>
      <c r="V23" t="s">
        <v>159</v>
      </c>
      <c r="W23" t="s">
        <v>159</v>
      </c>
      <c r="X23" t="s">
        <v>159</v>
      </c>
      <c r="Y23" t="s">
        <v>159</v>
      </c>
      <c r="Z23" t="s">
        <v>164</v>
      </c>
      <c r="AA23" t="s">
        <v>165</v>
      </c>
      <c r="AB23" t="s">
        <v>165</v>
      </c>
      <c r="AC23" t="s">
        <v>165</v>
      </c>
      <c r="AD23" t="s">
        <v>165</v>
      </c>
      <c r="AE23" t="s">
        <v>165</v>
      </c>
      <c r="AF23" s="113">
        <v>1588837</v>
      </c>
      <c r="AG23" s="113">
        <v>0</v>
      </c>
      <c r="AH23" s="113">
        <v>1677176</v>
      </c>
      <c r="AI23" t="s">
        <v>159</v>
      </c>
      <c r="AJ23" t="s">
        <v>159</v>
      </c>
      <c r="AK23" t="s">
        <v>165</v>
      </c>
      <c r="AL23" t="s">
        <v>159</v>
      </c>
      <c r="AM23" t="s">
        <v>166</v>
      </c>
      <c r="AN23" t="s">
        <v>165</v>
      </c>
      <c r="AO23" t="s">
        <v>165</v>
      </c>
      <c r="AP23" t="s">
        <v>165</v>
      </c>
      <c r="AQ23" s="112">
        <v>1361860</v>
      </c>
      <c r="AR23" s="113">
        <v>258753</v>
      </c>
      <c r="AS23" s="113">
        <v>1620614</v>
      </c>
      <c r="AT23" s="113">
        <v>1361860</v>
      </c>
      <c r="AU23" s="113">
        <v>1620614</v>
      </c>
      <c r="AV23" s="112">
        <v>1648895</v>
      </c>
      <c r="AW23" s="112">
        <v>1648895</v>
      </c>
      <c r="AX23" s="112">
        <v>39995.800000000003</v>
      </c>
      <c r="AY23" s="114">
        <v>2.4299999999999999E-2</v>
      </c>
    </row>
    <row r="24" spans="1:53" hidden="1">
      <c r="A24" t="s">
        <v>159</v>
      </c>
      <c r="B24" t="s">
        <v>159</v>
      </c>
      <c r="C24" t="s">
        <v>159</v>
      </c>
      <c r="D24" t="s">
        <v>219</v>
      </c>
      <c r="E24" t="s">
        <v>220</v>
      </c>
      <c r="F24" t="s">
        <v>162</v>
      </c>
      <c r="G24">
        <v>1</v>
      </c>
      <c r="I24" t="s">
        <v>159</v>
      </c>
      <c r="J24" t="s">
        <v>159</v>
      </c>
      <c r="K24" t="s">
        <v>159</v>
      </c>
      <c r="L24" t="s">
        <v>159</v>
      </c>
      <c r="M24" t="s">
        <v>159</v>
      </c>
      <c r="Q24" t="s">
        <v>163</v>
      </c>
      <c r="R24" t="s">
        <v>163</v>
      </c>
      <c r="S24" t="s">
        <v>163</v>
      </c>
      <c r="T24" t="s">
        <v>163</v>
      </c>
      <c r="U24" t="s">
        <v>163</v>
      </c>
      <c r="V24" t="s">
        <v>159</v>
      </c>
      <c r="W24" t="s">
        <v>159</v>
      </c>
      <c r="X24" t="s">
        <v>159</v>
      </c>
      <c r="Y24" t="s">
        <v>159</v>
      </c>
      <c r="Z24" t="s">
        <v>164</v>
      </c>
      <c r="AA24" t="s">
        <v>165</v>
      </c>
      <c r="AB24" t="s">
        <v>165</v>
      </c>
      <c r="AC24" t="s">
        <v>165</v>
      </c>
      <c r="AD24" t="s">
        <v>165</v>
      </c>
      <c r="AE24" t="s">
        <v>165</v>
      </c>
      <c r="AF24" s="113">
        <v>373500</v>
      </c>
      <c r="AG24" s="113">
        <v>0</v>
      </c>
      <c r="AH24" s="113">
        <v>394267</v>
      </c>
      <c r="AI24" t="s">
        <v>159</v>
      </c>
      <c r="AJ24" t="s">
        <v>159</v>
      </c>
      <c r="AK24" t="s">
        <v>165</v>
      </c>
      <c r="AL24" t="s">
        <v>159</v>
      </c>
      <c r="AM24" t="s">
        <v>166</v>
      </c>
      <c r="AN24" t="s">
        <v>165</v>
      </c>
      <c r="AO24" t="s">
        <v>165</v>
      </c>
      <c r="AP24" t="s">
        <v>165</v>
      </c>
      <c r="AQ24" s="112">
        <v>326420</v>
      </c>
      <c r="AR24" s="113">
        <v>62020</v>
      </c>
      <c r="AS24" s="113">
        <v>388440</v>
      </c>
      <c r="AT24" s="113">
        <v>326420</v>
      </c>
      <c r="AU24" s="113">
        <v>388440</v>
      </c>
      <c r="AV24" s="112">
        <v>391353</v>
      </c>
      <c r="AW24" s="112">
        <v>391353</v>
      </c>
      <c r="AX24" s="112">
        <v>4120.03</v>
      </c>
      <c r="AY24" s="114">
        <v>1.0500000000000001E-2</v>
      </c>
    </row>
    <row r="25" spans="1:53" hidden="1">
      <c r="A25" t="s">
        <v>159</v>
      </c>
      <c r="B25" t="s">
        <v>159</v>
      </c>
      <c r="C25" t="s">
        <v>159</v>
      </c>
      <c r="D25" t="s">
        <v>221</v>
      </c>
      <c r="E25" t="s">
        <v>222</v>
      </c>
      <c r="F25" t="s">
        <v>162</v>
      </c>
      <c r="G25">
        <v>1</v>
      </c>
      <c r="I25" t="s">
        <v>159</v>
      </c>
      <c r="J25" t="s">
        <v>159</v>
      </c>
      <c r="K25" t="s">
        <v>159</v>
      </c>
      <c r="L25" t="s">
        <v>159</v>
      </c>
      <c r="M25" t="s">
        <v>159</v>
      </c>
      <c r="Q25" t="s">
        <v>163</v>
      </c>
      <c r="R25" t="s">
        <v>163</v>
      </c>
      <c r="S25" t="s">
        <v>163</v>
      </c>
      <c r="T25" t="s">
        <v>163</v>
      </c>
      <c r="U25" t="s">
        <v>163</v>
      </c>
      <c r="V25" t="s">
        <v>159</v>
      </c>
      <c r="W25" t="s">
        <v>159</v>
      </c>
      <c r="X25" t="s">
        <v>159</v>
      </c>
      <c r="Y25" t="s">
        <v>159</v>
      </c>
      <c r="Z25" t="s">
        <v>164</v>
      </c>
      <c r="AA25" t="s">
        <v>165</v>
      </c>
      <c r="AB25" t="s">
        <v>165</v>
      </c>
      <c r="AC25" t="s">
        <v>165</v>
      </c>
      <c r="AD25" t="s">
        <v>165</v>
      </c>
      <c r="AE25" t="s">
        <v>165</v>
      </c>
      <c r="AF25" s="113">
        <v>435000</v>
      </c>
      <c r="AG25" s="113">
        <v>0</v>
      </c>
      <c r="AH25" s="113">
        <v>459186</v>
      </c>
      <c r="AI25" t="s">
        <v>159</v>
      </c>
      <c r="AJ25" t="s">
        <v>159</v>
      </c>
      <c r="AK25" t="s">
        <v>165</v>
      </c>
      <c r="AL25" t="s">
        <v>159</v>
      </c>
      <c r="AM25" t="s">
        <v>166</v>
      </c>
      <c r="AN25" t="s">
        <v>165</v>
      </c>
      <c r="AO25" t="s">
        <v>165</v>
      </c>
      <c r="AP25" t="s">
        <v>165</v>
      </c>
      <c r="AQ25" s="112">
        <v>380168</v>
      </c>
      <c r="AR25" s="113">
        <v>72232</v>
      </c>
      <c r="AS25" s="113">
        <v>452400</v>
      </c>
      <c r="AT25" s="113">
        <v>380168</v>
      </c>
      <c r="AU25" s="113">
        <v>452400</v>
      </c>
      <c r="AV25" s="112">
        <v>455793</v>
      </c>
      <c r="AW25" s="112">
        <v>455793</v>
      </c>
      <c r="AX25" s="112">
        <v>4798.43</v>
      </c>
      <c r="AY25" s="114">
        <v>1.0500000000000001E-2</v>
      </c>
    </row>
    <row r="26" spans="1:53" hidden="1">
      <c r="A26" t="s">
        <v>80</v>
      </c>
      <c r="B26" t="s">
        <v>148</v>
      </c>
      <c r="C26">
        <v>49121503</v>
      </c>
      <c r="D26" t="s">
        <v>223</v>
      </c>
      <c r="E26" t="s">
        <v>224</v>
      </c>
      <c r="F26" t="s">
        <v>84</v>
      </c>
      <c r="G26">
        <v>1</v>
      </c>
      <c r="H26" t="s">
        <v>196</v>
      </c>
      <c r="I26" t="s">
        <v>140</v>
      </c>
      <c r="J26" s="111">
        <v>46153</v>
      </c>
      <c r="K26" t="s">
        <v>225</v>
      </c>
      <c r="L26" t="s">
        <v>93</v>
      </c>
      <c r="M26" t="s">
        <v>226</v>
      </c>
      <c r="N26" s="112">
        <v>450000</v>
      </c>
      <c r="O26" t="s">
        <v>97</v>
      </c>
      <c r="P26" t="s">
        <v>91</v>
      </c>
      <c r="Q26" s="112">
        <v>450000</v>
      </c>
      <c r="R26" s="113">
        <v>85500</v>
      </c>
      <c r="S26" s="113">
        <v>535500</v>
      </c>
      <c r="T26" s="113">
        <v>450000</v>
      </c>
      <c r="U26" s="113">
        <v>535500</v>
      </c>
      <c r="V26" t="s">
        <v>86</v>
      </c>
      <c r="W26" s="111">
        <v>46153</v>
      </c>
      <c r="X26" t="s">
        <v>208</v>
      </c>
      <c r="Y26" t="s">
        <v>88</v>
      </c>
      <c r="Z26" t="s">
        <v>209</v>
      </c>
      <c r="AA26" s="112">
        <v>304500</v>
      </c>
      <c r="AB26" t="s">
        <v>97</v>
      </c>
      <c r="AC26" t="s">
        <v>91</v>
      </c>
      <c r="AD26" s="112">
        <v>304500</v>
      </c>
      <c r="AE26" s="113">
        <v>57855</v>
      </c>
      <c r="AF26" s="113">
        <v>362355</v>
      </c>
      <c r="AG26" s="113">
        <v>304500</v>
      </c>
      <c r="AH26" s="113">
        <v>362355</v>
      </c>
      <c r="AI26" t="s">
        <v>227</v>
      </c>
      <c r="AJ26" s="111">
        <v>46135</v>
      </c>
      <c r="AK26" t="s">
        <v>228</v>
      </c>
      <c r="AL26" t="s">
        <v>88</v>
      </c>
      <c r="AM26" t="s">
        <v>229</v>
      </c>
      <c r="AN26" s="112">
        <v>315126</v>
      </c>
      <c r="AO26" t="s">
        <v>97</v>
      </c>
      <c r="AP26" t="s">
        <v>91</v>
      </c>
      <c r="AQ26" s="112">
        <v>315126</v>
      </c>
      <c r="AR26" s="113">
        <v>59874</v>
      </c>
      <c r="AS26" s="113">
        <v>375000</v>
      </c>
      <c r="AT26" s="113">
        <v>315126</v>
      </c>
      <c r="AU26" s="113">
        <v>375000</v>
      </c>
      <c r="AV26" s="112">
        <v>424284.98</v>
      </c>
      <c r="AW26" s="112">
        <v>424284.98</v>
      </c>
      <c r="AX26" s="112">
        <v>96522.32</v>
      </c>
      <c r="AY26" s="114">
        <v>0.22750000000000001</v>
      </c>
      <c r="BA26">
        <v>3</v>
      </c>
    </row>
    <row r="27" spans="1:53" ht="409.6" hidden="1">
      <c r="A27" t="s">
        <v>159</v>
      </c>
      <c r="B27" t="s">
        <v>159</v>
      </c>
      <c r="C27" t="s">
        <v>159</v>
      </c>
      <c r="D27" t="s">
        <v>230</v>
      </c>
      <c r="E27" s="3" t="s">
        <v>231</v>
      </c>
      <c r="F27" t="s">
        <v>162</v>
      </c>
      <c r="G27">
        <v>1</v>
      </c>
      <c r="I27" t="s">
        <v>159</v>
      </c>
      <c r="J27" t="s">
        <v>159</v>
      </c>
      <c r="K27" t="s">
        <v>159</v>
      </c>
      <c r="L27" t="s">
        <v>159</v>
      </c>
      <c r="M27" t="s">
        <v>159</v>
      </c>
      <c r="Q27" t="s">
        <v>163</v>
      </c>
      <c r="R27" t="s">
        <v>163</v>
      </c>
      <c r="S27" t="s">
        <v>163</v>
      </c>
      <c r="T27" t="s">
        <v>163</v>
      </c>
      <c r="U27" t="s">
        <v>163</v>
      </c>
      <c r="V27" t="s">
        <v>159</v>
      </c>
      <c r="W27" t="s">
        <v>159</v>
      </c>
      <c r="X27" t="s">
        <v>159</v>
      </c>
      <c r="Y27" t="s">
        <v>159</v>
      </c>
      <c r="Z27" t="s">
        <v>164</v>
      </c>
      <c r="AA27" t="s">
        <v>165</v>
      </c>
      <c r="AB27" t="s">
        <v>165</v>
      </c>
      <c r="AC27" t="s">
        <v>165</v>
      </c>
      <c r="AD27" t="s">
        <v>165</v>
      </c>
      <c r="AE27" t="s">
        <v>165</v>
      </c>
      <c r="AF27" s="113">
        <v>2812500</v>
      </c>
      <c r="AG27" s="113">
        <v>0</v>
      </c>
      <c r="AH27" s="113">
        <v>2968875</v>
      </c>
      <c r="AI27" t="s">
        <v>159</v>
      </c>
      <c r="AJ27" t="s">
        <v>159</v>
      </c>
      <c r="AK27" t="s">
        <v>165</v>
      </c>
      <c r="AL27" t="s">
        <v>159</v>
      </c>
      <c r="AM27" t="s">
        <v>166</v>
      </c>
      <c r="AN27" t="s">
        <v>165</v>
      </c>
      <c r="AO27" t="s">
        <v>165</v>
      </c>
      <c r="AP27" t="s">
        <v>165</v>
      </c>
      <c r="AQ27" s="112">
        <v>2457983</v>
      </c>
      <c r="AR27" s="113">
        <v>467017</v>
      </c>
      <c r="AS27" s="113">
        <v>2925000</v>
      </c>
      <c r="AT27" s="113">
        <v>2457983</v>
      </c>
      <c r="AU27" s="113">
        <v>2925000</v>
      </c>
      <c r="AV27" s="112">
        <v>2946938</v>
      </c>
      <c r="AW27" s="112">
        <v>2946938</v>
      </c>
      <c r="AX27" s="112">
        <v>31024.31</v>
      </c>
      <c r="AY27" s="114">
        <v>1.0500000000000001E-2</v>
      </c>
    </row>
    <row r="28" spans="1:53" hidden="1">
      <c r="A28" t="s">
        <v>159</v>
      </c>
      <c r="B28" t="s">
        <v>159</v>
      </c>
      <c r="C28" t="s">
        <v>159</v>
      </c>
      <c r="D28" t="s">
        <v>232</v>
      </c>
      <c r="E28" t="s">
        <v>233</v>
      </c>
      <c r="F28" t="s">
        <v>162</v>
      </c>
      <c r="G28">
        <v>1</v>
      </c>
      <c r="I28" t="s">
        <v>159</v>
      </c>
      <c r="J28" t="s">
        <v>159</v>
      </c>
      <c r="K28" t="s">
        <v>159</v>
      </c>
      <c r="L28" t="s">
        <v>159</v>
      </c>
      <c r="M28" t="s">
        <v>159</v>
      </c>
      <c r="Q28" t="s">
        <v>163</v>
      </c>
      <c r="R28" t="s">
        <v>163</v>
      </c>
      <c r="S28" t="s">
        <v>163</v>
      </c>
      <c r="T28" t="s">
        <v>163</v>
      </c>
      <c r="U28" t="s">
        <v>163</v>
      </c>
      <c r="V28" t="s">
        <v>159</v>
      </c>
      <c r="W28" t="s">
        <v>159</v>
      </c>
      <c r="X28" t="s">
        <v>159</v>
      </c>
      <c r="Y28" t="s">
        <v>159</v>
      </c>
      <c r="Z28" t="s">
        <v>164</v>
      </c>
      <c r="AA28" t="s">
        <v>165</v>
      </c>
      <c r="AB28" t="s">
        <v>165</v>
      </c>
      <c r="AC28" t="s">
        <v>165</v>
      </c>
      <c r="AD28" t="s">
        <v>165</v>
      </c>
      <c r="AE28" t="s">
        <v>165</v>
      </c>
      <c r="AF28" s="113">
        <v>507500</v>
      </c>
      <c r="AG28" s="113">
        <v>0</v>
      </c>
      <c r="AH28" s="113">
        <v>535717</v>
      </c>
      <c r="AI28" t="s">
        <v>159</v>
      </c>
      <c r="AJ28" t="s">
        <v>159</v>
      </c>
      <c r="AK28" t="s">
        <v>165</v>
      </c>
      <c r="AL28" t="s">
        <v>159</v>
      </c>
      <c r="AM28" t="s">
        <v>166</v>
      </c>
      <c r="AN28" t="s">
        <v>165</v>
      </c>
      <c r="AO28" t="s">
        <v>165</v>
      </c>
      <c r="AP28" t="s">
        <v>165</v>
      </c>
      <c r="AQ28" s="112">
        <v>443529</v>
      </c>
      <c r="AR28" s="113">
        <v>84271</v>
      </c>
      <c r="AS28" s="113">
        <v>527800</v>
      </c>
      <c r="AT28" s="113">
        <v>443529</v>
      </c>
      <c r="AU28" s="113">
        <v>527800</v>
      </c>
      <c r="AV28" s="112">
        <v>531759</v>
      </c>
      <c r="AW28" s="112">
        <v>531759</v>
      </c>
      <c r="AX28" s="112">
        <v>5598.16</v>
      </c>
      <c r="AY28" s="114">
        <v>1.0500000000000001E-2</v>
      </c>
    </row>
    <row r="29" spans="1:53" hidden="1">
      <c r="A29" t="s">
        <v>159</v>
      </c>
      <c r="B29" t="s">
        <v>159</v>
      </c>
      <c r="C29" t="s">
        <v>159</v>
      </c>
      <c r="D29" t="s">
        <v>234</v>
      </c>
      <c r="E29" t="s">
        <v>235</v>
      </c>
      <c r="F29" t="s">
        <v>162</v>
      </c>
      <c r="G29">
        <v>1</v>
      </c>
      <c r="I29" t="s">
        <v>159</v>
      </c>
      <c r="J29" t="s">
        <v>159</v>
      </c>
      <c r="K29" t="s">
        <v>159</v>
      </c>
      <c r="L29" t="s">
        <v>159</v>
      </c>
      <c r="M29" t="s">
        <v>159</v>
      </c>
      <c r="Q29" s="112">
        <v>4436.79</v>
      </c>
      <c r="R29" s="113">
        <v>843</v>
      </c>
      <c r="S29" s="113">
        <v>5280</v>
      </c>
      <c r="T29" s="113">
        <v>4437</v>
      </c>
      <c r="U29" s="113">
        <v>5280</v>
      </c>
      <c r="V29" t="s">
        <v>159</v>
      </c>
      <c r="W29" t="s">
        <v>159</v>
      </c>
      <c r="X29" t="s">
        <v>159</v>
      </c>
      <c r="Y29" t="s">
        <v>159</v>
      </c>
      <c r="Z29" t="s">
        <v>236</v>
      </c>
      <c r="AA29" t="s">
        <v>165</v>
      </c>
      <c r="AB29" t="s">
        <v>165</v>
      </c>
      <c r="AC29" t="s">
        <v>165</v>
      </c>
      <c r="AD29" t="s">
        <v>165</v>
      </c>
      <c r="AE29" t="s">
        <v>165</v>
      </c>
      <c r="AF29" s="113">
        <v>4997</v>
      </c>
      <c r="AG29" s="113">
        <v>4199</v>
      </c>
      <c r="AH29" s="113">
        <v>4997</v>
      </c>
      <c r="AI29" t="s">
        <v>159</v>
      </c>
      <c r="AJ29" t="s">
        <v>159</v>
      </c>
      <c r="AK29" t="s">
        <v>165</v>
      </c>
      <c r="AL29" t="s">
        <v>159</v>
      </c>
      <c r="AM29" t="s">
        <v>229</v>
      </c>
      <c r="AN29" t="s">
        <v>165</v>
      </c>
      <c r="AO29" t="s">
        <v>165</v>
      </c>
      <c r="AP29" t="s">
        <v>165</v>
      </c>
      <c r="AQ29" s="112">
        <v>4033.61</v>
      </c>
      <c r="AR29" s="113">
        <v>766</v>
      </c>
      <c r="AS29" s="113">
        <v>4800</v>
      </c>
      <c r="AT29" s="113">
        <v>4034</v>
      </c>
      <c r="AU29" s="113">
        <v>4800</v>
      </c>
      <c r="AV29" s="112">
        <v>5025</v>
      </c>
      <c r="AW29" s="112">
        <v>5025</v>
      </c>
      <c r="AX29" s="112">
        <v>241.19</v>
      </c>
      <c r="AY29" s="114">
        <v>4.8000000000000001E-2</v>
      </c>
    </row>
    <row r="30" spans="1:53" hidden="1">
      <c r="A30" t="s">
        <v>159</v>
      </c>
      <c r="B30" t="s">
        <v>159</v>
      </c>
      <c r="C30" t="s">
        <v>159</v>
      </c>
      <c r="D30" t="s">
        <v>237</v>
      </c>
      <c r="E30" t="s">
        <v>238</v>
      </c>
      <c r="F30" t="s">
        <v>162</v>
      </c>
      <c r="G30">
        <v>1</v>
      </c>
      <c r="I30" t="s">
        <v>159</v>
      </c>
      <c r="J30" t="s">
        <v>159</v>
      </c>
      <c r="K30" t="s">
        <v>159</v>
      </c>
      <c r="L30" t="s">
        <v>159</v>
      </c>
      <c r="M30" t="s">
        <v>159</v>
      </c>
      <c r="Q30" t="s">
        <v>163</v>
      </c>
      <c r="R30" t="s">
        <v>163</v>
      </c>
      <c r="S30" t="s">
        <v>163</v>
      </c>
      <c r="T30" t="s">
        <v>163</v>
      </c>
      <c r="U30" t="s">
        <v>163</v>
      </c>
      <c r="V30" t="s">
        <v>159</v>
      </c>
      <c r="W30" t="s">
        <v>159</v>
      </c>
      <c r="X30" t="s">
        <v>159</v>
      </c>
      <c r="Y30" t="s">
        <v>159</v>
      </c>
      <c r="Z30" t="s">
        <v>164</v>
      </c>
      <c r="AA30" t="s">
        <v>165</v>
      </c>
      <c r="AB30" t="s">
        <v>165</v>
      </c>
      <c r="AC30" t="s">
        <v>165</v>
      </c>
      <c r="AD30" t="s">
        <v>165</v>
      </c>
      <c r="AE30" t="s">
        <v>165</v>
      </c>
      <c r="AF30" s="113">
        <v>25183</v>
      </c>
      <c r="AG30" s="113">
        <v>0</v>
      </c>
      <c r="AH30" s="113">
        <v>26583</v>
      </c>
      <c r="AI30" t="s">
        <v>159</v>
      </c>
      <c r="AJ30" t="s">
        <v>159</v>
      </c>
      <c r="AK30" t="s">
        <v>165</v>
      </c>
      <c r="AL30" t="s">
        <v>159</v>
      </c>
      <c r="AM30" t="s">
        <v>166</v>
      </c>
      <c r="AN30" t="s">
        <v>165</v>
      </c>
      <c r="AO30" t="s">
        <v>165</v>
      </c>
      <c r="AP30" t="s">
        <v>165</v>
      </c>
      <c r="AQ30" s="112">
        <v>22009</v>
      </c>
      <c r="AR30" s="113">
        <v>4182</v>
      </c>
      <c r="AS30" s="113">
        <v>26191</v>
      </c>
      <c r="AT30" s="113">
        <v>22009</v>
      </c>
      <c r="AU30" s="113">
        <v>26191</v>
      </c>
      <c r="AV30" s="112">
        <v>26387</v>
      </c>
      <c r="AW30" s="112">
        <v>26387</v>
      </c>
      <c r="AX30" s="112">
        <v>277.79000000000002</v>
      </c>
      <c r="AY30" s="114">
        <v>1.0500000000000001E-2</v>
      </c>
    </row>
    <row r="31" spans="1:53" hidden="1">
      <c r="A31" t="s">
        <v>159</v>
      </c>
      <c r="B31" t="s">
        <v>159</v>
      </c>
      <c r="C31" t="s">
        <v>159</v>
      </c>
      <c r="D31" t="s">
        <v>239</v>
      </c>
      <c r="E31" t="s">
        <v>240</v>
      </c>
      <c r="F31" t="s">
        <v>162</v>
      </c>
      <c r="G31">
        <v>1</v>
      </c>
      <c r="I31" t="s">
        <v>159</v>
      </c>
      <c r="J31" t="s">
        <v>159</v>
      </c>
      <c r="K31" t="s">
        <v>159</v>
      </c>
      <c r="L31" t="s">
        <v>159</v>
      </c>
      <c r="M31" t="s">
        <v>159</v>
      </c>
      <c r="Q31" t="s">
        <v>163</v>
      </c>
      <c r="R31" t="s">
        <v>163</v>
      </c>
      <c r="S31" t="s">
        <v>163</v>
      </c>
      <c r="T31" t="s">
        <v>163</v>
      </c>
      <c r="U31" t="s">
        <v>163</v>
      </c>
      <c r="V31" t="s">
        <v>159</v>
      </c>
      <c r="W31" t="s">
        <v>159</v>
      </c>
      <c r="X31" t="s">
        <v>159</v>
      </c>
      <c r="Y31" t="s">
        <v>159</v>
      </c>
      <c r="Z31" t="s">
        <v>164</v>
      </c>
      <c r="AA31" t="s">
        <v>165</v>
      </c>
      <c r="AB31" t="s">
        <v>165</v>
      </c>
      <c r="AC31" t="s">
        <v>165</v>
      </c>
      <c r="AD31" t="s">
        <v>165</v>
      </c>
      <c r="AE31" t="s">
        <v>165</v>
      </c>
      <c r="AF31" s="113">
        <v>2539333</v>
      </c>
      <c r="AG31" s="113">
        <v>0</v>
      </c>
      <c r="AH31" s="113">
        <v>2680520</v>
      </c>
      <c r="AI31" t="s">
        <v>159</v>
      </c>
      <c r="AJ31" t="s">
        <v>159</v>
      </c>
      <c r="AK31" t="s">
        <v>165</v>
      </c>
      <c r="AL31" t="s">
        <v>159</v>
      </c>
      <c r="AM31" t="s">
        <v>166</v>
      </c>
      <c r="AN31" t="s">
        <v>165</v>
      </c>
      <c r="AO31" t="s">
        <v>165</v>
      </c>
      <c r="AP31" t="s">
        <v>165</v>
      </c>
      <c r="AQ31" s="112">
        <v>2240588</v>
      </c>
      <c r="AR31" s="113">
        <v>425712</v>
      </c>
      <c r="AS31" s="113">
        <v>2666300</v>
      </c>
      <c r="AT31" s="113">
        <v>2240588</v>
      </c>
      <c r="AU31" s="113">
        <v>2666300</v>
      </c>
      <c r="AV31" s="112">
        <v>2673410</v>
      </c>
      <c r="AW31" s="112">
        <v>2673410</v>
      </c>
      <c r="AX31" s="112">
        <v>10055.25</v>
      </c>
      <c r="AY31" s="114">
        <v>3.8E-3</v>
      </c>
    </row>
    <row r="32" spans="1:53" hidden="1">
      <c r="A32" t="s">
        <v>159</v>
      </c>
      <c r="B32" t="s">
        <v>159</v>
      </c>
      <c r="C32" t="s">
        <v>159</v>
      </c>
      <c r="D32" t="s">
        <v>241</v>
      </c>
      <c r="E32" t="s">
        <v>242</v>
      </c>
      <c r="F32" t="s">
        <v>162</v>
      </c>
      <c r="G32">
        <v>1</v>
      </c>
      <c r="I32" t="s">
        <v>159</v>
      </c>
      <c r="J32" t="s">
        <v>159</v>
      </c>
      <c r="K32" t="s">
        <v>159</v>
      </c>
      <c r="L32" t="s">
        <v>159</v>
      </c>
      <c r="M32" t="s">
        <v>159</v>
      </c>
      <c r="Q32" t="s">
        <v>163</v>
      </c>
      <c r="R32" t="s">
        <v>163</v>
      </c>
      <c r="S32" t="s">
        <v>163</v>
      </c>
      <c r="T32" t="s">
        <v>163</v>
      </c>
      <c r="U32" t="s">
        <v>163</v>
      </c>
      <c r="V32" t="s">
        <v>159</v>
      </c>
      <c r="W32" t="s">
        <v>159</v>
      </c>
      <c r="X32" t="s">
        <v>159</v>
      </c>
      <c r="Y32" t="s">
        <v>159</v>
      </c>
      <c r="Z32" t="s">
        <v>164</v>
      </c>
      <c r="AA32" t="s">
        <v>165</v>
      </c>
      <c r="AB32" t="s">
        <v>165</v>
      </c>
      <c r="AC32" t="s">
        <v>165</v>
      </c>
      <c r="AD32" t="s">
        <v>165</v>
      </c>
      <c r="AE32" t="s">
        <v>165</v>
      </c>
      <c r="AF32" s="113">
        <v>125450</v>
      </c>
      <c r="AG32" s="113">
        <v>0</v>
      </c>
      <c r="AH32" s="113">
        <v>132425</v>
      </c>
      <c r="AI32" t="s">
        <v>159</v>
      </c>
      <c r="AJ32" t="s">
        <v>159</v>
      </c>
      <c r="AK32" t="s">
        <v>165</v>
      </c>
      <c r="AL32" t="s">
        <v>159</v>
      </c>
      <c r="AM32" t="s">
        <v>166</v>
      </c>
      <c r="AN32" t="s">
        <v>165</v>
      </c>
      <c r="AO32" t="s">
        <v>165</v>
      </c>
      <c r="AP32" t="s">
        <v>165</v>
      </c>
      <c r="AQ32" s="112">
        <v>107529</v>
      </c>
      <c r="AR32" s="113">
        <v>20430</v>
      </c>
      <c r="AS32" s="113">
        <v>127959</v>
      </c>
      <c r="AT32" s="113">
        <v>107529</v>
      </c>
      <c r="AU32" s="113">
        <v>127959</v>
      </c>
      <c r="AV32" s="112">
        <v>130192</v>
      </c>
      <c r="AW32" s="112">
        <v>130192</v>
      </c>
      <c r="AX32" s="112">
        <v>3157.95</v>
      </c>
      <c r="AY32" s="114">
        <v>2.4299999999999999E-2</v>
      </c>
    </row>
    <row r="33" spans="1:53" hidden="1">
      <c r="A33" t="s">
        <v>159</v>
      </c>
      <c r="B33" t="s">
        <v>159</v>
      </c>
      <c r="C33" t="s">
        <v>159</v>
      </c>
      <c r="D33" t="s">
        <v>241</v>
      </c>
      <c r="E33" t="s">
        <v>243</v>
      </c>
      <c r="F33" t="s">
        <v>162</v>
      </c>
      <c r="G33">
        <v>1</v>
      </c>
      <c r="I33" t="s">
        <v>159</v>
      </c>
      <c r="J33" t="s">
        <v>159</v>
      </c>
      <c r="K33" t="s">
        <v>159</v>
      </c>
      <c r="L33" t="s">
        <v>159</v>
      </c>
      <c r="M33" t="s">
        <v>159</v>
      </c>
      <c r="Q33" t="s">
        <v>163</v>
      </c>
      <c r="R33" t="s">
        <v>163</v>
      </c>
      <c r="S33" t="s">
        <v>163</v>
      </c>
      <c r="T33" t="s">
        <v>163</v>
      </c>
      <c r="U33" t="s">
        <v>163</v>
      </c>
      <c r="V33" t="s">
        <v>159</v>
      </c>
      <c r="W33" t="s">
        <v>159</v>
      </c>
      <c r="X33" t="s">
        <v>159</v>
      </c>
      <c r="Y33" t="s">
        <v>159</v>
      </c>
      <c r="Z33" t="s">
        <v>164</v>
      </c>
      <c r="AA33" t="s">
        <v>165</v>
      </c>
      <c r="AB33" t="s">
        <v>165</v>
      </c>
      <c r="AC33" t="s">
        <v>165</v>
      </c>
      <c r="AD33" t="s">
        <v>165</v>
      </c>
      <c r="AE33" t="s">
        <v>165</v>
      </c>
      <c r="AF33" s="113">
        <v>288399</v>
      </c>
      <c r="AG33" s="113">
        <v>0</v>
      </c>
      <c r="AH33" s="113">
        <v>304434</v>
      </c>
      <c r="AI33" t="s">
        <v>159</v>
      </c>
      <c r="AJ33" t="s">
        <v>159</v>
      </c>
      <c r="AK33" t="s">
        <v>165</v>
      </c>
      <c r="AL33" t="s">
        <v>159</v>
      </c>
      <c r="AM33" t="s">
        <v>166</v>
      </c>
      <c r="AN33" t="s">
        <v>165</v>
      </c>
      <c r="AO33" t="s">
        <v>165</v>
      </c>
      <c r="AP33" t="s">
        <v>165</v>
      </c>
      <c r="AQ33" s="112">
        <v>247199</v>
      </c>
      <c r="AR33" s="113">
        <v>46968</v>
      </c>
      <c r="AS33" s="113">
        <v>294167</v>
      </c>
      <c r="AT33" s="113">
        <v>247199</v>
      </c>
      <c r="AU33" s="113">
        <v>294167</v>
      </c>
      <c r="AV33" s="112">
        <v>299300</v>
      </c>
      <c r="AW33" s="112">
        <v>299300</v>
      </c>
      <c r="AX33" s="112">
        <v>7259.87</v>
      </c>
      <c r="AY33" s="114">
        <v>2.4299999999999999E-2</v>
      </c>
    </row>
    <row r="34" spans="1:53" hidden="1">
      <c r="A34" t="s">
        <v>159</v>
      </c>
      <c r="B34" t="s">
        <v>159</v>
      </c>
      <c r="C34" t="s">
        <v>159</v>
      </c>
      <c r="D34" t="s">
        <v>241</v>
      </c>
      <c r="E34" t="s">
        <v>244</v>
      </c>
      <c r="F34" t="s">
        <v>162</v>
      </c>
      <c r="G34">
        <v>1</v>
      </c>
      <c r="I34" t="s">
        <v>159</v>
      </c>
      <c r="J34" t="s">
        <v>159</v>
      </c>
      <c r="K34" t="s">
        <v>159</v>
      </c>
      <c r="L34" t="s">
        <v>159</v>
      </c>
      <c r="M34" t="s">
        <v>159</v>
      </c>
      <c r="Q34" t="s">
        <v>163</v>
      </c>
      <c r="R34" t="s">
        <v>163</v>
      </c>
      <c r="S34" t="s">
        <v>163</v>
      </c>
      <c r="T34" t="s">
        <v>163</v>
      </c>
      <c r="U34" t="s">
        <v>163</v>
      </c>
      <c r="V34" t="s">
        <v>159</v>
      </c>
      <c r="W34" t="s">
        <v>159</v>
      </c>
      <c r="X34" t="s">
        <v>159</v>
      </c>
      <c r="Y34" t="s">
        <v>159</v>
      </c>
      <c r="Z34" t="s">
        <v>164</v>
      </c>
      <c r="AA34" t="s">
        <v>165</v>
      </c>
      <c r="AB34" t="s">
        <v>165</v>
      </c>
      <c r="AC34" t="s">
        <v>165</v>
      </c>
      <c r="AD34" t="s">
        <v>165</v>
      </c>
      <c r="AE34" t="s">
        <v>165</v>
      </c>
      <c r="AF34" s="113">
        <v>344099</v>
      </c>
      <c r="AG34" s="113">
        <v>0</v>
      </c>
      <c r="AH34" s="113">
        <v>363230</v>
      </c>
      <c r="AI34" t="s">
        <v>159</v>
      </c>
      <c r="AJ34" t="s">
        <v>159</v>
      </c>
      <c r="AK34" t="s">
        <v>165</v>
      </c>
      <c r="AL34" t="s">
        <v>159</v>
      </c>
      <c r="AM34" t="s">
        <v>166</v>
      </c>
      <c r="AN34" t="s">
        <v>165</v>
      </c>
      <c r="AO34" t="s">
        <v>165</v>
      </c>
      <c r="AP34" t="s">
        <v>165</v>
      </c>
      <c r="AQ34" s="112">
        <v>294942</v>
      </c>
      <c r="AR34" s="113">
        <v>56039</v>
      </c>
      <c r="AS34" s="113">
        <v>350980</v>
      </c>
      <c r="AT34" s="113">
        <v>294942</v>
      </c>
      <c r="AU34" s="113">
        <v>350980</v>
      </c>
      <c r="AV34" s="112">
        <v>357105</v>
      </c>
      <c r="AW34" s="112">
        <v>357105</v>
      </c>
      <c r="AX34" s="112">
        <v>8661.99</v>
      </c>
      <c r="AY34" s="114">
        <v>2.4299999999999999E-2</v>
      </c>
    </row>
    <row r="35" spans="1:53" hidden="1">
      <c r="A35" t="s">
        <v>159</v>
      </c>
      <c r="B35" t="s">
        <v>159</v>
      </c>
      <c r="C35" t="s">
        <v>159</v>
      </c>
      <c r="D35" t="s">
        <v>241</v>
      </c>
      <c r="E35" t="s">
        <v>245</v>
      </c>
      <c r="F35" t="s">
        <v>162</v>
      </c>
      <c r="G35">
        <v>1</v>
      </c>
      <c r="I35" t="s">
        <v>159</v>
      </c>
      <c r="J35" t="s">
        <v>159</v>
      </c>
      <c r="K35" t="s">
        <v>159</v>
      </c>
      <c r="L35" t="s">
        <v>159</v>
      </c>
      <c r="M35" t="s">
        <v>159</v>
      </c>
      <c r="Q35" t="s">
        <v>163</v>
      </c>
      <c r="R35" t="s">
        <v>163</v>
      </c>
      <c r="S35" t="s">
        <v>163</v>
      </c>
      <c r="T35" t="s">
        <v>163</v>
      </c>
      <c r="U35" t="s">
        <v>163</v>
      </c>
      <c r="V35" t="s">
        <v>159</v>
      </c>
      <c r="W35" t="s">
        <v>159</v>
      </c>
      <c r="X35" t="s">
        <v>159</v>
      </c>
      <c r="Y35" t="s">
        <v>159</v>
      </c>
      <c r="Z35" t="s">
        <v>164</v>
      </c>
      <c r="AA35" t="s">
        <v>165</v>
      </c>
      <c r="AB35" t="s">
        <v>165</v>
      </c>
      <c r="AC35" t="s">
        <v>165</v>
      </c>
      <c r="AD35" t="s">
        <v>165</v>
      </c>
      <c r="AE35" t="s">
        <v>165</v>
      </c>
      <c r="AF35" s="113">
        <v>137350</v>
      </c>
      <c r="AG35" s="113">
        <v>0</v>
      </c>
      <c r="AH35" s="113">
        <v>144987</v>
      </c>
      <c r="AI35" t="s">
        <v>159</v>
      </c>
      <c r="AJ35" t="s">
        <v>159</v>
      </c>
      <c r="AK35" t="s">
        <v>165</v>
      </c>
      <c r="AL35" t="s">
        <v>159</v>
      </c>
      <c r="AM35" t="s">
        <v>166</v>
      </c>
      <c r="AN35" t="s">
        <v>165</v>
      </c>
      <c r="AO35" t="s">
        <v>165</v>
      </c>
      <c r="AP35" t="s">
        <v>165</v>
      </c>
      <c r="AQ35" s="112">
        <v>117729</v>
      </c>
      <c r="AR35" s="113">
        <v>22368</v>
      </c>
      <c r="AS35" s="113">
        <v>140097</v>
      </c>
      <c r="AT35" s="113">
        <v>117729</v>
      </c>
      <c r="AU35" s="113">
        <v>140097</v>
      </c>
      <c r="AV35" s="112">
        <v>142542</v>
      </c>
      <c r="AW35" s="112">
        <v>142542</v>
      </c>
      <c r="AX35" s="112">
        <v>3457.51</v>
      </c>
      <c r="AY35" s="114">
        <v>2.4299999999999999E-2</v>
      </c>
    </row>
    <row r="36" spans="1:53" hidden="1">
      <c r="A36" t="s">
        <v>159</v>
      </c>
      <c r="B36" t="s">
        <v>159</v>
      </c>
      <c r="C36" t="s">
        <v>159</v>
      </c>
      <c r="D36" t="s">
        <v>241</v>
      </c>
      <c r="E36" t="s">
        <v>246</v>
      </c>
      <c r="F36" t="s">
        <v>162</v>
      </c>
      <c r="G36">
        <v>1</v>
      </c>
      <c r="I36" t="s">
        <v>159</v>
      </c>
      <c r="J36" t="s">
        <v>159</v>
      </c>
      <c r="K36" t="s">
        <v>159</v>
      </c>
      <c r="L36" t="s">
        <v>159</v>
      </c>
      <c r="M36" t="s">
        <v>159</v>
      </c>
      <c r="Q36" t="s">
        <v>163</v>
      </c>
      <c r="R36" t="s">
        <v>163</v>
      </c>
      <c r="S36" t="s">
        <v>163</v>
      </c>
      <c r="T36" t="s">
        <v>163</v>
      </c>
      <c r="U36" t="s">
        <v>163</v>
      </c>
      <c r="V36" t="s">
        <v>159</v>
      </c>
      <c r="W36" t="s">
        <v>159</v>
      </c>
      <c r="X36" t="s">
        <v>159</v>
      </c>
      <c r="Y36" t="s">
        <v>159</v>
      </c>
      <c r="Z36" t="s">
        <v>164</v>
      </c>
      <c r="AA36" t="s">
        <v>165</v>
      </c>
      <c r="AB36" t="s">
        <v>165</v>
      </c>
      <c r="AC36" t="s">
        <v>165</v>
      </c>
      <c r="AD36" t="s">
        <v>165</v>
      </c>
      <c r="AE36" t="s">
        <v>165</v>
      </c>
      <c r="AF36" s="113">
        <v>291599</v>
      </c>
      <c r="AG36" s="113">
        <v>0</v>
      </c>
      <c r="AH36" s="113">
        <v>307811</v>
      </c>
      <c r="AI36" t="s">
        <v>159</v>
      </c>
      <c r="AJ36" t="s">
        <v>159</v>
      </c>
      <c r="AK36" t="s">
        <v>165</v>
      </c>
      <c r="AL36" t="s">
        <v>159</v>
      </c>
      <c r="AM36" t="s">
        <v>166</v>
      </c>
      <c r="AN36" t="s">
        <v>165</v>
      </c>
      <c r="AO36" t="s">
        <v>165</v>
      </c>
      <c r="AP36" t="s">
        <v>165</v>
      </c>
      <c r="AQ36" s="112">
        <v>249942</v>
      </c>
      <c r="AR36" s="113">
        <v>47489</v>
      </c>
      <c r="AS36" s="113">
        <v>297430</v>
      </c>
      <c r="AT36" s="113">
        <v>249942</v>
      </c>
      <c r="AU36" s="113">
        <v>297430</v>
      </c>
      <c r="AV36" s="112">
        <v>302621</v>
      </c>
      <c r="AW36" s="112">
        <v>302621</v>
      </c>
      <c r="AX36" s="112">
        <v>7340.41</v>
      </c>
      <c r="AY36" s="114">
        <v>2.4299999999999999E-2</v>
      </c>
    </row>
    <row r="37" spans="1:53" hidden="1">
      <c r="A37" t="s">
        <v>159</v>
      </c>
      <c r="B37" t="s">
        <v>159</v>
      </c>
      <c r="C37" t="s">
        <v>159</v>
      </c>
      <c r="D37" t="s">
        <v>241</v>
      </c>
      <c r="E37" t="s">
        <v>247</v>
      </c>
      <c r="F37" t="s">
        <v>162</v>
      </c>
      <c r="G37">
        <v>1</v>
      </c>
      <c r="I37" t="s">
        <v>159</v>
      </c>
      <c r="J37" t="s">
        <v>159</v>
      </c>
      <c r="K37" t="s">
        <v>159</v>
      </c>
      <c r="L37" t="s">
        <v>159</v>
      </c>
      <c r="M37" t="s">
        <v>159</v>
      </c>
      <c r="Q37" t="s">
        <v>163</v>
      </c>
      <c r="R37" t="s">
        <v>163</v>
      </c>
      <c r="S37" t="s">
        <v>163</v>
      </c>
      <c r="T37" t="s">
        <v>163</v>
      </c>
      <c r="U37" t="s">
        <v>163</v>
      </c>
      <c r="V37" t="s">
        <v>159</v>
      </c>
      <c r="W37" t="s">
        <v>159</v>
      </c>
      <c r="X37" t="s">
        <v>159</v>
      </c>
      <c r="Y37" t="s">
        <v>159</v>
      </c>
      <c r="Z37" t="s">
        <v>164</v>
      </c>
      <c r="AA37" t="s">
        <v>165</v>
      </c>
      <c r="AB37" t="s">
        <v>165</v>
      </c>
      <c r="AC37" t="s">
        <v>165</v>
      </c>
      <c r="AD37" t="s">
        <v>165</v>
      </c>
      <c r="AE37" t="s">
        <v>165</v>
      </c>
      <c r="AF37" s="113">
        <v>344099</v>
      </c>
      <c r="AG37" s="113">
        <v>0</v>
      </c>
      <c r="AH37" s="113">
        <v>363230</v>
      </c>
      <c r="AI37" t="s">
        <v>159</v>
      </c>
      <c r="AJ37" t="s">
        <v>159</v>
      </c>
      <c r="AK37" t="s">
        <v>165</v>
      </c>
      <c r="AL37" t="s">
        <v>159</v>
      </c>
      <c r="AM37" t="s">
        <v>166</v>
      </c>
      <c r="AN37" t="s">
        <v>165</v>
      </c>
      <c r="AO37" t="s">
        <v>165</v>
      </c>
      <c r="AP37" t="s">
        <v>165</v>
      </c>
      <c r="AQ37" s="112">
        <v>294942</v>
      </c>
      <c r="AR37" s="113">
        <v>56039</v>
      </c>
      <c r="AS37" s="113">
        <v>350980</v>
      </c>
      <c r="AT37" s="113">
        <v>294942</v>
      </c>
      <c r="AU37" s="113">
        <v>350980</v>
      </c>
      <c r="AV37" s="112">
        <v>357105</v>
      </c>
      <c r="AW37" s="112">
        <v>357105</v>
      </c>
      <c r="AX37" s="112">
        <v>8661.99</v>
      </c>
      <c r="AY37" s="114">
        <v>2.4299999999999999E-2</v>
      </c>
    </row>
    <row r="38" spans="1:53" ht="302.45" hidden="1">
      <c r="A38" t="s">
        <v>159</v>
      </c>
      <c r="B38" t="s">
        <v>159</v>
      </c>
      <c r="C38" t="s">
        <v>159</v>
      </c>
      <c r="D38" t="s">
        <v>248</v>
      </c>
      <c r="E38" s="3" t="s">
        <v>249</v>
      </c>
      <c r="F38" t="s">
        <v>162</v>
      </c>
      <c r="G38">
        <v>1</v>
      </c>
      <c r="I38" t="s">
        <v>159</v>
      </c>
      <c r="J38" t="s">
        <v>159</v>
      </c>
      <c r="K38" t="s">
        <v>159</v>
      </c>
      <c r="L38" t="s">
        <v>159</v>
      </c>
      <c r="M38" t="s">
        <v>159</v>
      </c>
      <c r="Q38" t="s">
        <v>163</v>
      </c>
      <c r="R38" t="s">
        <v>163</v>
      </c>
      <c r="S38" t="s">
        <v>163</v>
      </c>
      <c r="T38" t="s">
        <v>163</v>
      </c>
      <c r="U38" t="s">
        <v>163</v>
      </c>
      <c r="V38" t="s">
        <v>159</v>
      </c>
      <c r="W38" t="s">
        <v>159</v>
      </c>
      <c r="X38" t="s">
        <v>159</v>
      </c>
      <c r="Y38" t="s">
        <v>159</v>
      </c>
      <c r="Z38" t="s">
        <v>164</v>
      </c>
      <c r="AA38" t="s">
        <v>165</v>
      </c>
      <c r="AB38" t="s">
        <v>165</v>
      </c>
      <c r="AC38" t="s">
        <v>165</v>
      </c>
      <c r="AD38" t="s">
        <v>165</v>
      </c>
      <c r="AE38" t="s">
        <v>165</v>
      </c>
      <c r="AF38" s="113">
        <v>912849</v>
      </c>
      <c r="AG38" s="113">
        <v>0</v>
      </c>
      <c r="AH38" s="113">
        <v>963603</v>
      </c>
      <c r="AI38" t="s">
        <v>159</v>
      </c>
      <c r="AJ38" t="s">
        <v>159</v>
      </c>
      <c r="AK38" t="s">
        <v>165</v>
      </c>
      <c r="AL38" t="s">
        <v>159</v>
      </c>
      <c r="AM38" t="s">
        <v>166</v>
      </c>
      <c r="AN38" t="s">
        <v>165</v>
      </c>
      <c r="AO38" t="s">
        <v>165</v>
      </c>
      <c r="AP38" t="s">
        <v>165</v>
      </c>
      <c r="AQ38" s="112">
        <v>805455</v>
      </c>
      <c r="AR38" s="113">
        <v>153036</v>
      </c>
      <c r="AS38" s="113">
        <v>958491</v>
      </c>
      <c r="AT38" s="113">
        <v>805455</v>
      </c>
      <c r="AU38" s="113">
        <v>958491</v>
      </c>
      <c r="AV38" s="112">
        <v>961047</v>
      </c>
      <c r="AW38" s="112">
        <v>961047</v>
      </c>
      <c r="AX38" s="112">
        <v>3614.7</v>
      </c>
      <c r="AY38" s="114">
        <v>3.8E-3</v>
      </c>
    </row>
    <row r="39" spans="1:53" ht="409.6" hidden="1">
      <c r="A39" t="s">
        <v>159</v>
      </c>
      <c r="B39" t="s">
        <v>159</v>
      </c>
      <c r="C39" t="s">
        <v>159</v>
      </c>
      <c r="D39" t="s">
        <v>250</v>
      </c>
      <c r="E39" s="3" t="s">
        <v>251</v>
      </c>
      <c r="F39" t="s">
        <v>162</v>
      </c>
      <c r="G39">
        <v>1</v>
      </c>
      <c r="I39" t="s">
        <v>159</v>
      </c>
      <c r="J39" t="s">
        <v>159</v>
      </c>
      <c r="K39" t="s">
        <v>159</v>
      </c>
      <c r="L39" t="s">
        <v>159</v>
      </c>
      <c r="M39" t="s">
        <v>159</v>
      </c>
      <c r="Q39" t="s">
        <v>163</v>
      </c>
      <c r="R39" t="s">
        <v>163</v>
      </c>
      <c r="S39" t="s">
        <v>163</v>
      </c>
      <c r="T39" t="s">
        <v>163</v>
      </c>
      <c r="U39" t="s">
        <v>163</v>
      </c>
      <c r="V39" t="s">
        <v>159</v>
      </c>
      <c r="W39" t="s">
        <v>159</v>
      </c>
      <c r="X39" t="s">
        <v>159</v>
      </c>
      <c r="Y39" t="s">
        <v>159</v>
      </c>
      <c r="Z39" t="s">
        <v>164</v>
      </c>
      <c r="AA39" t="s">
        <v>165</v>
      </c>
      <c r="AB39" t="s">
        <v>165</v>
      </c>
      <c r="AC39" t="s">
        <v>165</v>
      </c>
      <c r="AD39" t="s">
        <v>165</v>
      </c>
      <c r="AE39" t="s">
        <v>165</v>
      </c>
      <c r="AF39" s="113">
        <v>4178599</v>
      </c>
      <c r="AG39" s="113">
        <v>0</v>
      </c>
      <c r="AH39" s="113">
        <v>4410929</v>
      </c>
      <c r="AI39" t="s">
        <v>159</v>
      </c>
      <c r="AJ39" t="s">
        <v>159</v>
      </c>
      <c r="AK39" t="s">
        <v>165</v>
      </c>
      <c r="AL39" t="s">
        <v>159</v>
      </c>
      <c r="AM39" t="s">
        <v>166</v>
      </c>
      <c r="AN39" t="s">
        <v>165</v>
      </c>
      <c r="AO39" t="s">
        <v>165</v>
      </c>
      <c r="AP39" t="s">
        <v>165</v>
      </c>
      <c r="AQ39" s="112">
        <v>3686999</v>
      </c>
      <c r="AR39" s="113">
        <v>700530</v>
      </c>
      <c r="AS39" s="113">
        <v>4387529</v>
      </c>
      <c r="AT39" s="113">
        <v>3686999</v>
      </c>
      <c r="AU39" s="113">
        <v>4387529</v>
      </c>
      <c r="AV39" s="112">
        <v>4399229</v>
      </c>
      <c r="AW39" s="112">
        <v>4399229</v>
      </c>
      <c r="AX39" s="112">
        <v>16546.41</v>
      </c>
      <c r="AY39" s="114">
        <v>3.8E-3</v>
      </c>
    </row>
    <row r="40" spans="1:53" hidden="1">
      <c r="A40" t="s">
        <v>159</v>
      </c>
      <c r="B40" t="s">
        <v>159</v>
      </c>
      <c r="C40" t="s">
        <v>159</v>
      </c>
      <c r="D40" t="s">
        <v>252</v>
      </c>
      <c r="E40" t="s">
        <v>253</v>
      </c>
      <c r="F40" t="s">
        <v>162</v>
      </c>
      <c r="G40">
        <v>1</v>
      </c>
      <c r="I40" t="s">
        <v>159</v>
      </c>
      <c r="J40" t="s">
        <v>159</v>
      </c>
      <c r="K40" t="s">
        <v>159</v>
      </c>
      <c r="L40" t="s">
        <v>159</v>
      </c>
      <c r="M40" t="s">
        <v>159</v>
      </c>
      <c r="Q40" t="s">
        <v>163</v>
      </c>
      <c r="R40" t="s">
        <v>163</v>
      </c>
      <c r="S40" t="s">
        <v>163</v>
      </c>
      <c r="T40" t="s">
        <v>163</v>
      </c>
      <c r="U40" t="s">
        <v>163</v>
      </c>
      <c r="V40" t="s">
        <v>159</v>
      </c>
      <c r="W40" t="s">
        <v>159</v>
      </c>
      <c r="X40" t="s">
        <v>159</v>
      </c>
      <c r="Y40" t="s">
        <v>159</v>
      </c>
      <c r="Z40" t="s">
        <v>164</v>
      </c>
      <c r="AA40" t="s">
        <v>165</v>
      </c>
      <c r="AB40" t="s">
        <v>165</v>
      </c>
      <c r="AC40" t="s">
        <v>165</v>
      </c>
      <c r="AD40" t="s">
        <v>165</v>
      </c>
      <c r="AE40" t="s">
        <v>165</v>
      </c>
      <c r="AF40" s="113">
        <v>60462</v>
      </c>
      <c r="AG40" s="113">
        <v>0</v>
      </c>
      <c r="AH40" s="113">
        <v>63823</v>
      </c>
      <c r="AI40" t="s">
        <v>159</v>
      </c>
      <c r="AJ40" t="s">
        <v>159</v>
      </c>
      <c r="AK40" t="s">
        <v>165</v>
      </c>
      <c r="AL40" t="s">
        <v>159</v>
      </c>
      <c r="AM40" t="s">
        <v>166</v>
      </c>
      <c r="AN40" t="s">
        <v>165</v>
      </c>
      <c r="AO40" t="s">
        <v>165</v>
      </c>
      <c r="AP40" t="s">
        <v>165</v>
      </c>
      <c r="AQ40" s="112">
        <v>53348</v>
      </c>
      <c r="AR40" s="113">
        <v>10136</v>
      </c>
      <c r="AS40" s="113">
        <v>63485</v>
      </c>
      <c r="AT40" s="113">
        <v>53348</v>
      </c>
      <c r="AU40" s="113">
        <v>63485</v>
      </c>
      <c r="AV40" s="112">
        <v>63654</v>
      </c>
      <c r="AW40" s="112">
        <v>63654</v>
      </c>
      <c r="AX40" s="112">
        <v>239.42</v>
      </c>
      <c r="AY40" s="114">
        <v>3.8E-3</v>
      </c>
    </row>
    <row r="41" spans="1:53" hidden="1">
      <c r="A41" t="s">
        <v>159</v>
      </c>
      <c r="B41" t="s">
        <v>159</v>
      </c>
      <c r="C41" t="s">
        <v>159</v>
      </c>
      <c r="D41" t="s">
        <v>254</v>
      </c>
      <c r="E41" t="s">
        <v>255</v>
      </c>
      <c r="F41" t="s">
        <v>162</v>
      </c>
      <c r="G41">
        <v>1</v>
      </c>
      <c r="I41" t="s">
        <v>159</v>
      </c>
      <c r="J41" t="s">
        <v>159</v>
      </c>
      <c r="K41" t="s">
        <v>159</v>
      </c>
      <c r="L41" t="s">
        <v>159</v>
      </c>
      <c r="M41" t="s">
        <v>159</v>
      </c>
      <c r="Q41" t="s">
        <v>163</v>
      </c>
      <c r="R41" t="s">
        <v>163</v>
      </c>
      <c r="S41" t="s">
        <v>163</v>
      </c>
      <c r="T41" t="s">
        <v>163</v>
      </c>
      <c r="U41" t="s">
        <v>163</v>
      </c>
      <c r="V41" t="s">
        <v>159</v>
      </c>
      <c r="W41" t="s">
        <v>159</v>
      </c>
      <c r="X41" t="s">
        <v>159</v>
      </c>
      <c r="Y41" t="s">
        <v>159</v>
      </c>
      <c r="Z41" t="s">
        <v>164</v>
      </c>
      <c r="AA41" t="s">
        <v>165</v>
      </c>
      <c r="AB41" t="s">
        <v>165</v>
      </c>
      <c r="AC41" t="s">
        <v>165</v>
      </c>
      <c r="AD41" t="s">
        <v>165</v>
      </c>
      <c r="AE41" t="s">
        <v>165</v>
      </c>
      <c r="AF41" s="113">
        <v>1272504</v>
      </c>
      <c r="AG41" s="113">
        <v>0</v>
      </c>
      <c r="AH41" s="113">
        <v>1343255</v>
      </c>
      <c r="AI41" t="s">
        <v>159</v>
      </c>
      <c r="AJ41" t="s">
        <v>159</v>
      </c>
      <c r="AK41" t="s">
        <v>165</v>
      </c>
      <c r="AL41" t="s">
        <v>159</v>
      </c>
      <c r="AM41" t="s">
        <v>166</v>
      </c>
      <c r="AN41" t="s">
        <v>165</v>
      </c>
      <c r="AO41" t="s">
        <v>165</v>
      </c>
      <c r="AP41" t="s">
        <v>165</v>
      </c>
      <c r="AQ41" s="112">
        <v>1090717</v>
      </c>
      <c r="AR41" s="113">
        <v>207236</v>
      </c>
      <c r="AS41" s="113">
        <v>1297954</v>
      </c>
      <c r="AT41" s="113">
        <v>1090717</v>
      </c>
      <c r="AU41" s="113">
        <v>1297954</v>
      </c>
      <c r="AV41" s="112">
        <v>1320604</v>
      </c>
      <c r="AW41" s="112">
        <v>1320604</v>
      </c>
      <c r="AX41" s="112">
        <v>32032.73</v>
      </c>
      <c r="AY41" s="114">
        <v>2.4299999999999999E-2</v>
      </c>
    </row>
    <row r="42" spans="1:53" hidden="1">
      <c r="A42" t="s">
        <v>159</v>
      </c>
      <c r="B42" t="s">
        <v>159</v>
      </c>
      <c r="C42" t="s">
        <v>159</v>
      </c>
      <c r="D42" t="s">
        <v>256</v>
      </c>
      <c r="E42" t="s">
        <v>257</v>
      </c>
      <c r="F42" t="s">
        <v>162</v>
      </c>
      <c r="G42">
        <v>1</v>
      </c>
      <c r="I42" t="s">
        <v>159</v>
      </c>
      <c r="J42" t="s">
        <v>159</v>
      </c>
      <c r="K42" t="s">
        <v>159</v>
      </c>
      <c r="L42" t="s">
        <v>159</v>
      </c>
      <c r="M42" t="s">
        <v>159</v>
      </c>
      <c r="Q42" t="s">
        <v>163</v>
      </c>
      <c r="R42" t="s">
        <v>163</v>
      </c>
      <c r="S42" t="s">
        <v>163</v>
      </c>
      <c r="T42" t="s">
        <v>163</v>
      </c>
      <c r="U42" t="s">
        <v>163</v>
      </c>
      <c r="V42" t="s">
        <v>159</v>
      </c>
      <c r="W42" t="s">
        <v>159</v>
      </c>
      <c r="X42" t="s">
        <v>159</v>
      </c>
      <c r="Y42" t="s">
        <v>159</v>
      </c>
      <c r="Z42" t="s">
        <v>164</v>
      </c>
      <c r="AA42" t="s">
        <v>165</v>
      </c>
      <c r="AB42" t="s">
        <v>165</v>
      </c>
      <c r="AC42" t="s">
        <v>165</v>
      </c>
      <c r="AD42" t="s">
        <v>165</v>
      </c>
      <c r="AE42" t="s">
        <v>165</v>
      </c>
      <c r="AF42" s="113">
        <v>2539756</v>
      </c>
      <c r="AG42" s="113">
        <v>0</v>
      </c>
      <c r="AH42" s="113">
        <v>2680966</v>
      </c>
      <c r="AI42" t="s">
        <v>159</v>
      </c>
      <c r="AJ42" t="s">
        <v>159</v>
      </c>
      <c r="AK42" t="s">
        <v>165</v>
      </c>
      <c r="AL42" t="s">
        <v>159</v>
      </c>
      <c r="AM42" t="s">
        <v>166</v>
      </c>
      <c r="AN42" t="s">
        <v>165</v>
      </c>
      <c r="AO42" t="s">
        <v>165</v>
      </c>
      <c r="AP42" t="s">
        <v>165</v>
      </c>
      <c r="AQ42" s="112">
        <v>2176933</v>
      </c>
      <c r="AR42" s="113">
        <v>413617</v>
      </c>
      <c r="AS42" s="113">
        <v>2590551</v>
      </c>
      <c r="AT42" s="113">
        <v>2176933</v>
      </c>
      <c r="AU42" s="113">
        <v>2590551</v>
      </c>
      <c r="AV42" s="112">
        <v>2635758</v>
      </c>
      <c r="AW42" s="112">
        <v>2635758</v>
      </c>
      <c r="AX42" s="112">
        <v>63933.27</v>
      </c>
      <c r="AY42" s="114">
        <v>2.4299999999999999E-2</v>
      </c>
    </row>
    <row r="43" spans="1:53" hidden="1">
      <c r="A43" t="s">
        <v>159</v>
      </c>
      <c r="B43" t="s">
        <v>159</v>
      </c>
      <c r="C43" t="s">
        <v>159</v>
      </c>
      <c r="D43" t="s">
        <v>258</v>
      </c>
      <c r="E43" t="s">
        <v>259</v>
      </c>
      <c r="F43" t="s">
        <v>162</v>
      </c>
      <c r="G43">
        <v>1</v>
      </c>
      <c r="I43" t="s">
        <v>159</v>
      </c>
      <c r="J43" t="s">
        <v>159</v>
      </c>
      <c r="K43" t="s">
        <v>159</v>
      </c>
      <c r="L43" t="s">
        <v>159</v>
      </c>
      <c r="M43" t="s">
        <v>159</v>
      </c>
      <c r="Q43" t="s">
        <v>163</v>
      </c>
      <c r="R43" t="s">
        <v>163</v>
      </c>
      <c r="S43" t="s">
        <v>163</v>
      </c>
      <c r="T43" t="s">
        <v>163</v>
      </c>
      <c r="U43" t="s">
        <v>163</v>
      </c>
      <c r="V43" t="s">
        <v>159</v>
      </c>
      <c r="W43" t="s">
        <v>159</v>
      </c>
      <c r="X43" t="s">
        <v>159</v>
      </c>
      <c r="Y43" t="s">
        <v>159</v>
      </c>
      <c r="Z43" t="s">
        <v>164</v>
      </c>
      <c r="AA43" t="s">
        <v>165</v>
      </c>
      <c r="AB43" t="s">
        <v>165</v>
      </c>
      <c r="AC43" t="s">
        <v>165</v>
      </c>
      <c r="AD43" t="s">
        <v>165</v>
      </c>
      <c r="AE43" t="s">
        <v>165</v>
      </c>
      <c r="AF43" s="113">
        <v>3224896</v>
      </c>
      <c r="AG43" s="113">
        <v>0</v>
      </c>
      <c r="AH43" s="113">
        <v>3404200</v>
      </c>
      <c r="AI43" t="s">
        <v>159</v>
      </c>
      <c r="AJ43" t="s">
        <v>159</v>
      </c>
      <c r="AK43" t="s">
        <v>165</v>
      </c>
      <c r="AL43" t="s">
        <v>159</v>
      </c>
      <c r="AM43" t="s">
        <v>166</v>
      </c>
      <c r="AN43" t="s">
        <v>165</v>
      </c>
      <c r="AO43" t="s">
        <v>165</v>
      </c>
      <c r="AP43" t="s">
        <v>165</v>
      </c>
      <c r="AQ43" s="112">
        <v>2764196</v>
      </c>
      <c r="AR43" s="113">
        <v>525197</v>
      </c>
      <c r="AS43" s="113">
        <v>3289393</v>
      </c>
      <c r="AT43" s="113">
        <v>2764196</v>
      </c>
      <c r="AU43" s="113">
        <v>3289393</v>
      </c>
      <c r="AV43" s="112">
        <v>3346797</v>
      </c>
      <c r="AW43" s="112">
        <v>3346797</v>
      </c>
      <c r="AX43" s="112">
        <v>81180.3</v>
      </c>
      <c r="AY43" s="114">
        <v>2.4299999999999999E-2</v>
      </c>
    </row>
    <row r="44" spans="1:53" hidden="1">
      <c r="A44" t="s">
        <v>159</v>
      </c>
      <c r="B44" t="s">
        <v>159</v>
      </c>
      <c r="C44" t="s">
        <v>159</v>
      </c>
      <c r="D44" t="s">
        <v>260</v>
      </c>
      <c r="E44" t="s">
        <v>261</v>
      </c>
      <c r="F44" t="s">
        <v>162</v>
      </c>
      <c r="G44">
        <v>1</v>
      </c>
      <c r="I44" t="s">
        <v>159</v>
      </c>
      <c r="J44" t="s">
        <v>159</v>
      </c>
      <c r="K44" t="s">
        <v>159</v>
      </c>
      <c r="L44" t="s">
        <v>159</v>
      </c>
      <c r="M44" t="s">
        <v>159</v>
      </c>
      <c r="Q44" t="s">
        <v>163</v>
      </c>
      <c r="R44" t="s">
        <v>163</v>
      </c>
      <c r="S44" t="s">
        <v>163</v>
      </c>
      <c r="T44" t="s">
        <v>163</v>
      </c>
      <c r="U44" t="s">
        <v>163</v>
      </c>
      <c r="V44" t="s">
        <v>159</v>
      </c>
      <c r="W44" t="s">
        <v>159</v>
      </c>
      <c r="X44" t="s">
        <v>159</v>
      </c>
      <c r="Y44" t="s">
        <v>159</v>
      </c>
      <c r="Z44" t="s">
        <v>164</v>
      </c>
      <c r="AA44" t="s">
        <v>165</v>
      </c>
      <c r="AB44" t="s">
        <v>165</v>
      </c>
      <c r="AC44" t="s">
        <v>165</v>
      </c>
      <c r="AD44" t="s">
        <v>165</v>
      </c>
      <c r="AE44" t="s">
        <v>165</v>
      </c>
      <c r="AF44" s="113">
        <v>3624891</v>
      </c>
      <c r="AG44" s="113">
        <v>0</v>
      </c>
      <c r="AH44" s="113">
        <v>3826434</v>
      </c>
      <c r="AI44" t="s">
        <v>159</v>
      </c>
      <c r="AJ44" t="s">
        <v>159</v>
      </c>
      <c r="AK44" t="s">
        <v>165</v>
      </c>
      <c r="AL44" t="s">
        <v>159</v>
      </c>
      <c r="AM44" t="s">
        <v>166</v>
      </c>
      <c r="AN44" t="s">
        <v>165</v>
      </c>
      <c r="AO44" t="s">
        <v>165</v>
      </c>
      <c r="AP44" t="s">
        <v>165</v>
      </c>
      <c r="AQ44" s="112">
        <v>3107049</v>
      </c>
      <c r="AR44" s="113">
        <v>590339</v>
      </c>
      <c r="AS44" s="113">
        <v>3697388</v>
      </c>
      <c r="AT44" s="113">
        <v>3107049</v>
      </c>
      <c r="AU44" s="113">
        <v>3697388</v>
      </c>
      <c r="AV44" s="112">
        <v>3761911</v>
      </c>
      <c r="AW44" s="112">
        <v>3761911</v>
      </c>
      <c r="AX44" s="112">
        <v>91249.37</v>
      </c>
      <c r="AY44" s="114">
        <v>2.4299999999999999E-2</v>
      </c>
    </row>
    <row r="45" spans="1:53" hidden="1">
      <c r="A45" t="s">
        <v>80</v>
      </c>
      <c r="B45" t="s">
        <v>148</v>
      </c>
      <c r="C45" t="s">
        <v>262</v>
      </c>
      <c r="D45" t="s">
        <v>263</v>
      </c>
      <c r="E45" t="s">
        <v>264</v>
      </c>
      <c r="F45" t="s">
        <v>178</v>
      </c>
      <c r="G45">
        <v>1</v>
      </c>
      <c r="H45" t="s">
        <v>196</v>
      </c>
      <c r="I45" t="s">
        <v>86</v>
      </c>
      <c r="J45" s="111">
        <v>46134</v>
      </c>
      <c r="K45" t="s">
        <v>265</v>
      </c>
      <c r="L45" t="s">
        <v>93</v>
      </c>
      <c r="M45" t="s">
        <v>266</v>
      </c>
      <c r="N45" s="112">
        <v>1320000</v>
      </c>
      <c r="O45" t="s">
        <v>97</v>
      </c>
      <c r="P45" t="s">
        <v>91</v>
      </c>
      <c r="Q45" s="112">
        <v>1320000</v>
      </c>
      <c r="R45" s="113">
        <v>250800</v>
      </c>
      <c r="S45" s="113">
        <v>1570800</v>
      </c>
      <c r="T45" s="113">
        <v>1320000</v>
      </c>
      <c r="U45" s="113">
        <v>1570800</v>
      </c>
      <c r="V45" t="s">
        <v>86</v>
      </c>
      <c r="W45" s="111">
        <v>46134</v>
      </c>
      <c r="X45" t="s">
        <v>208</v>
      </c>
      <c r="Y45" t="s">
        <v>93</v>
      </c>
      <c r="Z45" t="s">
        <v>209</v>
      </c>
      <c r="AA45" s="112">
        <v>1261500</v>
      </c>
      <c r="AB45" t="s">
        <v>97</v>
      </c>
      <c r="AC45" t="s">
        <v>91</v>
      </c>
      <c r="AD45" s="112">
        <v>1261500</v>
      </c>
      <c r="AE45" s="113">
        <v>239685</v>
      </c>
      <c r="AF45" s="113">
        <v>1501185</v>
      </c>
      <c r="AG45" s="113">
        <v>1261500</v>
      </c>
      <c r="AH45" s="113">
        <v>1501185</v>
      </c>
      <c r="AI45" t="s">
        <v>86</v>
      </c>
      <c r="AJ45" s="111">
        <v>46080</v>
      </c>
      <c r="AK45" t="s">
        <v>267</v>
      </c>
      <c r="AL45" t="s">
        <v>93</v>
      </c>
      <c r="AM45" t="s">
        <v>268</v>
      </c>
      <c r="AN45" s="112">
        <v>1600000</v>
      </c>
      <c r="AO45" t="s">
        <v>97</v>
      </c>
      <c r="AP45" t="s">
        <v>91</v>
      </c>
      <c r="AQ45" s="112">
        <v>1600000</v>
      </c>
      <c r="AR45" s="113">
        <v>304000</v>
      </c>
      <c r="AS45" s="113">
        <v>1904000</v>
      </c>
      <c r="AT45" s="113">
        <v>1600000</v>
      </c>
      <c r="AU45" s="113">
        <v>1904000</v>
      </c>
      <c r="AV45" s="112">
        <v>1658661.67</v>
      </c>
      <c r="AW45" s="112">
        <v>1658661.67</v>
      </c>
      <c r="AX45" s="112">
        <v>215301.5</v>
      </c>
      <c r="AY45" s="114">
        <v>0.1298</v>
      </c>
      <c r="BA45">
        <v>3</v>
      </c>
    </row>
    <row r="46" spans="1:53" hidden="1">
      <c r="A46" t="s">
        <v>159</v>
      </c>
      <c r="B46" t="s">
        <v>159</v>
      </c>
      <c r="C46" t="s">
        <v>159</v>
      </c>
      <c r="D46" t="s">
        <v>269</v>
      </c>
      <c r="E46" t="s">
        <v>270</v>
      </c>
      <c r="F46" t="s">
        <v>162</v>
      </c>
      <c r="G46">
        <v>1</v>
      </c>
      <c r="I46" t="s">
        <v>159</v>
      </c>
      <c r="J46" t="s">
        <v>159</v>
      </c>
      <c r="K46" t="s">
        <v>159</v>
      </c>
      <c r="L46" t="s">
        <v>159</v>
      </c>
      <c r="M46" t="s">
        <v>159</v>
      </c>
      <c r="Q46" t="s">
        <v>163</v>
      </c>
      <c r="R46" t="s">
        <v>163</v>
      </c>
      <c r="S46" t="s">
        <v>163</v>
      </c>
      <c r="T46" t="s">
        <v>163</v>
      </c>
      <c r="U46" t="s">
        <v>163</v>
      </c>
      <c r="V46" t="s">
        <v>159</v>
      </c>
      <c r="W46" t="s">
        <v>159</v>
      </c>
      <c r="X46" t="s">
        <v>159</v>
      </c>
      <c r="Y46" t="s">
        <v>159</v>
      </c>
      <c r="Z46" t="s">
        <v>164</v>
      </c>
      <c r="AA46" t="s">
        <v>165</v>
      </c>
      <c r="AB46" t="s">
        <v>165</v>
      </c>
      <c r="AC46" t="s">
        <v>165</v>
      </c>
      <c r="AD46" t="s">
        <v>165</v>
      </c>
      <c r="AE46" t="s">
        <v>165</v>
      </c>
      <c r="AF46" s="113">
        <v>1841264</v>
      </c>
      <c r="AG46" s="113">
        <v>0</v>
      </c>
      <c r="AH46" s="113">
        <v>1943638</v>
      </c>
      <c r="AI46" t="s">
        <v>159</v>
      </c>
      <c r="AJ46" t="s">
        <v>159</v>
      </c>
      <c r="AK46" t="s">
        <v>165</v>
      </c>
      <c r="AL46" t="s">
        <v>159</v>
      </c>
      <c r="AM46" t="s">
        <v>166</v>
      </c>
      <c r="AN46" t="s">
        <v>165</v>
      </c>
      <c r="AO46" t="s">
        <v>165</v>
      </c>
      <c r="AP46" t="s">
        <v>165</v>
      </c>
      <c r="AQ46" s="112">
        <v>1578226</v>
      </c>
      <c r="AR46" s="113">
        <v>299863</v>
      </c>
      <c r="AS46" s="113">
        <v>1878089</v>
      </c>
      <c r="AT46" s="113">
        <v>1578226</v>
      </c>
      <c r="AU46" s="113">
        <v>1878089</v>
      </c>
      <c r="AV46" s="112">
        <v>1910863</v>
      </c>
      <c r="AW46" s="112">
        <v>1910863</v>
      </c>
      <c r="AX46" s="112">
        <v>46350.13</v>
      </c>
      <c r="AY46" s="114">
        <v>2.4299999999999999E-2</v>
      </c>
    </row>
    <row r="47" spans="1:53" hidden="1">
      <c r="A47" t="s">
        <v>159</v>
      </c>
      <c r="B47" t="s">
        <v>159</v>
      </c>
      <c r="C47" t="s">
        <v>159</v>
      </c>
      <c r="D47" t="s">
        <v>271</v>
      </c>
      <c r="E47" t="s">
        <v>272</v>
      </c>
      <c r="F47" t="s">
        <v>162</v>
      </c>
      <c r="G47">
        <v>1</v>
      </c>
      <c r="I47" t="s">
        <v>159</v>
      </c>
      <c r="J47" t="s">
        <v>159</v>
      </c>
      <c r="K47" t="s">
        <v>159</v>
      </c>
      <c r="L47" t="s">
        <v>159</v>
      </c>
      <c r="M47" t="s">
        <v>159</v>
      </c>
      <c r="Q47" t="s">
        <v>163</v>
      </c>
      <c r="R47" t="s">
        <v>163</v>
      </c>
      <c r="S47" t="s">
        <v>163</v>
      </c>
      <c r="T47" t="s">
        <v>163</v>
      </c>
      <c r="U47" t="s">
        <v>163</v>
      </c>
      <c r="V47" t="s">
        <v>159</v>
      </c>
      <c r="W47" t="s">
        <v>159</v>
      </c>
      <c r="X47" t="s">
        <v>159</v>
      </c>
      <c r="Y47" t="s">
        <v>159</v>
      </c>
      <c r="Z47" t="s">
        <v>164</v>
      </c>
      <c r="AA47" t="s">
        <v>165</v>
      </c>
      <c r="AB47" t="s">
        <v>165</v>
      </c>
      <c r="AC47" t="s">
        <v>165</v>
      </c>
      <c r="AD47" t="s">
        <v>165</v>
      </c>
      <c r="AE47" t="s">
        <v>165</v>
      </c>
      <c r="AF47" s="113">
        <v>207999</v>
      </c>
      <c r="AG47" s="113">
        <v>0</v>
      </c>
      <c r="AH47" s="113">
        <v>219563</v>
      </c>
      <c r="AI47" t="s">
        <v>159</v>
      </c>
      <c r="AJ47" t="s">
        <v>159</v>
      </c>
      <c r="AK47" t="s">
        <v>165</v>
      </c>
      <c r="AL47" t="s">
        <v>159</v>
      </c>
      <c r="AM47" t="s">
        <v>166</v>
      </c>
      <c r="AN47" t="s">
        <v>165</v>
      </c>
      <c r="AO47" t="s">
        <v>165</v>
      </c>
      <c r="AP47" t="s">
        <v>165</v>
      </c>
      <c r="AQ47" s="112">
        <v>178284</v>
      </c>
      <c r="AR47" s="113">
        <v>33874</v>
      </c>
      <c r="AS47" s="113">
        <v>212158</v>
      </c>
      <c r="AT47" s="113">
        <v>178284</v>
      </c>
      <c r="AU47" s="113">
        <v>212158</v>
      </c>
      <c r="AV47" s="112">
        <v>215861</v>
      </c>
      <c r="AW47" s="112">
        <v>215861</v>
      </c>
      <c r="AX47" s="112">
        <v>5235.95</v>
      </c>
      <c r="AY47" s="114">
        <v>2.4299999999999999E-2</v>
      </c>
    </row>
    <row r="48" spans="1:53" ht="409.6" hidden="1">
      <c r="A48" t="s">
        <v>159</v>
      </c>
      <c r="B48" t="s">
        <v>159</v>
      </c>
      <c r="C48" t="s">
        <v>159</v>
      </c>
      <c r="D48" t="s">
        <v>273</v>
      </c>
      <c r="E48" s="3" t="s">
        <v>274</v>
      </c>
      <c r="F48" t="s">
        <v>162</v>
      </c>
      <c r="G48">
        <v>1</v>
      </c>
      <c r="I48" t="s">
        <v>159</v>
      </c>
      <c r="J48" t="s">
        <v>159</v>
      </c>
      <c r="K48" t="s">
        <v>159</v>
      </c>
      <c r="L48" t="s">
        <v>159</v>
      </c>
      <c r="M48" t="s">
        <v>159</v>
      </c>
      <c r="Q48" t="s">
        <v>163</v>
      </c>
      <c r="R48" t="s">
        <v>163</v>
      </c>
      <c r="S48" t="s">
        <v>163</v>
      </c>
      <c r="T48" t="s">
        <v>163</v>
      </c>
      <c r="U48" t="s">
        <v>163</v>
      </c>
      <c r="V48" t="s">
        <v>159</v>
      </c>
      <c r="W48" t="s">
        <v>159</v>
      </c>
      <c r="X48" t="s">
        <v>159</v>
      </c>
      <c r="Y48" t="s">
        <v>159</v>
      </c>
      <c r="Z48" t="s">
        <v>164</v>
      </c>
      <c r="AA48" t="s">
        <v>165</v>
      </c>
      <c r="AB48" t="s">
        <v>165</v>
      </c>
      <c r="AC48" t="s">
        <v>165</v>
      </c>
      <c r="AD48" t="s">
        <v>165</v>
      </c>
      <c r="AE48" t="s">
        <v>165</v>
      </c>
      <c r="AF48" s="113">
        <v>91344</v>
      </c>
      <c r="AG48" s="113">
        <v>0</v>
      </c>
      <c r="AH48" s="113">
        <v>96423</v>
      </c>
      <c r="AI48" t="s">
        <v>159</v>
      </c>
      <c r="AJ48" t="s">
        <v>159</v>
      </c>
      <c r="AK48" t="s">
        <v>165</v>
      </c>
      <c r="AL48" t="s">
        <v>159</v>
      </c>
      <c r="AM48" t="s">
        <v>166</v>
      </c>
      <c r="AN48" t="s">
        <v>165</v>
      </c>
      <c r="AO48" t="s">
        <v>165</v>
      </c>
      <c r="AP48" t="s">
        <v>165</v>
      </c>
      <c r="AQ48" s="112">
        <v>78295</v>
      </c>
      <c r="AR48" s="113">
        <v>14876</v>
      </c>
      <c r="AS48" s="113">
        <v>93171</v>
      </c>
      <c r="AT48" s="113">
        <v>78295</v>
      </c>
      <c r="AU48" s="113">
        <v>93171</v>
      </c>
      <c r="AV48" s="112">
        <v>94797</v>
      </c>
      <c r="AW48" s="112">
        <v>94797</v>
      </c>
      <c r="AX48" s="112">
        <v>2299.4</v>
      </c>
      <c r="AY48" s="114">
        <v>2.4299999999999999E-2</v>
      </c>
    </row>
    <row r="49" spans="1:53" hidden="1">
      <c r="A49" t="s">
        <v>159</v>
      </c>
      <c r="B49" t="s">
        <v>159</v>
      </c>
      <c r="C49" t="s">
        <v>159</v>
      </c>
      <c r="D49" t="s">
        <v>275</v>
      </c>
      <c r="E49" t="s">
        <v>276</v>
      </c>
      <c r="F49" t="s">
        <v>162</v>
      </c>
      <c r="G49">
        <v>1</v>
      </c>
      <c r="I49" t="s">
        <v>159</v>
      </c>
      <c r="J49" t="s">
        <v>159</v>
      </c>
      <c r="K49" t="s">
        <v>159</v>
      </c>
      <c r="L49" t="s">
        <v>159</v>
      </c>
      <c r="M49" t="s">
        <v>159</v>
      </c>
      <c r="Q49" t="s">
        <v>163</v>
      </c>
      <c r="R49" t="s">
        <v>163</v>
      </c>
      <c r="S49" t="s">
        <v>163</v>
      </c>
      <c r="T49" t="s">
        <v>163</v>
      </c>
      <c r="U49" t="s">
        <v>163</v>
      </c>
      <c r="V49" t="s">
        <v>159</v>
      </c>
      <c r="W49" t="s">
        <v>159</v>
      </c>
      <c r="X49" t="s">
        <v>159</v>
      </c>
      <c r="Y49" t="s">
        <v>159</v>
      </c>
      <c r="Z49" t="s">
        <v>164</v>
      </c>
      <c r="AA49" t="s">
        <v>165</v>
      </c>
      <c r="AB49" t="s">
        <v>165</v>
      </c>
      <c r="AC49" t="s">
        <v>165</v>
      </c>
      <c r="AD49" t="s">
        <v>165</v>
      </c>
      <c r="AE49" t="s">
        <v>165</v>
      </c>
      <c r="AF49" s="113">
        <v>1100084</v>
      </c>
      <c r="AG49" s="113">
        <v>0</v>
      </c>
      <c r="AH49" s="113">
        <v>1161248</v>
      </c>
      <c r="AI49" t="s">
        <v>159</v>
      </c>
      <c r="AJ49" t="s">
        <v>159</v>
      </c>
      <c r="AK49" t="s">
        <v>165</v>
      </c>
      <c r="AL49" t="s">
        <v>159</v>
      </c>
      <c r="AM49" t="s">
        <v>166</v>
      </c>
      <c r="AN49" t="s">
        <v>165</v>
      </c>
      <c r="AO49" t="s">
        <v>165</v>
      </c>
      <c r="AP49" t="s">
        <v>165</v>
      </c>
      <c r="AQ49" s="112">
        <v>961418</v>
      </c>
      <c r="AR49" s="113">
        <v>182669</v>
      </c>
      <c r="AS49" s="113">
        <v>1144087</v>
      </c>
      <c r="AT49" s="113">
        <v>961418</v>
      </c>
      <c r="AU49" s="113">
        <v>1144087</v>
      </c>
      <c r="AV49" s="112">
        <v>1152667</v>
      </c>
      <c r="AW49" s="112">
        <v>1152667</v>
      </c>
      <c r="AX49" s="112">
        <v>12134.87</v>
      </c>
      <c r="AY49" s="114">
        <v>1.0500000000000001E-2</v>
      </c>
    </row>
    <row r="50" spans="1:53" hidden="1">
      <c r="A50" t="s">
        <v>80</v>
      </c>
      <c r="B50" t="s">
        <v>148</v>
      </c>
      <c r="C50" t="s">
        <v>193</v>
      </c>
      <c r="D50" t="s">
        <v>277</v>
      </c>
      <c r="E50" t="s">
        <v>278</v>
      </c>
      <c r="F50" t="s">
        <v>84</v>
      </c>
      <c r="G50">
        <v>1</v>
      </c>
      <c r="H50" t="s">
        <v>196</v>
      </c>
      <c r="I50" t="s">
        <v>86</v>
      </c>
      <c r="J50" s="111">
        <v>46152</v>
      </c>
      <c r="K50" t="s">
        <v>197</v>
      </c>
      <c r="L50" t="s">
        <v>88</v>
      </c>
      <c r="M50" t="s">
        <v>198</v>
      </c>
      <c r="N50" s="112">
        <v>1150000</v>
      </c>
      <c r="O50" t="s">
        <v>97</v>
      </c>
      <c r="P50" t="s">
        <v>91</v>
      </c>
      <c r="Q50" s="112">
        <v>1150000</v>
      </c>
      <c r="R50" s="113">
        <v>218500</v>
      </c>
      <c r="S50" s="113">
        <v>1368500</v>
      </c>
      <c r="T50" s="113">
        <v>1150000</v>
      </c>
      <c r="U50" s="113">
        <v>1368500</v>
      </c>
      <c r="V50" t="s">
        <v>86</v>
      </c>
      <c r="W50" s="111">
        <v>46152</v>
      </c>
      <c r="X50" t="s">
        <v>279</v>
      </c>
      <c r="Y50" t="s">
        <v>93</v>
      </c>
      <c r="Z50" t="s">
        <v>280</v>
      </c>
      <c r="AA50" s="112">
        <v>1008403</v>
      </c>
      <c r="AB50" t="s">
        <v>97</v>
      </c>
      <c r="AC50" t="s">
        <v>91</v>
      </c>
      <c r="AD50" s="112">
        <v>1008403</v>
      </c>
      <c r="AE50" s="113">
        <v>191597</v>
      </c>
      <c r="AF50" s="113">
        <v>1200000</v>
      </c>
      <c r="AG50" s="113">
        <v>1008403</v>
      </c>
      <c r="AH50" s="113">
        <v>1200000</v>
      </c>
      <c r="AI50" t="s">
        <v>281</v>
      </c>
      <c r="AJ50" s="111">
        <v>46071</v>
      </c>
      <c r="AK50" t="s">
        <v>201</v>
      </c>
      <c r="AL50" t="s">
        <v>93</v>
      </c>
      <c r="AM50" t="s">
        <v>202</v>
      </c>
      <c r="AN50" s="112">
        <v>1100000</v>
      </c>
      <c r="AO50" t="s">
        <v>97</v>
      </c>
      <c r="AP50" t="s">
        <v>91</v>
      </c>
      <c r="AQ50" s="112">
        <v>1100000</v>
      </c>
      <c r="AR50" s="113">
        <v>209000</v>
      </c>
      <c r="AS50" s="113">
        <v>1309000</v>
      </c>
      <c r="AT50" s="113">
        <v>1100000</v>
      </c>
      <c r="AU50" s="113">
        <v>1309000</v>
      </c>
      <c r="AV50" s="112">
        <v>1292499.8600000001</v>
      </c>
      <c r="AW50" s="112">
        <v>1292499.8600000001</v>
      </c>
      <c r="AX50" s="112">
        <v>85453.440000000002</v>
      </c>
      <c r="AY50" s="114">
        <v>6.6100000000000006E-2</v>
      </c>
      <c r="BA50">
        <v>3</v>
      </c>
    </row>
    <row r="51" spans="1:53" hidden="1">
      <c r="A51" t="s">
        <v>159</v>
      </c>
      <c r="B51" t="s">
        <v>159</v>
      </c>
      <c r="C51" t="s">
        <v>159</v>
      </c>
      <c r="D51" t="s">
        <v>282</v>
      </c>
      <c r="E51" t="s">
        <v>283</v>
      </c>
      <c r="F51" t="s">
        <v>162</v>
      </c>
      <c r="G51">
        <v>1</v>
      </c>
      <c r="I51" t="s">
        <v>159</v>
      </c>
      <c r="J51" t="s">
        <v>159</v>
      </c>
      <c r="K51" t="s">
        <v>159</v>
      </c>
      <c r="L51" t="s">
        <v>159</v>
      </c>
      <c r="M51" t="s">
        <v>159</v>
      </c>
      <c r="Q51" t="s">
        <v>163</v>
      </c>
      <c r="R51" t="s">
        <v>163</v>
      </c>
      <c r="S51" t="s">
        <v>163</v>
      </c>
      <c r="T51" t="s">
        <v>163</v>
      </c>
      <c r="U51" t="s">
        <v>163</v>
      </c>
      <c r="V51" t="s">
        <v>159</v>
      </c>
      <c r="W51" t="s">
        <v>159</v>
      </c>
      <c r="X51" t="s">
        <v>159</v>
      </c>
      <c r="Y51" t="s">
        <v>159</v>
      </c>
      <c r="Z51" t="s">
        <v>164</v>
      </c>
      <c r="AA51" t="s">
        <v>165</v>
      </c>
      <c r="AB51" t="s">
        <v>165</v>
      </c>
      <c r="AC51" t="s">
        <v>165</v>
      </c>
      <c r="AD51" t="s">
        <v>165</v>
      </c>
      <c r="AE51" t="s">
        <v>165</v>
      </c>
      <c r="AF51" s="113">
        <v>2251784</v>
      </c>
      <c r="AG51" s="113">
        <v>0</v>
      </c>
      <c r="AH51" s="113">
        <v>2376983</v>
      </c>
      <c r="AI51" t="s">
        <v>159</v>
      </c>
      <c r="AJ51" t="s">
        <v>159</v>
      </c>
      <c r="AK51" t="s">
        <v>165</v>
      </c>
      <c r="AL51" t="s">
        <v>159</v>
      </c>
      <c r="AM51" t="s">
        <v>166</v>
      </c>
      <c r="AN51" t="s">
        <v>165</v>
      </c>
      <c r="AO51" t="s">
        <v>165</v>
      </c>
      <c r="AP51" t="s">
        <v>165</v>
      </c>
      <c r="AQ51" s="112">
        <v>1986868</v>
      </c>
      <c r="AR51" s="113">
        <v>377505</v>
      </c>
      <c r="AS51" s="113">
        <v>2364373</v>
      </c>
      <c r="AT51" s="113">
        <v>1986868</v>
      </c>
      <c r="AU51" s="113">
        <v>2364373</v>
      </c>
      <c r="AV51" s="112">
        <v>2370678</v>
      </c>
      <c r="AW51" s="112">
        <v>2370678</v>
      </c>
      <c r="AX51" s="112">
        <v>8916.61</v>
      </c>
      <c r="AY51" s="114">
        <v>3.8E-3</v>
      </c>
    </row>
    <row r="52" spans="1:53" hidden="1">
      <c r="A52" t="s">
        <v>159</v>
      </c>
      <c r="B52" t="s">
        <v>159</v>
      </c>
      <c r="C52" t="s">
        <v>159</v>
      </c>
      <c r="D52" t="s">
        <v>284</v>
      </c>
      <c r="E52" t="s">
        <v>285</v>
      </c>
      <c r="F52" t="s">
        <v>162</v>
      </c>
      <c r="G52">
        <v>1</v>
      </c>
      <c r="I52" t="s">
        <v>159</v>
      </c>
      <c r="J52" t="s">
        <v>159</v>
      </c>
      <c r="K52" t="s">
        <v>159</v>
      </c>
      <c r="L52" t="s">
        <v>159</v>
      </c>
      <c r="M52" t="s">
        <v>159</v>
      </c>
      <c r="Q52" t="s">
        <v>163</v>
      </c>
      <c r="R52" t="s">
        <v>163</v>
      </c>
      <c r="S52" t="s">
        <v>163</v>
      </c>
      <c r="T52" t="s">
        <v>163</v>
      </c>
      <c r="U52" t="s">
        <v>163</v>
      </c>
      <c r="V52" t="s">
        <v>159</v>
      </c>
      <c r="W52" t="s">
        <v>159</v>
      </c>
      <c r="X52" t="s">
        <v>159</v>
      </c>
      <c r="Y52" t="s">
        <v>159</v>
      </c>
      <c r="Z52" t="s">
        <v>164</v>
      </c>
      <c r="AA52" t="s">
        <v>165</v>
      </c>
      <c r="AB52" t="s">
        <v>165</v>
      </c>
      <c r="AC52" t="s">
        <v>165</v>
      </c>
      <c r="AD52" t="s">
        <v>165</v>
      </c>
      <c r="AE52" t="s">
        <v>165</v>
      </c>
      <c r="AF52" s="113">
        <v>2664284</v>
      </c>
      <c r="AG52" s="113">
        <v>0</v>
      </c>
      <c r="AH52" s="113">
        <v>2812418</v>
      </c>
      <c r="AI52" t="s">
        <v>159</v>
      </c>
      <c r="AJ52" t="s">
        <v>159</v>
      </c>
      <c r="AK52" t="s">
        <v>165</v>
      </c>
      <c r="AL52" t="s">
        <v>159</v>
      </c>
      <c r="AM52" t="s">
        <v>166</v>
      </c>
      <c r="AN52" t="s">
        <v>165</v>
      </c>
      <c r="AO52" t="s">
        <v>165</v>
      </c>
      <c r="AP52" t="s">
        <v>165</v>
      </c>
      <c r="AQ52" s="112">
        <v>2350838</v>
      </c>
      <c r="AR52" s="113">
        <v>446659</v>
      </c>
      <c r="AS52" s="113">
        <v>2797498</v>
      </c>
      <c r="AT52" s="113">
        <v>2350838</v>
      </c>
      <c r="AU52" s="113">
        <v>2797498</v>
      </c>
      <c r="AV52" s="112">
        <v>2804958</v>
      </c>
      <c r="AW52" s="112">
        <v>2804958</v>
      </c>
      <c r="AX52" s="112">
        <v>10550.02</v>
      </c>
      <c r="AY52" s="114">
        <v>3.8E-3</v>
      </c>
    </row>
    <row r="53" spans="1:53" hidden="1">
      <c r="A53" t="s">
        <v>80</v>
      </c>
      <c r="B53" t="s">
        <v>148</v>
      </c>
      <c r="C53" t="s">
        <v>286</v>
      </c>
      <c r="D53" t="s">
        <v>287</v>
      </c>
      <c r="E53" t="s">
        <v>288</v>
      </c>
      <c r="F53" t="s">
        <v>84</v>
      </c>
      <c r="G53">
        <v>1</v>
      </c>
      <c r="H53" t="s">
        <v>196</v>
      </c>
      <c r="I53" t="s">
        <v>289</v>
      </c>
      <c r="J53" s="111">
        <v>46056</v>
      </c>
      <c r="K53" t="s">
        <v>290</v>
      </c>
      <c r="L53" t="s">
        <v>93</v>
      </c>
      <c r="M53" t="s">
        <v>209</v>
      </c>
      <c r="N53" s="112">
        <v>1050000</v>
      </c>
      <c r="O53" t="s">
        <v>97</v>
      </c>
      <c r="P53" t="s">
        <v>91</v>
      </c>
      <c r="Q53" s="112">
        <v>1050000</v>
      </c>
      <c r="R53" s="113">
        <v>199500</v>
      </c>
      <c r="S53" s="113">
        <v>1249500</v>
      </c>
      <c r="T53" s="113">
        <v>1050000</v>
      </c>
      <c r="U53" s="113">
        <v>1249500</v>
      </c>
      <c r="V53" t="s">
        <v>289</v>
      </c>
      <c r="W53" s="111">
        <v>46070</v>
      </c>
      <c r="X53" t="s">
        <v>291</v>
      </c>
      <c r="Y53" t="s">
        <v>93</v>
      </c>
      <c r="Z53" t="s">
        <v>292</v>
      </c>
      <c r="AA53" s="112">
        <v>1500000</v>
      </c>
      <c r="AB53" t="s">
        <v>97</v>
      </c>
      <c r="AC53" t="s">
        <v>91</v>
      </c>
      <c r="AD53" s="112">
        <v>1500000</v>
      </c>
      <c r="AE53" s="113">
        <v>285000</v>
      </c>
      <c r="AF53" s="113">
        <v>1785000</v>
      </c>
      <c r="AG53" s="113">
        <v>1500000</v>
      </c>
      <c r="AH53" s="113">
        <v>1785000</v>
      </c>
      <c r="AI53" t="s">
        <v>289</v>
      </c>
      <c r="AJ53" s="111">
        <v>46105</v>
      </c>
      <c r="AK53" t="s">
        <v>293</v>
      </c>
      <c r="AL53" t="s">
        <v>93</v>
      </c>
      <c r="AM53" t="s">
        <v>294</v>
      </c>
      <c r="AN53" s="112">
        <v>1260504</v>
      </c>
      <c r="AO53" t="s">
        <v>97</v>
      </c>
      <c r="AP53" t="s">
        <v>91</v>
      </c>
      <c r="AQ53" s="112">
        <v>1260504</v>
      </c>
      <c r="AR53" s="113">
        <v>239496</v>
      </c>
      <c r="AS53" s="113">
        <v>1500000</v>
      </c>
      <c r="AT53" s="113">
        <v>1260504</v>
      </c>
      <c r="AU53" s="113">
        <v>1500000</v>
      </c>
      <c r="AV53" s="112">
        <v>1511499.92</v>
      </c>
      <c r="AW53" s="112">
        <v>1511499.92</v>
      </c>
      <c r="AX53" s="112">
        <v>267935.17</v>
      </c>
      <c r="AY53" s="114">
        <v>0.17730000000000001</v>
      </c>
      <c r="BA53">
        <v>3</v>
      </c>
    </row>
    <row r="54" spans="1:53" hidden="1">
      <c r="A54" t="s">
        <v>80</v>
      </c>
      <c r="B54" t="s">
        <v>148</v>
      </c>
      <c r="C54" t="s">
        <v>286</v>
      </c>
      <c r="D54" t="s">
        <v>295</v>
      </c>
      <c r="E54" t="s">
        <v>296</v>
      </c>
      <c r="F54" t="s">
        <v>84</v>
      </c>
      <c r="G54">
        <v>1</v>
      </c>
      <c r="H54" t="s">
        <v>196</v>
      </c>
      <c r="I54" t="s">
        <v>289</v>
      </c>
      <c r="J54" s="111">
        <v>46056</v>
      </c>
      <c r="K54" t="s">
        <v>290</v>
      </c>
      <c r="L54" t="s">
        <v>93</v>
      </c>
      <c r="M54" t="s">
        <v>209</v>
      </c>
      <c r="N54" s="112">
        <v>1050000</v>
      </c>
      <c r="O54" t="s">
        <v>97</v>
      </c>
      <c r="P54" t="s">
        <v>91</v>
      </c>
      <c r="Q54" s="112">
        <v>1050000</v>
      </c>
      <c r="R54" s="113">
        <v>199500</v>
      </c>
      <c r="S54" s="113">
        <v>1249500</v>
      </c>
      <c r="T54" s="113">
        <v>1050000</v>
      </c>
      <c r="U54" s="113">
        <v>1249500</v>
      </c>
      <c r="V54" t="s">
        <v>289</v>
      </c>
      <c r="W54" s="111">
        <v>46070</v>
      </c>
      <c r="X54" t="s">
        <v>291</v>
      </c>
      <c r="Y54" t="s">
        <v>93</v>
      </c>
      <c r="Z54" t="s">
        <v>292</v>
      </c>
      <c r="AA54" s="112">
        <v>1500000</v>
      </c>
      <c r="AB54" t="s">
        <v>97</v>
      </c>
      <c r="AC54" t="s">
        <v>91</v>
      </c>
      <c r="AD54" s="112">
        <v>1500000</v>
      </c>
      <c r="AE54" s="113">
        <v>285000</v>
      </c>
      <c r="AF54" s="113">
        <v>1785000</v>
      </c>
      <c r="AG54" s="113">
        <v>1500000</v>
      </c>
      <c r="AH54" s="113">
        <v>1785000</v>
      </c>
      <c r="AI54" t="s">
        <v>289</v>
      </c>
      <c r="AJ54" s="111">
        <v>46105</v>
      </c>
      <c r="AK54" t="s">
        <v>293</v>
      </c>
      <c r="AL54" t="s">
        <v>93</v>
      </c>
      <c r="AM54" t="s">
        <v>294</v>
      </c>
      <c r="AN54" s="112">
        <v>1260504</v>
      </c>
      <c r="AO54" t="s">
        <v>97</v>
      </c>
      <c r="AP54" t="s">
        <v>91</v>
      </c>
      <c r="AQ54" s="112">
        <v>1260504</v>
      </c>
      <c r="AR54" s="113">
        <v>239496</v>
      </c>
      <c r="AS54" s="113">
        <v>1500000</v>
      </c>
      <c r="AT54" s="113">
        <v>1260504</v>
      </c>
      <c r="AU54" s="113">
        <v>1500000</v>
      </c>
      <c r="AV54" s="112">
        <v>1511499.92</v>
      </c>
      <c r="AW54" s="112">
        <v>1511499.92</v>
      </c>
      <c r="AX54" s="112">
        <v>267935.17</v>
      </c>
      <c r="AY54" s="114">
        <v>0.17730000000000001</v>
      </c>
      <c r="BA54">
        <v>3</v>
      </c>
    </row>
    <row r="55" spans="1:53" ht="409.6" hidden="1">
      <c r="A55" t="s">
        <v>80</v>
      </c>
      <c r="B55" t="s">
        <v>148</v>
      </c>
      <c r="C55" t="s">
        <v>286</v>
      </c>
      <c r="D55" t="s">
        <v>297</v>
      </c>
      <c r="E55" s="3" t="s">
        <v>298</v>
      </c>
      <c r="F55" t="s">
        <v>84</v>
      </c>
      <c r="G55">
        <v>1</v>
      </c>
      <c r="H55" t="s">
        <v>196</v>
      </c>
      <c r="I55" t="s">
        <v>86</v>
      </c>
      <c r="J55" s="111">
        <v>46134</v>
      </c>
      <c r="K55" t="s">
        <v>208</v>
      </c>
      <c r="L55" t="s">
        <v>93</v>
      </c>
      <c r="M55" t="s">
        <v>209</v>
      </c>
      <c r="N55" s="112">
        <v>4590000</v>
      </c>
      <c r="O55" t="s">
        <v>97</v>
      </c>
      <c r="P55" t="s">
        <v>91</v>
      </c>
      <c r="Q55" s="112">
        <v>4590000</v>
      </c>
      <c r="R55" s="113">
        <v>872100</v>
      </c>
      <c r="S55" s="113">
        <v>5462100</v>
      </c>
      <c r="T55" s="113">
        <v>4590000</v>
      </c>
      <c r="U55" s="113">
        <v>5462100</v>
      </c>
      <c r="V55" t="s">
        <v>86</v>
      </c>
      <c r="W55" s="111">
        <v>46134</v>
      </c>
      <c r="X55" t="s">
        <v>299</v>
      </c>
      <c r="Y55" t="s">
        <v>93</v>
      </c>
      <c r="Z55" t="s">
        <v>300</v>
      </c>
      <c r="AA55" s="112">
        <v>4550000</v>
      </c>
      <c r="AB55" t="s">
        <v>90</v>
      </c>
      <c r="AC55" t="s">
        <v>91</v>
      </c>
      <c r="AD55" s="112">
        <v>3823529.41</v>
      </c>
      <c r="AE55" s="113">
        <v>726471</v>
      </c>
      <c r="AF55" s="113">
        <v>4550000</v>
      </c>
      <c r="AG55" s="113">
        <v>4550000</v>
      </c>
      <c r="AH55" s="113">
        <v>4550000</v>
      </c>
      <c r="AV55" s="112">
        <v>5006050</v>
      </c>
      <c r="AW55" s="112">
        <v>5006050</v>
      </c>
      <c r="AX55" s="112">
        <v>644952.1</v>
      </c>
      <c r="AY55" s="114">
        <v>0.1288</v>
      </c>
      <c r="BA55">
        <v>2</v>
      </c>
    </row>
    <row r="56" spans="1:53" ht="409.6" hidden="1">
      <c r="A56" t="s">
        <v>159</v>
      </c>
      <c r="B56" t="s">
        <v>159</v>
      </c>
      <c r="C56" t="s">
        <v>159</v>
      </c>
      <c r="D56" t="s">
        <v>301</v>
      </c>
      <c r="E56" s="3" t="s">
        <v>302</v>
      </c>
      <c r="F56" t="s">
        <v>162</v>
      </c>
      <c r="G56">
        <v>1</v>
      </c>
      <c r="I56" t="s">
        <v>159</v>
      </c>
      <c r="J56" t="s">
        <v>159</v>
      </c>
      <c r="K56" t="s">
        <v>159</v>
      </c>
      <c r="L56" t="s">
        <v>159</v>
      </c>
      <c r="M56" t="s">
        <v>159</v>
      </c>
      <c r="Q56" t="s">
        <v>163</v>
      </c>
      <c r="R56" t="s">
        <v>163</v>
      </c>
      <c r="S56" t="s">
        <v>163</v>
      </c>
      <c r="T56" t="s">
        <v>163</v>
      </c>
      <c r="U56" t="s">
        <v>163</v>
      </c>
      <c r="V56" t="s">
        <v>159</v>
      </c>
      <c r="W56" t="s">
        <v>159</v>
      </c>
      <c r="X56" t="s">
        <v>159</v>
      </c>
      <c r="Y56" t="s">
        <v>159</v>
      </c>
      <c r="Z56" t="s">
        <v>164</v>
      </c>
      <c r="AA56" t="s">
        <v>165</v>
      </c>
      <c r="AB56" t="s">
        <v>165</v>
      </c>
      <c r="AC56" t="s">
        <v>165</v>
      </c>
      <c r="AD56" t="s">
        <v>165</v>
      </c>
      <c r="AE56" t="s">
        <v>165</v>
      </c>
      <c r="AF56" s="113">
        <v>3035117</v>
      </c>
      <c r="AG56" s="113">
        <v>0</v>
      </c>
      <c r="AH56" s="113">
        <v>3203870</v>
      </c>
      <c r="AI56" t="s">
        <v>159</v>
      </c>
      <c r="AJ56" t="s">
        <v>159</v>
      </c>
      <c r="AK56" t="s">
        <v>165</v>
      </c>
      <c r="AL56" t="s">
        <v>159</v>
      </c>
      <c r="AM56" t="s">
        <v>166</v>
      </c>
      <c r="AN56" t="s">
        <v>165</v>
      </c>
      <c r="AO56" t="s">
        <v>165</v>
      </c>
      <c r="AP56" t="s">
        <v>165</v>
      </c>
      <c r="AQ56" s="112">
        <v>2601529</v>
      </c>
      <c r="AR56" s="113">
        <v>494290</v>
      </c>
      <c r="AS56" s="113">
        <v>3095819</v>
      </c>
      <c r="AT56" s="113">
        <v>2601529</v>
      </c>
      <c r="AU56" s="113">
        <v>3095819</v>
      </c>
      <c r="AV56" s="112">
        <v>3149844</v>
      </c>
      <c r="AW56" s="112">
        <v>3149844</v>
      </c>
      <c r="AX56" s="112">
        <v>76403</v>
      </c>
      <c r="AY56" s="114">
        <v>2.4299999999999999E-2</v>
      </c>
    </row>
    <row r="57" spans="1:53" hidden="1">
      <c r="A57" t="s">
        <v>80</v>
      </c>
      <c r="B57" t="s">
        <v>148</v>
      </c>
      <c r="C57" t="s">
        <v>286</v>
      </c>
      <c r="D57" t="s">
        <v>303</v>
      </c>
      <c r="E57" t="s">
        <v>304</v>
      </c>
      <c r="F57" t="s">
        <v>84</v>
      </c>
      <c r="G57">
        <v>1</v>
      </c>
      <c r="H57" t="s">
        <v>196</v>
      </c>
      <c r="I57" t="s">
        <v>289</v>
      </c>
      <c r="J57" s="111">
        <v>46056</v>
      </c>
      <c r="K57" t="s">
        <v>290</v>
      </c>
      <c r="L57" t="s">
        <v>93</v>
      </c>
      <c r="M57" t="s">
        <v>209</v>
      </c>
      <c r="N57" s="112">
        <v>1650000</v>
      </c>
      <c r="O57" t="s">
        <v>97</v>
      </c>
      <c r="P57" t="s">
        <v>91</v>
      </c>
      <c r="Q57" s="112">
        <v>1650000</v>
      </c>
      <c r="R57" s="113">
        <v>313500</v>
      </c>
      <c r="S57" s="113">
        <v>1963500</v>
      </c>
      <c r="T57" s="113">
        <v>1650000</v>
      </c>
      <c r="U57" s="113">
        <v>1963500</v>
      </c>
      <c r="V57" t="s">
        <v>305</v>
      </c>
      <c r="W57" s="111">
        <v>46070</v>
      </c>
      <c r="X57" t="s">
        <v>291</v>
      </c>
      <c r="Y57" t="s">
        <v>93</v>
      </c>
      <c r="Z57" t="s">
        <v>292</v>
      </c>
      <c r="AA57" s="112">
        <v>2000000</v>
      </c>
      <c r="AB57" t="s">
        <v>97</v>
      </c>
      <c r="AC57" t="s">
        <v>91</v>
      </c>
      <c r="AD57" s="112">
        <v>2000000</v>
      </c>
      <c r="AE57" s="113">
        <v>380000</v>
      </c>
      <c r="AF57" s="113">
        <v>2380000</v>
      </c>
      <c r="AG57" s="113">
        <v>2000000</v>
      </c>
      <c r="AH57" s="113">
        <v>2380000</v>
      </c>
      <c r="AI57" t="s">
        <v>289</v>
      </c>
      <c r="AJ57" s="111">
        <v>46105</v>
      </c>
      <c r="AK57" t="s">
        <v>293</v>
      </c>
      <c r="AL57" t="s">
        <v>93</v>
      </c>
      <c r="AM57" t="s">
        <v>294</v>
      </c>
      <c r="AN57" s="112">
        <v>1680672</v>
      </c>
      <c r="AO57" t="s">
        <v>97</v>
      </c>
      <c r="AP57" t="s">
        <v>91</v>
      </c>
      <c r="AQ57" s="112">
        <v>1680672</v>
      </c>
      <c r="AR57" s="113">
        <v>319328</v>
      </c>
      <c r="AS57" s="113">
        <v>2000000</v>
      </c>
      <c r="AT57" s="113">
        <v>1680672</v>
      </c>
      <c r="AU57" s="113">
        <v>2000000</v>
      </c>
      <c r="AV57" s="112">
        <v>2114499.89</v>
      </c>
      <c r="AW57" s="112">
        <v>2114499.89</v>
      </c>
      <c r="AX57" s="112">
        <v>230652.96</v>
      </c>
      <c r="AY57" s="114">
        <v>0.1091</v>
      </c>
      <c r="BA57">
        <v>3</v>
      </c>
    </row>
    <row r="58" spans="1:53" hidden="1">
      <c r="A58" t="s">
        <v>80</v>
      </c>
      <c r="B58" t="s">
        <v>148</v>
      </c>
      <c r="C58" t="s">
        <v>286</v>
      </c>
      <c r="D58" t="s">
        <v>306</v>
      </c>
      <c r="E58" t="s">
        <v>307</v>
      </c>
      <c r="F58" t="s">
        <v>84</v>
      </c>
      <c r="G58">
        <v>1</v>
      </c>
      <c r="H58" t="s">
        <v>196</v>
      </c>
      <c r="I58" t="s">
        <v>289</v>
      </c>
      <c r="J58" s="111">
        <v>46056</v>
      </c>
      <c r="K58" t="s">
        <v>290</v>
      </c>
      <c r="L58" t="s">
        <v>93</v>
      </c>
      <c r="M58" t="s">
        <v>209</v>
      </c>
      <c r="N58" s="112">
        <v>1650000</v>
      </c>
      <c r="O58" t="s">
        <v>97</v>
      </c>
      <c r="P58" t="s">
        <v>91</v>
      </c>
      <c r="Q58" s="112">
        <v>1650000</v>
      </c>
      <c r="R58" s="113">
        <v>313500</v>
      </c>
      <c r="S58" s="113">
        <v>1963500</v>
      </c>
      <c r="T58" s="113">
        <v>1650000</v>
      </c>
      <c r="U58" s="113">
        <v>1963500</v>
      </c>
      <c r="V58" t="s">
        <v>289</v>
      </c>
      <c r="W58" s="111">
        <v>46070</v>
      </c>
      <c r="X58" t="s">
        <v>291</v>
      </c>
      <c r="Y58" t="s">
        <v>93</v>
      </c>
      <c r="Z58" t="s">
        <v>292</v>
      </c>
      <c r="AA58" s="112">
        <v>2000000</v>
      </c>
      <c r="AB58" t="s">
        <v>97</v>
      </c>
      <c r="AC58" t="s">
        <v>91</v>
      </c>
      <c r="AD58" s="112">
        <v>2000000</v>
      </c>
      <c r="AE58" s="113">
        <v>380000</v>
      </c>
      <c r="AF58" s="113">
        <v>2380000</v>
      </c>
      <c r="AG58" s="113">
        <v>2000000</v>
      </c>
      <c r="AH58" s="113">
        <v>2380000</v>
      </c>
      <c r="AI58" t="s">
        <v>289</v>
      </c>
      <c r="AJ58" s="111">
        <v>46105</v>
      </c>
      <c r="AK58" t="s">
        <v>293</v>
      </c>
      <c r="AL58" t="s">
        <v>93</v>
      </c>
      <c r="AM58" t="s">
        <v>294</v>
      </c>
      <c r="AN58" s="112">
        <v>1680672</v>
      </c>
      <c r="AO58" t="s">
        <v>97</v>
      </c>
      <c r="AP58" t="s">
        <v>91</v>
      </c>
      <c r="AQ58" s="112">
        <v>1680672</v>
      </c>
      <c r="AR58" s="113">
        <v>319328</v>
      </c>
      <c r="AS58" s="113">
        <v>2000000</v>
      </c>
      <c r="AT58" s="113">
        <v>1680672</v>
      </c>
      <c r="AU58" s="113">
        <v>2000000</v>
      </c>
      <c r="AV58" s="112">
        <v>2114499.89</v>
      </c>
      <c r="AW58" s="112">
        <v>2114499.89</v>
      </c>
      <c r="AX58" s="112">
        <v>230652.96</v>
      </c>
      <c r="AY58" s="114">
        <v>0.1091</v>
      </c>
      <c r="BA58">
        <v>3</v>
      </c>
    </row>
    <row r="59" spans="1:53" ht="409.6" hidden="1">
      <c r="A59" t="s">
        <v>80</v>
      </c>
      <c r="B59" t="s">
        <v>148</v>
      </c>
      <c r="C59" t="s">
        <v>286</v>
      </c>
      <c r="D59" t="s">
        <v>308</v>
      </c>
      <c r="E59" s="3" t="s">
        <v>309</v>
      </c>
      <c r="F59" t="s">
        <v>84</v>
      </c>
      <c r="G59">
        <v>1</v>
      </c>
      <c r="H59" t="s">
        <v>196</v>
      </c>
      <c r="I59" t="s">
        <v>289</v>
      </c>
      <c r="J59" s="111">
        <v>46056</v>
      </c>
      <c r="K59" t="s">
        <v>290</v>
      </c>
      <c r="L59" t="s">
        <v>93</v>
      </c>
      <c r="M59" t="s">
        <v>209</v>
      </c>
      <c r="N59" s="112">
        <v>2150000</v>
      </c>
      <c r="O59" t="s">
        <v>97</v>
      </c>
      <c r="P59" t="s">
        <v>91</v>
      </c>
      <c r="Q59" s="112">
        <v>2150000</v>
      </c>
      <c r="R59" s="113">
        <v>408500</v>
      </c>
      <c r="S59" s="113">
        <v>2558500</v>
      </c>
      <c r="T59" s="113">
        <v>2150000</v>
      </c>
      <c r="U59" s="113">
        <v>2558500</v>
      </c>
      <c r="V59" t="s">
        <v>289</v>
      </c>
      <c r="W59" s="111">
        <v>46070</v>
      </c>
      <c r="X59" t="s">
        <v>291</v>
      </c>
      <c r="Y59" t="s">
        <v>93</v>
      </c>
      <c r="Z59" t="s">
        <v>292</v>
      </c>
      <c r="AA59" s="112">
        <v>3000000</v>
      </c>
      <c r="AB59" t="s">
        <v>97</v>
      </c>
      <c r="AC59" t="s">
        <v>91</v>
      </c>
      <c r="AD59" s="112">
        <v>3000000</v>
      </c>
      <c r="AE59" s="113">
        <v>570000</v>
      </c>
      <c r="AF59" s="113">
        <v>3570000</v>
      </c>
      <c r="AG59" s="113">
        <v>3000000</v>
      </c>
      <c r="AH59" s="113">
        <v>3570000</v>
      </c>
      <c r="AI59" t="s">
        <v>289</v>
      </c>
      <c r="AJ59" s="111">
        <v>46105</v>
      </c>
      <c r="AK59" t="s">
        <v>293</v>
      </c>
      <c r="AL59" t="s">
        <v>93</v>
      </c>
      <c r="AM59" t="s">
        <v>294</v>
      </c>
      <c r="AN59" s="112">
        <v>2521008</v>
      </c>
      <c r="AO59" t="s">
        <v>97</v>
      </c>
      <c r="AP59" t="s">
        <v>91</v>
      </c>
      <c r="AQ59" s="112">
        <v>2521008</v>
      </c>
      <c r="AR59" s="113">
        <v>478992</v>
      </c>
      <c r="AS59" s="113">
        <v>3000000</v>
      </c>
      <c r="AT59" s="113">
        <v>2521008</v>
      </c>
      <c r="AU59" s="113">
        <v>3000000</v>
      </c>
      <c r="AV59" s="112">
        <v>3042833.17</v>
      </c>
      <c r="AW59" s="112">
        <v>3042833.17</v>
      </c>
      <c r="AX59" s="112">
        <v>507108.57</v>
      </c>
      <c r="AY59" s="114">
        <v>0.16669999999999999</v>
      </c>
      <c r="BA59">
        <v>3</v>
      </c>
    </row>
    <row r="60" spans="1:53" ht="409.6" hidden="1">
      <c r="A60" t="s">
        <v>159</v>
      </c>
      <c r="B60" t="s">
        <v>159</v>
      </c>
      <c r="C60" t="s">
        <v>159</v>
      </c>
      <c r="D60" t="s">
        <v>310</v>
      </c>
      <c r="E60" s="3" t="s">
        <v>311</v>
      </c>
      <c r="F60" t="s">
        <v>162</v>
      </c>
      <c r="G60">
        <v>1</v>
      </c>
      <c r="I60" t="s">
        <v>159</v>
      </c>
      <c r="J60" t="s">
        <v>159</v>
      </c>
      <c r="K60" t="s">
        <v>159</v>
      </c>
      <c r="L60" t="s">
        <v>159</v>
      </c>
      <c r="M60" t="s">
        <v>159</v>
      </c>
      <c r="Q60" t="s">
        <v>163</v>
      </c>
      <c r="R60" t="s">
        <v>163</v>
      </c>
      <c r="S60" t="s">
        <v>163</v>
      </c>
      <c r="T60" t="s">
        <v>163</v>
      </c>
      <c r="U60" t="s">
        <v>163</v>
      </c>
      <c r="V60" t="s">
        <v>159</v>
      </c>
      <c r="W60" t="s">
        <v>159</v>
      </c>
      <c r="X60" t="s">
        <v>159</v>
      </c>
      <c r="Y60" t="s">
        <v>159</v>
      </c>
      <c r="Z60" t="s">
        <v>164</v>
      </c>
      <c r="AA60" t="s">
        <v>165</v>
      </c>
      <c r="AB60" t="s">
        <v>165</v>
      </c>
      <c r="AC60" t="s">
        <v>165</v>
      </c>
      <c r="AD60" t="s">
        <v>165</v>
      </c>
      <c r="AE60" t="s">
        <v>165</v>
      </c>
      <c r="AF60" s="113">
        <v>4989117</v>
      </c>
      <c r="AG60" s="113">
        <v>0</v>
      </c>
      <c r="AH60" s="113">
        <v>5266512</v>
      </c>
      <c r="AI60" t="s">
        <v>159</v>
      </c>
      <c r="AJ60" t="s">
        <v>159</v>
      </c>
      <c r="AK60" t="s">
        <v>165</v>
      </c>
      <c r="AL60" t="s">
        <v>159</v>
      </c>
      <c r="AM60" t="s">
        <v>166</v>
      </c>
      <c r="AN60" t="s">
        <v>165</v>
      </c>
      <c r="AO60" t="s">
        <v>165</v>
      </c>
      <c r="AP60" t="s">
        <v>165</v>
      </c>
      <c r="AQ60" s="112">
        <v>4276386</v>
      </c>
      <c r="AR60" s="113">
        <v>812513</v>
      </c>
      <c r="AS60" s="113">
        <v>5088899</v>
      </c>
      <c r="AT60" s="113">
        <v>4276386</v>
      </c>
      <c r="AU60" s="113">
        <v>5088899</v>
      </c>
      <c r="AV60" s="112">
        <v>5177706</v>
      </c>
      <c r="AW60" s="112">
        <v>5177706</v>
      </c>
      <c r="AX60" s="112">
        <v>125591.05</v>
      </c>
      <c r="AY60" s="114">
        <v>2.4299999999999999E-2</v>
      </c>
    </row>
    <row r="61" spans="1:53" ht="409.6" hidden="1">
      <c r="A61" t="s">
        <v>159</v>
      </c>
      <c r="B61" t="s">
        <v>159</v>
      </c>
      <c r="C61" t="s">
        <v>159</v>
      </c>
      <c r="D61" t="s">
        <v>312</v>
      </c>
      <c r="E61" s="3" t="s">
        <v>313</v>
      </c>
      <c r="F61" t="s">
        <v>162</v>
      </c>
      <c r="G61">
        <v>1</v>
      </c>
      <c r="I61" t="s">
        <v>159</v>
      </c>
      <c r="J61" t="s">
        <v>159</v>
      </c>
      <c r="K61" t="s">
        <v>159</v>
      </c>
      <c r="L61" t="s">
        <v>159</v>
      </c>
      <c r="M61" t="s">
        <v>159</v>
      </c>
      <c r="Q61" t="s">
        <v>163</v>
      </c>
      <c r="R61" t="s">
        <v>163</v>
      </c>
      <c r="S61" t="s">
        <v>163</v>
      </c>
      <c r="T61" t="s">
        <v>163</v>
      </c>
      <c r="U61" t="s">
        <v>163</v>
      </c>
      <c r="V61" t="s">
        <v>159</v>
      </c>
      <c r="W61" t="s">
        <v>159</v>
      </c>
      <c r="X61" t="s">
        <v>159</v>
      </c>
      <c r="Y61" t="s">
        <v>159</v>
      </c>
      <c r="Z61" t="s">
        <v>164</v>
      </c>
      <c r="AA61" t="s">
        <v>165</v>
      </c>
      <c r="AB61" t="s">
        <v>165</v>
      </c>
      <c r="AC61" t="s">
        <v>165</v>
      </c>
      <c r="AD61" t="s">
        <v>165</v>
      </c>
      <c r="AE61" t="s">
        <v>165</v>
      </c>
      <c r="AF61" s="113">
        <v>5400011</v>
      </c>
      <c r="AG61" s="113">
        <v>0</v>
      </c>
      <c r="AH61" s="113">
        <v>5700252</v>
      </c>
      <c r="AI61" t="s">
        <v>159</v>
      </c>
      <c r="AJ61" t="s">
        <v>159</v>
      </c>
      <c r="AK61" t="s">
        <v>165</v>
      </c>
      <c r="AL61" t="s">
        <v>159</v>
      </c>
      <c r="AM61" t="s">
        <v>166</v>
      </c>
      <c r="AN61" t="s">
        <v>165</v>
      </c>
      <c r="AO61" t="s">
        <v>165</v>
      </c>
      <c r="AP61" t="s">
        <v>165</v>
      </c>
      <c r="AQ61" s="112">
        <v>4628581</v>
      </c>
      <c r="AR61" s="113">
        <v>879430</v>
      </c>
      <c r="AS61" s="113">
        <v>5508011</v>
      </c>
      <c r="AT61" s="113">
        <v>4628581</v>
      </c>
      <c r="AU61" s="113">
        <v>5508011</v>
      </c>
      <c r="AV61" s="112">
        <v>5604132</v>
      </c>
      <c r="AW61" s="112">
        <v>5604132</v>
      </c>
      <c r="AX61" s="112">
        <v>135934.49</v>
      </c>
      <c r="AY61" s="114">
        <v>2.4299999999999999E-2</v>
      </c>
    </row>
    <row r="62" spans="1:53" ht="409.6" hidden="1">
      <c r="A62" t="s">
        <v>159</v>
      </c>
      <c r="B62" t="s">
        <v>159</v>
      </c>
      <c r="C62" t="s">
        <v>159</v>
      </c>
      <c r="D62" t="s">
        <v>314</v>
      </c>
      <c r="E62" s="3" t="s">
        <v>315</v>
      </c>
      <c r="F62" t="s">
        <v>162</v>
      </c>
      <c r="G62">
        <v>1</v>
      </c>
      <c r="I62" t="s">
        <v>159</v>
      </c>
      <c r="J62" t="s">
        <v>159</v>
      </c>
      <c r="K62" t="s">
        <v>159</v>
      </c>
      <c r="L62" t="s">
        <v>159</v>
      </c>
      <c r="M62" t="s">
        <v>159</v>
      </c>
      <c r="Q62" t="s">
        <v>163</v>
      </c>
      <c r="R62" t="s">
        <v>163</v>
      </c>
      <c r="S62" t="s">
        <v>163</v>
      </c>
      <c r="T62" t="s">
        <v>163</v>
      </c>
      <c r="U62" t="s">
        <v>163</v>
      </c>
      <c r="V62" t="s">
        <v>159</v>
      </c>
      <c r="W62" t="s">
        <v>159</v>
      </c>
      <c r="X62" t="s">
        <v>159</v>
      </c>
      <c r="Y62" t="s">
        <v>159</v>
      </c>
      <c r="Z62" t="s">
        <v>164</v>
      </c>
      <c r="AA62" t="s">
        <v>165</v>
      </c>
      <c r="AB62" t="s">
        <v>165</v>
      </c>
      <c r="AC62" t="s">
        <v>165</v>
      </c>
      <c r="AD62" t="s">
        <v>165</v>
      </c>
      <c r="AE62" t="s">
        <v>165</v>
      </c>
      <c r="AF62" s="113">
        <v>7600023</v>
      </c>
      <c r="AG62" s="113">
        <v>0</v>
      </c>
      <c r="AH62" s="113">
        <v>8022584</v>
      </c>
      <c r="AI62" t="s">
        <v>159</v>
      </c>
      <c r="AJ62" t="s">
        <v>159</v>
      </c>
      <c r="AK62" t="s">
        <v>165</v>
      </c>
      <c r="AL62" t="s">
        <v>159</v>
      </c>
      <c r="AM62" t="s">
        <v>166</v>
      </c>
      <c r="AN62" t="s">
        <v>165</v>
      </c>
      <c r="AO62" t="s">
        <v>165</v>
      </c>
      <c r="AP62" t="s">
        <v>165</v>
      </c>
      <c r="AQ62" s="112">
        <v>6705902</v>
      </c>
      <c r="AR62" s="113">
        <v>1274121</v>
      </c>
      <c r="AS62" s="113">
        <v>7980024</v>
      </c>
      <c r="AT62" s="113">
        <v>6705902</v>
      </c>
      <c r="AU62" s="113">
        <v>7980024</v>
      </c>
      <c r="AV62" s="112">
        <v>8001304</v>
      </c>
      <c r="AW62" s="112">
        <v>8001304</v>
      </c>
      <c r="AX62" s="112">
        <v>30094.55</v>
      </c>
      <c r="AY62" s="114">
        <v>3.8E-3</v>
      </c>
    </row>
    <row r="63" spans="1:53" ht="259.14999999999998" hidden="1">
      <c r="A63" t="s">
        <v>159</v>
      </c>
      <c r="B63" t="s">
        <v>159</v>
      </c>
      <c r="C63" t="s">
        <v>159</v>
      </c>
      <c r="D63" t="s">
        <v>316</v>
      </c>
      <c r="E63" s="3" t="s">
        <v>317</v>
      </c>
      <c r="F63" t="s">
        <v>162</v>
      </c>
      <c r="G63">
        <v>1</v>
      </c>
      <c r="I63" t="s">
        <v>159</v>
      </c>
      <c r="J63" t="s">
        <v>159</v>
      </c>
      <c r="K63" t="s">
        <v>159</v>
      </c>
      <c r="L63" t="s">
        <v>159</v>
      </c>
      <c r="M63" t="s">
        <v>159</v>
      </c>
      <c r="Q63" t="s">
        <v>163</v>
      </c>
      <c r="R63" t="s">
        <v>163</v>
      </c>
      <c r="S63" t="s">
        <v>163</v>
      </c>
      <c r="T63" t="s">
        <v>163</v>
      </c>
      <c r="U63" t="s">
        <v>163</v>
      </c>
      <c r="V63" t="s">
        <v>159</v>
      </c>
      <c r="W63" t="s">
        <v>159</v>
      </c>
      <c r="X63" t="s">
        <v>159</v>
      </c>
      <c r="Y63" t="s">
        <v>159</v>
      </c>
      <c r="Z63" t="s">
        <v>164</v>
      </c>
      <c r="AA63" t="s">
        <v>165</v>
      </c>
      <c r="AB63" t="s">
        <v>165</v>
      </c>
      <c r="AC63" t="s">
        <v>165</v>
      </c>
      <c r="AD63" t="s">
        <v>165</v>
      </c>
      <c r="AE63" t="s">
        <v>165</v>
      </c>
      <c r="AF63" s="113">
        <v>99787</v>
      </c>
      <c r="AG63" s="113">
        <v>0</v>
      </c>
      <c r="AH63" s="113">
        <v>105335</v>
      </c>
      <c r="AI63" t="s">
        <v>159</v>
      </c>
      <c r="AJ63" t="s">
        <v>159</v>
      </c>
      <c r="AK63" t="s">
        <v>165</v>
      </c>
      <c r="AL63" t="s">
        <v>159</v>
      </c>
      <c r="AM63" t="s">
        <v>166</v>
      </c>
      <c r="AN63" t="s">
        <v>165</v>
      </c>
      <c r="AO63" t="s">
        <v>165</v>
      </c>
      <c r="AP63" t="s">
        <v>165</v>
      </c>
      <c r="AQ63" s="112">
        <v>85532</v>
      </c>
      <c r="AR63" s="113">
        <v>16251</v>
      </c>
      <c r="AS63" s="113">
        <v>101783</v>
      </c>
      <c r="AT63" s="113">
        <v>85532</v>
      </c>
      <c r="AU63" s="113">
        <v>101783</v>
      </c>
      <c r="AV63" s="112">
        <v>103559</v>
      </c>
      <c r="AW63" s="112">
        <v>103559</v>
      </c>
      <c r="AX63" s="112">
        <v>2511.94</v>
      </c>
      <c r="AY63" s="114">
        <v>2.4299999999999999E-2</v>
      </c>
    </row>
    <row r="64" spans="1:53" hidden="1">
      <c r="A64" t="s">
        <v>80</v>
      </c>
      <c r="B64" t="s">
        <v>148</v>
      </c>
      <c r="C64" t="s">
        <v>193</v>
      </c>
      <c r="D64" t="s">
        <v>318</v>
      </c>
      <c r="E64" t="s">
        <v>319</v>
      </c>
      <c r="F64" t="s">
        <v>84</v>
      </c>
      <c r="G64">
        <v>1</v>
      </c>
      <c r="H64" t="s">
        <v>196</v>
      </c>
      <c r="I64" t="s">
        <v>289</v>
      </c>
      <c r="J64" s="111">
        <v>46071</v>
      </c>
      <c r="K64" t="s">
        <v>197</v>
      </c>
      <c r="L64" t="s">
        <v>93</v>
      </c>
      <c r="M64" t="s">
        <v>198</v>
      </c>
      <c r="N64" s="112">
        <v>3280000</v>
      </c>
      <c r="O64" t="s">
        <v>97</v>
      </c>
      <c r="P64" t="s">
        <v>91</v>
      </c>
      <c r="Q64" s="112">
        <v>3280000</v>
      </c>
      <c r="R64" s="113">
        <v>623200</v>
      </c>
      <c r="S64" s="113">
        <v>3903200</v>
      </c>
      <c r="T64" s="113">
        <v>3280000</v>
      </c>
      <c r="U64" s="113">
        <v>3903200</v>
      </c>
      <c r="V64" t="s">
        <v>281</v>
      </c>
      <c r="W64" s="111">
        <v>46071</v>
      </c>
      <c r="X64" t="s">
        <v>199</v>
      </c>
      <c r="Y64" t="s">
        <v>93</v>
      </c>
      <c r="Z64" t="s">
        <v>200</v>
      </c>
      <c r="AA64" s="112">
        <v>5000000</v>
      </c>
      <c r="AB64" t="s">
        <v>97</v>
      </c>
      <c r="AC64" t="s">
        <v>91</v>
      </c>
      <c r="AD64" s="112">
        <v>5000000</v>
      </c>
      <c r="AE64" s="113">
        <v>950000</v>
      </c>
      <c r="AF64" s="113">
        <v>5950000</v>
      </c>
      <c r="AG64" s="113">
        <v>5000000</v>
      </c>
      <c r="AH64" s="113">
        <v>5950000</v>
      </c>
      <c r="AI64" t="s">
        <v>281</v>
      </c>
      <c r="AJ64" s="111">
        <v>46071</v>
      </c>
      <c r="AK64" t="s">
        <v>201</v>
      </c>
      <c r="AL64" t="s">
        <v>93</v>
      </c>
      <c r="AM64" t="s">
        <v>202</v>
      </c>
      <c r="AN64" s="112">
        <v>4200000</v>
      </c>
      <c r="AO64" t="s">
        <v>97</v>
      </c>
      <c r="AP64" t="s">
        <v>91</v>
      </c>
      <c r="AQ64" s="112">
        <v>4200000</v>
      </c>
      <c r="AR64" s="113">
        <v>798000</v>
      </c>
      <c r="AS64" s="113">
        <v>4998000</v>
      </c>
      <c r="AT64" s="113">
        <v>4200000</v>
      </c>
      <c r="AU64" s="113">
        <v>4998000</v>
      </c>
      <c r="AV64" s="112">
        <v>4950400</v>
      </c>
      <c r="AW64" s="112">
        <v>4950400</v>
      </c>
      <c r="AX64" s="112">
        <v>1024229.9</v>
      </c>
      <c r="AY64" s="114">
        <v>0.2069</v>
      </c>
      <c r="BA64">
        <v>3</v>
      </c>
    </row>
    <row r="65" spans="1:53" ht="72" hidden="1">
      <c r="A65" t="s">
        <v>80</v>
      </c>
      <c r="B65" t="s">
        <v>148</v>
      </c>
      <c r="C65" t="s">
        <v>193</v>
      </c>
      <c r="D65" s="3" t="s">
        <v>320</v>
      </c>
      <c r="E65" t="s">
        <v>321</v>
      </c>
      <c r="F65" t="s">
        <v>84</v>
      </c>
      <c r="G65">
        <v>1</v>
      </c>
      <c r="H65" t="s">
        <v>196</v>
      </c>
      <c r="I65" t="s">
        <v>289</v>
      </c>
      <c r="J65" s="111">
        <v>46105</v>
      </c>
      <c r="K65" t="s">
        <v>279</v>
      </c>
      <c r="L65" t="s">
        <v>93</v>
      </c>
      <c r="M65" t="s">
        <v>280</v>
      </c>
      <c r="N65" s="112">
        <v>756303</v>
      </c>
      <c r="O65" t="s">
        <v>97</v>
      </c>
      <c r="P65" t="s">
        <v>91</v>
      </c>
      <c r="Q65" s="112">
        <v>756303</v>
      </c>
      <c r="R65" s="113">
        <v>143698</v>
      </c>
      <c r="S65" s="113">
        <v>900001</v>
      </c>
      <c r="T65" s="113">
        <v>756303</v>
      </c>
      <c r="U65" s="113">
        <v>900001</v>
      </c>
      <c r="V65" t="s">
        <v>289</v>
      </c>
      <c r="W65" s="111">
        <v>46056</v>
      </c>
      <c r="X65" t="s">
        <v>290</v>
      </c>
      <c r="Y65" t="s">
        <v>93</v>
      </c>
      <c r="Z65" t="s">
        <v>209</v>
      </c>
      <c r="AA65" s="112">
        <v>815000</v>
      </c>
      <c r="AB65" t="s">
        <v>97</v>
      </c>
      <c r="AC65" t="s">
        <v>91</v>
      </c>
      <c r="AD65" s="112">
        <v>815000</v>
      </c>
      <c r="AE65" s="113">
        <v>154850</v>
      </c>
      <c r="AF65" s="113">
        <v>969850</v>
      </c>
      <c r="AG65" s="113">
        <v>815000</v>
      </c>
      <c r="AH65" s="113">
        <v>969850</v>
      </c>
      <c r="AV65" s="112">
        <v>934925.29</v>
      </c>
      <c r="AW65" s="112">
        <v>934925.29</v>
      </c>
      <c r="AX65" s="112">
        <v>49391.01</v>
      </c>
      <c r="AY65" s="114">
        <v>5.28E-2</v>
      </c>
      <c r="BA65">
        <v>2</v>
      </c>
    </row>
    <row r="66" spans="1:53" ht="72" hidden="1">
      <c r="A66" t="s">
        <v>80</v>
      </c>
      <c r="B66" t="s">
        <v>148</v>
      </c>
      <c r="C66" t="s">
        <v>193</v>
      </c>
      <c r="D66" s="3" t="s">
        <v>322</v>
      </c>
      <c r="E66" t="s">
        <v>323</v>
      </c>
      <c r="F66" t="s">
        <v>84</v>
      </c>
      <c r="G66">
        <v>1</v>
      </c>
      <c r="H66" t="s">
        <v>196</v>
      </c>
      <c r="I66" t="s">
        <v>289</v>
      </c>
      <c r="J66" s="111">
        <v>46056</v>
      </c>
      <c r="K66" t="s">
        <v>290</v>
      </c>
      <c r="L66" t="s">
        <v>93</v>
      </c>
      <c r="M66" t="s">
        <v>209</v>
      </c>
      <c r="N66" s="112">
        <v>710000</v>
      </c>
      <c r="O66" t="s">
        <v>97</v>
      </c>
      <c r="P66" t="s">
        <v>91</v>
      </c>
      <c r="Q66" s="112">
        <v>710000</v>
      </c>
      <c r="R66" s="113">
        <v>134900</v>
      </c>
      <c r="S66" s="113">
        <v>844900</v>
      </c>
      <c r="T66" s="113">
        <v>710000</v>
      </c>
      <c r="U66" s="113">
        <v>844900</v>
      </c>
      <c r="V66" t="s">
        <v>289</v>
      </c>
      <c r="W66" s="111">
        <v>46105</v>
      </c>
      <c r="X66" t="s">
        <v>279</v>
      </c>
      <c r="Y66" t="s">
        <v>93</v>
      </c>
      <c r="Z66" t="s">
        <v>280</v>
      </c>
      <c r="AA66" s="112">
        <v>756303</v>
      </c>
      <c r="AB66" t="s">
        <v>97</v>
      </c>
      <c r="AC66" t="s">
        <v>91</v>
      </c>
      <c r="AD66" s="112">
        <v>756303</v>
      </c>
      <c r="AE66" s="113">
        <v>143698</v>
      </c>
      <c r="AF66" s="113">
        <v>900001</v>
      </c>
      <c r="AG66" s="113">
        <v>756303</v>
      </c>
      <c r="AH66" s="113">
        <v>900001</v>
      </c>
      <c r="AV66" s="112">
        <v>872450.29</v>
      </c>
      <c r="AW66" s="112">
        <v>872450.29</v>
      </c>
      <c r="AX66" s="112">
        <v>38961.99</v>
      </c>
      <c r="AY66" s="114">
        <v>4.4699999999999997E-2</v>
      </c>
      <c r="BA66">
        <v>2</v>
      </c>
    </row>
    <row r="67" spans="1:53" hidden="1">
      <c r="A67" t="s">
        <v>159</v>
      </c>
      <c r="B67" t="s">
        <v>159</v>
      </c>
      <c r="C67" t="s">
        <v>159</v>
      </c>
      <c r="D67" t="s">
        <v>324</v>
      </c>
      <c r="E67" t="s">
        <v>325</v>
      </c>
      <c r="F67" t="s">
        <v>162</v>
      </c>
      <c r="G67">
        <v>1</v>
      </c>
      <c r="I67" t="s">
        <v>159</v>
      </c>
      <c r="J67" t="s">
        <v>159</v>
      </c>
      <c r="K67" t="s">
        <v>159</v>
      </c>
      <c r="L67" t="s">
        <v>159</v>
      </c>
      <c r="M67" t="s">
        <v>159</v>
      </c>
      <c r="Q67" t="s">
        <v>163</v>
      </c>
      <c r="R67" t="s">
        <v>163</v>
      </c>
      <c r="S67" t="s">
        <v>163</v>
      </c>
      <c r="T67" t="s">
        <v>163</v>
      </c>
      <c r="U67" t="s">
        <v>163</v>
      </c>
      <c r="V67" t="s">
        <v>159</v>
      </c>
      <c r="W67" t="s">
        <v>159</v>
      </c>
      <c r="X67" t="s">
        <v>159</v>
      </c>
      <c r="Y67" t="s">
        <v>159</v>
      </c>
      <c r="Z67" t="s">
        <v>164</v>
      </c>
      <c r="AA67" t="s">
        <v>165</v>
      </c>
      <c r="AB67" t="s">
        <v>165</v>
      </c>
      <c r="AC67" t="s">
        <v>165</v>
      </c>
      <c r="AD67" t="s">
        <v>165</v>
      </c>
      <c r="AE67" t="s">
        <v>165</v>
      </c>
      <c r="AF67" s="113">
        <v>2226336</v>
      </c>
      <c r="AG67" s="113">
        <v>0</v>
      </c>
      <c r="AH67" s="113">
        <v>2350120</v>
      </c>
      <c r="AI67" t="s">
        <v>159</v>
      </c>
      <c r="AJ67" t="s">
        <v>159</v>
      </c>
      <c r="AK67" t="s">
        <v>165</v>
      </c>
      <c r="AL67" t="s">
        <v>159</v>
      </c>
      <c r="AM67" t="s">
        <v>166</v>
      </c>
      <c r="AN67" t="s">
        <v>165</v>
      </c>
      <c r="AO67" t="s">
        <v>165</v>
      </c>
      <c r="AP67" t="s">
        <v>165</v>
      </c>
      <c r="AQ67" s="112">
        <v>1945705</v>
      </c>
      <c r="AR67" s="113">
        <v>369684</v>
      </c>
      <c r="AS67" s="113">
        <v>2315389</v>
      </c>
      <c r="AT67" s="113">
        <v>1945705</v>
      </c>
      <c r="AU67" s="113">
        <v>2315389</v>
      </c>
      <c r="AV67" s="112">
        <v>2332754</v>
      </c>
      <c r="AW67" s="112">
        <v>2332754</v>
      </c>
      <c r="AX67" s="112">
        <v>24558.41</v>
      </c>
      <c r="AY67" s="114">
        <v>1.0500000000000001E-2</v>
      </c>
    </row>
    <row r="68" spans="1:53" hidden="1">
      <c r="A68" t="s">
        <v>80</v>
      </c>
      <c r="B68" t="s">
        <v>148</v>
      </c>
      <c r="C68" t="s">
        <v>193</v>
      </c>
      <c r="D68" t="s">
        <v>326</v>
      </c>
      <c r="E68" t="s">
        <v>327</v>
      </c>
      <c r="F68" t="s">
        <v>84</v>
      </c>
      <c r="G68">
        <v>1</v>
      </c>
      <c r="H68" t="s">
        <v>196</v>
      </c>
      <c r="I68" t="s">
        <v>289</v>
      </c>
      <c r="J68" s="111">
        <v>46056</v>
      </c>
      <c r="K68" t="s">
        <v>290</v>
      </c>
      <c r="L68" t="s">
        <v>93</v>
      </c>
      <c r="M68" t="s">
        <v>209</v>
      </c>
      <c r="N68" s="112">
        <v>890000</v>
      </c>
      <c r="O68" t="s">
        <v>97</v>
      </c>
      <c r="P68" t="s">
        <v>91</v>
      </c>
      <c r="Q68" s="112">
        <v>890000</v>
      </c>
      <c r="R68" s="113">
        <v>169100</v>
      </c>
      <c r="S68" s="113">
        <v>1059100</v>
      </c>
      <c r="T68" s="113">
        <v>890000</v>
      </c>
      <c r="U68" s="113">
        <v>1059100</v>
      </c>
      <c r="V68" t="s">
        <v>305</v>
      </c>
      <c r="W68" s="111">
        <v>46105</v>
      </c>
      <c r="X68" t="s">
        <v>279</v>
      </c>
      <c r="Y68" t="s">
        <v>93</v>
      </c>
      <c r="Z68" t="s">
        <v>280</v>
      </c>
      <c r="AA68" s="112">
        <v>840336</v>
      </c>
      <c r="AB68" t="s">
        <v>97</v>
      </c>
      <c r="AC68" t="s">
        <v>91</v>
      </c>
      <c r="AD68" s="112">
        <v>840336</v>
      </c>
      <c r="AE68" s="113">
        <v>159664</v>
      </c>
      <c r="AF68" s="113">
        <v>1000000</v>
      </c>
      <c r="AG68" s="113">
        <v>840336</v>
      </c>
      <c r="AH68" s="113">
        <v>1000000</v>
      </c>
      <c r="AI68" t="s">
        <v>305</v>
      </c>
      <c r="AJ68" s="111">
        <v>46070</v>
      </c>
      <c r="AK68" t="s">
        <v>328</v>
      </c>
      <c r="AL68" t="s">
        <v>93</v>
      </c>
      <c r="AM68" t="s">
        <v>329</v>
      </c>
      <c r="AN68" s="112">
        <v>650000</v>
      </c>
      <c r="AO68" t="s">
        <v>97</v>
      </c>
      <c r="AP68" t="s">
        <v>91</v>
      </c>
      <c r="AQ68" s="112">
        <v>650000</v>
      </c>
      <c r="AR68" s="113">
        <v>123500</v>
      </c>
      <c r="AS68" s="113">
        <v>773500</v>
      </c>
      <c r="AT68" s="113">
        <v>650000</v>
      </c>
      <c r="AU68" s="113">
        <v>773500</v>
      </c>
      <c r="AV68" s="112">
        <v>944199.95</v>
      </c>
      <c r="AW68" s="112">
        <v>944199.95</v>
      </c>
      <c r="AX68" s="112">
        <v>150754.97</v>
      </c>
      <c r="AY68" s="114">
        <v>0.15970000000000001</v>
      </c>
      <c r="BA68">
        <v>3</v>
      </c>
    </row>
    <row r="69" spans="1:53" hidden="1">
      <c r="A69" t="s">
        <v>159</v>
      </c>
      <c r="B69" t="s">
        <v>159</v>
      </c>
      <c r="C69" t="s">
        <v>159</v>
      </c>
      <c r="D69" t="s">
        <v>330</v>
      </c>
      <c r="E69" t="s">
        <v>331</v>
      </c>
      <c r="F69" t="s">
        <v>162</v>
      </c>
      <c r="G69">
        <v>1</v>
      </c>
      <c r="I69" t="s">
        <v>159</v>
      </c>
      <c r="J69" t="s">
        <v>159</v>
      </c>
      <c r="K69" t="s">
        <v>159</v>
      </c>
      <c r="L69" t="s">
        <v>159</v>
      </c>
      <c r="M69" t="s">
        <v>159</v>
      </c>
      <c r="Q69" t="s">
        <v>163</v>
      </c>
      <c r="R69" t="s">
        <v>163</v>
      </c>
      <c r="S69" t="s">
        <v>163</v>
      </c>
      <c r="T69" t="s">
        <v>163</v>
      </c>
      <c r="U69" t="s">
        <v>163</v>
      </c>
      <c r="V69" t="s">
        <v>159</v>
      </c>
      <c r="W69" t="s">
        <v>159</v>
      </c>
      <c r="X69" t="s">
        <v>159</v>
      </c>
      <c r="Y69" t="s">
        <v>159</v>
      </c>
      <c r="Z69" t="s">
        <v>164</v>
      </c>
      <c r="AA69" t="s">
        <v>165</v>
      </c>
      <c r="AB69" t="s">
        <v>165</v>
      </c>
      <c r="AC69" t="s">
        <v>165</v>
      </c>
      <c r="AD69" t="s">
        <v>165</v>
      </c>
      <c r="AE69" t="s">
        <v>165</v>
      </c>
      <c r="AF69" s="113">
        <v>1373680</v>
      </c>
      <c r="AG69" s="113">
        <v>0</v>
      </c>
      <c r="AH69" s="113">
        <v>1450056</v>
      </c>
      <c r="AI69" t="s">
        <v>159</v>
      </c>
      <c r="AJ69" t="s">
        <v>159</v>
      </c>
      <c r="AK69" t="s">
        <v>165</v>
      </c>
      <c r="AL69" t="s">
        <v>159</v>
      </c>
      <c r="AM69" t="s">
        <v>166</v>
      </c>
      <c r="AN69" t="s">
        <v>165</v>
      </c>
      <c r="AO69" t="s">
        <v>165</v>
      </c>
      <c r="AP69" t="s">
        <v>165</v>
      </c>
      <c r="AQ69" s="112">
        <v>1200527</v>
      </c>
      <c r="AR69" s="113">
        <v>228100</v>
      </c>
      <c r="AS69" s="113">
        <v>1428627</v>
      </c>
      <c r="AT69" s="113">
        <v>1200527</v>
      </c>
      <c r="AU69" s="113">
        <v>1428627</v>
      </c>
      <c r="AV69" s="112">
        <v>1439341</v>
      </c>
      <c r="AW69" s="112">
        <v>1439341</v>
      </c>
      <c r="AX69" s="112">
        <v>15152.87</v>
      </c>
      <c r="AY69" s="114">
        <v>1.0500000000000001E-2</v>
      </c>
    </row>
    <row r="70" spans="1:53" hidden="1">
      <c r="A70" t="s">
        <v>159</v>
      </c>
      <c r="B70" t="s">
        <v>159</v>
      </c>
      <c r="C70" t="s">
        <v>159</v>
      </c>
      <c r="D70" t="s">
        <v>332</v>
      </c>
      <c r="E70" t="s">
        <v>333</v>
      </c>
      <c r="F70" t="s">
        <v>162</v>
      </c>
      <c r="G70">
        <v>1</v>
      </c>
      <c r="I70" t="s">
        <v>159</v>
      </c>
      <c r="J70" t="s">
        <v>159</v>
      </c>
      <c r="K70" t="s">
        <v>159</v>
      </c>
      <c r="L70" t="s">
        <v>159</v>
      </c>
      <c r="M70" t="s">
        <v>159</v>
      </c>
      <c r="Q70" t="s">
        <v>163</v>
      </c>
      <c r="R70" t="s">
        <v>163</v>
      </c>
      <c r="S70" t="s">
        <v>163</v>
      </c>
      <c r="T70" t="s">
        <v>163</v>
      </c>
      <c r="U70" t="s">
        <v>163</v>
      </c>
      <c r="V70" t="s">
        <v>159</v>
      </c>
      <c r="W70" t="s">
        <v>159</v>
      </c>
      <c r="X70" t="s">
        <v>159</v>
      </c>
      <c r="Y70" t="s">
        <v>159</v>
      </c>
      <c r="Z70" t="s">
        <v>164</v>
      </c>
      <c r="AA70" t="s">
        <v>165</v>
      </c>
      <c r="AB70" t="s">
        <v>165</v>
      </c>
      <c r="AC70" t="s">
        <v>165</v>
      </c>
      <c r="AD70" t="s">
        <v>165</v>
      </c>
      <c r="AE70" t="s">
        <v>165</v>
      </c>
      <c r="AF70" s="113">
        <v>1930000</v>
      </c>
      <c r="AG70" s="113">
        <v>0</v>
      </c>
      <c r="AH70" s="113">
        <v>2037308</v>
      </c>
      <c r="AI70" t="s">
        <v>159</v>
      </c>
      <c r="AJ70" t="s">
        <v>159</v>
      </c>
      <c r="AK70" t="s">
        <v>165</v>
      </c>
      <c r="AL70" t="s">
        <v>159</v>
      </c>
      <c r="AM70" t="s">
        <v>166</v>
      </c>
      <c r="AN70" t="s">
        <v>165</v>
      </c>
      <c r="AO70" t="s">
        <v>165</v>
      </c>
      <c r="AP70" t="s">
        <v>165</v>
      </c>
      <c r="AQ70" s="112">
        <v>1686723</v>
      </c>
      <c r="AR70" s="113">
        <v>320477</v>
      </c>
      <c r="AS70" s="113">
        <v>2007200</v>
      </c>
      <c r="AT70" s="113">
        <v>1686723</v>
      </c>
      <c r="AU70" s="113">
        <v>2007200</v>
      </c>
      <c r="AV70" s="112">
        <v>2022254</v>
      </c>
      <c r="AW70" s="112">
        <v>2022254</v>
      </c>
      <c r="AX70" s="112">
        <v>21289.57</v>
      </c>
      <c r="AY70" s="114">
        <v>1.0500000000000001E-2</v>
      </c>
    </row>
    <row r="71" spans="1:53" hidden="1">
      <c r="A71" t="s">
        <v>159</v>
      </c>
      <c r="B71" t="s">
        <v>159</v>
      </c>
      <c r="C71" t="s">
        <v>159</v>
      </c>
      <c r="D71" t="s">
        <v>334</v>
      </c>
      <c r="E71" t="s">
        <v>335</v>
      </c>
      <c r="F71" t="s">
        <v>162</v>
      </c>
      <c r="G71">
        <v>1</v>
      </c>
      <c r="I71" t="s">
        <v>159</v>
      </c>
      <c r="J71" t="s">
        <v>159</v>
      </c>
      <c r="K71" t="s">
        <v>159</v>
      </c>
      <c r="L71" t="s">
        <v>159</v>
      </c>
      <c r="M71" t="s">
        <v>159</v>
      </c>
      <c r="Q71" s="112">
        <v>1250000</v>
      </c>
      <c r="R71" s="113">
        <v>237500</v>
      </c>
      <c r="S71" s="113">
        <v>1487500</v>
      </c>
      <c r="T71" s="113">
        <v>1250000</v>
      </c>
      <c r="U71" s="113">
        <v>1487500</v>
      </c>
      <c r="V71" t="s">
        <v>159</v>
      </c>
      <c r="W71" t="s">
        <v>159</v>
      </c>
      <c r="X71" t="s">
        <v>159</v>
      </c>
      <c r="Y71" t="s">
        <v>159</v>
      </c>
      <c r="Z71" t="s">
        <v>280</v>
      </c>
      <c r="AA71" t="s">
        <v>165</v>
      </c>
      <c r="AB71" t="s">
        <v>165</v>
      </c>
      <c r="AC71" t="s">
        <v>165</v>
      </c>
      <c r="AD71" t="s">
        <v>165</v>
      </c>
      <c r="AE71" t="s">
        <v>165</v>
      </c>
      <c r="AF71" s="113">
        <v>1200000</v>
      </c>
      <c r="AG71" s="113">
        <v>1008403</v>
      </c>
      <c r="AH71" s="113">
        <v>1200000</v>
      </c>
      <c r="AI71" t="s">
        <v>159</v>
      </c>
      <c r="AJ71" t="s">
        <v>159</v>
      </c>
      <c r="AK71" t="s">
        <v>165</v>
      </c>
      <c r="AL71" t="s">
        <v>159</v>
      </c>
      <c r="AM71" t="s">
        <v>329</v>
      </c>
      <c r="AN71" t="s">
        <v>165</v>
      </c>
      <c r="AO71" t="s">
        <v>165</v>
      </c>
      <c r="AP71" t="s">
        <v>165</v>
      </c>
      <c r="AQ71" s="112">
        <v>1100000</v>
      </c>
      <c r="AR71" s="113">
        <v>209000</v>
      </c>
      <c r="AS71" s="113">
        <v>1309000</v>
      </c>
      <c r="AT71" s="113">
        <v>1100000</v>
      </c>
      <c r="AU71" s="113">
        <v>1309000</v>
      </c>
      <c r="AV71" s="112">
        <v>1332167</v>
      </c>
      <c r="AW71" s="112">
        <v>1332167</v>
      </c>
      <c r="AX71" s="112">
        <v>145143.32</v>
      </c>
      <c r="AY71" s="114">
        <v>0.109</v>
      </c>
    </row>
    <row r="72" spans="1:53" ht="72" hidden="1">
      <c r="A72" t="s">
        <v>80</v>
      </c>
      <c r="B72" t="s">
        <v>148</v>
      </c>
      <c r="C72" t="s">
        <v>193</v>
      </c>
      <c r="D72" s="3" t="s">
        <v>336</v>
      </c>
      <c r="E72" t="s">
        <v>335</v>
      </c>
      <c r="F72" t="s">
        <v>84</v>
      </c>
      <c r="G72">
        <v>1</v>
      </c>
      <c r="H72" t="s">
        <v>196</v>
      </c>
      <c r="I72" t="s">
        <v>289</v>
      </c>
      <c r="J72" s="111">
        <v>46071</v>
      </c>
      <c r="K72" t="s">
        <v>197</v>
      </c>
      <c r="L72" t="s">
        <v>93</v>
      </c>
      <c r="M72" t="s">
        <v>198</v>
      </c>
      <c r="N72" s="112">
        <v>1650000</v>
      </c>
      <c r="O72" t="s">
        <v>97</v>
      </c>
      <c r="P72" t="s">
        <v>91</v>
      </c>
      <c r="Q72" s="112">
        <v>1250000</v>
      </c>
      <c r="R72" s="113">
        <v>237500</v>
      </c>
      <c r="S72" s="113">
        <v>1487500</v>
      </c>
      <c r="T72" s="113">
        <v>1650000</v>
      </c>
      <c r="U72" s="113">
        <v>1487500</v>
      </c>
      <c r="V72" t="s">
        <v>86</v>
      </c>
      <c r="W72" s="111">
        <v>46105</v>
      </c>
      <c r="X72" t="s">
        <v>279</v>
      </c>
      <c r="Y72" t="s">
        <v>93</v>
      </c>
      <c r="Z72" t="s">
        <v>280</v>
      </c>
      <c r="AA72" s="112">
        <v>1008403</v>
      </c>
      <c r="AB72" t="s">
        <v>97</v>
      </c>
      <c r="AC72" t="s">
        <v>91</v>
      </c>
      <c r="AD72" s="112">
        <v>1008403</v>
      </c>
      <c r="AE72" s="113">
        <v>191597</v>
      </c>
      <c r="AF72" s="113">
        <v>1200000</v>
      </c>
      <c r="AG72" s="113">
        <v>1008403</v>
      </c>
      <c r="AH72" s="113">
        <v>1200000</v>
      </c>
      <c r="AI72" t="s">
        <v>281</v>
      </c>
      <c r="AJ72" s="111">
        <v>46071</v>
      </c>
      <c r="AK72" t="s">
        <v>201</v>
      </c>
      <c r="AL72" t="s">
        <v>93</v>
      </c>
      <c r="AM72" t="s">
        <v>329</v>
      </c>
      <c r="AN72" s="112">
        <v>1100000</v>
      </c>
      <c r="AO72" t="s">
        <v>97</v>
      </c>
      <c r="AP72" t="s">
        <v>91</v>
      </c>
      <c r="AQ72" s="112">
        <v>1100000</v>
      </c>
      <c r="AR72" s="113">
        <v>209000</v>
      </c>
      <c r="AS72" s="113">
        <v>1309000</v>
      </c>
      <c r="AT72" s="113">
        <v>1100000</v>
      </c>
      <c r="AU72" s="113">
        <v>1309000</v>
      </c>
      <c r="AV72" s="112">
        <v>1332166.52</v>
      </c>
      <c r="AW72" s="112">
        <v>1332166.52</v>
      </c>
      <c r="AX72" s="112">
        <v>145143.51999999999</v>
      </c>
      <c r="AY72" s="114">
        <v>0.109</v>
      </c>
      <c r="BA72">
        <v>3</v>
      </c>
    </row>
    <row r="73" spans="1:53" ht="72" hidden="1">
      <c r="A73" t="s">
        <v>80</v>
      </c>
      <c r="B73" t="s">
        <v>148</v>
      </c>
      <c r="C73" t="s">
        <v>193</v>
      </c>
      <c r="D73" s="3" t="s">
        <v>337</v>
      </c>
      <c r="E73" t="s">
        <v>338</v>
      </c>
      <c r="F73" t="s">
        <v>84</v>
      </c>
      <c r="G73">
        <v>1</v>
      </c>
      <c r="H73" t="s">
        <v>196</v>
      </c>
      <c r="I73" t="s">
        <v>289</v>
      </c>
      <c r="J73" s="111">
        <v>46056</v>
      </c>
      <c r="K73" t="s">
        <v>290</v>
      </c>
      <c r="L73" t="s">
        <v>93</v>
      </c>
      <c r="M73" t="s">
        <v>209</v>
      </c>
      <c r="N73" s="112">
        <v>987500</v>
      </c>
      <c r="O73" t="s">
        <v>97</v>
      </c>
      <c r="P73" t="s">
        <v>91</v>
      </c>
      <c r="Q73" s="112">
        <v>987500</v>
      </c>
      <c r="R73" s="113">
        <v>187625</v>
      </c>
      <c r="S73" s="113">
        <v>1175125</v>
      </c>
      <c r="T73" s="113">
        <v>987500</v>
      </c>
      <c r="U73" s="113">
        <v>1175125</v>
      </c>
      <c r="V73" t="s">
        <v>289</v>
      </c>
      <c r="W73" s="111">
        <v>46105</v>
      </c>
      <c r="X73" t="s">
        <v>279</v>
      </c>
      <c r="Y73" t="s">
        <v>93</v>
      </c>
      <c r="Z73" t="s">
        <v>280</v>
      </c>
      <c r="AA73" s="112">
        <v>1008403</v>
      </c>
      <c r="AB73" t="s">
        <v>97</v>
      </c>
      <c r="AC73" t="s">
        <v>91</v>
      </c>
      <c r="AD73" s="112">
        <v>1008403</v>
      </c>
      <c r="AE73" s="113">
        <v>191597</v>
      </c>
      <c r="AF73" s="113">
        <v>1200000</v>
      </c>
      <c r="AG73" s="113">
        <v>1008403</v>
      </c>
      <c r="AH73" s="113">
        <v>1200000</v>
      </c>
      <c r="AV73" s="112">
        <v>1187562.29</v>
      </c>
      <c r="AW73" s="112">
        <v>1187562.29</v>
      </c>
      <c r="AX73" s="112">
        <v>17588.98</v>
      </c>
      <c r="AY73" s="114">
        <v>1.4800000000000001E-2</v>
      </c>
      <c r="BA73">
        <v>2</v>
      </c>
    </row>
    <row r="74" spans="1:53" hidden="1">
      <c r="A74" t="s">
        <v>80</v>
      </c>
      <c r="B74" t="s">
        <v>148</v>
      </c>
      <c r="C74" t="s">
        <v>193</v>
      </c>
      <c r="D74" t="s">
        <v>339</v>
      </c>
      <c r="E74" t="s">
        <v>340</v>
      </c>
      <c r="F74" t="s">
        <v>84</v>
      </c>
      <c r="G74">
        <v>1</v>
      </c>
      <c r="H74" t="s">
        <v>196</v>
      </c>
      <c r="I74" t="s">
        <v>289</v>
      </c>
      <c r="J74" s="111">
        <v>46070</v>
      </c>
      <c r="K74" t="s">
        <v>291</v>
      </c>
      <c r="L74" t="s">
        <v>93</v>
      </c>
      <c r="M74" t="s">
        <v>292</v>
      </c>
      <c r="N74" s="112">
        <v>3800000</v>
      </c>
      <c r="O74" t="s">
        <v>97</v>
      </c>
      <c r="P74" t="s">
        <v>91</v>
      </c>
      <c r="Q74" s="112">
        <v>3800000</v>
      </c>
      <c r="R74" s="113">
        <v>722000</v>
      </c>
      <c r="S74" s="113">
        <v>4522000</v>
      </c>
      <c r="T74" s="113">
        <v>3800000</v>
      </c>
      <c r="U74" s="113">
        <v>4522000</v>
      </c>
      <c r="V74" t="s">
        <v>289</v>
      </c>
      <c r="W74" s="111">
        <v>46105</v>
      </c>
      <c r="X74" t="s">
        <v>279</v>
      </c>
      <c r="Y74" t="s">
        <v>93</v>
      </c>
      <c r="Z74" t="s">
        <v>280</v>
      </c>
      <c r="AA74" s="112">
        <v>2941177</v>
      </c>
      <c r="AB74" t="s">
        <v>97</v>
      </c>
      <c r="AC74" t="s">
        <v>91</v>
      </c>
      <c r="AD74" s="112">
        <v>2941177</v>
      </c>
      <c r="AE74" s="113">
        <v>558824</v>
      </c>
      <c r="AF74" s="113">
        <v>3500001</v>
      </c>
      <c r="AG74" s="113">
        <v>2941177</v>
      </c>
      <c r="AH74" s="113">
        <v>3500001</v>
      </c>
      <c r="AV74" s="112">
        <v>4011000.32</v>
      </c>
      <c r="AW74" s="112">
        <v>4011000.32</v>
      </c>
      <c r="AX74" s="112">
        <v>722662.68</v>
      </c>
      <c r="AY74" s="114">
        <v>0.1802</v>
      </c>
      <c r="BA74">
        <v>2</v>
      </c>
    </row>
    <row r="75" spans="1:53" hidden="1">
      <c r="A75" t="s">
        <v>80</v>
      </c>
      <c r="B75" t="s">
        <v>148</v>
      </c>
      <c r="C75" t="s">
        <v>193</v>
      </c>
      <c r="D75" t="s">
        <v>341</v>
      </c>
      <c r="E75" t="s">
        <v>342</v>
      </c>
      <c r="F75" t="s">
        <v>84</v>
      </c>
      <c r="G75">
        <v>1</v>
      </c>
      <c r="H75" t="s">
        <v>196</v>
      </c>
      <c r="I75" t="s">
        <v>289</v>
      </c>
      <c r="J75" s="111">
        <v>46070</v>
      </c>
      <c r="K75" t="s">
        <v>291</v>
      </c>
      <c r="L75" t="s">
        <v>93</v>
      </c>
      <c r="M75" t="s">
        <v>292</v>
      </c>
      <c r="N75" s="112">
        <v>3800000</v>
      </c>
      <c r="O75" t="s">
        <v>97</v>
      </c>
      <c r="P75" t="s">
        <v>91</v>
      </c>
      <c r="Q75" s="112">
        <v>3800000</v>
      </c>
      <c r="R75" s="113">
        <v>722000</v>
      </c>
      <c r="S75" s="113">
        <v>4522000</v>
      </c>
      <c r="T75" s="113">
        <v>3800000</v>
      </c>
      <c r="U75" s="113">
        <v>4522000</v>
      </c>
      <c r="V75" t="s">
        <v>289</v>
      </c>
      <c r="W75" s="111">
        <v>46105</v>
      </c>
      <c r="X75" t="s">
        <v>279</v>
      </c>
      <c r="Y75" t="s">
        <v>93</v>
      </c>
      <c r="Z75" t="s">
        <v>280</v>
      </c>
      <c r="AA75" s="112">
        <v>2941177</v>
      </c>
      <c r="AB75" t="s">
        <v>97</v>
      </c>
      <c r="AC75" t="s">
        <v>91</v>
      </c>
      <c r="AD75" s="112">
        <v>2941177</v>
      </c>
      <c r="AE75" s="113">
        <v>558824</v>
      </c>
      <c r="AF75" s="113">
        <v>3500001</v>
      </c>
      <c r="AG75" s="113">
        <v>2941177</v>
      </c>
      <c r="AH75" s="113">
        <v>3500001</v>
      </c>
      <c r="AV75" s="112">
        <v>4011000.32</v>
      </c>
      <c r="AW75" s="112">
        <v>4011000.32</v>
      </c>
      <c r="AX75" s="112">
        <v>722662.68</v>
      </c>
      <c r="AY75" s="114">
        <v>0.1802</v>
      </c>
      <c r="BA75">
        <v>2</v>
      </c>
    </row>
    <row r="76" spans="1:53" hidden="1">
      <c r="A76" t="s">
        <v>159</v>
      </c>
      <c r="B76" t="s">
        <v>159</v>
      </c>
      <c r="C76" t="s">
        <v>159</v>
      </c>
      <c r="D76" t="s">
        <v>343</v>
      </c>
      <c r="E76" t="s">
        <v>344</v>
      </c>
      <c r="F76" t="s">
        <v>162</v>
      </c>
      <c r="G76">
        <v>1</v>
      </c>
      <c r="I76" t="s">
        <v>159</v>
      </c>
      <c r="J76" t="s">
        <v>159</v>
      </c>
      <c r="K76" t="s">
        <v>159</v>
      </c>
      <c r="L76" t="s">
        <v>159</v>
      </c>
      <c r="M76" t="s">
        <v>159</v>
      </c>
      <c r="Q76" t="s">
        <v>163</v>
      </c>
      <c r="R76" t="s">
        <v>163</v>
      </c>
      <c r="S76" t="s">
        <v>163</v>
      </c>
      <c r="T76" t="s">
        <v>163</v>
      </c>
      <c r="U76" t="s">
        <v>163</v>
      </c>
      <c r="V76" t="s">
        <v>159</v>
      </c>
      <c r="W76" t="s">
        <v>159</v>
      </c>
      <c r="X76" t="s">
        <v>159</v>
      </c>
      <c r="Y76" t="s">
        <v>159</v>
      </c>
      <c r="Z76" t="s">
        <v>164</v>
      </c>
      <c r="AA76" t="s">
        <v>165</v>
      </c>
      <c r="AB76" t="s">
        <v>165</v>
      </c>
      <c r="AC76" t="s">
        <v>165</v>
      </c>
      <c r="AD76" t="s">
        <v>165</v>
      </c>
      <c r="AE76" t="s">
        <v>165</v>
      </c>
      <c r="AF76" s="113">
        <v>4973014</v>
      </c>
      <c r="AG76" s="113">
        <v>0</v>
      </c>
      <c r="AH76" s="113">
        <v>5249514</v>
      </c>
      <c r="AI76" t="s">
        <v>159</v>
      </c>
      <c r="AJ76" t="s">
        <v>159</v>
      </c>
      <c r="AK76" t="s">
        <v>165</v>
      </c>
      <c r="AL76" t="s">
        <v>159</v>
      </c>
      <c r="AM76" t="s">
        <v>166</v>
      </c>
      <c r="AN76" t="s">
        <v>165</v>
      </c>
      <c r="AO76" t="s">
        <v>165</v>
      </c>
      <c r="AP76" t="s">
        <v>165</v>
      </c>
      <c r="AQ76" s="112">
        <v>4387954</v>
      </c>
      <c r="AR76" s="113">
        <v>833711</v>
      </c>
      <c r="AS76" s="113">
        <v>5221665</v>
      </c>
      <c r="AT76" s="113">
        <v>4387954</v>
      </c>
      <c r="AU76" s="113">
        <v>5221665</v>
      </c>
      <c r="AV76" s="112">
        <v>5235589</v>
      </c>
      <c r="AW76" s="112">
        <v>5235589</v>
      </c>
      <c r="AX76" s="112">
        <v>19692.13</v>
      </c>
      <c r="AY76" s="114">
        <v>3.8E-3</v>
      </c>
    </row>
    <row r="77" spans="1:53" hidden="1">
      <c r="A77" t="s">
        <v>159</v>
      </c>
      <c r="B77" t="s">
        <v>159</v>
      </c>
      <c r="C77" t="s">
        <v>159</v>
      </c>
      <c r="D77" t="s">
        <v>345</v>
      </c>
      <c r="E77" t="s">
        <v>346</v>
      </c>
      <c r="F77" t="s">
        <v>162</v>
      </c>
      <c r="G77">
        <v>1</v>
      </c>
      <c r="I77" t="s">
        <v>159</v>
      </c>
      <c r="J77" t="s">
        <v>159</v>
      </c>
      <c r="K77" t="s">
        <v>159</v>
      </c>
      <c r="L77" t="s">
        <v>159</v>
      </c>
      <c r="M77" t="s">
        <v>159</v>
      </c>
      <c r="Q77" t="s">
        <v>163</v>
      </c>
      <c r="R77" t="s">
        <v>163</v>
      </c>
      <c r="S77" t="s">
        <v>163</v>
      </c>
      <c r="T77" t="s">
        <v>163</v>
      </c>
      <c r="U77" t="s">
        <v>163</v>
      </c>
      <c r="V77" t="s">
        <v>159</v>
      </c>
      <c r="W77" t="s">
        <v>159</v>
      </c>
      <c r="X77" t="s">
        <v>159</v>
      </c>
      <c r="Y77" t="s">
        <v>159</v>
      </c>
      <c r="Z77" t="s">
        <v>164</v>
      </c>
      <c r="AA77" t="s">
        <v>165</v>
      </c>
      <c r="AB77" t="s">
        <v>165</v>
      </c>
      <c r="AC77" t="s">
        <v>165</v>
      </c>
      <c r="AD77" t="s">
        <v>165</v>
      </c>
      <c r="AE77" t="s">
        <v>165</v>
      </c>
      <c r="AF77" s="113">
        <v>3638000</v>
      </c>
      <c r="AG77" s="113">
        <v>0</v>
      </c>
      <c r="AH77" s="113">
        <v>3840273</v>
      </c>
      <c r="AI77" t="s">
        <v>159</v>
      </c>
      <c r="AJ77" t="s">
        <v>159</v>
      </c>
      <c r="AK77" t="s">
        <v>165</v>
      </c>
      <c r="AL77" t="s">
        <v>159</v>
      </c>
      <c r="AM77" t="s">
        <v>166</v>
      </c>
      <c r="AN77" t="s">
        <v>165</v>
      </c>
      <c r="AO77" t="s">
        <v>165</v>
      </c>
      <c r="AP77" t="s">
        <v>165</v>
      </c>
      <c r="AQ77" s="112">
        <v>3210000</v>
      </c>
      <c r="AR77" s="113">
        <v>609900</v>
      </c>
      <c r="AS77" s="113">
        <v>3819900</v>
      </c>
      <c r="AT77" s="113">
        <v>3210000</v>
      </c>
      <c r="AU77" s="113">
        <v>3819900</v>
      </c>
      <c r="AV77" s="112">
        <v>3830086</v>
      </c>
      <c r="AW77" s="112">
        <v>3830086</v>
      </c>
      <c r="AX77" s="112">
        <v>14405.75</v>
      </c>
      <c r="AY77" s="114">
        <v>3.8E-3</v>
      </c>
    </row>
    <row r="78" spans="1:53" ht="409.6" hidden="1">
      <c r="A78" t="s">
        <v>159</v>
      </c>
      <c r="B78" t="s">
        <v>159</v>
      </c>
      <c r="C78" t="s">
        <v>159</v>
      </c>
      <c r="D78" t="s">
        <v>347</v>
      </c>
      <c r="E78" s="3" t="s">
        <v>348</v>
      </c>
      <c r="F78" t="s">
        <v>162</v>
      </c>
      <c r="G78">
        <v>1</v>
      </c>
      <c r="I78" t="s">
        <v>159</v>
      </c>
      <c r="J78" t="s">
        <v>159</v>
      </c>
      <c r="K78" t="s">
        <v>159</v>
      </c>
      <c r="L78" t="s">
        <v>159</v>
      </c>
      <c r="M78" t="s">
        <v>159</v>
      </c>
      <c r="Q78" t="s">
        <v>163</v>
      </c>
      <c r="R78" t="s">
        <v>163</v>
      </c>
      <c r="S78" t="s">
        <v>163</v>
      </c>
      <c r="T78" t="s">
        <v>163</v>
      </c>
      <c r="U78" t="s">
        <v>163</v>
      </c>
      <c r="V78" t="s">
        <v>159</v>
      </c>
      <c r="W78" t="s">
        <v>159</v>
      </c>
      <c r="X78" t="s">
        <v>159</v>
      </c>
      <c r="Y78" t="s">
        <v>159</v>
      </c>
      <c r="Z78" t="s">
        <v>164</v>
      </c>
      <c r="AA78" t="s">
        <v>165</v>
      </c>
      <c r="AB78" t="s">
        <v>165</v>
      </c>
      <c r="AC78" t="s">
        <v>165</v>
      </c>
      <c r="AD78" t="s">
        <v>165</v>
      </c>
      <c r="AE78" t="s">
        <v>165</v>
      </c>
      <c r="AF78" s="113">
        <v>37006</v>
      </c>
      <c r="AG78" s="113">
        <v>0</v>
      </c>
      <c r="AH78" s="113">
        <v>39064</v>
      </c>
      <c r="AI78" t="s">
        <v>159</v>
      </c>
      <c r="AJ78" t="s">
        <v>159</v>
      </c>
      <c r="AK78" t="s">
        <v>165</v>
      </c>
      <c r="AL78" t="s">
        <v>159</v>
      </c>
      <c r="AM78" t="s">
        <v>166</v>
      </c>
      <c r="AN78" t="s">
        <v>165</v>
      </c>
      <c r="AO78" t="s">
        <v>165</v>
      </c>
      <c r="AP78" t="s">
        <v>165</v>
      </c>
      <c r="AQ78" s="112">
        <v>31719</v>
      </c>
      <c r="AR78" s="113">
        <v>6027</v>
      </c>
      <c r="AS78" s="113">
        <v>37746</v>
      </c>
      <c r="AT78" s="113">
        <v>31719</v>
      </c>
      <c r="AU78" s="113">
        <v>37746</v>
      </c>
      <c r="AV78" s="112">
        <v>38405</v>
      </c>
      <c r="AW78" s="112">
        <v>38405</v>
      </c>
      <c r="AX78" s="112">
        <v>931.55</v>
      </c>
      <c r="AY78" s="114">
        <v>2.4299999999999999E-2</v>
      </c>
    </row>
    <row r="79" spans="1:53" ht="409.6" hidden="1">
      <c r="A79" t="s">
        <v>159</v>
      </c>
      <c r="B79" t="s">
        <v>159</v>
      </c>
      <c r="C79" t="s">
        <v>159</v>
      </c>
      <c r="D79" t="s">
        <v>349</v>
      </c>
      <c r="E79" s="3" t="s">
        <v>350</v>
      </c>
      <c r="F79" t="s">
        <v>162</v>
      </c>
      <c r="G79">
        <v>1</v>
      </c>
      <c r="I79" t="s">
        <v>159</v>
      </c>
      <c r="J79" t="s">
        <v>159</v>
      </c>
      <c r="K79" t="s">
        <v>159</v>
      </c>
      <c r="L79" t="s">
        <v>159</v>
      </c>
      <c r="M79" t="s">
        <v>159</v>
      </c>
      <c r="Q79" t="s">
        <v>163</v>
      </c>
      <c r="R79" t="s">
        <v>163</v>
      </c>
      <c r="S79" t="s">
        <v>163</v>
      </c>
      <c r="T79" t="s">
        <v>163</v>
      </c>
      <c r="U79" t="s">
        <v>163</v>
      </c>
      <c r="V79" t="s">
        <v>159</v>
      </c>
      <c r="W79" t="s">
        <v>159</v>
      </c>
      <c r="X79" t="s">
        <v>159</v>
      </c>
      <c r="Y79" t="s">
        <v>159</v>
      </c>
      <c r="Z79" t="s">
        <v>164</v>
      </c>
      <c r="AA79" t="s">
        <v>165</v>
      </c>
      <c r="AB79" t="s">
        <v>165</v>
      </c>
      <c r="AC79" t="s">
        <v>165</v>
      </c>
      <c r="AD79" t="s">
        <v>165</v>
      </c>
      <c r="AE79" t="s">
        <v>165</v>
      </c>
      <c r="AF79" s="113">
        <v>1519303</v>
      </c>
      <c r="AG79" s="113">
        <v>0</v>
      </c>
      <c r="AH79" s="113">
        <v>1603776</v>
      </c>
      <c r="AI79" t="s">
        <v>159</v>
      </c>
      <c r="AJ79" t="s">
        <v>159</v>
      </c>
      <c r="AK79" t="s">
        <v>165</v>
      </c>
      <c r="AL79" t="s">
        <v>159</v>
      </c>
      <c r="AM79" t="s">
        <v>166</v>
      </c>
      <c r="AN79" t="s">
        <v>165</v>
      </c>
      <c r="AO79" t="s">
        <v>165</v>
      </c>
      <c r="AP79" t="s">
        <v>165</v>
      </c>
      <c r="AQ79" s="112">
        <v>1302260</v>
      </c>
      <c r="AR79" s="113">
        <v>247429</v>
      </c>
      <c r="AS79" s="113">
        <v>1549689</v>
      </c>
      <c r="AT79" s="113">
        <v>1302260</v>
      </c>
      <c r="AU79" s="113">
        <v>1549689</v>
      </c>
      <c r="AV79" s="112">
        <v>1576732</v>
      </c>
      <c r="AW79" s="112">
        <v>1576732</v>
      </c>
      <c r="AX79" s="112">
        <v>38245.410000000003</v>
      </c>
      <c r="AY79" s="114">
        <v>2.4299999999999999E-2</v>
      </c>
    </row>
    <row r="80" spans="1:53" ht="409.6" hidden="1">
      <c r="A80" t="s">
        <v>159</v>
      </c>
      <c r="B80" t="s">
        <v>159</v>
      </c>
      <c r="C80" t="s">
        <v>159</v>
      </c>
      <c r="D80" t="s">
        <v>351</v>
      </c>
      <c r="E80" s="3" t="s">
        <v>352</v>
      </c>
      <c r="F80" t="s">
        <v>162</v>
      </c>
      <c r="G80">
        <v>1</v>
      </c>
      <c r="I80" t="s">
        <v>159</v>
      </c>
      <c r="J80" t="s">
        <v>159</v>
      </c>
      <c r="K80" t="s">
        <v>159</v>
      </c>
      <c r="L80" t="s">
        <v>159</v>
      </c>
      <c r="M80" t="s">
        <v>159</v>
      </c>
      <c r="Q80" t="s">
        <v>163</v>
      </c>
      <c r="R80" t="s">
        <v>163</v>
      </c>
      <c r="S80" t="s">
        <v>163</v>
      </c>
      <c r="T80" t="s">
        <v>163</v>
      </c>
      <c r="U80" t="s">
        <v>163</v>
      </c>
      <c r="V80" t="s">
        <v>159</v>
      </c>
      <c r="W80" t="s">
        <v>159</v>
      </c>
      <c r="X80" t="s">
        <v>159</v>
      </c>
      <c r="Y80" t="s">
        <v>159</v>
      </c>
      <c r="Z80" t="s">
        <v>164</v>
      </c>
      <c r="AA80" t="s">
        <v>165</v>
      </c>
      <c r="AB80" t="s">
        <v>165</v>
      </c>
      <c r="AC80" t="s">
        <v>165</v>
      </c>
      <c r="AD80" t="s">
        <v>165</v>
      </c>
      <c r="AE80" t="s">
        <v>165</v>
      </c>
      <c r="AF80" s="113">
        <v>136750</v>
      </c>
      <c r="AG80" s="113">
        <v>0</v>
      </c>
      <c r="AH80" s="113">
        <v>144353</v>
      </c>
      <c r="AI80" t="s">
        <v>159</v>
      </c>
      <c r="AJ80" t="s">
        <v>159</v>
      </c>
      <c r="AK80" t="s">
        <v>165</v>
      </c>
      <c r="AL80" t="s">
        <v>159</v>
      </c>
      <c r="AM80" t="s">
        <v>166</v>
      </c>
      <c r="AN80" t="s">
        <v>165</v>
      </c>
      <c r="AO80" t="s">
        <v>165</v>
      </c>
      <c r="AP80" t="s">
        <v>165</v>
      </c>
      <c r="AQ80" s="112">
        <v>117214</v>
      </c>
      <c r="AR80" s="113">
        <v>22271</v>
      </c>
      <c r="AS80" s="113">
        <v>139485</v>
      </c>
      <c r="AT80" s="113">
        <v>117214</v>
      </c>
      <c r="AU80" s="113">
        <v>139485</v>
      </c>
      <c r="AV80" s="112">
        <v>141919</v>
      </c>
      <c r="AW80" s="112">
        <v>141919</v>
      </c>
      <c r="AX80" s="112">
        <v>3442.41</v>
      </c>
      <c r="AY80" s="114">
        <v>2.4299999999999999E-2</v>
      </c>
    </row>
    <row r="81" spans="1:53" ht="115.15" hidden="1">
      <c r="A81" t="s">
        <v>159</v>
      </c>
      <c r="B81" t="s">
        <v>159</v>
      </c>
      <c r="C81" t="s">
        <v>159</v>
      </c>
      <c r="D81" t="s">
        <v>353</v>
      </c>
      <c r="E81" s="3" t="s">
        <v>354</v>
      </c>
      <c r="F81" t="s">
        <v>162</v>
      </c>
      <c r="G81">
        <v>1</v>
      </c>
      <c r="I81" t="s">
        <v>159</v>
      </c>
      <c r="J81" t="s">
        <v>159</v>
      </c>
      <c r="K81" t="s">
        <v>159</v>
      </c>
      <c r="L81" t="s">
        <v>159</v>
      </c>
      <c r="M81" t="s">
        <v>159</v>
      </c>
      <c r="Q81" t="s">
        <v>163</v>
      </c>
      <c r="R81" t="s">
        <v>163</v>
      </c>
      <c r="S81" t="s">
        <v>163</v>
      </c>
      <c r="T81" t="s">
        <v>163</v>
      </c>
      <c r="U81" t="s">
        <v>163</v>
      </c>
      <c r="V81" t="s">
        <v>159</v>
      </c>
      <c r="W81" t="s">
        <v>159</v>
      </c>
      <c r="X81" t="s">
        <v>159</v>
      </c>
      <c r="Y81" t="s">
        <v>159</v>
      </c>
      <c r="Z81" t="s">
        <v>164</v>
      </c>
      <c r="AA81" t="s">
        <v>165</v>
      </c>
      <c r="AB81" t="s">
        <v>165</v>
      </c>
      <c r="AC81" t="s">
        <v>165</v>
      </c>
      <c r="AD81" t="s">
        <v>165</v>
      </c>
      <c r="AE81" t="s">
        <v>165</v>
      </c>
      <c r="AF81" s="113">
        <v>580284</v>
      </c>
      <c r="AG81" s="113">
        <v>0</v>
      </c>
      <c r="AH81" s="113">
        <v>612547</v>
      </c>
      <c r="AI81" t="s">
        <v>159</v>
      </c>
      <c r="AJ81" t="s">
        <v>159</v>
      </c>
      <c r="AK81" t="s">
        <v>165</v>
      </c>
      <c r="AL81" t="s">
        <v>159</v>
      </c>
      <c r="AM81" t="s">
        <v>166</v>
      </c>
      <c r="AN81" t="s">
        <v>165</v>
      </c>
      <c r="AO81" t="s">
        <v>165</v>
      </c>
      <c r="AP81" t="s">
        <v>165</v>
      </c>
      <c r="AQ81" s="112">
        <v>497386</v>
      </c>
      <c r="AR81" s="113">
        <v>94503</v>
      </c>
      <c r="AS81" s="113">
        <v>591889</v>
      </c>
      <c r="AT81" s="113">
        <v>497386</v>
      </c>
      <c r="AU81" s="113">
        <v>591889</v>
      </c>
      <c r="AV81" s="112">
        <v>602218</v>
      </c>
      <c r="AW81" s="112">
        <v>602218</v>
      </c>
      <c r="AX81" s="112">
        <v>14607.48</v>
      </c>
      <c r="AY81" s="114">
        <v>2.4299999999999999E-2</v>
      </c>
    </row>
    <row r="82" spans="1:53" hidden="1">
      <c r="A82" t="s">
        <v>80</v>
      </c>
      <c r="B82" t="s">
        <v>167</v>
      </c>
      <c r="C82">
        <v>11111808</v>
      </c>
      <c r="D82" t="s">
        <v>355</v>
      </c>
      <c r="E82" t="s">
        <v>356</v>
      </c>
      <c r="F82" t="s">
        <v>84</v>
      </c>
      <c r="G82">
        <v>1</v>
      </c>
      <c r="H82" t="s">
        <v>85</v>
      </c>
      <c r="I82" t="s">
        <v>99</v>
      </c>
      <c r="J82" s="111">
        <v>46070</v>
      </c>
      <c r="K82" t="s">
        <v>172</v>
      </c>
      <c r="L82" t="s">
        <v>93</v>
      </c>
      <c r="M82" t="s">
        <v>173</v>
      </c>
      <c r="N82" s="112">
        <v>4000</v>
      </c>
      <c r="O82" t="s">
        <v>97</v>
      </c>
      <c r="P82" t="s">
        <v>91</v>
      </c>
      <c r="Q82" s="112">
        <v>4000</v>
      </c>
      <c r="R82" s="113">
        <v>760</v>
      </c>
      <c r="S82" s="113">
        <v>4760</v>
      </c>
      <c r="T82" s="113">
        <v>4000</v>
      </c>
      <c r="U82" s="113">
        <v>4760</v>
      </c>
      <c r="V82" t="s">
        <v>99</v>
      </c>
      <c r="W82" s="111">
        <v>46062</v>
      </c>
      <c r="X82" t="s">
        <v>357</v>
      </c>
      <c r="Y82" t="s">
        <v>93</v>
      </c>
      <c r="Z82" t="s">
        <v>358</v>
      </c>
      <c r="AA82" s="112">
        <v>5600</v>
      </c>
      <c r="AB82" t="s">
        <v>90</v>
      </c>
      <c r="AC82" t="s">
        <v>91</v>
      </c>
      <c r="AD82" s="112">
        <v>4705.88</v>
      </c>
      <c r="AE82" s="113">
        <v>894</v>
      </c>
      <c r="AF82" s="113">
        <v>5600</v>
      </c>
      <c r="AG82" s="113">
        <v>5600</v>
      </c>
      <c r="AH82" s="113">
        <v>5600</v>
      </c>
      <c r="AI82" t="s">
        <v>99</v>
      </c>
      <c r="AJ82" s="111">
        <v>46064</v>
      </c>
      <c r="AK82" t="s">
        <v>359</v>
      </c>
      <c r="AL82" t="s">
        <v>93</v>
      </c>
      <c r="AM82" t="s">
        <v>360</v>
      </c>
      <c r="AN82" s="112">
        <v>5500</v>
      </c>
      <c r="AO82" t="s">
        <v>90</v>
      </c>
      <c r="AP82" t="s">
        <v>91</v>
      </c>
      <c r="AQ82" s="112">
        <v>4621.8500000000004</v>
      </c>
      <c r="AR82" s="113">
        <v>878</v>
      </c>
      <c r="AS82" s="113">
        <v>5500</v>
      </c>
      <c r="AT82" s="113">
        <v>5500</v>
      </c>
      <c r="AU82" s="113">
        <v>5500</v>
      </c>
      <c r="AV82" s="112">
        <v>5286.67</v>
      </c>
      <c r="AW82" s="112">
        <v>5286.67</v>
      </c>
      <c r="AX82" s="112">
        <v>458.84</v>
      </c>
      <c r="AY82" s="114">
        <v>8.6800000000000002E-2</v>
      </c>
      <c r="BA82">
        <v>3</v>
      </c>
    </row>
    <row r="83" spans="1:53" ht="409.6" hidden="1">
      <c r="A83" t="s">
        <v>159</v>
      </c>
      <c r="B83" t="s">
        <v>159</v>
      </c>
      <c r="C83" t="s">
        <v>159</v>
      </c>
      <c r="D83" t="s">
        <v>361</v>
      </c>
      <c r="E83" s="3" t="s">
        <v>362</v>
      </c>
      <c r="F83" t="s">
        <v>162</v>
      </c>
      <c r="G83">
        <v>1</v>
      </c>
      <c r="I83" t="s">
        <v>159</v>
      </c>
      <c r="J83" t="s">
        <v>159</v>
      </c>
      <c r="K83" t="s">
        <v>159</v>
      </c>
      <c r="L83" t="s">
        <v>159</v>
      </c>
      <c r="M83" t="s">
        <v>159</v>
      </c>
      <c r="Q83" t="s">
        <v>163</v>
      </c>
      <c r="R83" t="s">
        <v>163</v>
      </c>
      <c r="S83" t="s">
        <v>163</v>
      </c>
      <c r="T83" t="s">
        <v>163</v>
      </c>
      <c r="U83" t="s">
        <v>163</v>
      </c>
      <c r="V83" t="s">
        <v>159</v>
      </c>
      <c r="W83" t="s">
        <v>159</v>
      </c>
      <c r="X83" t="s">
        <v>159</v>
      </c>
      <c r="Y83" t="s">
        <v>159</v>
      </c>
      <c r="Z83" t="s">
        <v>164</v>
      </c>
      <c r="AA83" t="s">
        <v>165</v>
      </c>
      <c r="AB83" t="s">
        <v>165</v>
      </c>
      <c r="AC83" t="s">
        <v>165</v>
      </c>
      <c r="AD83" t="s">
        <v>165</v>
      </c>
      <c r="AE83" t="s">
        <v>165</v>
      </c>
      <c r="AF83" s="113">
        <v>3950000</v>
      </c>
      <c r="AG83" s="113">
        <v>0</v>
      </c>
      <c r="AH83" s="113">
        <v>4169620</v>
      </c>
      <c r="AI83" t="s">
        <v>159</v>
      </c>
      <c r="AJ83" t="s">
        <v>159</v>
      </c>
      <c r="AK83" t="s">
        <v>165</v>
      </c>
      <c r="AL83" t="s">
        <v>159</v>
      </c>
      <c r="AM83" t="s">
        <v>166</v>
      </c>
      <c r="AN83" t="s">
        <v>165</v>
      </c>
      <c r="AO83" t="s">
        <v>165</v>
      </c>
      <c r="AP83" t="s">
        <v>165</v>
      </c>
      <c r="AQ83" s="112">
        <v>3402311</v>
      </c>
      <c r="AR83" s="113">
        <v>646439</v>
      </c>
      <c r="AS83" s="113">
        <v>4048750</v>
      </c>
      <c r="AT83" s="113">
        <v>3402311</v>
      </c>
      <c r="AU83" s="113">
        <v>4048750</v>
      </c>
      <c r="AV83" s="112">
        <v>4109185</v>
      </c>
      <c r="AW83" s="112">
        <v>4109185</v>
      </c>
      <c r="AX83" s="112">
        <v>85468</v>
      </c>
      <c r="AY83" s="114">
        <v>2.0799999999999999E-2</v>
      </c>
    </row>
    <row r="84" spans="1:53" ht="409.6" hidden="1">
      <c r="A84" t="s">
        <v>159</v>
      </c>
      <c r="B84" t="s">
        <v>159</v>
      </c>
      <c r="C84" t="s">
        <v>159</v>
      </c>
      <c r="D84" t="s">
        <v>363</v>
      </c>
      <c r="E84" s="3" t="s">
        <v>364</v>
      </c>
      <c r="F84" t="s">
        <v>162</v>
      </c>
      <c r="G84">
        <v>1</v>
      </c>
      <c r="I84" t="s">
        <v>159</v>
      </c>
      <c r="J84" t="s">
        <v>159</v>
      </c>
      <c r="K84" t="s">
        <v>159</v>
      </c>
      <c r="L84" t="s">
        <v>159</v>
      </c>
      <c r="M84" t="s">
        <v>159</v>
      </c>
      <c r="Q84" t="s">
        <v>163</v>
      </c>
      <c r="R84" t="s">
        <v>163</v>
      </c>
      <c r="S84" t="s">
        <v>163</v>
      </c>
      <c r="T84" t="s">
        <v>163</v>
      </c>
      <c r="U84" t="s">
        <v>163</v>
      </c>
      <c r="V84" t="s">
        <v>159</v>
      </c>
      <c r="W84" t="s">
        <v>159</v>
      </c>
      <c r="X84" t="s">
        <v>159</v>
      </c>
      <c r="Y84" t="s">
        <v>159</v>
      </c>
      <c r="Z84" t="s">
        <v>164</v>
      </c>
      <c r="AA84" t="s">
        <v>165</v>
      </c>
      <c r="AB84" t="s">
        <v>165</v>
      </c>
      <c r="AC84" t="s">
        <v>165</v>
      </c>
      <c r="AD84" t="s">
        <v>165</v>
      </c>
      <c r="AE84" t="s">
        <v>165</v>
      </c>
      <c r="AF84" s="113">
        <v>2593150</v>
      </c>
      <c r="AG84" s="113">
        <v>0</v>
      </c>
      <c r="AH84" s="113">
        <v>2737329</v>
      </c>
      <c r="AI84" t="s">
        <v>159</v>
      </c>
      <c r="AJ84" t="s">
        <v>159</v>
      </c>
      <c r="AK84" t="s">
        <v>165</v>
      </c>
      <c r="AL84" t="s">
        <v>159</v>
      </c>
      <c r="AM84" t="s">
        <v>166</v>
      </c>
      <c r="AN84" t="s">
        <v>165</v>
      </c>
      <c r="AO84" t="s">
        <v>165</v>
      </c>
      <c r="AP84" t="s">
        <v>165</v>
      </c>
      <c r="AQ84" s="112">
        <v>2233596</v>
      </c>
      <c r="AR84" s="113">
        <v>424383</v>
      </c>
      <c r="AS84" s="113">
        <v>2657979</v>
      </c>
      <c r="AT84" s="113">
        <v>2233596</v>
      </c>
      <c r="AU84" s="113">
        <v>2657979</v>
      </c>
      <c r="AV84" s="112">
        <v>2697654</v>
      </c>
      <c r="AW84" s="112">
        <v>2697654</v>
      </c>
      <c r="AX84" s="112">
        <v>56109.2</v>
      </c>
      <c r="AY84" s="114">
        <v>2.0799999999999999E-2</v>
      </c>
    </row>
    <row r="85" spans="1:53" ht="403.15" hidden="1">
      <c r="A85" t="s">
        <v>80</v>
      </c>
      <c r="B85" t="s">
        <v>365</v>
      </c>
      <c r="C85" t="s">
        <v>366</v>
      </c>
      <c r="D85" t="s">
        <v>367</v>
      </c>
      <c r="E85" s="3" t="s">
        <v>368</v>
      </c>
      <c r="F85" t="s">
        <v>84</v>
      </c>
      <c r="G85">
        <v>1</v>
      </c>
      <c r="H85" t="s">
        <v>196</v>
      </c>
      <c r="I85" t="s">
        <v>369</v>
      </c>
      <c r="J85" s="111">
        <v>46149</v>
      </c>
      <c r="K85" t="s">
        <v>370</v>
      </c>
      <c r="L85" t="s">
        <v>88</v>
      </c>
      <c r="M85" t="s">
        <v>371</v>
      </c>
      <c r="N85" s="112">
        <v>2200000</v>
      </c>
      <c r="O85" t="s">
        <v>97</v>
      </c>
      <c r="P85" t="s">
        <v>91</v>
      </c>
      <c r="Q85" s="112">
        <v>2200000</v>
      </c>
      <c r="R85" s="113">
        <v>418000</v>
      </c>
      <c r="S85" s="113">
        <v>2618000</v>
      </c>
      <c r="T85" s="113">
        <v>2200000</v>
      </c>
      <c r="U85" s="113">
        <v>2618000</v>
      </c>
      <c r="V85" t="s">
        <v>86</v>
      </c>
      <c r="W85" s="111">
        <v>46078</v>
      </c>
      <c r="X85" t="s">
        <v>372</v>
      </c>
      <c r="Y85" t="s">
        <v>88</v>
      </c>
      <c r="Z85" t="s">
        <v>373</v>
      </c>
      <c r="AA85" s="112">
        <v>1848742</v>
      </c>
      <c r="AB85" t="s">
        <v>97</v>
      </c>
      <c r="AC85" t="s">
        <v>91</v>
      </c>
      <c r="AD85" s="112">
        <v>1848742</v>
      </c>
      <c r="AE85" s="113">
        <v>351261</v>
      </c>
      <c r="AF85" s="113">
        <v>2200003</v>
      </c>
      <c r="AG85" s="113">
        <v>1848742</v>
      </c>
      <c r="AH85" s="113">
        <v>2200003</v>
      </c>
      <c r="AI85" t="s">
        <v>99</v>
      </c>
      <c r="AJ85" s="111">
        <v>46142</v>
      </c>
      <c r="AK85" t="s">
        <v>374</v>
      </c>
      <c r="AL85" t="s">
        <v>88</v>
      </c>
      <c r="AM85" t="s">
        <v>375</v>
      </c>
      <c r="AN85" s="112">
        <v>1583193</v>
      </c>
      <c r="AO85" t="s">
        <v>97</v>
      </c>
      <c r="AP85" t="s">
        <v>91</v>
      </c>
      <c r="AQ85" s="112">
        <v>1583193</v>
      </c>
      <c r="AR85" s="113">
        <v>300807</v>
      </c>
      <c r="AS85" s="113">
        <v>1884000</v>
      </c>
      <c r="AT85" s="113">
        <v>1583193</v>
      </c>
      <c r="AU85" s="113">
        <v>1884000</v>
      </c>
      <c r="AV85" s="112">
        <v>2234000.88</v>
      </c>
      <c r="AW85" s="112">
        <v>2234000.88</v>
      </c>
      <c r="AX85" s="112">
        <v>368179.32</v>
      </c>
      <c r="AY85" s="114">
        <v>0.1648</v>
      </c>
      <c r="BA85">
        <v>3</v>
      </c>
    </row>
    <row r="86" spans="1:53" ht="409.6" hidden="1">
      <c r="A86" t="s">
        <v>159</v>
      </c>
      <c r="B86" t="s">
        <v>159</v>
      </c>
      <c r="C86" t="s">
        <v>159</v>
      </c>
      <c r="D86" t="s">
        <v>376</v>
      </c>
      <c r="E86" s="3" t="s">
        <v>377</v>
      </c>
      <c r="F86" t="s">
        <v>162</v>
      </c>
      <c r="G86">
        <v>1</v>
      </c>
      <c r="I86" t="s">
        <v>159</v>
      </c>
      <c r="J86" t="s">
        <v>159</v>
      </c>
      <c r="K86" t="s">
        <v>159</v>
      </c>
      <c r="L86" t="s">
        <v>159</v>
      </c>
      <c r="M86" t="s">
        <v>159</v>
      </c>
      <c r="Q86" t="s">
        <v>163</v>
      </c>
      <c r="R86" t="s">
        <v>163</v>
      </c>
      <c r="S86" t="s">
        <v>163</v>
      </c>
      <c r="T86" t="s">
        <v>163</v>
      </c>
      <c r="U86" t="s">
        <v>163</v>
      </c>
      <c r="V86" t="s">
        <v>159</v>
      </c>
      <c r="W86" t="s">
        <v>159</v>
      </c>
      <c r="X86" t="s">
        <v>159</v>
      </c>
      <c r="Y86" t="s">
        <v>159</v>
      </c>
      <c r="Z86" t="s">
        <v>164</v>
      </c>
      <c r="AA86" t="s">
        <v>165</v>
      </c>
      <c r="AB86" t="s">
        <v>165</v>
      </c>
      <c r="AC86" t="s">
        <v>165</v>
      </c>
      <c r="AD86" t="s">
        <v>165</v>
      </c>
      <c r="AE86" t="s">
        <v>165</v>
      </c>
      <c r="AF86" s="113">
        <v>1762650</v>
      </c>
      <c r="AG86" s="113">
        <v>0</v>
      </c>
      <c r="AH86" s="113">
        <v>1860653</v>
      </c>
      <c r="AI86" t="s">
        <v>159</v>
      </c>
      <c r="AJ86" t="s">
        <v>159</v>
      </c>
      <c r="AK86" t="s">
        <v>165</v>
      </c>
      <c r="AL86" t="s">
        <v>159</v>
      </c>
      <c r="AM86" t="s">
        <v>166</v>
      </c>
      <c r="AN86" t="s">
        <v>165</v>
      </c>
      <c r="AO86" t="s">
        <v>165</v>
      </c>
      <c r="AP86" t="s">
        <v>165</v>
      </c>
      <c r="AQ86" s="112">
        <v>1518249</v>
      </c>
      <c r="AR86" s="113">
        <v>288467</v>
      </c>
      <c r="AS86" s="113">
        <v>1806716</v>
      </c>
      <c r="AT86" s="113">
        <v>1518249</v>
      </c>
      <c r="AU86" s="113">
        <v>1806716</v>
      </c>
      <c r="AV86" s="112">
        <v>1833685</v>
      </c>
      <c r="AW86" s="112">
        <v>1833685</v>
      </c>
      <c r="AX86" s="112">
        <v>38139.279999999999</v>
      </c>
      <c r="AY86" s="114">
        <v>2.0799999999999999E-2</v>
      </c>
    </row>
    <row r="87" spans="1:53" ht="409.6" hidden="1">
      <c r="A87" t="s">
        <v>80</v>
      </c>
      <c r="B87" t="s">
        <v>365</v>
      </c>
      <c r="C87" t="s">
        <v>366</v>
      </c>
      <c r="D87" t="s">
        <v>378</v>
      </c>
      <c r="E87" s="3" t="s">
        <v>379</v>
      </c>
      <c r="F87" t="s">
        <v>84</v>
      </c>
      <c r="G87">
        <v>1</v>
      </c>
      <c r="H87" t="s">
        <v>196</v>
      </c>
      <c r="I87" t="s">
        <v>289</v>
      </c>
      <c r="J87" s="111">
        <v>46056</v>
      </c>
      <c r="K87" t="s">
        <v>290</v>
      </c>
      <c r="L87" t="s">
        <v>93</v>
      </c>
      <c r="M87" t="s">
        <v>209</v>
      </c>
      <c r="N87" s="112">
        <v>3150000</v>
      </c>
      <c r="O87" t="s">
        <v>97</v>
      </c>
      <c r="P87" t="s">
        <v>91</v>
      </c>
      <c r="Q87" s="112">
        <v>3150000</v>
      </c>
      <c r="R87" s="113">
        <v>598500</v>
      </c>
      <c r="S87" s="113">
        <v>3748500</v>
      </c>
      <c r="T87" s="113">
        <v>3150000</v>
      </c>
      <c r="U87" s="113">
        <v>3748500</v>
      </c>
      <c r="V87" t="s">
        <v>99</v>
      </c>
      <c r="W87" s="111">
        <v>46142</v>
      </c>
      <c r="X87" t="s">
        <v>279</v>
      </c>
      <c r="Y87" t="s">
        <v>88</v>
      </c>
      <c r="Z87" t="s">
        <v>380</v>
      </c>
      <c r="AA87" s="112">
        <v>3200000</v>
      </c>
      <c r="AB87" t="s">
        <v>97</v>
      </c>
      <c r="AC87" t="s">
        <v>91</v>
      </c>
      <c r="AD87" s="112">
        <v>3200000</v>
      </c>
      <c r="AE87" s="113">
        <v>608000</v>
      </c>
      <c r="AF87" s="113">
        <v>3808000</v>
      </c>
      <c r="AG87" s="113">
        <v>3200000</v>
      </c>
      <c r="AH87" s="113">
        <v>3808000</v>
      </c>
      <c r="AI87" t="s">
        <v>381</v>
      </c>
      <c r="AJ87" s="111">
        <v>46132</v>
      </c>
      <c r="AK87" t="s">
        <v>382</v>
      </c>
      <c r="AL87" t="s">
        <v>88</v>
      </c>
      <c r="AM87" t="s">
        <v>383</v>
      </c>
      <c r="AN87" s="112">
        <v>2865546.22</v>
      </c>
      <c r="AO87" t="s">
        <v>97</v>
      </c>
      <c r="AP87" t="s">
        <v>91</v>
      </c>
      <c r="AQ87" s="112">
        <v>2865546.22</v>
      </c>
      <c r="AR87" s="113">
        <v>544454</v>
      </c>
      <c r="AS87" s="113">
        <v>3410000</v>
      </c>
      <c r="AT87" s="113">
        <v>2865546</v>
      </c>
      <c r="AU87" s="113">
        <v>3410000</v>
      </c>
      <c r="AV87" s="112">
        <v>3655500</v>
      </c>
      <c r="AW87" s="112">
        <v>3655500</v>
      </c>
      <c r="AX87" s="112">
        <v>214680.58</v>
      </c>
      <c r="AY87" s="114">
        <v>5.8700000000000002E-2</v>
      </c>
      <c r="BA87">
        <v>3</v>
      </c>
    </row>
    <row r="88" spans="1:53" hidden="1">
      <c r="A88" t="s">
        <v>80</v>
      </c>
      <c r="B88" t="s">
        <v>167</v>
      </c>
      <c r="D88" t="s">
        <v>384</v>
      </c>
      <c r="E88" t="s">
        <v>385</v>
      </c>
      <c r="F88" t="s">
        <v>84</v>
      </c>
      <c r="G88">
        <v>1</v>
      </c>
      <c r="H88" t="s">
        <v>85</v>
      </c>
      <c r="I88" t="s">
        <v>99</v>
      </c>
      <c r="J88" s="111">
        <v>46069</v>
      </c>
      <c r="K88" t="s">
        <v>386</v>
      </c>
      <c r="L88" t="s">
        <v>93</v>
      </c>
      <c r="M88" t="s">
        <v>387</v>
      </c>
      <c r="N88" s="112">
        <v>10990</v>
      </c>
      <c r="O88" t="s">
        <v>90</v>
      </c>
      <c r="P88" t="s">
        <v>91</v>
      </c>
      <c r="Q88" s="112">
        <v>9235.2900000000009</v>
      </c>
      <c r="R88" s="113">
        <v>1755</v>
      </c>
      <c r="S88" s="113">
        <v>10990</v>
      </c>
      <c r="T88" s="113">
        <v>10990</v>
      </c>
      <c r="U88" s="113">
        <v>10990</v>
      </c>
      <c r="V88" t="s">
        <v>99</v>
      </c>
      <c r="W88" s="111">
        <v>46069</v>
      </c>
      <c r="X88" t="s">
        <v>388</v>
      </c>
      <c r="Y88" t="s">
        <v>93</v>
      </c>
      <c r="Z88" t="s">
        <v>389</v>
      </c>
      <c r="AA88" s="112">
        <v>10725</v>
      </c>
      <c r="AB88" t="s">
        <v>90</v>
      </c>
      <c r="AC88" t="s">
        <v>91</v>
      </c>
      <c r="AD88" s="112">
        <v>9012.61</v>
      </c>
      <c r="AE88" s="113">
        <v>1712</v>
      </c>
      <c r="AF88" s="113">
        <v>10725</v>
      </c>
      <c r="AG88" s="113">
        <v>10725</v>
      </c>
      <c r="AH88" s="113">
        <v>10725</v>
      </c>
      <c r="AI88" t="s">
        <v>99</v>
      </c>
      <c r="AJ88" s="111">
        <v>46069</v>
      </c>
      <c r="AK88" t="s">
        <v>390</v>
      </c>
      <c r="AL88" t="s">
        <v>93</v>
      </c>
      <c r="AM88" t="s">
        <v>391</v>
      </c>
      <c r="AN88" s="112">
        <v>9990</v>
      </c>
      <c r="AO88" t="s">
        <v>90</v>
      </c>
      <c r="AP88" t="s">
        <v>91</v>
      </c>
      <c r="AQ88" s="112">
        <v>8394.9599999999991</v>
      </c>
      <c r="AR88" s="113">
        <v>1595</v>
      </c>
      <c r="AS88" s="113">
        <v>9990</v>
      </c>
      <c r="AT88" s="113">
        <v>9990</v>
      </c>
      <c r="AU88" s="113">
        <v>9990</v>
      </c>
      <c r="AV88" s="112">
        <v>10568.33</v>
      </c>
      <c r="AW88" s="112">
        <v>10568.33</v>
      </c>
      <c r="AX88" s="112">
        <v>518.08000000000004</v>
      </c>
      <c r="AY88" s="114">
        <v>4.9000000000000002E-2</v>
      </c>
      <c r="BA88">
        <v>3</v>
      </c>
    </row>
    <row r="89" spans="1:53" hidden="1">
      <c r="A89" t="s">
        <v>80</v>
      </c>
      <c r="B89" t="s">
        <v>167</v>
      </c>
      <c r="C89">
        <v>14111531</v>
      </c>
      <c r="D89" t="s">
        <v>392</v>
      </c>
      <c r="E89" t="s">
        <v>393</v>
      </c>
      <c r="F89" t="s">
        <v>84</v>
      </c>
      <c r="G89">
        <v>1</v>
      </c>
      <c r="H89" t="s">
        <v>85</v>
      </c>
      <c r="I89" t="s">
        <v>99</v>
      </c>
      <c r="J89" s="111">
        <v>46069</v>
      </c>
      <c r="K89" t="s">
        <v>394</v>
      </c>
      <c r="L89" t="s">
        <v>93</v>
      </c>
      <c r="M89" t="s">
        <v>395</v>
      </c>
      <c r="N89" s="112">
        <v>11000</v>
      </c>
      <c r="O89" t="s">
        <v>90</v>
      </c>
      <c r="P89" t="s">
        <v>91</v>
      </c>
      <c r="Q89" s="112">
        <v>9243.7000000000007</v>
      </c>
      <c r="R89" s="113">
        <v>1756</v>
      </c>
      <c r="S89" s="113">
        <v>11000</v>
      </c>
      <c r="T89" s="113">
        <v>11000</v>
      </c>
      <c r="U89" s="113">
        <v>11000</v>
      </c>
      <c r="V89" t="s">
        <v>99</v>
      </c>
      <c r="W89" s="111">
        <v>46069</v>
      </c>
      <c r="X89" t="s">
        <v>357</v>
      </c>
      <c r="Y89" t="s">
        <v>93</v>
      </c>
      <c r="Z89" t="s">
        <v>396</v>
      </c>
      <c r="AA89" s="112">
        <v>9400</v>
      </c>
      <c r="AB89" t="s">
        <v>90</v>
      </c>
      <c r="AC89" t="s">
        <v>91</v>
      </c>
      <c r="AD89" s="112">
        <v>7899.16</v>
      </c>
      <c r="AE89" s="113">
        <v>1501</v>
      </c>
      <c r="AF89" s="113">
        <v>9400</v>
      </c>
      <c r="AG89" s="113">
        <v>9400</v>
      </c>
      <c r="AH89" s="113">
        <v>9400</v>
      </c>
      <c r="AI89" t="s">
        <v>99</v>
      </c>
      <c r="AJ89" s="111">
        <v>46069</v>
      </c>
      <c r="AK89" t="s">
        <v>397</v>
      </c>
      <c r="AL89" t="s">
        <v>93</v>
      </c>
      <c r="AM89" t="s">
        <v>398</v>
      </c>
      <c r="AN89" s="112">
        <v>11900</v>
      </c>
      <c r="AO89" t="s">
        <v>90</v>
      </c>
      <c r="AP89" t="s">
        <v>91</v>
      </c>
      <c r="AQ89" s="112">
        <v>10000</v>
      </c>
      <c r="AR89" s="113">
        <v>1900</v>
      </c>
      <c r="AS89" s="113">
        <v>11900</v>
      </c>
      <c r="AT89" s="113">
        <v>11900</v>
      </c>
      <c r="AU89" s="113">
        <v>11900</v>
      </c>
      <c r="AV89" s="112">
        <v>10766.67</v>
      </c>
      <c r="AW89" s="112">
        <v>10766.67</v>
      </c>
      <c r="AX89" s="112">
        <v>1266.23</v>
      </c>
      <c r="AY89" s="114">
        <v>0.1176</v>
      </c>
      <c r="BA89">
        <v>3</v>
      </c>
    </row>
    <row r="90" spans="1:53" hidden="1">
      <c r="A90" t="s">
        <v>80</v>
      </c>
      <c r="B90" t="s">
        <v>167</v>
      </c>
      <c r="C90">
        <v>14111514</v>
      </c>
      <c r="D90" t="s">
        <v>399</v>
      </c>
      <c r="E90" t="s">
        <v>400</v>
      </c>
      <c r="F90" t="s">
        <v>84</v>
      </c>
      <c r="G90">
        <v>1</v>
      </c>
      <c r="H90" t="s">
        <v>85</v>
      </c>
      <c r="I90" t="s">
        <v>99</v>
      </c>
      <c r="J90" s="111">
        <v>46070</v>
      </c>
      <c r="K90" t="s">
        <v>172</v>
      </c>
      <c r="L90" t="s">
        <v>93</v>
      </c>
      <c r="M90" t="s">
        <v>173</v>
      </c>
      <c r="N90" s="112">
        <v>2700</v>
      </c>
      <c r="O90" t="s">
        <v>97</v>
      </c>
      <c r="P90" t="s">
        <v>91</v>
      </c>
      <c r="Q90" s="112">
        <v>2700</v>
      </c>
      <c r="R90" s="113">
        <v>513</v>
      </c>
      <c r="S90" s="113">
        <v>3213</v>
      </c>
      <c r="T90" s="113">
        <v>2700</v>
      </c>
      <c r="U90" s="113">
        <v>3213</v>
      </c>
      <c r="V90" t="s">
        <v>99</v>
      </c>
      <c r="W90" s="111">
        <v>46070</v>
      </c>
      <c r="X90" t="s">
        <v>401</v>
      </c>
      <c r="Y90" t="s">
        <v>93</v>
      </c>
      <c r="Z90" t="s">
        <v>402</v>
      </c>
      <c r="AA90" s="112">
        <v>2706</v>
      </c>
      <c r="AB90" t="s">
        <v>90</v>
      </c>
      <c r="AC90" t="s">
        <v>91</v>
      </c>
      <c r="AD90" s="112">
        <v>2273.9499999999998</v>
      </c>
      <c r="AE90" s="113">
        <v>432</v>
      </c>
      <c r="AF90" s="113">
        <v>2706</v>
      </c>
      <c r="AG90" s="113">
        <v>2706</v>
      </c>
      <c r="AH90" s="113">
        <v>2706</v>
      </c>
      <c r="AI90" t="s">
        <v>99</v>
      </c>
      <c r="AJ90" s="111">
        <v>46070</v>
      </c>
      <c r="AK90" t="s">
        <v>403</v>
      </c>
      <c r="AL90" t="s">
        <v>93</v>
      </c>
      <c r="AM90" t="s">
        <v>404</v>
      </c>
      <c r="AN90" s="112">
        <v>3026</v>
      </c>
      <c r="AO90" t="s">
        <v>97</v>
      </c>
      <c r="AP90" t="s">
        <v>91</v>
      </c>
      <c r="AQ90" s="112">
        <v>3026</v>
      </c>
      <c r="AR90" s="113">
        <v>575</v>
      </c>
      <c r="AS90" s="113">
        <v>3601</v>
      </c>
      <c r="AT90" s="113">
        <v>3026</v>
      </c>
      <c r="AU90" s="113">
        <v>3601</v>
      </c>
      <c r="AV90" s="112">
        <v>3173.31</v>
      </c>
      <c r="AW90" s="112">
        <v>3173.31</v>
      </c>
      <c r="AX90" s="112">
        <v>448.79</v>
      </c>
      <c r="AY90" s="114">
        <v>0.1414</v>
      </c>
      <c r="BA90">
        <v>3</v>
      </c>
    </row>
    <row r="91" spans="1:53" hidden="1">
      <c r="A91" t="s">
        <v>80</v>
      </c>
      <c r="B91" t="s">
        <v>167</v>
      </c>
      <c r="C91">
        <v>14111514</v>
      </c>
      <c r="D91" t="s">
        <v>405</v>
      </c>
      <c r="E91" t="s">
        <v>406</v>
      </c>
      <c r="F91" t="s">
        <v>84</v>
      </c>
      <c r="G91">
        <v>1</v>
      </c>
      <c r="H91" t="s">
        <v>85</v>
      </c>
      <c r="I91" t="s">
        <v>99</v>
      </c>
      <c r="J91" s="111">
        <v>46070</v>
      </c>
      <c r="K91" t="s">
        <v>401</v>
      </c>
      <c r="L91" t="s">
        <v>93</v>
      </c>
      <c r="M91" t="s">
        <v>402</v>
      </c>
      <c r="N91" s="112">
        <v>2898</v>
      </c>
      <c r="O91" t="s">
        <v>97</v>
      </c>
      <c r="P91" t="s">
        <v>91</v>
      </c>
      <c r="Q91" s="112">
        <v>2898</v>
      </c>
      <c r="R91" s="113">
        <v>551</v>
      </c>
      <c r="S91" s="113">
        <v>3449</v>
      </c>
      <c r="T91" s="113">
        <v>2898</v>
      </c>
      <c r="U91" s="113">
        <v>3449</v>
      </c>
      <c r="V91" t="s">
        <v>99</v>
      </c>
      <c r="W91" s="111">
        <v>46070</v>
      </c>
      <c r="X91" t="s">
        <v>172</v>
      </c>
      <c r="Y91" t="s">
        <v>93</v>
      </c>
      <c r="Z91" t="s">
        <v>173</v>
      </c>
      <c r="AA91" s="112">
        <v>3400</v>
      </c>
      <c r="AB91" t="s">
        <v>97</v>
      </c>
      <c r="AC91" t="s">
        <v>91</v>
      </c>
      <c r="AD91" s="112">
        <v>3400</v>
      </c>
      <c r="AE91" s="113">
        <v>646</v>
      </c>
      <c r="AF91" s="113">
        <v>4046</v>
      </c>
      <c r="AG91" s="113">
        <v>3400</v>
      </c>
      <c r="AH91" s="113">
        <v>4046</v>
      </c>
      <c r="AI91" t="s">
        <v>99</v>
      </c>
      <c r="AJ91" s="111">
        <v>46070</v>
      </c>
      <c r="AK91" t="s">
        <v>403</v>
      </c>
      <c r="AL91" t="s">
        <v>93</v>
      </c>
      <c r="AM91" t="s">
        <v>404</v>
      </c>
      <c r="AN91" s="112">
        <v>3361</v>
      </c>
      <c r="AO91" t="s">
        <v>97</v>
      </c>
      <c r="AP91" t="s">
        <v>91</v>
      </c>
      <c r="AQ91" s="112">
        <v>3361</v>
      </c>
      <c r="AR91" s="113">
        <v>639</v>
      </c>
      <c r="AS91" s="113">
        <v>4000</v>
      </c>
      <c r="AT91" s="113">
        <v>3361</v>
      </c>
      <c r="AU91" s="113">
        <v>4000</v>
      </c>
      <c r="AV91" s="112">
        <v>3831.4</v>
      </c>
      <c r="AW91" s="112">
        <v>3831.4</v>
      </c>
      <c r="AX91" s="112">
        <v>332.31</v>
      </c>
      <c r="AY91" s="114">
        <v>8.6699999999999999E-2</v>
      </c>
      <c r="BA91">
        <v>3</v>
      </c>
    </row>
    <row r="92" spans="1:53" hidden="1">
      <c r="A92" t="s">
        <v>80</v>
      </c>
      <c r="B92" t="s">
        <v>167</v>
      </c>
      <c r="C92">
        <v>60121109</v>
      </c>
      <c r="D92" t="s">
        <v>407</v>
      </c>
      <c r="E92" t="s">
        <v>408</v>
      </c>
      <c r="F92" t="s">
        <v>84</v>
      </c>
      <c r="G92">
        <v>1</v>
      </c>
      <c r="H92" t="s">
        <v>85</v>
      </c>
      <c r="I92" t="s">
        <v>99</v>
      </c>
      <c r="J92" s="111">
        <v>46069</v>
      </c>
      <c r="K92" t="s">
        <v>409</v>
      </c>
      <c r="L92" t="s">
        <v>93</v>
      </c>
      <c r="M92" t="s">
        <v>402</v>
      </c>
      <c r="N92" s="112">
        <v>49411</v>
      </c>
      <c r="O92" t="s">
        <v>97</v>
      </c>
      <c r="P92" t="s">
        <v>91</v>
      </c>
      <c r="Q92" s="112">
        <v>49411</v>
      </c>
      <c r="R92" s="113">
        <v>9388</v>
      </c>
      <c r="S92" s="113">
        <v>58799</v>
      </c>
      <c r="T92" s="113">
        <v>49411</v>
      </c>
      <c r="U92" s="113">
        <v>58799</v>
      </c>
      <c r="V92" t="s">
        <v>99</v>
      </c>
      <c r="W92" s="111">
        <v>46069</v>
      </c>
      <c r="X92" t="s">
        <v>172</v>
      </c>
      <c r="Y92" t="s">
        <v>93</v>
      </c>
      <c r="Z92" t="s">
        <v>410</v>
      </c>
      <c r="AA92" s="112">
        <v>45900</v>
      </c>
      <c r="AB92" t="s">
        <v>97</v>
      </c>
      <c r="AC92" t="s">
        <v>91</v>
      </c>
      <c r="AD92" s="112">
        <v>45900</v>
      </c>
      <c r="AE92" s="113">
        <v>8721</v>
      </c>
      <c r="AF92" s="113">
        <v>54621</v>
      </c>
      <c r="AG92" s="113">
        <v>45900</v>
      </c>
      <c r="AH92" s="113">
        <v>54621</v>
      </c>
      <c r="AI92" t="s">
        <v>99</v>
      </c>
      <c r="AJ92" s="111">
        <v>46069</v>
      </c>
      <c r="AK92" t="s">
        <v>359</v>
      </c>
      <c r="AL92" t="s">
        <v>93</v>
      </c>
      <c r="AM92" t="s">
        <v>411</v>
      </c>
      <c r="AN92" s="112">
        <v>49000</v>
      </c>
      <c r="AO92" t="s">
        <v>90</v>
      </c>
      <c r="AP92" t="s">
        <v>91</v>
      </c>
      <c r="AQ92" s="112">
        <v>41176.47</v>
      </c>
      <c r="AR92" s="113">
        <v>7824</v>
      </c>
      <c r="AS92" s="113">
        <v>49000</v>
      </c>
      <c r="AT92" s="113">
        <v>49000</v>
      </c>
      <c r="AU92" s="113">
        <v>49000</v>
      </c>
      <c r="AV92" s="112">
        <v>54140.03</v>
      </c>
      <c r="AW92" s="112">
        <v>54140.03</v>
      </c>
      <c r="AX92" s="112">
        <v>4917.22</v>
      </c>
      <c r="AY92" s="114">
        <v>9.0800000000000006E-2</v>
      </c>
      <c r="BA92">
        <v>3</v>
      </c>
    </row>
    <row r="93" spans="1:53" hidden="1">
      <c r="A93" t="s">
        <v>80</v>
      </c>
      <c r="B93" t="s">
        <v>167</v>
      </c>
      <c r="C93">
        <v>14111514</v>
      </c>
      <c r="D93" t="s">
        <v>412</v>
      </c>
      <c r="E93" t="s">
        <v>413</v>
      </c>
      <c r="F93" t="s">
        <v>84</v>
      </c>
      <c r="G93">
        <v>1</v>
      </c>
      <c r="H93" t="s">
        <v>85</v>
      </c>
      <c r="I93" t="s">
        <v>99</v>
      </c>
      <c r="J93" s="111">
        <v>46070</v>
      </c>
      <c r="K93" t="s">
        <v>394</v>
      </c>
      <c r="L93" t="s">
        <v>93</v>
      </c>
      <c r="M93" t="s">
        <v>395</v>
      </c>
      <c r="N93" s="112">
        <v>5000</v>
      </c>
      <c r="O93" t="s">
        <v>90</v>
      </c>
      <c r="P93" t="s">
        <v>91</v>
      </c>
      <c r="Q93" s="112">
        <v>4201.68</v>
      </c>
      <c r="R93" s="113">
        <v>798</v>
      </c>
      <c r="S93" s="113">
        <v>5000</v>
      </c>
      <c r="T93" s="113">
        <v>5000</v>
      </c>
      <c r="U93" s="113">
        <v>5000</v>
      </c>
      <c r="V93" t="s">
        <v>99</v>
      </c>
      <c r="W93" s="111">
        <v>46070</v>
      </c>
      <c r="X93" t="s">
        <v>172</v>
      </c>
      <c r="Y93" t="s">
        <v>93</v>
      </c>
      <c r="Z93" t="s">
        <v>173</v>
      </c>
      <c r="AA93" s="112">
        <v>4875</v>
      </c>
      <c r="AB93" t="s">
        <v>90</v>
      </c>
      <c r="AC93" t="s">
        <v>91</v>
      </c>
      <c r="AD93" s="112">
        <v>4096.6400000000003</v>
      </c>
      <c r="AE93" s="113">
        <v>778</v>
      </c>
      <c r="AF93" s="113">
        <v>4875</v>
      </c>
      <c r="AG93" s="113">
        <v>4875</v>
      </c>
      <c r="AH93" s="113">
        <v>4875</v>
      </c>
      <c r="AI93" t="s">
        <v>99</v>
      </c>
      <c r="AJ93" s="111">
        <v>46070</v>
      </c>
      <c r="AK93" t="s">
        <v>174</v>
      </c>
      <c r="AL93" t="s">
        <v>93</v>
      </c>
      <c r="AM93" t="s">
        <v>175</v>
      </c>
      <c r="AN93" s="112">
        <v>6200</v>
      </c>
      <c r="AO93" t="s">
        <v>90</v>
      </c>
      <c r="AP93" t="s">
        <v>91</v>
      </c>
      <c r="AQ93" s="112">
        <v>5210.08</v>
      </c>
      <c r="AR93" s="113">
        <v>990</v>
      </c>
      <c r="AS93" s="113">
        <v>6200</v>
      </c>
      <c r="AT93" s="113">
        <v>6200</v>
      </c>
      <c r="AU93" s="113">
        <v>6200</v>
      </c>
      <c r="AV93" s="112">
        <v>5358.33</v>
      </c>
      <c r="AW93" s="112">
        <v>5358.33</v>
      </c>
      <c r="AX93" s="112">
        <v>731.58</v>
      </c>
      <c r="AY93" s="114">
        <v>0.13650000000000001</v>
      </c>
      <c r="BA93">
        <v>3</v>
      </c>
    </row>
    <row r="94" spans="1:53" hidden="1">
      <c r="A94" t="s">
        <v>80</v>
      </c>
      <c r="B94" t="s">
        <v>167</v>
      </c>
      <c r="C94">
        <v>14111514</v>
      </c>
      <c r="D94" t="s">
        <v>414</v>
      </c>
      <c r="E94" t="s">
        <v>415</v>
      </c>
      <c r="F94" t="s">
        <v>84</v>
      </c>
      <c r="G94">
        <v>1</v>
      </c>
      <c r="H94" t="s">
        <v>85</v>
      </c>
      <c r="I94" t="s">
        <v>99</v>
      </c>
      <c r="J94" s="111">
        <v>46069</v>
      </c>
      <c r="K94" t="s">
        <v>394</v>
      </c>
      <c r="L94" t="s">
        <v>93</v>
      </c>
      <c r="M94" t="s">
        <v>395</v>
      </c>
      <c r="N94" s="112">
        <v>4400</v>
      </c>
      <c r="O94" t="s">
        <v>90</v>
      </c>
      <c r="P94" t="s">
        <v>91</v>
      </c>
      <c r="Q94" s="112">
        <v>3697.48</v>
      </c>
      <c r="R94" s="113">
        <v>703</v>
      </c>
      <c r="S94" s="113">
        <v>4400</v>
      </c>
      <c r="T94" s="113">
        <v>4400</v>
      </c>
      <c r="U94" s="113">
        <v>4400</v>
      </c>
      <c r="V94" t="s">
        <v>99</v>
      </c>
      <c r="W94" s="111">
        <v>46069</v>
      </c>
      <c r="X94" t="s">
        <v>416</v>
      </c>
      <c r="Y94" t="s">
        <v>93</v>
      </c>
      <c r="Z94" t="s">
        <v>417</v>
      </c>
      <c r="AA94" s="112">
        <v>3950</v>
      </c>
      <c r="AB94" t="s">
        <v>97</v>
      </c>
      <c r="AC94" t="s">
        <v>91</v>
      </c>
      <c r="AD94" s="112">
        <v>3950</v>
      </c>
      <c r="AE94" s="113">
        <v>751</v>
      </c>
      <c r="AF94" s="113">
        <v>4701</v>
      </c>
      <c r="AG94" s="113">
        <v>3950</v>
      </c>
      <c r="AH94" s="113">
        <v>4701</v>
      </c>
      <c r="AI94" t="s">
        <v>99</v>
      </c>
      <c r="AJ94" s="111">
        <v>46069</v>
      </c>
      <c r="AK94" t="s">
        <v>418</v>
      </c>
      <c r="AL94" t="s">
        <v>93</v>
      </c>
      <c r="AM94" t="s">
        <v>419</v>
      </c>
      <c r="AN94" s="112">
        <v>4900</v>
      </c>
      <c r="AO94" t="s">
        <v>90</v>
      </c>
      <c r="AP94" t="s">
        <v>91</v>
      </c>
      <c r="AQ94" s="112">
        <v>4117.6499999999996</v>
      </c>
      <c r="AR94" s="113">
        <v>782</v>
      </c>
      <c r="AS94" s="113">
        <v>4900</v>
      </c>
      <c r="AT94" s="113">
        <v>4900</v>
      </c>
      <c r="AU94" s="113">
        <v>4900</v>
      </c>
      <c r="AV94" s="112">
        <v>4666.83</v>
      </c>
      <c r="AW94" s="112">
        <v>4666.83</v>
      </c>
      <c r="AX94" s="112">
        <v>251.69</v>
      </c>
      <c r="AY94" s="114">
        <v>5.3900000000000003E-2</v>
      </c>
      <c r="BA94">
        <v>3</v>
      </c>
    </row>
    <row r="95" spans="1:53" hidden="1">
      <c r="A95" t="s">
        <v>80</v>
      </c>
      <c r="B95" t="s">
        <v>167</v>
      </c>
      <c r="D95" t="s">
        <v>420</v>
      </c>
      <c r="E95" t="s">
        <v>421</v>
      </c>
      <c r="F95" t="s">
        <v>84</v>
      </c>
      <c r="G95">
        <v>1</v>
      </c>
      <c r="H95" t="s">
        <v>85</v>
      </c>
      <c r="I95" t="s">
        <v>99</v>
      </c>
      <c r="J95" s="111">
        <v>46070</v>
      </c>
      <c r="K95" t="s">
        <v>394</v>
      </c>
      <c r="L95" t="s">
        <v>93</v>
      </c>
      <c r="M95" t="s">
        <v>395</v>
      </c>
      <c r="N95" s="112">
        <v>5600</v>
      </c>
      <c r="O95" t="s">
        <v>90</v>
      </c>
      <c r="P95" t="s">
        <v>91</v>
      </c>
      <c r="Q95" s="112">
        <v>4705.88</v>
      </c>
      <c r="R95" s="113">
        <v>894</v>
      </c>
      <c r="S95" s="113">
        <v>5600</v>
      </c>
      <c r="T95" s="113">
        <v>5600</v>
      </c>
      <c r="U95" s="113">
        <v>5600</v>
      </c>
      <c r="V95" t="s">
        <v>99</v>
      </c>
      <c r="W95" s="111">
        <v>46070</v>
      </c>
      <c r="X95" t="s">
        <v>422</v>
      </c>
      <c r="Y95" t="s">
        <v>93</v>
      </c>
      <c r="Z95" t="s">
        <v>423</v>
      </c>
      <c r="AA95" s="112">
        <v>5600</v>
      </c>
      <c r="AB95" t="s">
        <v>90</v>
      </c>
      <c r="AC95" t="s">
        <v>91</v>
      </c>
      <c r="AD95" s="112">
        <v>4705.88</v>
      </c>
      <c r="AE95" s="113">
        <v>894</v>
      </c>
      <c r="AF95" s="113">
        <v>5600</v>
      </c>
      <c r="AG95" s="113">
        <v>5600</v>
      </c>
      <c r="AH95" s="113">
        <v>5600</v>
      </c>
      <c r="AI95" t="s">
        <v>99</v>
      </c>
      <c r="AJ95" s="111">
        <v>46070</v>
      </c>
      <c r="AK95" t="s">
        <v>424</v>
      </c>
      <c r="AL95" t="s">
        <v>93</v>
      </c>
      <c r="AM95" t="s">
        <v>425</v>
      </c>
      <c r="AN95" s="112">
        <v>5000</v>
      </c>
      <c r="AO95" t="s">
        <v>90</v>
      </c>
      <c r="AP95" t="s">
        <v>91</v>
      </c>
      <c r="AQ95" s="112">
        <v>4201.68</v>
      </c>
      <c r="AR95" s="113">
        <v>798</v>
      </c>
      <c r="AS95" s="113">
        <v>5000</v>
      </c>
      <c r="AT95" s="113">
        <v>5000</v>
      </c>
      <c r="AU95" s="113">
        <v>5000</v>
      </c>
      <c r="AV95" s="112">
        <v>5400</v>
      </c>
      <c r="AW95" s="112">
        <v>5400</v>
      </c>
      <c r="AX95" s="112">
        <v>346.41</v>
      </c>
      <c r="AY95" s="114">
        <v>6.4199999999999993E-2</v>
      </c>
      <c r="BA95">
        <v>3</v>
      </c>
    </row>
    <row r="96" spans="1:53" hidden="1">
      <c r="A96" t="s">
        <v>80</v>
      </c>
      <c r="B96" t="s">
        <v>167</v>
      </c>
      <c r="C96">
        <v>60123001</v>
      </c>
      <c r="D96" t="s">
        <v>426</v>
      </c>
      <c r="E96" t="s">
        <v>427</v>
      </c>
      <c r="F96" t="s">
        <v>84</v>
      </c>
      <c r="G96">
        <v>1</v>
      </c>
      <c r="H96" t="s">
        <v>85</v>
      </c>
      <c r="I96" t="s">
        <v>99</v>
      </c>
      <c r="J96" s="111">
        <v>46070</v>
      </c>
      <c r="K96" t="s">
        <v>401</v>
      </c>
      <c r="L96" t="s">
        <v>93</v>
      </c>
      <c r="M96" t="s">
        <v>402</v>
      </c>
      <c r="N96" s="112">
        <v>990</v>
      </c>
      <c r="O96" t="s">
        <v>97</v>
      </c>
      <c r="P96" t="s">
        <v>90</v>
      </c>
      <c r="Q96" s="112">
        <v>990</v>
      </c>
      <c r="R96" s="113">
        <v>188</v>
      </c>
      <c r="S96" s="113">
        <v>1178</v>
      </c>
      <c r="T96" s="113">
        <v>990</v>
      </c>
      <c r="U96" s="113">
        <v>1178</v>
      </c>
      <c r="V96" t="s">
        <v>99</v>
      </c>
      <c r="W96" s="111">
        <v>46070</v>
      </c>
      <c r="X96" t="s">
        <v>422</v>
      </c>
      <c r="Y96" t="s">
        <v>93</v>
      </c>
      <c r="Z96" t="s">
        <v>423</v>
      </c>
      <c r="AA96" s="112">
        <v>1200</v>
      </c>
      <c r="AB96" t="s">
        <v>90</v>
      </c>
      <c r="AC96" t="s">
        <v>91</v>
      </c>
      <c r="AD96" s="112">
        <v>1008.4</v>
      </c>
      <c r="AE96" s="113">
        <v>192</v>
      </c>
      <c r="AF96" s="113">
        <v>1200</v>
      </c>
      <c r="AG96" s="113">
        <v>1200</v>
      </c>
      <c r="AH96" s="113">
        <v>1200</v>
      </c>
      <c r="AI96" t="s">
        <v>99</v>
      </c>
      <c r="AJ96" s="111">
        <v>46070</v>
      </c>
      <c r="AK96" t="s">
        <v>428</v>
      </c>
      <c r="AL96" t="s">
        <v>93</v>
      </c>
      <c r="AM96" t="s">
        <v>429</v>
      </c>
      <c r="AN96" s="112">
        <v>1000</v>
      </c>
      <c r="AO96" t="s">
        <v>90</v>
      </c>
      <c r="AP96" t="s">
        <v>91</v>
      </c>
      <c r="AQ96" s="112">
        <v>840.34</v>
      </c>
      <c r="AR96" s="113">
        <v>160</v>
      </c>
      <c r="AS96" s="113">
        <v>1000</v>
      </c>
      <c r="AT96" s="113">
        <v>1000</v>
      </c>
      <c r="AU96" s="113">
        <v>1000</v>
      </c>
      <c r="AV96" s="112">
        <v>1126</v>
      </c>
      <c r="AW96" s="112">
        <v>1126</v>
      </c>
      <c r="AX96" s="112">
        <v>109.67</v>
      </c>
      <c r="AY96" s="114">
        <v>9.74E-2</v>
      </c>
      <c r="BA96">
        <v>3</v>
      </c>
    </row>
    <row r="97" spans="1:53" hidden="1">
      <c r="A97" t="s">
        <v>80</v>
      </c>
      <c r="B97" t="s">
        <v>167</v>
      </c>
      <c r="C97">
        <v>60123001</v>
      </c>
      <c r="D97" t="s">
        <v>430</v>
      </c>
      <c r="E97" t="s">
        <v>431</v>
      </c>
      <c r="F97" t="s">
        <v>84</v>
      </c>
      <c r="G97">
        <v>1</v>
      </c>
      <c r="H97" t="s">
        <v>85</v>
      </c>
      <c r="I97" t="s">
        <v>99</v>
      </c>
      <c r="J97" s="111">
        <v>46070</v>
      </c>
      <c r="K97" t="s">
        <v>422</v>
      </c>
      <c r="L97" t="s">
        <v>93</v>
      </c>
      <c r="M97" t="s">
        <v>432</v>
      </c>
      <c r="N97" s="112">
        <v>2200</v>
      </c>
      <c r="O97" t="s">
        <v>90</v>
      </c>
      <c r="P97" t="s">
        <v>91</v>
      </c>
      <c r="Q97" s="112">
        <v>1848.74</v>
      </c>
      <c r="R97" s="113">
        <v>351</v>
      </c>
      <c r="S97" s="113">
        <v>2200</v>
      </c>
      <c r="T97" s="113">
        <v>2200</v>
      </c>
      <c r="U97" s="113">
        <v>2200</v>
      </c>
      <c r="V97" t="s">
        <v>99</v>
      </c>
      <c r="W97" s="111">
        <v>46070</v>
      </c>
      <c r="X97" t="s">
        <v>401</v>
      </c>
      <c r="Y97" t="s">
        <v>93</v>
      </c>
      <c r="Z97" t="s">
        <v>402</v>
      </c>
      <c r="AA97" s="112">
        <v>1990</v>
      </c>
      <c r="AB97" t="s">
        <v>97</v>
      </c>
      <c r="AC97" t="s">
        <v>91</v>
      </c>
      <c r="AD97" s="112">
        <v>1990</v>
      </c>
      <c r="AE97" s="113">
        <v>378</v>
      </c>
      <c r="AF97" s="113">
        <v>2368</v>
      </c>
      <c r="AG97" s="113">
        <v>1990</v>
      </c>
      <c r="AH97" s="113">
        <v>2368</v>
      </c>
      <c r="AI97" t="s">
        <v>99</v>
      </c>
      <c r="AJ97" s="111">
        <v>46070</v>
      </c>
      <c r="AK97" t="s">
        <v>403</v>
      </c>
      <c r="AL97" t="s">
        <v>93</v>
      </c>
      <c r="AM97" t="s">
        <v>404</v>
      </c>
      <c r="AN97" s="112">
        <v>2100</v>
      </c>
      <c r="AO97" t="s">
        <v>97</v>
      </c>
      <c r="AP97" t="s">
        <v>91</v>
      </c>
      <c r="AQ97" s="112">
        <v>2100</v>
      </c>
      <c r="AR97" s="113">
        <v>399</v>
      </c>
      <c r="AS97" s="113">
        <v>2499</v>
      </c>
      <c r="AT97" s="113">
        <v>2100</v>
      </c>
      <c r="AU97" s="113">
        <v>2499</v>
      </c>
      <c r="AV97" s="112">
        <v>2355.6999999999998</v>
      </c>
      <c r="AW97" s="112">
        <v>2355.6999999999998</v>
      </c>
      <c r="AX97" s="112">
        <v>149.88999999999999</v>
      </c>
      <c r="AY97" s="114">
        <v>6.3600000000000004E-2</v>
      </c>
      <c r="BA97">
        <v>3</v>
      </c>
    </row>
    <row r="98" spans="1:53" hidden="1">
      <c r="A98" t="s">
        <v>80</v>
      </c>
      <c r="B98" t="s">
        <v>167</v>
      </c>
      <c r="C98">
        <v>44121804</v>
      </c>
      <c r="D98" t="s">
        <v>433</v>
      </c>
      <c r="E98" t="s">
        <v>434</v>
      </c>
      <c r="F98" t="s">
        <v>84</v>
      </c>
      <c r="G98">
        <v>1</v>
      </c>
      <c r="H98" t="s">
        <v>85</v>
      </c>
      <c r="I98" t="s">
        <v>99</v>
      </c>
      <c r="J98" s="111">
        <v>46070</v>
      </c>
      <c r="K98" t="s">
        <v>394</v>
      </c>
      <c r="L98" t="s">
        <v>93</v>
      </c>
      <c r="M98" t="s">
        <v>395</v>
      </c>
      <c r="N98" s="112">
        <v>20000</v>
      </c>
      <c r="O98" t="s">
        <v>90</v>
      </c>
      <c r="P98" t="s">
        <v>91</v>
      </c>
      <c r="Q98" s="112">
        <v>16806.72</v>
      </c>
      <c r="R98" s="113">
        <v>3193</v>
      </c>
      <c r="S98" s="113">
        <v>20000</v>
      </c>
      <c r="T98" s="113">
        <v>20000</v>
      </c>
      <c r="U98" s="113">
        <v>20000</v>
      </c>
      <c r="V98" t="s">
        <v>99</v>
      </c>
      <c r="W98" s="111">
        <v>46070</v>
      </c>
      <c r="X98" t="s">
        <v>416</v>
      </c>
      <c r="Y98" t="s">
        <v>93</v>
      </c>
      <c r="Z98" t="s">
        <v>417</v>
      </c>
      <c r="AA98" s="112">
        <v>15126</v>
      </c>
      <c r="AB98" t="s">
        <v>97</v>
      </c>
      <c r="AC98" t="s">
        <v>91</v>
      </c>
      <c r="AD98" s="112">
        <v>15126</v>
      </c>
      <c r="AE98" s="113">
        <v>2874</v>
      </c>
      <c r="AF98" s="113">
        <v>18000</v>
      </c>
      <c r="AG98" s="113">
        <v>15126</v>
      </c>
      <c r="AH98" s="113">
        <v>18000</v>
      </c>
      <c r="AI98" t="s">
        <v>99</v>
      </c>
      <c r="AJ98" s="111">
        <v>46070</v>
      </c>
      <c r="AK98" t="s">
        <v>428</v>
      </c>
      <c r="AL98" t="s">
        <v>93</v>
      </c>
      <c r="AM98" t="s">
        <v>429</v>
      </c>
      <c r="AN98" s="112">
        <v>22000</v>
      </c>
      <c r="AO98" t="s">
        <v>90</v>
      </c>
      <c r="AP98" t="s">
        <v>91</v>
      </c>
      <c r="AQ98" s="112">
        <v>18487.39</v>
      </c>
      <c r="AR98" s="113">
        <v>3513</v>
      </c>
      <c r="AS98" s="113">
        <v>22000</v>
      </c>
      <c r="AT98" s="113">
        <v>22000</v>
      </c>
      <c r="AU98" s="113">
        <v>22000</v>
      </c>
      <c r="AV98" s="112">
        <v>19999.98</v>
      </c>
      <c r="AW98" s="112">
        <v>19999.98</v>
      </c>
      <c r="AX98" s="112">
        <v>2000.03</v>
      </c>
      <c r="AY98" s="114">
        <v>0.1</v>
      </c>
      <c r="BA98">
        <v>3</v>
      </c>
    </row>
    <row r="99" spans="1:53" hidden="1">
      <c r="A99" t="s">
        <v>80</v>
      </c>
      <c r="B99" t="s">
        <v>167</v>
      </c>
      <c r="C99">
        <v>44121804</v>
      </c>
      <c r="D99" t="s">
        <v>435</v>
      </c>
      <c r="E99" t="s">
        <v>436</v>
      </c>
      <c r="F99" t="s">
        <v>84</v>
      </c>
      <c r="G99">
        <v>1</v>
      </c>
      <c r="H99" t="s">
        <v>85</v>
      </c>
      <c r="I99" t="s">
        <v>99</v>
      </c>
      <c r="J99" s="111">
        <v>46070</v>
      </c>
      <c r="K99" t="s">
        <v>172</v>
      </c>
      <c r="L99" t="s">
        <v>93</v>
      </c>
      <c r="M99" t="s">
        <v>173</v>
      </c>
      <c r="N99" s="112">
        <v>11500</v>
      </c>
      <c r="O99" t="s">
        <v>97</v>
      </c>
      <c r="P99" t="s">
        <v>91</v>
      </c>
      <c r="Q99" s="112">
        <v>11500</v>
      </c>
      <c r="R99" s="113">
        <v>2185</v>
      </c>
      <c r="S99" s="113">
        <v>13685</v>
      </c>
      <c r="T99" s="113">
        <v>11500</v>
      </c>
      <c r="U99" s="113">
        <v>13685</v>
      </c>
      <c r="V99" t="s">
        <v>99</v>
      </c>
      <c r="W99" s="111">
        <v>46070</v>
      </c>
      <c r="X99" t="s">
        <v>437</v>
      </c>
      <c r="Y99" t="s">
        <v>93</v>
      </c>
      <c r="Z99" t="s">
        <v>438</v>
      </c>
      <c r="AA99" s="112">
        <v>18000</v>
      </c>
      <c r="AB99" t="s">
        <v>90</v>
      </c>
      <c r="AC99" t="s">
        <v>91</v>
      </c>
      <c r="AD99" s="112">
        <v>15126.05</v>
      </c>
      <c r="AE99" s="113">
        <v>2874</v>
      </c>
      <c r="AF99" s="113">
        <v>18000</v>
      </c>
      <c r="AG99" s="113">
        <v>18000</v>
      </c>
      <c r="AH99" s="113">
        <v>18000</v>
      </c>
      <c r="AI99" t="s">
        <v>99</v>
      </c>
      <c r="AJ99" s="111">
        <v>46070</v>
      </c>
      <c r="AK99" t="s">
        <v>439</v>
      </c>
      <c r="AL99" t="s">
        <v>93</v>
      </c>
      <c r="AM99" t="s">
        <v>440</v>
      </c>
      <c r="AN99" s="112">
        <v>13940</v>
      </c>
      <c r="AO99" t="s">
        <v>97</v>
      </c>
      <c r="AP99" t="s">
        <v>91</v>
      </c>
      <c r="AQ99" s="112">
        <v>13940</v>
      </c>
      <c r="AR99" s="113">
        <v>2649</v>
      </c>
      <c r="AS99" s="113">
        <v>16589</v>
      </c>
      <c r="AT99" s="113">
        <v>13940</v>
      </c>
      <c r="AU99" s="113">
        <v>16589</v>
      </c>
      <c r="AV99" s="112">
        <v>16091.2</v>
      </c>
      <c r="AW99" s="112">
        <v>16091.2</v>
      </c>
      <c r="AX99" s="112">
        <v>2200.08</v>
      </c>
      <c r="AY99" s="114">
        <v>0.13669999999999999</v>
      </c>
      <c r="BA99">
        <v>3</v>
      </c>
    </row>
    <row r="100" spans="1:53" ht="316.89999999999998" hidden="1">
      <c r="A100" t="s">
        <v>80</v>
      </c>
      <c r="B100" t="s">
        <v>167</v>
      </c>
      <c r="C100">
        <v>44111912</v>
      </c>
      <c r="D100" t="s">
        <v>441</v>
      </c>
      <c r="E100" s="3" t="s">
        <v>442</v>
      </c>
      <c r="F100" t="s">
        <v>84</v>
      </c>
      <c r="G100">
        <v>1</v>
      </c>
      <c r="H100" t="s">
        <v>85</v>
      </c>
      <c r="I100" t="s">
        <v>99</v>
      </c>
      <c r="J100" s="111">
        <v>46070</v>
      </c>
      <c r="K100" t="s">
        <v>443</v>
      </c>
      <c r="L100" t="s">
        <v>93</v>
      </c>
      <c r="M100" t="s">
        <v>444</v>
      </c>
      <c r="N100" s="112">
        <v>1900</v>
      </c>
      <c r="O100" t="s">
        <v>90</v>
      </c>
      <c r="P100" t="s">
        <v>91</v>
      </c>
      <c r="Q100" s="112">
        <v>1596.64</v>
      </c>
      <c r="R100" s="113">
        <v>303</v>
      </c>
      <c r="S100" s="113">
        <v>1900</v>
      </c>
      <c r="T100" s="113">
        <v>1900</v>
      </c>
      <c r="U100" s="113">
        <v>1900</v>
      </c>
      <c r="V100" t="s">
        <v>99</v>
      </c>
      <c r="W100" s="111">
        <v>46070</v>
      </c>
      <c r="X100" t="s">
        <v>401</v>
      </c>
      <c r="Y100" t="s">
        <v>93</v>
      </c>
      <c r="Z100" t="s">
        <v>402</v>
      </c>
      <c r="AA100" s="112">
        <v>1633</v>
      </c>
      <c r="AB100" t="s">
        <v>97</v>
      </c>
      <c r="AC100" t="s">
        <v>91</v>
      </c>
      <c r="AD100" s="112">
        <v>1633</v>
      </c>
      <c r="AE100" s="113">
        <v>310</v>
      </c>
      <c r="AF100" s="113">
        <v>1943</v>
      </c>
      <c r="AG100" s="113">
        <v>1633</v>
      </c>
      <c r="AH100" s="113">
        <v>1943</v>
      </c>
      <c r="AI100" t="s">
        <v>99</v>
      </c>
      <c r="AJ100" s="111">
        <v>46070</v>
      </c>
      <c r="AK100" t="s">
        <v>424</v>
      </c>
      <c r="AL100" t="s">
        <v>93</v>
      </c>
      <c r="AM100" t="s">
        <v>445</v>
      </c>
      <c r="AN100" s="112">
        <v>1900</v>
      </c>
      <c r="AO100" t="s">
        <v>90</v>
      </c>
      <c r="AP100" t="s">
        <v>91</v>
      </c>
      <c r="AQ100" s="112">
        <v>1596.64</v>
      </c>
      <c r="AR100" s="113">
        <v>303</v>
      </c>
      <c r="AS100" s="113">
        <v>1900</v>
      </c>
      <c r="AT100" s="113">
        <v>1900</v>
      </c>
      <c r="AU100" s="113">
        <v>1900</v>
      </c>
      <c r="AV100" s="112">
        <v>1914.42</v>
      </c>
      <c r="AW100" s="112">
        <v>1914.42</v>
      </c>
      <c r="AX100" s="112">
        <v>24.98</v>
      </c>
      <c r="AY100" s="114">
        <v>1.2999999999999999E-2</v>
      </c>
      <c r="BA100">
        <v>3</v>
      </c>
    </row>
    <row r="101" spans="1:53" hidden="1">
      <c r="A101" t="s">
        <v>80</v>
      </c>
      <c r="B101" t="s">
        <v>148</v>
      </c>
      <c r="C101">
        <v>24122000</v>
      </c>
      <c r="D101" t="s">
        <v>446</v>
      </c>
      <c r="E101" t="s">
        <v>447</v>
      </c>
      <c r="F101" t="s">
        <v>84</v>
      </c>
      <c r="G101">
        <v>1</v>
      </c>
      <c r="H101" t="s">
        <v>85</v>
      </c>
      <c r="I101" t="s">
        <v>86</v>
      </c>
      <c r="J101" s="111">
        <v>46086</v>
      </c>
      <c r="K101" t="s">
        <v>448</v>
      </c>
      <c r="L101" t="s">
        <v>93</v>
      </c>
      <c r="M101" t="s">
        <v>449</v>
      </c>
      <c r="N101" s="112">
        <v>23000</v>
      </c>
      <c r="O101" t="s">
        <v>90</v>
      </c>
      <c r="P101" t="s">
        <v>91</v>
      </c>
      <c r="Q101" s="112">
        <v>19327.73</v>
      </c>
      <c r="R101" s="113">
        <v>3672</v>
      </c>
      <c r="S101" s="113">
        <v>23000</v>
      </c>
      <c r="T101" s="113">
        <v>23000</v>
      </c>
      <c r="U101" s="113">
        <v>23000</v>
      </c>
      <c r="V101" t="s">
        <v>86</v>
      </c>
      <c r="W101" s="111">
        <v>46152</v>
      </c>
      <c r="X101" t="s">
        <v>450</v>
      </c>
      <c r="Y101" t="s">
        <v>88</v>
      </c>
      <c r="Z101" t="s">
        <v>451</v>
      </c>
      <c r="AA101" s="112">
        <v>19099</v>
      </c>
      <c r="AB101" t="s">
        <v>97</v>
      </c>
      <c r="AC101" t="s">
        <v>91</v>
      </c>
      <c r="AD101" s="112">
        <v>19099</v>
      </c>
      <c r="AE101" s="113">
        <v>3629</v>
      </c>
      <c r="AF101" s="113">
        <v>22728</v>
      </c>
      <c r="AG101" s="113">
        <v>19099</v>
      </c>
      <c r="AH101" s="113">
        <v>22728</v>
      </c>
      <c r="AI101" t="s">
        <v>86</v>
      </c>
      <c r="AJ101" s="111">
        <v>46086</v>
      </c>
      <c r="AK101" t="s">
        <v>452</v>
      </c>
      <c r="AL101" t="s">
        <v>93</v>
      </c>
      <c r="AM101" t="s">
        <v>453</v>
      </c>
      <c r="AN101" s="112">
        <v>23600</v>
      </c>
      <c r="AO101" t="s">
        <v>97</v>
      </c>
      <c r="AP101" t="s">
        <v>91</v>
      </c>
      <c r="AQ101" s="112">
        <v>23600</v>
      </c>
      <c r="AR101" s="113">
        <v>4484</v>
      </c>
      <c r="AS101" s="113">
        <v>28084</v>
      </c>
      <c r="AT101" s="113">
        <v>23600</v>
      </c>
      <c r="AU101" s="113">
        <v>28084</v>
      </c>
      <c r="AV101" s="112">
        <v>24603.94</v>
      </c>
      <c r="AW101" s="112">
        <v>24603.94</v>
      </c>
      <c r="AX101" s="112">
        <v>3016.89</v>
      </c>
      <c r="AY101" s="114">
        <v>0.1226</v>
      </c>
      <c r="BA101">
        <v>3</v>
      </c>
    </row>
    <row r="102" spans="1:53" ht="374.45" hidden="1">
      <c r="A102" t="s">
        <v>80</v>
      </c>
      <c r="B102" t="s">
        <v>148</v>
      </c>
      <c r="C102" t="s">
        <v>454</v>
      </c>
      <c r="D102" t="s">
        <v>455</v>
      </c>
      <c r="E102" s="3" t="s">
        <v>456</v>
      </c>
      <c r="F102" t="s">
        <v>84</v>
      </c>
      <c r="G102">
        <v>180</v>
      </c>
      <c r="H102" t="s">
        <v>85</v>
      </c>
      <c r="I102" t="s">
        <v>86</v>
      </c>
      <c r="J102" s="111">
        <v>46152</v>
      </c>
      <c r="K102" t="s">
        <v>457</v>
      </c>
      <c r="L102" t="s">
        <v>93</v>
      </c>
      <c r="M102" t="s">
        <v>458</v>
      </c>
      <c r="N102" s="112">
        <v>23000</v>
      </c>
      <c r="O102" t="s">
        <v>90</v>
      </c>
      <c r="P102" t="s">
        <v>91</v>
      </c>
      <c r="Q102" s="112">
        <v>19327.73</v>
      </c>
      <c r="R102" s="113">
        <v>3672</v>
      </c>
      <c r="S102" s="113">
        <v>23000</v>
      </c>
      <c r="T102" s="113">
        <v>4140000</v>
      </c>
      <c r="U102" s="113">
        <v>4140000</v>
      </c>
      <c r="V102" t="s">
        <v>140</v>
      </c>
      <c r="W102" s="111">
        <v>46107</v>
      </c>
      <c r="X102" t="s">
        <v>459</v>
      </c>
      <c r="Y102" t="s">
        <v>93</v>
      </c>
      <c r="Z102" t="s">
        <v>451</v>
      </c>
      <c r="AA102" s="112">
        <v>21507</v>
      </c>
      <c r="AB102" t="s">
        <v>97</v>
      </c>
      <c r="AC102" t="s">
        <v>91</v>
      </c>
      <c r="AD102" s="112">
        <v>21507</v>
      </c>
      <c r="AE102" s="113">
        <v>4086</v>
      </c>
      <c r="AF102" s="113">
        <v>25593</v>
      </c>
      <c r="AG102" s="113">
        <v>3871260</v>
      </c>
      <c r="AH102" s="113">
        <v>4606799</v>
      </c>
      <c r="AI102" t="s">
        <v>86</v>
      </c>
      <c r="AJ102" s="111">
        <v>46152</v>
      </c>
      <c r="AK102" t="s">
        <v>460</v>
      </c>
      <c r="AL102" t="s">
        <v>93</v>
      </c>
      <c r="AM102" t="s">
        <v>461</v>
      </c>
      <c r="AN102" s="112">
        <v>22682</v>
      </c>
      <c r="AO102" t="s">
        <v>97</v>
      </c>
      <c r="AP102" t="s">
        <v>91</v>
      </c>
      <c r="AQ102" s="112">
        <v>22682</v>
      </c>
      <c r="AR102" s="113">
        <v>4310</v>
      </c>
      <c r="AS102" s="113">
        <v>26992</v>
      </c>
      <c r="AT102" s="113">
        <v>4082760</v>
      </c>
      <c r="AU102" s="113">
        <v>4858484</v>
      </c>
      <c r="AV102" s="112">
        <v>25194.97</v>
      </c>
      <c r="AW102" s="112">
        <v>4535094.5999999996</v>
      </c>
      <c r="AX102" s="112">
        <v>364569.8</v>
      </c>
      <c r="AY102" s="114">
        <v>8.0399999999999999E-2</v>
      </c>
      <c r="BA102">
        <v>3</v>
      </c>
    </row>
    <row r="103" spans="1:53" hidden="1">
      <c r="A103" t="s">
        <v>80</v>
      </c>
      <c r="B103" t="s">
        <v>148</v>
      </c>
      <c r="C103">
        <v>80141607</v>
      </c>
      <c r="D103" t="s">
        <v>462</v>
      </c>
      <c r="E103" t="s">
        <v>463</v>
      </c>
      <c r="F103" t="s">
        <v>84</v>
      </c>
      <c r="G103">
        <v>1</v>
      </c>
      <c r="H103" t="s">
        <v>85</v>
      </c>
      <c r="I103" t="s">
        <v>86</v>
      </c>
      <c r="J103" s="111">
        <v>46153</v>
      </c>
      <c r="K103" t="s">
        <v>464</v>
      </c>
      <c r="L103" t="s">
        <v>93</v>
      </c>
      <c r="M103" t="s">
        <v>465</v>
      </c>
      <c r="N103" s="112">
        <v>14290</v>
      </c>
      <c r="O103" t="s">
        <v>97</v>
      </c>
      <c r="P103" t="s">
        <v>122</v>
      </c>
      <c r="Q103" s="112">
        <v>14290</v>
      </c>
      <c r="R103" t="s">
        <v>123</v>
      </c>
      <c r="S103" s="113">
        <v>14290</v>
      </c>
      <c r="T103" s="113">
        <v>14290</v>
      </c>
      <c r="U103" s="113">
        <v>14290</v>
      </c>
      <c r="V103" t="s">
        <v>86</v>
      </c>
      <c r="W103" s="111">
        <v>46153</v>
      </c>
      <c r="X103" t="s">
        <v>466</v>
      </c>
      <c r="Y103" t="s">
        <v>93</v>
      </c>
      <c r="Z103" t="s">
        <v>467</v>
      </c>
      <c r="AA103" s="112">
        <v>17250</v>
      </c>
      <c r="AB103" t="s">
        <v>97</v>
      </c>
      <c r="AC103" t="s">
        <v>122</v>
      </c>
      <c r="AD103" s="112">
        <v>17250</v>
      </c>
      <c r="AE103" t="s">
        <v>123</v>
      </c>
      <c r="AF103" s="113">
        <v>17250</v>
      </c>
      <c r="AG103" s="113">
        <v>17250</v>
      </c>
      <c r="AH103" s="113">
        <v>17250</v>
      </c>
      <c r="AI103" t="s">
        <v>86</v>
      </c>
      <c r="AJ103" s="111">
        <v>46086</v>
      </c>
      <c r="AK103" t="s">
        <v>468</v>
      </c>
      <c r="AL103" t="s">
        <v>93</v>
      </c>
      <c r="AM103" t="s">
        <v>157</v>
      </c>
      <c r="AN103" s="112">
        <v>14290</v>
      </c>
      <c r="AO103" t="s">
        <v>97</v>
      </c>
      <c r="AP103" t="s">
        <v>122</v>
      </c>
      <c r="AQ103" s="112">
        <v>14290</v>
      </c>
      <c r="AR103" t="s">
        <v>123</v>
      </c>
      <c r="AS103" s="113">
        <v>14290</v>
      </c>
      <c r="AT103" s="113">
        <v>14290</v>
      </c>
      <c r="AU103" s="113">
        <v>14290</v>
      </c>
      <c r="AV103" s="112">
        <v>15276.67</v>
      </c>
      <c r="AW103" s="112">
        <v>15276.67</v>
      </c>
      <c r="AX103" s="112">
        <v>1708.96</v>
      </c>
      <c r="AY103" s="114">
        <v>0.1119</v>
      </c>
      <c r="BA103">
        <v>3</v>
      </c>
    </row>
    <row r="104" spans="1:53" ht="409.6" hidden="1">
      <c r="A104" t="s">
        <v>80</v>
      </c>
      <c r="B104" t="s">
        <v>81</v>
      </c>
      <c r="C104">
        <v>60101402</v>
      </c>
      <c r="D104" t="s">
        <v>469</v>
      </c>
      <c r="E104" s="3" t="s">
        <v>470</v>
      </c>
      <c r="F104" t="s">
        <v>84</v>
      </c>
      <c r="G104">
        <v>1</v>
      </c>
      <c r="H104" t="s">
        <v>85</v>
      </c>
      <c r="I104" t="s">
        <v>140</v>
      </c>
      <c r="J104" s="111">
        <v>46070</v>
      </c>
      <c r="K104" t="s">
        <v>128</v>
      </c>
      <c r="L104" t="s">
        <v>93</v>
      </c>
      <c r="M104" t="s">
        <v>471</v>
      </c>
      <c r="N104" s="112">
        <v>2500</v>
      </c>
      <c r="O104" t="s">
        <v>97</v>
      </c>
      <c r="P104" t="s">
        <v>91</v>
      </c>
      <c r="Q104" s="112">
        <v>2500</v>
      </c>
      <c r="R104" s="113">
        <v>475</v>
      </c>
      <c r="S104" s="113">
        <v>2975</v>
      </c>
      <c r="T104" s="113">
        <v>2500</v>
      </c>
      <c r="U104" s="113">
        <v>2975</v>
      </c>
      <c r="V104" t="s">
        <v>140</v>
      </c>
      <c r="W104" s="111">
        <v>46070</v>
      </c>
      <c r="X104" t="s">
        <v>141</v>
      </c>
      <c r="Y104" t="s">
        <v>93</v>
      </c>
      <c r="Z104" t="s">
        <v>116</v>
      </c>
      <c r="AA104" s="112">
        <v>2500</v>
      </c>
      <c r="AB104" t="s">
        <v>97</v>
      </c>
      <c r="AC104" t="s">
        <v>91</v>
      </c>
      <c r="AD104" s="112">
        <v>2500</v>
      </c>
      <c r="AE104" s="113">
        <v>475</v>
      </c>
      <c r="AF104" s="113">
        <v>2975</v>
      </c>
      <c r="AG104" s="113">
        <v>2500</v>
      </c>
      <c r="AH104" s="113">
        <v>2975</v>
      </c>
      <c r="AI104" t="s">
        <v>140</v>
      </c>
      <c r="AJ104" s="111">
        <v>46071</v>
      </c>
      <c r="AK104" t="s">
        <v>105</v>
      </c>
      <c r="AL104" t="s">
        <v>93</v>
      </c>
      <c r="AM104" t="s">
        <v>106</v>
      </c>
      <c r="AN104" s="112">
        <v>2700</v>
      </c>
      <c r="AO104" t="s">
        <v>97</v>
      </c>
      <c r="AP104" t="s">
        <v>122</v>
      </c>
      <c r="AQ104" s="112">
        <v>2700</v>
      </c>
      <c r="AR104" t="s">
        <v>123</v>
      </c>
      <c r="AS104" s="113">
        <v>2700</v>
      </c>
      <c r="AT104" s="113">
        <v>2700</v>
      </c>
      <c r="AU104" s="113">
        <v>2700</v>
      </c>
      <c r="AV104" s="112">
        <v>2883.33</v>
      </c>
      <c r="AW104" s="112">
        <v>2883.33</v>
      </c>
      <c r="AX104" s="112">
        <v>158.77000000000001</v>
      </c>
      <c r="AY104" s="114">
        <v>5.5100000000000003E-2</v>
      </c>
      <c r="BA104">
        <v>3</v>
      </c>
    </row>
    <row r="105" spans="1:53" ht="409.6" hidden="1">
      <c r="A105" t="s">
        <v>159</v>
      </c>
      <c r="B105" t="s">
        <v>159</v>
      </c>
      <c r="C105" t="s">
        <v>159</v>
      </c>
      <c r="D105" t="s">
        <v>472</v>
      </c>
      <c r="E105" s="3" t="s">
        <v>473</v>
      </c>
      <c r="F105" t="s">
        <v>162</v>
      </c>
      <c r="G105">
        <v>1</v>
      </c>
      <c r="I105" t="s">
        <v>159</v>
      </c>
      <c r="J105" t="s">
        <v>159</v>
      </c>
      <c r="K105" t="s">
        <v>159</v>
      </c>
      <c r="L105" t="s">
        <v>159</v>
      </c>
      <c r="M105" t="s">
        <v>159</v>
      </c>
      <c r="Q105" t="s">
        <v>163</v>
      </c>
      <c r="R105" t="s">
        <v>163</v>
      </c>
      <c r="S105" t="s">
        <v>163</v>
      </c>
      <c r="T105" t="s">
        <v>163</v>
      </c>
      <c r="U105" t="s">
        <v>163</v>
      </c>
      <c r="V105" t="s">
        <v>159</v>
      </c>
      <c r="W105" t="s">
        <v>159</v>
      </c>
      <c r="X105" t="s">
        <v>159</v>
      </c>
      <c r="Y105" t="s">
        <v>159</v>
      </c>
      <c r="Z105" t="s">
        <v>164</v>
      </c>
      <c r="AA105" t="s">
        <v>165</v>
      </c>
      <c r="AB105" t="s">
        <v>165</v>
      </c>
      <c r="AC105" t="s">
        <v>165</v>
      </c>
      <c r="AD105" t="s">
        <v>165</v>
      </c>
      <c r="AE105" t="s">
        <v>165</v>
      </c>
      <c r="AF105" s="113">
        <v>563629</v>
      </c>
      <c r="AG105" s="113">
        <v>0</v>
      </c>
      <c r="AH105" s="113">
        <v>594966</v>
      </c>
      <c r="AI105" t="s">
        <v>159</v>
      </c>
      <c r="AJ105" t="s">
        <v>159</v>
      </c>
      <c r="AK105" t="s">
        <v>165</v>
      </c>
      <c r="AL105" t="s">
        <v>159</v>
      </c>
      <c r="AM105" t="s">
        <v>166</v>
      </c>
      <c r="AN105" t="s">
        <v>165</v>
      </c>
      <c r="AO105" t="s">
        <v>165</v>
      </c>
      <c r="AP105" t="s">
        <v>165</v>
      </c>
      <c r="AQ105" s="112">
        <v>485478</v>
      </c>
      <c r="AR105" s="113">
        <v>92241</v>
      </c>
      <c r="AS105" s="113">
        <v>577719</v>
      </c>
      <c r="AT105" s="113">
        <v>485478</v>
      </c>
      <c r="AU105" s="113">
        <v>577719</v>
      </c>
      <c r="AV105" s="112">
        <v>586343</v>
      </c>
      <c r="AW105" s="112">
        <v>586343</v>
      </c>
      <c r="AX105" s="112">
        <v>12195.49</v>
      </c>
      <c r="AY105" s="114">
        <v>2.0799999999999999E-2</v>
      </c>
    </row>
    <row r="106" spans="1:53" ht="230.45" hidden="1">
      <c r="A106" t="s">
        <v>159</v>
      </c>
      <c r="B106" t="s">
        <v>159</v>
      </c>
      <c r="C106" t="s">
        <v>159</v>
      </c>
      <c r="D106" t="s">
        <v>474</v>
      </c>
      <c r="E106" s="3" t="s">
        <v>475</v>
      </c>
      <c r="F106" t="s">
        <v>162</v>
      </c>
      <c r="G106">
        <v>1</v>
      </c>
      <c r="I106" t="s">
        <v>159</v>
      </c>
      <c r="J106" t="s">
        <v>159</v>
      </c>
      <c r="K106" t="s">
        <v>159</v>
      </c>
      <c r="L106" t="s">
        <v>159</v>
      </c>
      <c r="M106" t="s">
        <v>159</v>
      </c>
      <c r="Q106" t="s">
        <v>163</v>
      </c>
      <c r="R106" t="s">
        <v>163</v>
      </c>
      <c r="S106" t="s">
        <v>163</v>
      </c>
      <c r="T106" t="s">
        <v>163</v>
      </c>
      <c r="U106" t="s">
        <v>163</v>
      </c>
      <c r="V106" t="s">
        <v>159</v>
      </c>
      <c r="W106" t="s">
        <v>159</v>
      </c>
      <c r="X106" t="s">
        <v>159</v>
      </c>
      <c r="Y106" t="s">
        <v>159</v>
      </c>
      <c r="Z106" t="s">
        <v>164</v>
      </c>
      <c r="AA106" t="s">
        <v>165</v>
      </c>
      <c r="AB106" t="s">
        <v>165</v>
      </c>
      <c r="AC106" t="s">
        <v>165</v>
      </c>
      <c r="AD106" t="s">
        <v>165</v>
      </c>
      <c r="AE106" t="s">
        <v>165</v>
      </c>
      <c r="AF106" s="113">
        <v>381263</v>
      </c>
      <c r="AG106" s="113">
        <v>0</v>
      </c>
      <c r="AH106" s="113">
        <v>402461</v>
      </c>
      <c r="AI106" t="s">
        <v>159</v>
      </c>
      <c r="AJ106" t="s">
        <v>159</v>
      </c>
      <c r="AK106" t="s">
        <v>165</v>
      </c>
      <c r="AL106" t="s">
        <v>159</v>
      </c>
      <c r="AM106" t="s">
        <v>166</v>
      </c>
      <c r="AN106" t="s">
        <v>165</v>
      </c>
      <c r="AO106" t="s">
        <v>165</v>
      </c>
      <c r="AP106" t="s">
        <v>165</v>
      </c>
      <c r="AQ106" s="112">
        <v>326796</v>
      </c>
      <c r="AR106" s="113">
        <v>62091</v>
      </c>
      <c r="AS106" s="113">
        <v>388888</v>
      </c>
      <c r="AT106" s="113">
        <v>326796</v>
      </c>
      <c r="AU106" s="113">
        <v>388888</v>
      </c>
      <c r="AV106" s="112">
        <v>395674</v>
      </c>
      <c r="AW106" s="112">
        <v>395674</v>
      </c>
      <c r="AX106" s="112">
        <v>9597.52</v>
      </c>
      <c r="AY106" s="114">
        <v>2.4299999999999999E-2</v>
      </c>
    </row>
    <row r="107" spans="1:53" ht="409.6" hidden="1">
      <c r="A107" t="s">
        <v>80</v>
      </c>
      <c r="B107" t="s">
        <v>81</v>
      </c>
      <c r="C107">
        <v>53103000</v>
      </c>
      <c r="D107" t="s">
        <v>476</v>
      </c>
      <c r="E107" s="3" t="s">
        <v>477</v>
      </c>
      <c r="F107" t="s">
        <v>84</v>
      </c>
      <c r="G107">
        <v>1</v>
      </c>
      <c r="H107" t="s">
        <v>85</v>
      </c>
      <c r="I107" t="s">
        <v>140</v>
      </c>
      <c r="J107" s="111">
        <v>46070</v>
      </c>
      <c r="K107" t="s">
        <v>100</v>
      </c>
      <c r="L107" t="s">
        <v>93</v>
      </c>
      <c r="M107" t="s">
        <v>101</v>
      </c>
      <c r="N107" s="112">
        <v>38000</v>
      </c>
      <c r="O107" t="s">
        <v>97</v>
      </c>
      <c r="P107" t="s">
        <v>91</v>
      </c>
      <c r="Q107" s="112">
        <v>38000</v>
      </c>
      <c r="R107" s="113">
        <v>7220</v>
      </c>
      <c r="S107" s="113">
        <v>45220</v>
      </c>
      <c r="T107" s="113">
        <v>38000</v>
      </c>
      <c r="U107" s="113">
        <v>45220</v>
      </c>
      <c r="V107" t="s">
        <v>140</v>
      </c>
      <c r="W107" s="111">
        <v>46070</v>
      </c>
      <c r="X107" t="s">
        <v>128</v>
      </c>
      <c r="Y107" t="s">
        <v>93</v>
      </c>
      <c r="Z107" t="s">
        <v>471</v>
      </c>
      <c r="AA107" s="112">
        <v>38000</v>
      </c>
      <c r="AB107" t="s">
        <v>97</v>
      </c>
      <c r="AC107" t="s">
        <v>91</v>
      </c>
      <c r="AD107" s="112">
        <v>38000</v>
      </c>
      <c r="AE107" s="113">
        <v>7220</v>
      </c>
      <c r="AF107" s="113">
        <v>45220</v>
      </c>
      <c r="AG107" s="113">
        <v>38000</v>
      </c>
      <c r="AH107" s="113">
        <v>45220</v>
      </c>
      <c r="AI107" t="s">
        <v>140</v>
      </c>
      <c r="AJ107" s="111">
        <v>46071</v>
      </c>
      <c r="AK107" t="s">
        <v>146</v>
      </c>
      <c r="AL107" t="s">
        <v>93</v>
      </c>
      <c r="AM107" t="s">
        <v>478</v>
      </c>
      <c r="AN107" s="112">
        <v>38000</v>
      </c>
      <c r="AO107" t="s">
        <v>97</v>
      </c>
      <c r="AP107" t="s">
        <v>122</v>
      </c>
      <c r="AQ107" s="112">
        <v>38000</v>
      </c>
      <c r="AR107" t="s">
        <v>123</v>
      </c>
      <c r="AS107" s="113">
        <v>38000</v>
      </c>
      <c r="AT107" s="113">
        <v>38000</v>
      </c>
      <c r="AU107" s="113">
        <v>38000</v>
      </c>
      <c r="AV107" s="112">
        <v>42813.33</v>
      </c>
      <c r="AW107" s="112">
        <v>42813.33</v>
      </c>
      <c r="AX107" s="112">
        <v>4168.47</v>
      </c>
      <c r="AY107" s="114">
        <v>9.74E-2</v>
      </c>
      <c r="BA107">
        <v>3</v>
      </c>
    </row>
    <row r="108" spans="1:53" hidden="1">
      <c r="A108" t="s">
        <v>80</v>
      </c>
      <c r="B108" t="s">
        <v>81</v>
      </c>
      <c r="C108">
        <v>53103000</v>
      </c>
      <c r="D108" t="s">
        <v>479</v>
      </c>
      <c r="E108" t="s">
        <v>480</v>
      </c>
      <c r="F108" t="s">
        <v>84</v>
      </c>
      <c r="G108">
        <v>1</v>
      </c>
      <c r="H108" t="s">
        <v>85</v>
      </c>
      <c r="I108" t="s">
        <v>140</v>
      </c>
      <c r="J108" s="111">
        <v>46072</v>
      </c>
      <c r="K108" t="s">
        <v>481</v>
      </c>
      <c r="L108" t="s">
        <v>93</v>
      </c>
      <c r="M108" t="s">
        <v>482</v>
      </c>
      <c r="N108" s="112">
        <v>22000</v>
      </c>
      <c r="O108" t="s">
        <v>97</v>
      </c>
      <c r="P108" t="s">
        <v>122</v>
      </c>
      <c r="Q108" s="112">
        <v>22000</v>
      </c>
      <c r="R108" t="s">
        <v>123</v>
      </c>
      <c r="S108" s="113">
        <v>22000</v>
      </c>
      <c r="T108" s="113">
        <v>22000</v>
      </c>
      <c r="U108" s="113">
        <v>22000</v>
      </c>
      <c r="V108" t="s">
        <v>140</v>
      </c>
      <c r="W108" s="111">
        <v>46072</v>
      </c>
      <c r="X108" t="s">
        <v>120</v>
      </c>
      <c r="Y108" t="s">
        <v>93</v>
      </c>
      <c r="Z108" t="s">
        <v>121</v>
      </c>
      <c r="AA108" s="112">
        <v>28000</v>
      </c>
      <c r="AB108" t="s">
        <v>97</v>
      </c>
      <c r="AD108" s="112">
        <v>28000</v>
      </c>
      <c r="AE108" t="s">
        <v>123</v>
      </c>
      <c r="AF108" s="113">
        <v>28000</v>
      </c>
      <c r="AG108" s="113">
        <v>28000</v>
      </c>
      <c r="AH108" s="113">
        <v>28000</v>
      </c>
      <c r="AI108" t="s">
        <v>140</v>
      </c>
      <c r="AJ108" s="111">
        <v>46072</v>
      </c>
      <c r="AK108" t="s">
        <v>483</v>
      </c>
      <c r="AL108" t="s">
        <v>93</v>
      </c>
      <c r="AM108" t="s">
        <v>131</v>
      </c>
      <c r="AN108" s="112">
        <v>25000</v>
      </c>
      <c r="AO108" t="s">
        <v>97</v>
      </c>
      <c r="AP108" t="s">
        <v>91</v>
      </c>
      <c r="AQ108" s="112">
        <v>25000</v>
      </c>
      <c r="AR108" s="113">
        <v>4750</v>
      </c>
      <c r="AS108" s="113">
        <v>29750</v>
      </c>
      <c r="AT108" s="113">
        <v>25000</v>
      </c>
      <c r="AU108" s="113">
        <v>29750</v>
      </c>
      <c r="AV108" s="112">
        <v>26583.33</v>
      </c>
      <c r="AW108" s="112">
        <v>26583.33</v>
      </c>
      <c r="AX108" s="112">
        <v>4064.58</v>
      </c>
      <c r="AY108" s="114">
        <v>0.15290000000000001</v>
      </c>
      <c r="BA108">
        <v>3</v>
      </c>
    </row>
    <row r="109" spans="1:53" ht="409.6" hidden="1">
      <c r="A109" t="s">
        <v>159</v>
      </c>
      <c r="B109" t="s">
        <v>159</v>
      </c>
      <c r="C109" t="s">
        <v>159</v>
      </c>
      <c r="D109" t="s">
        <v>484</v>
      </c>
      <c r="E109" s="3" t="s">
        <v>485</v>
      </c>
      <c r="F109" t="s">
        <v>162</v>
      </c>
      <c r="G109">
        <v>1</v>
      </c>
      <c r="I109" t="s">
        <v>159</v>
      </c>
      <c r="J109" t="s">
        <v>159</v>
      </c>
      <c r="K109" t="s">
        <v>159</v>
      </c>
      <c r="L109" t="s">
        <v>159</v>
      </c>
      <c r="M109" t="s">
        <v>159</v>
      </c>
      <c r="Q109" s="112">
        <v>5000000</v>
      </c>
      <c r="R109" s="113">
        <v>950000</v>
      </c>
      <c r="S109" s="113">
        <v>5950000</v>
      </c>
      <c r="T109" s="113">
        <v>5000000</v>
      </c>
      <c r="U109" s="113">
        <v>5950000</v>
      </c>
      <c r="V109" t="s">
        <v>159</v>
      </c>
      <c r="W109" t="s">
        <v>159</v>
      </c>
      <c r="X109" t="s">
        <v>159</v>
      </c>
      <c r="Y109" t="s">
        <v>159</v>
      </c>
      <c r="Z109" t="s">
        <v>164</v>
      </c>
      <c r="AA109" t="s">
        <v>165</v>
      </c>
      <c r="AB109" t="s">
        <v>165</v>
      </c>
      <c r="AC109" t="s">
        <v>165</v>
      </c>
      <c r="AD109" t="s">
        <v>165</v>
      </c>
      <c r="AE109" t="s">
        <v>165</v>
      </c>
      <c r="AF109" s="113">
        <v>5707232</v>
      </c>
      <c r="AG109" s="113">
        <v>0</v>
      </c>
      <c r="AH109" s="113">
        <v>6024554</v>
      </c>
      <c r="AI109" t="s">
        <v>159</v>
      </c>
      <c r="AJ109" t="s">
        <v>159</v>
      </c>
      <c r="AK109" t="s">
        <v>165</v>
      </c>
      <c r="AL109" t="s">
        <v>159</v>
      </c>
      <c r="AM109" t="s">
        <v>166</v>
      </c>
      <c r="AN109" t="s">
        <v>165</v>
      </c>
      <c r="AO109" t="s">
        <v>165</v>
      </c>
      <c r="AP109" t="s">
        <v>165</v>
      </c>
      <c r="AQ109" s="112">
        <v>4987833</v>
      </c>
      <c r="AR109" s="113">
        <v>947688</v>
      </c>
      <c r="AS109" s="113">
        <v>5935521</v>
      </c>
      <c r="AT109" s="113">
        <v>4987833</v>
      </c>
      <c r="AU109" s="113">
        <v>5935521</v>
      </c>
      <c r="AV109" s="112">
        <v>5980037</v>
      </c>
      <c r="AW109" s="112">
        <v>5980037</v>
      </c>
      <c r="AX109" s="112">
        <v>47775.07</v>
      </c>
      <c r="AY109" s="114">
        <v>8.0000000000000002E-3</v>
      </c>
    </row>
    <row r="110" spans="1:53" hidden="1">
      <c r="A110" t="s">
        <v>80</v>
      </c>
      <c r="B110" t="s">
        <v>167</v>
      </c>
      <c r="C110">
        <v>60121148</v>
      </c>
      <c r="D110" t="s">
        <v>486</v>
      </c>
      <c r="E110" t="s">
        <v>487</v>
      </c>
      <c r="F110" t="s">
        <v>84</v>
      </c>
      <c r="G110">
        <v>1</v>
      </c>
      <c r="H110" t="s">
        <v>85</v>
      </c>
      <c r="I110" t="s">
        <v>99</v>
      </c>
      <c r="J110" s="111">
        <v>46069</v>
      </c>
      <c r="K110" t="s">
        <v>401</v>
      </c>
      <c r="L110" t="s">
        <v>93</v>
      </c>
      <c r="M110" t="s">
        <v>402</v>
      </c>
      <c r="N110" s="112">
        <v>2171</v>
      </c>
      <c r="O110" t="s">
        <v>97</v>
      </c>
      <c r="P110" t="s">
        <v>91</v>
      </c>
      <c r="Q110" s="112">
        <v>2171</v>
      </c>
      <c r="R110" s="113">
        <v>412</v>
      </c>
      <c r="S110" s="113">
        <v>2583</v>
      </c>
      <c r="T110" s="113">
        <v>2171</v>
      </c>
      <c r="U110" t="s">
        <v>488</v>
      </c>
      <c r="V110" t="s">
        <v>99</v>
      </c>
      <c r="W110" s="111">
        <v>46069</v>
      </c>
      <c r="X110" t="s">
        <v>416</v>
      </c>
      <c r="Y110" t="s">
        <v>93</v>
      </c>
      <c r="Z110" t="s">
        <v>417</v>
      </c>
      <c r="AA110" s="112">
        <v>2185</v>
      </c>
      <c r="AB110" t="s">
        <v>97</v>
      </c>
      <c r="AC110" t="s">
        <v>91</v>
      </c>
      <c r="AD110" s="112">
        <v>2185</v>
      </c>
      <c r="AE110" s="113">
        <v>415</v>
      </c>
      <c r="AF110" s="113">
        <v>2600</v>
      </c>
      <c r="AG110" s="113">
        <v>2185</v>
      </c>
      <c r="AH110" s="113">
        <v>2600</v>
      </c>
      <c r="AI110" t="s">
        <v>99</v>
      </c>
      <c r="AJ110" s="111">
        <v>46069</v>
      </c>
      <c r="AK110" t="s">
        <v>489</v>
      </c>
      <c r="AL110" t="s">
        <v>93</v>
      </c>
      <c r="AM110" t="s">
        <v>490</v>
      </c>
      <c r="AN110" s="112">
        <v>2800</v>
      </c>
      <c r="AO110" t="s">
        <v>90</v>
      </c>
      <c r="AP110" t="s">
        <v>91</v>
      </c>
      <c r="AQ110" s="112">
        <v>2352.94</v>
      </c>
      <c r="AR110" s="113">
        <v>447</v>
      </c>
      <c r="AS110" s="113">
        <v>2800</v>
      </c>
      <c r="AT110" s="113">
        <v>2800</v>
      </c>
      <c r="AU110" s="113">
        <v>2800</v>
      </c>
      <c r="AV110" s="112">
        <v>2661.21</v>
      </c>
      <c r="AW110" s="112">
        <v>2700.08</v>
      </c>
      <c r="AX110" s="112">
        <v>141.32</v>
      </c>
      <c r="AY110" s="114">
        <v>5.2299999999999999E-2</v>
      </c>
      <c r="BA110">
        <v>3</v>
      </c>
    </row>
    <row r="111" spans="1:53" hidden="1">
      <c r="A111" t="s">
        <v>80</v>
      </c>
      <c r="B111" t="s">
        <v>167</v>
      </c>
      <c r="C111">
        <v>60121148</v>
      </c>
      <c r="D111" t="s">
        <v>491</v>
      </c>
      <c r="E111" t="s">
        <v>492</v>
      </c>
      <c r="F111" t="s">
        <v>84</v>
      </c>
      <c r="G111">
        <v>1</v>
      </c>
      <c r="H111" t="s">
        <v>85</v>
      </c>
      <c r="I111" t="s">
        <v>99</v>
      </c>
      <c r="J111" s="111">
        <v>46069</v>
      </c>
      <c r="K111" t="s">
        <v>394</v>
      </c>
      <c r="L111" t="s">
        <v>93</v>
      </c>
      <c r="M111" t="s">
        <v>395</v>
      </c>
      <c r="N111" s="112">
        <v>9000</v>
      </c>
      <c r="O111" t="s">
        <v>90</v>
      </c>
      <c r="P111" t="s">
        <v>91</v>
      </c>
      <c r="Q111" s="112">
        <v>7563.03</v>
      </c>
      <c r="R111" s="113">
        <v>1437</v>
      </c>
      <c r="S111" s="113">
        <v>9000</v>
      </c>
      <c r="T111" s="113">
        <v>9000</v>
      </c>
      <c r="U111" s="113">
        <v>9000</v>
      </c>
      <c r="V111" t="s">
        <v>99</v>
      </c>
      <c r="W111" s="111">
        <v>46069</v>
      </c>
      <c r="X111" t="s">
        <v>416</v>
      </c>
      <c r="Y111" t="s">
        <v>93</v>
      </c>
      <c r="Z111" t="s">
        <v>417</v>
      </c>
      <c r="AA111" s="112">
        <v>6050</v>
      </c>
      <c r="AB111" t="s">
        <v>97</v>
      </c>
      <c r="AC111" t="s">
        <v>91</v>
      </c>
      <c r="AD111" s="112">
        <v>6050</v>
      </c>
      <c r="AE111" s="113">
        <v>1150</v>
      </c>
      <c r="AF111" s="113">
        <v>7200</v>
      </c>
      <c r="AG111" s="113">
        <v>6050</v>
      </c>
      <c r="AH111" s="113">
        <v>7200</v>
      </c>
      <c r="AI111" t="s">
        <v>99</v>
      </c>
      <c r="AJ111" s="111">
        <v>46069</v>
      </c>
      <c r="AK111" t="s">
        <v>428</v>
      </c>
      <c r="AL111" t="s">
        <v>93</v>
      </c>
      <c r="AM111" t="s">
        <v>429</v>
      </c>
      <c r="AN111" s="112">
        <v>10000</v>
      </c>
      <c r="AO111" t="s">
        <v>90</v>
      </c>
      <c r="AP111" t="s">
        <v>91</v>
      </c>
      <c r="AQ111" s="112">
        <v>8403.36</v>
      </c>
      <c r="AR111" s="113">
        <v>1597</v>
      </c>
      <c r="AS111" s="113">
        <v>10000</v>
      </c>
      <c r="AT111" s="113">
        <v>10000</v>
      </c>
      <c r="AU111" s="113">
        <v>10000</v>
      </c>
      <c r="AV111" s="112">
        <v>8733.17</v>
      </c>
      <c r="AW111" s="112">
        <v>8733.17</v>
      </c>
      <c r="AX111" s="112">
        <v>1419.19</v>
      </c>
      <c r="AY111" s="114">
        <v>0.16250000000000001</v>
      </c>
      <c r="BA111">
        <v>3</v>
      </c>
    </row>
    <row r="112" spans="1:53" hidden="1">
      <c r="A112" t="s">
        <v>80</v>
      </c>
      <c r="B112" t="s">
        <v>167</v>
      </c>
      <c r="D112" t="s">
        <v>493</v>
      </c>
      <c r="E112" t="s">
        <v>494</v>
      </c>
      <c r="F112" t="s">
        <v>84</v>
      </c>
      <c r="G112">
        <v>1</v>
      </c>
      <c r="H112" t="s">
        <v>85</v>
      </c>
      <c r="I112" t="s">
        <v>99</v>
      </c>
      <c r="J112" s="111">
        <v>46070</v>
      </c>
      <c r="K112" t="s">
        <v>437</v>
      </c>
      <c r="L112" t="s">
        <v>93</v>
      </c>
      <c r="M112" t="s">
        <v>495</v>
      </c>
      <c r="N112" s="112">
        <v>2000</v>
      </c>
      <c r="O112" t="s">
        <v>90</v>
      </c>
      <c r="P112" t="s">
        <v>91</v>
      </c>
      <c r="Q112" s="112">
        <v>1680.67</v>
      </c>
      <c r="R112" s="113">
        <v>319</v>
      </c>
      <c r="S112" s="113">
        <v>2000</v>
      </c>
      <c r="T112" s="113">
        <v>2000</v>
      </c>
      <c r="U112" s="113">
        <v>2000</v>
      </c>
      <c r="V112" t="s">
        <v>99</v>
      </c>
      <c r="W112" s="111">
        <v>46070</v>
      </c>
      <c r="X112" t="s">
        <v>496</v>
      </c>
      <c r="Y112" t="s">
        <v>93</v>
      </c>
      <c r="Z112" t="s">
        <v>497</v>
      </c>
      <c r="AA112" s="112">
        <v>2400</v>
      </c>
      <c r="AB112" t="s">
        <v>90</v>
      </c>
      <c r="AC112" t="s">
        <v>91</v>
      </c>
      <c r="AD112" s="112">
        <v>2016.81</v>
      </c>
      <c r="AE112" s="113">
        <v>383</v>
      </c>
      <c r="AF112" s="113">
        <v>2400</v>
      </c>
      <c r="AG112" s="113">
        <v>2400</v>
      </c>
      <c r="AH112" s="113">
        <v>2400</v>
      </c>
      <c r="AI112" t="s">
        <v>99</v>
      </c>
      <c r="AJ112" s="111">
        <v>46070</v>
      </c>
      <c r="AK112" t="s">
        <v>498</v>
      </c>
      <c r="AL112" t="s">
        <v>93</v>
      </c>
      <c r="AM112" t="s">
        <v>499</v>
      </c>
      <c r="AN112" s="112">
        <v>2800</v>
      </c>
      <c r="AO112" t="s">
        <v>90</v>
      </c>
      <c r="AP112" t="s">
        <v>91</v>
      </c>
      <c r="AQ112" s="112">
        <v>2352.94</v>
      </c>
      <c r="AR112" s="113">
        <v>447</v>
      </c>
      <c r="AS112" s="113">
        <v>2800</v>
      </c>
      <c r="AT112" s="113">
        <v>2800</v>
      </c>
      <c r="AU112" s="113">
        <v>2800</v>
      </c>
      <c r="AV112" s="112">
        <v>2400</v>
      </c>
      <c r="AW112" s="112">
        <v>2400</v>
      </c>
      <c r="AX112" s="112">
        <v>400</v>
      </c>
      <c r="AY112" s="114">
        <v>0.16669999999999999</v>
      </c>
      <c r="BA112">
        <v>3</v>
      </c>
    </row>
    <row r="113" spans="1:53" hidden="1">
      <c r="A113" t="s">
        <v>80</v>
      </c>
      <c r="B113" t="s">
        <v>167</v>
      </c>
      <c r="C113">
        <v>14111519</v>
      </c>
      <c r="D113" t="s">
        <v>500</v>
      </c>
      <c r="E113" t="s">
        <v>501</v>
      </c>
      <c r="F113" t="s">
        <v>84</v>
      </c>
      <c r="G113">
        <v>1</v>
      </c>
      <c r="H113" t="s">
        <v>85</v>
      </c>
      <c r="I113" t="s">
        <v>99</v>
      </c>
      <c r="J113" s="111">
        <v>46070</v>
      </c>
      <c r="K113" t="s">
        <v>401</v>
      </c>
      <c r="L113" t="s">
        <v>93</v>
      </c>
      <c r="M113" t="s">
        <v>402</v>
      </c>
      <c r="N113" s="112">
        <v>7990</v>
      </c>
      <c r="O113" t="s">
        <v>97</v>
      </c>
      <c r="P113" t="s">
        <v>91</v>
      </c>
      <c r="Q113" s="112">
        <v>7990</v>
      </c>
      <c r="R113" s="113">
        <v>1518</v>
      </c>
      <c r="S113" s="113">
        <v>9508</v>
      </c>
      <c r="T113" s="113">
        <v>7990</v>
      </c>
      <c r="U113" s="113">
        <v>9508</v>
      </c>
      <c r="V113" t="s">
        <v>99</v>
      </c>
      <c r="W113" s="111">
        <v>46070</v>
      </c>
      <c r="X113" t="s">
        <v>172</v>
      </c>
      <c r="Y113" t="s">
        <v>93</v>
      </c>
      <c r="Z113" t="s">
        <v>173</v>
      </c>
      <c r="AA113" s="112">
        <v>7774</v>
      </c>
      <c r="AB113" t="s">
        <v>97</v>
      </c>
      <c r="AC113" t="s">
        <v>91</v>
      </c>
      <c r="AD113" s="112">
        <v>7774</v>
      </c>
      <c r="AE113" s="113">
        <v>1477</v>
      </c>
      <c r="AF113" s="113">
        <v>9251</v>
      </c>
      <c r="AG113" s="113">
        <v>7774</v>
      </c>
      <c r="AH113" s="113">
        <v>9251</v>
      </c>
      <c r="AI113" t="s">
        <v>99</v>
      </c>
      <c r="AJ113" s="111">
        <v>46070</v>
      </c>
      <c r="AK113" t="s">
        <v>502</v>
      </c>
      <c r="AL113" t="s">
        <v>93</v>
      </c>
      <c r="AM113" t="s">
        <v>503</v>
      </c>
      <c r="AN113" s="112">
        <v>11000</v>
      </c>
      <c r="AO113" t="s">
        <v>90</v>
      </c>
      <c r="AP113" t="s">
        <v>91</v>
      </c>
      <c r="AQ113" s="112">
        <v>9243.7000000000007</v>
      </c>
      <c r="AR113" s="113">
        <v>1756</v>
      </c>
      <c r="AS113" s="113">
        <v>11000</v>
      </c>
      <c r="AT113" s="113">
        <v>11000</v>
      </c>
      <c r="AU113" s="113">
        <v>11000</v>
      </c>
      <c r="AV113" s="112">
        <v>9919.7199999999993</v>
      </c>
      <c r="AW113" s="112">
        <v>9919.7199999999993</v>
      </c>
      <c r="AX113" s="112">
        <v>944.34</v>
      </c>
      <c r="AY113" s="114">
        <v>9.5200000000000007E-2</v>
      </c>
      <c r="BA113">
        <v>3</v>
      </c>
    </row>
    <row r="114" spans="1:53" hidden="1">
      <c r="A114" t="s">
        <v>80</v>
      </c>
      <c r="B114" t="s">
        <v>167</v>
      </c>
      <c r="C114">
        <v>14111519</v>
      </c>
      <c r="D114" t="s">
        <v>504</v>
      </c>
      <c r="E114" t="s">
        <v>505</v>
      </c>
      <c r="F114" t="s">
        <v>84</v>
      </c>
      <c r="G114">
        <v>1</v>
      </c>
      <c r="H114" t="s">
        <v>85</v>
      </c>
      <c r="I114" t="s">
        <v>99</v>
      </c>
      <c r="J114" s="111">
        <v>46070</v>
      </c>
      <c r="K114" t="s">
        <v>357</v>
      </c>
      <c r="L114" t="s">
        <v>93</v>
      </c>
      <c r="M114" t="s">
        <v>506</v>
      </c>
      <c r="N114" s="112">
        <v>1200</v>
      </c>
      <c r="O114" t="s">
        <v>90</v>
      </c>
      <c r="P114" t="s">
        <v>91</v>
      </c>
      <c r="Q114" s="112">
        <v>1008.4</v>
      </c>
      <c r="R114" s="113">
        <v>192</v>
      </c>
      <c r="S114" s="113">
        <v>1200</v>
      </c>
      <c r="T114" s="113">
        <v>1200</v>
      </c>
      <c r="U114" s="113">
        <v>1200</v>
      </c>
      <c r="V114" t="s">
        <v>99</v>
      </c>
      <c r="W114" s="111">
        <v>46070</v>
      </c>
      <c r="X114" t="s">
        <v>422</v>
      </c>
      <c r="Y114" t="s">
        <v>93</v>
      </c>
      <c r="Z114" t="s">
        <v>423</v>
      </c>
      <c r="AA114" s="112">
        <v>1500</v>
      </c>
      <c r="AB114" t="s">
        <v>90</v>
      </c>
      <c r="AC114" t="s">
        <v>91</v>
      </c>
      <c r="AD114" s="112">
        <v>1260.5</v>
      </c>
      <c r="AE114" s="113">
        <v>239</v>
      </c>
      <c r="AF114" s="113">
        <v>1500</v>
      </c>
      <c r="AG114" s="113">
        <v>1500</v>
      </c>
      <c r="AH114" s="113">
        <v>1500</v>
      </c>
      <c r="AI114" t="s">
        <v>99</v>
      </c>
      <c r="AJ114" s="111">
        <v>46070</v>
      </c>
      <c r="AK114" t="s">
        <v>439</v>
      </c>
      <c r="AL114" t="s">
        <v>93</v>
      </c>
      <c r="AM114" t="s">
        <v>440</v>
      </c>
      <c r="AN114" s="112">
        <v>1050</v>
      </c>
      <c r="AO114" t="s">
        <v>97</v>
      </c>
      <c r="AP114" t="s">
        <v>91</v>
      </c>
      <c r="AQ114" s="112">
        <v>1050</v>
      </c>
      <c r="AR114" s="113">
        <v>200</v>
      </c>
      <c r="AS114" s="113">
        <v>1250</v>
      </c>
      <c r="AT114" s="113">
        <v>1050</v>
      </c>
      <c r="AU114" s="113">
        <v>1250</v>
      </c>
      <c r="AV114" s="112">
        <v>1316.5</v>
      </c>
      <c r="AW114" s="112">
        <v>1316.5</v>
      </c>
      <c r="AX114" s="112">
        <v>160.83000000000001</v>
      </c>
      <c r="AY114" s="114">
        <v>0.1222</v>
      </c>
      <c r="BA114">
        <v>3</v>
      </c>
    </row>
    <row r="115" spans="1:53" hidden="1">
      <c r="A115" t="s">
        <v>80</v>
      </c>
      <c r="B115" t="s">
        <v>167</v>
      </c>
      <c r="C115">
        <v>14111519</v>
      </c>
      <c r="D115" t="s">
        <v>507</v>
      </c>
      <c r="E115" t="s">
        <v>508</v>
      </c>
      <c r="F115" t="s">
        <v>84</v>
      </c>
      <c r="G115">
        <v>1</v>
      </c>
      <c r="H115" t="s">
        <v>85</v>
      </c>
      <c r="I115" t="s">
        <v>99</v>
      </c>
      <c r="J115" s="111">
        <v>46071</v>
      </c>
      <c r="K115" t="s">
        <v>422</v>
      </c>
      <c r="L115" t="s">
        <v>93</v>
      </c>
      <c r="M115" t="s">
        <v>432</v>
      </c>
      <c r="N115" s="112">
        <v>2000</v>
      </c>
      <c r="O115" t="s">
        <v>90</v>
      </c>
      <c r="P115" t="s">
        <v>91</v>
      </c>
      <c r="Q115" s="112">
        <v>1680.67</v>
      </c>
      <c r="R115" s="113">
        <v>319</v>
      </c>
      <c r="S115" s="113">
        <v>2000</v>
      </c>
      <c r="T115" s="113">
        <v>2000</v>
      </c>
      <c r="U115" s="113">
        <v>2000</v>
      </c>
      <c r="V115" t="s">
        <v>86</v>
      </c>
      <c r="W115" s="111">
        <v>46139</v>
      </c>
      <c r="X115" t="s">
        <v>416</v>
      </c>
      <c r="Y115" t="s">
        <v>93</v>
      </c>
      <c r="Z115" t="s">
        <v>509</v>
      </c>
      <c r="AA115" s="112">
        <v>1681</v>
      </c>
      <c r="AB115" t="s">
        <v>97</v>
      </c>
      <c r="AC115" t="s">
        <v>91</v>
      </c>
      <c r="AD115" s="112">
        <v>1681</v>
      </c>
      <c r="AE115" s="113">
        <v>319</v>
      </c>
      <c r="AF115" s="113">
        <v>2000</v>
      </c>
      <c r="AG115" s="113">
        <v>1681</v>
      </c>
      <c r="AH115" s="113">
        <v>2000</v>
      </c>
      <c r="AI115" t="s">
        <v>86</v>
      </c>
      <c r="AJ115" s="111">
        <v>46139</v>
      </c>
      <c r="AK115" t="s">
        <v>439</v>
      </c>
      <c r="AL115" t="s">
        <v>93</v>
      </c>
      <c r="AM115" t="s">
        <v>440</v>
      </c>
      <c r="AN115" s="112">
        <v>1694</v>
      </c>
      <c r="AO115" t="s">
        <v>97</v>
      </c>
      <c r="AP115" t="s">
        <v>91</v>
      </c>
      <c r="AQ115" s="112">
        <v>1694</v>
      </c>
      <c r="AR115" s="113">
        <v>322</v>
      </c>
      <c r="AS115" s="113">
        <v>2016</v>
      </c>
      <c r="AT115" s="113">
        <v>1694</v>
      </c>
      <c r="AU115" s="113">
        <v>2016</v>
      </c>
      <c r="AV115" s="112">
        <v>2005.42</v>
      </c>
      <c r="AW115" s="112">
        <v>2005.42</v>
      </c>
      <c r="AX115" s="112">
        <v>9.0500000000000007</v>
      </c>
      <c r="AY115" s="114">
        <v>4.4999999999999997E-3</v>
      </c>
      <c r="BA115">
        <v>3</v>
      </c>
    </row>
    <row r="116" spans="1:53" hidden="1">
      <c r="A116" t="s">
        <v>80</v>
      </c>
      <c r="B116" t="s">
        <v>167</v>
      </c>
      <c r="C116">
        <v>14111519</v>
      </c>
      <c r="D116" t="s">
        <v>510</v>
      </c>
      <c r="E116" t="s">
        <v>511</v>
      </c>
      <c r="F116" t="s">
        <v>84</v>
      </c>
      <c r="G116">
        <v>1</v>
      </c>
      <c r="H116" t="s">
        <v>85</v>
      </c>
      <c r="I116" t="s">
        <v>99</v>
      </c>
      <c r="J116" s="111">
        <v>46071</v>
      </c>
      <c r="K116" t="s">
        <v>401</v>
      </c>
      <c r="L116" t="s">
        <v>93</v>
      </c>
      <c r="M116" t="s">
        <v>402</v>
      </c>
      <c r="N116" s="112">
        <v>13043</v>
      </c>
      <c r="O116" t="s">
        <v>97</v>
      </c>
      <c r="P116" t="s">
        <v>91</v>
      </c>
      <c r="Q116" s="112">
        <v>13043</v>
      </c>
      <c r="R116" s="113">
        <v>2478</v>
      </c>
      <c r="S116" s="113">
        <v>15521</v>
      </c>
      <c r="T116" s="113">
        <v>13043</v>
      </c>
      <c r="U116" s="113">
        <v>15521</v>
      </c>
      <c r="V116" t="s">
        <v>99</v>
      </c>
      <c r="W116" s="111">
        <v>46071</v>
      </c>
      <c r="X116" t="s">
        <v>512</v>
      </c>
      <c r="Y116" t="s">
        <v>93</v>
      </c>
      <c r="Z116" t="s">
        <v>513</v>
      </c>
      <c r="AA116" s="112">
        <v>16700</v>
      </c>
      <c r="AB116" t="s">
        <v>90</v>
      </c>
      <c r="AC116" t="s">
        <v>91</v>
      </c>
      <c r="AD116" s="112">
        <v>14033.61</v>
      </c>
      <c r="AE116" s="113">
        <v>2666</v>
      </c>
      <c r="AF116" s="113">
        <v>16700</v>
      </c>
      <c r="AG116" s="113">
        <v>16700</v>
      </c>
      <c r="AH116" s="113">
        <v>16700</v>
      </c>
      <c r="AI116" t="s">
        <v>99</v>
      </c>
      <c r="AJ116" s="111">
        <v>46071</v>
      </c>
      <c r="AK116" t="s">
        <v>514</v>
      </c>
      <c r="AL116" t="s">
        <v>93</v>
      </c>
      <c r="AM116" t="s">
        <v>515</v>
      </c>
      <c r="AN116" s="112">
        <v>14390</v>
      </c>
      <c r="AO116" t="s">
        <v>90</v>
      </c>
      <c r="AP116" t="s">
        <v>91</v>
      </c>
      <c r="AQ116" s="112">
        <v>12092.44</v>
      </c>
      <c r="AR116" s="113">
        <v>2298</v>
      </c>
      <c r="AS116" s="113">
        <v>14390</v>
      </c>
      <c r="AT116" s="113">
        <v>14390</v>
      </c>
      <c r="AU116" s="113">
        <v>14390</v>
      </c>
      <c r="AV116" s="112">
        <v>15537.06</v>
      </c>
      <c r="AW116" s="112">
        <v>15537.06</v>
      </c>
      <c r="AX116" s="112">
        <v>1155.08</v>
      </c>
      <c r="AY116" s="114">
        <v>7.4300000000000005E-2</v>
      </c>
      <c r="BA116">
        <v>3</v>
      </c>
    </row>
    <row r="117" spans="1:53" ht="216" hidden="1">
      <c r="A117" t="s">
        <v>80</v>
      </c>
      <c r="B117" t="s">
        <v>81</v>
      </c>
      <c r="C117">
        <v>60101606</v>
      </c>
      <c r="D117" t="s">
        <v>516</v>
      </c>
      <c r="E117" s="3" t="s">
        <v>517</v>
      </c>
      <c r="F117" t="s">
        <v>84</v>
      </c>
      <c r="G117">
        <v>1</v>
      </c>
      <c r="H117" t="s">
        <v>85</v>
      </c>
      <c r="I117" t="s">
        <v>86</v>
      </c>
      <c r="J117" s="111">
        <v>46146</v>
      </c>
      <c r="K117" t="s">
        <v>518</v>
      </c>
      <c r="L117" t="s">
        <v>88</v>
      </c>
      <c r="M117" t="s">
        <v>519</v>
      </c>
      <c r="N117" s="112">
        <v>2200</v>
      </c>
      <c r="O117" t="s">
        <v>97</v>
      </c>
      <c r="P117" t="s">
        <v>91</v>
      </c>
      <c r="Q117" s="112">
        <v>2200</v>
      </c>
      <c r="R117" s="113">
        <v>418</v>
      </c>
      <c r="S117" s="113">
        <v>2618</v>
      </c>
      <c r="T117" s="113">
        <v>2200</v>
      </c>
      <c r="U117" s="113">
        <v>2618</v>
      </c>
      <c r="V117" t="s">
        <v>86</v>
      </c>
      <c r="W117" s="111">
        <v>46146</v>
      </c>
      <c r="X117" t="s">
        <v>109</v>
      </c>
      <c r="Y117" t="s">
        <v>88</v>
      </c>
      <c r="Z117" t="s">
        <v>110</v>
      </c>
      <c r="AA117" s="112">
        <v>3200</v>
      </c>
      <c r="AB117" t="s">
        <v>90</v>
      </c>
      <c r="AC117" t="s">
        <v>91</v>
      </c>
      <c r="AD117" s="112">
        <v>2689.08</v>
      </c>
      <c r="AE117" s="113">
        <v>511</v>
      </c>
      <c r="AF117" s="113">
        <v>3200</v>
      </c>
      <c r="AG117" s="113">
        <v>3200</v>
      </c>
      <c r="AH117" s="113">
        <v>3200</v>
      </c>
      <c r="AI117" t="s">
        <v>86</v>
      </c>
      <c r="AJ117" s="111">
        <v>46146</v>
      </c>
      <c r="AK117" t="s">
        <v>520</v>
      </c>
      <c r="AL117" t="s">
        <v>93</v>
      </c>
      <c r="AM117" t="s">
        <v>521</v>
      </c>
      <c r="AN117" s="112">
        <v>3800</v>
      </c>
      <c r="AO117" t="s">
        <v>97</v>
      </c>
      <c r="AP117" t="s">
        <v>122</v>
      </c>
      <c r="AQ117" s="112">
        <v>3800</v>
      </c>
      <c r="AR117" t="s">
        <v>123</v>
      </c>
      <c r="AS117" s="113">
        <v>3800</v>
      </c>
      <c r="AT117" s="113">
        <v>3800</v>
      </c>
      <c r="AU117" s="113">
        <v>3800</v>
      </c>
      <c r="AV117" s="112">
        <v>3206</v>
      </c>
      <c r="AW117" s="112">
        <v>3206</v>
      </c>
      <c r="AX117" s="112">
        <v>591.02</v>
      </c>
      <c r="AY117" s="114">
        <v>0.18429999999999999</v>
      </c>
      <c r="BA117">
        <v>3</v>
      </c>
    </row>
    <row r="118" spans="1:53" hidden="1">
      <c r="A118" t="s">
        <v>80</v>
      </c>
      <c r="B118" t="s">
        <v>167</v>
      </c>
      <c r="D118" t="s">
        <v>522</v>
      </c>
      <c r="E118" t="s">
        <v>523</v>
      </c>
      <c r="F118" t="s">
        <v>84</v>
      </c>
      <c r="G118">
        <v>1</v>
      </c>
      <c r="H118" t="s">
        <v>85</v>
      </c>
      <c r="I118" t="s">
        <v>99</v>
      </c>
      <c r="J118" s="111">
        <v>46071</v>
      </c>
      <c r="K118" t="s">
        <v>401</v>
      </c>
      <c r="L118" t="s">
        <v>93</v>
      </c>
      <c r="M118" t="s">
        <v>402</v>
      </c>
      <c r="N118" s="112">
        <v>4547</v>
      </c>
      <c r="O118" t="s">
        <v>97</v>
      </c>
      <c r="P118" t="s">
        <v>91</v>
      </c>
      <c r="Q118" s="112">
        <v>4547</v>
      </c>
      <c r="R118" s="113">
        <v>864</v>
      </c>
      <c r="S118" s="113">
        <v>5411</v>
      </c>
      <c r="T118" s="113">
        <v>4547</v>
      </c>
      <c r="U118" s="113">
        <v>5411</v>
      </c>
      <c r="V118" t="s">
        <v>99</v>
      </c>
      <c r="W118" s="111">
        <v>46071</v>
      </c>
      <c r="X118" t="s">
        <v>422</v>
      </c>
      <c r="Y118" t="s">
        <v>93</v>
      </c>
      <c r="Z118" t="s">
        <v>423</v>
      </c>
      <c r="AA118" s="112">
        <v>6500</v>
      </c>
      <c r="AB118" t="s">
        <v>90</v>
      </c>
      <c r="AC118" t="s">
        <v>91</v>
      </c>
      <c r="AD118" s="112">
        <v>5462.18</v>
      </c>
      <c r="AE118" s="113">
        <v>1038</v>
      </c>
      <c r="AF118" s="113">
        <v>6500</v>
      </c>
      <c r="AG118" s="113">
        <v>6500</v>
      </c>
      <c r="AH118" s="113">
        <v>6500</v>
      </c>
      <c r="AI118" t="s">
        <v>99</v>
      </c>
      <c r="AJ118" s="111">
        <v>46071</v>
      </c>
      <c r="AK118" t="s">
        <v>524</v>
      </c>
      <c r="AL118" t="s">
        <v>93</v>
      </c>
      <c r="AM118" t="s">
        <v>525</v>
      </c>
      <c r="AN118" s="112">
        <v>5850</v>
      </c>
      <c r="AO118" t="s">
        <v>97</v>
      </c>
      <c r="AP118" t="s">
        <v>91</v>
      </c>
      <c r="AQ118" s="112">
        <v>5850</v>
      </c>
      <c r="AR118" s="113">
        <v>1112</v>
      </c>
      <c r="AS118" s="113">
        <v>6962</v>
      </c>
      <c r="AT118" s="113">
        <v>5850</v>
      </c>
      <c r="AU118" s="113">
        <v>6962</v>
      </c>
      <c r="AV118" s="112">
        <v>6290.81</v>
      </c>
      <c r="AW118" s="112">
        <v>6290.81</v>
      </c>
      <c r="AX118" s="112">
        <v>796.17</v>
      </c>
      <c r="AY118" s="114">
        <v>0.12659999999999999</v>
      </c>
      <c r="BA118">
        <v>3</v>
      </c>
    </row>
    <row r="119" spans="1:53" hidden="1">
      <c r="A119" t="s">
        <v>80</v>
      </c>
      <c r="B119" t="s">
        <v>167</v>
      </c>
      <c r="C119">
        <v>31201512</v>
      </c>
      <c r="D119" t="s">
        <v>526</v>
      </c>
      <c r="E119" t="s">
        <v>527</v>
      </c>
      <c r="F119" t="s">
        <v>84</v>
      </c>
      <c r="G119">
        <v>1</v>
      </c>
      <c r="H119" t="s">
        <v>85</v>
      </c>
      <c r="I119" t="s">
        <v>99</v>
      </c>
      <c r="J119" s="111">
        <v>46071</v>
      </c>
      <c r="K119" t="s">
        <v>394</v>
      </c>
      <c r="L119" t="s">
        <v>93</v>
      </c>
      <c r="M119" t="s">
        <v>395</v>
      </c>
      <c r="N119" s="112">
        <v>6000</v>
      </c>
      <c r="O119" t="s">
        <v>90</v>
      </c>
      <c r="P119" t="s">
        <v>91</v>
      </c>
      <c r="Q119" s="112">
        <v>5042.0200000000004</v>
      </c>
      <c r="R119" s="113">
        <v>958</v>
      </c>
      <c r="S119" s="113">
        <v>6000</v>
      </c>
      <c r="T119" s="113">
        <v>6000</v>
      </c>
      <c r="U119" s="113">
        <v>6000</v>
      </c>
      <c r="V119" t="s">
        <v>99</v>
      </c>
      <c r="W119" s="111">
        <v>46071</v>
      </c>
      <c r="X119" t="s">
        <v>422</v>
      </c>
      <c r="Y119" t="s">
        <v>93</v>
      </c>
      <c r="Z119" t="s">
        <v>423</v>
      </c>
      <c r="AA119" s="112">
        <v>7100</v>
      </c>
      <c r="AB119" t="s">
        <v>90</v>
      </c>
      <c r="AC119" t="s">
        <v>91</v>
      </c>
      <c r="AD119" s="112">
        <v>5966.39</v>
      </c>
      <c r="AE119" s="113">
        <v>1134</v>
      </c>
      <c r="AF119" s="113">
        <v>7100</v>
      </c>
      <c r="AG119" s="113">
        <v>7100</v>
      </c>
      <c r="AH119" s="113">
        <v>7100</v>
      </c>
      <c r="AI119" t="s">
        <v>99</v>
      </c>
      <c r="AJ119" s="111">
        <v>46071</v>
      </c>
      <c r="AK119" t="s">
        <v>424</v>
      </c>
      <c r="AL119" t="s">
        <v>93</v>
      </c>
      <c r="AM119" t="s">
        <v>528</v>
      </c>
      <c r="AN119" s="112">
        <v>6500</v>
      </c>
      <c r="AO119" t="s">
        <v>90</v>
      </c>
      <c r="AP119" t="s">
        <v>91</v>
      </c>
      <c r="AQ119" s="112">
        <v>5462.18</v>
      </c>
      <c r="AR119" s="113">
        <v>1038</v>
      </c>
      <c r="AS119" s="113">
        <v>6500</v>
      </c>
      <c r="AT119" s="113">
        <v>6500</v>
      </c>
      <c r="AU119" s="113">
        <v>6500</v>
      </c>
      <c r="AV119" s="112">
        <v>6533.33</v>
      </c>
      <c r="AW119" s="112">
        <v>6533.33</v>
      </c>
      <c r="AX119" s="112">
        <v>550.76</v>
      </c>
      <c r="AY119" s="114">
        <v>8.43E-2</v>
      </c>
      <c r="BA119">
        <v>3</v>
      </c>
    </row>
    <row r="120" spans="1:53" ht="409.6" hidden="1">
      <c r="A120" t="s">
        <v>159</v>
      </c>
      <c r="B120" t="s">
        <v>159</v>
      </c>
      <c r="C120" t="s">
        <v>159</v>
      </c>
      <c r="D120" t="s">
        <v>529</v>
      </c>
      <c r="E120" s="3" t="s">
        <v>530</v>
      </c>
      <c r="F120" t="s">
        <v>162</v>
      </c>
      <c r="G120">
        <v>1</v>
      </c>
      <c r="I120" t="s">
        <v>159</v>
      </c>
      <c r="J120" t="s">
        <v>159</v>
      </c>
      <c r="K120" t="s">
        <v>159</v>
      </c>
      <c r="L120" t="s">
        <v>159</v>
      </c>
      <c r="M120" t="s">
        <v>159</v>
      </c>
      <c r="Q120" t="s">
        <v>163</v>
      </c>
      <c r="R120" t="s">
        <v>163</v>
      </c>
      <c r="S120" t="s">
        <v>163</v>
      </c>
      <c r="T120" t="s">
        <v>163</v>
      </c>
      <c r="U120" t="s">
        <v>163</v>
      </c>
      <c r="V120" t="s">
        <v>159</v>
      </c>
      <c r="W120" t="s">
        <v>159</v>
      </c>
      <c r="X120" t="s">
        <v>159</v>
      </c>
      <c r="Y120" t="s">
        <v>159</v>
      </c>
      <c r="Z120" t="s">
        <v>164</v>
      </c>
      <c r="AA120" t="s">
        <v>165</v>
      </c>
      <c r="AB120" t="s">
        <v>165</v>
      </c>
      <c r="AC120" t="s">
        <v>165</v>
      </c>
      <c r="AD120" t="s">
        <v>165</v>
      </c>
      <c r="AE120" t="s">
        <v>165</v>
      </c>
      <c r="AF120" s="113">
        <v>4030114</v>
      </c>
      <c r="AG120" s="113">
        <v>0</v>
      </c>
      <c r="AH120" s="113">
        <v>4254188</v>
      </c>
      <c r="AI120" t="s">
        <v>159</v>
      </c>
      <c r="AJ120" t="s">
        <v>159</v>
      </c>
      <c r="AK120" t="s">
        <v>165</v>
      </c>
      <c r="AL120" t="s">
        <v>159</v>
      </c>
      <c r="AM120" t="s">
        <v>166</v>
      </c>
      <c r="AN120" t="s">
        <v>165</v>
      </c>
      <c r="AO120" t="s">
        <v>165</v>
      </c>
      <c r="AP120" t="s">
        <v>165</v>
      </c>
      <c r="AQ120" s="112">
        <v>3454383</v>
      </c>
      <c r="AR120" s="113">
        <v>656333</v>
      </c>
      <c r="AS120" s="113">
        <v>4110716</v>
      </c>
      <c r="AT120" s="113">
        <v>3454383</v>
      </c>
      <c r="AU120" s="113">
        <v>4110716</v>
      </c>
      <c r="AV120" s="112">
        <v>4182452</v>
      </c>
      <c r="AW120" s="112">
        <v>4182452</v>
      </c>
      <c r="AX120" s="112">
        <v>101450.05</v>
      </c>
      <c r="AY120" s="114">
        <v>2.4299999999999999E-2</v>
      </c>
    </row>
    <row r="121" spans="1:53" ht="409.6" hidden="1">
      <c r="A121" t="s">
        <v>159</v>
      </c>
      <c r="B121" t="s">
        <v>159</v>
      </c>
      <c r="C121" t="s">
        <v>159</v>
      </c>
      <c r="D121" t="s">
        <v>531</v>
      </c>
      <c r="E121" s="3" t="s">
        <v>532</v>
      </c>
      <c r="F121" t="s">
        <v>162</v>
      </c>
      <c r="G121">
        <v>1</v>
      </c>
      <c r="I121" t="s">
        <v>159</v>
      </c>
      <c r="J121" t="s">
        <v>159</v>
      </c>
      <c r="K121" t="s">
        <v>159</v>
      </c>
      <c r="L121" t="s">
        <v>159</v>
      </c>
      <c r="M121" t="s">
        <v>159</v>
      </c>
      <c r="Q121" t="s">
        <v>163</v>
      </c>
      <c r="R121" t="s">
        <v>163</v>
      </c>
      <c r="S121" t="s">
        <v>163</v>
      </c>
      <c r="T121" t="s">
        <v>163</v>
      </c>
      <c r="U121" t="s">
        <v>163</v>
      </c>
      <c r="V121" t="s">
        <v>159</v>
      </c>
      <c r="W121" t="s">
        <v>159</v>
      </c>
      <c r="X121" t="s">
        <v>159</v>
      </c>
      <c r="Y121" t="s">
        <v>159</v>
      </c>
      <c r="Z121" t="s">
        <v>164</v>
      </c>
      <c r="AA121" t="s">
        <v>165</v>
      </c>
      <c r="AB121" t="s">
        <v>165</v>
      </c>
      <c r="AC121" t="s">
        <v>165</v>
      </c>
      <c r="AD121" t="s">
        <v>165</v>
      </c>
      <c r="AE121" t="s">
        <v>165</v>
      </c>
      <c r="AF121" s="113">
        <v>4692675</v>
      </c>
      <c r="AG121" s="113">
        <v>0</v>
      </c>
      <c r="AH121" s="113">
        <v>4953588</v>
      </c>
      <c r="AI121" t="s">
        <v>159</v>
      </c>
      <c r="AJ121" t="s">
        <v>159</v>
      </c>
      <c r="AK121" t="s">
        <v>165</v>
      </c>
      <c r="AL121" t="s">
        <v>159</v>
      </c>
      <c r="AM121" t="s">
        <v>166</v>
      </c>
      <c r="AN121" t="s">
        <v>165</v>
      </c>
      <c r="AO121" t="s">
        <v>165</v>
      </c>
      <c r="AP121" t="s">
        <v>165</v>
      </c>
      <c r="AQ121" s="112">
        <v>4022293</v>
      </c>
      <c r="AR121" s="113">
        <v>764236</v>
      </c>
      <c r="AS121" s="113">
        <v>4786529</v>
      </c>
      <c r="AT121" s="113">
        <v>4022293</v>
      </c>
      <c r="AU121" s="113">
        <v>4786529</v>
      </c>
      <c r="AV121" s="112">
        <v>4870058</v>
      </c>
      <c r="AW121" s="112">
        <v>4870058</v>
      </c>
      <c r="AX121" s="112">
        <v>118128.71</v>
      </c>
      <c r="AY121" s="114">
        <v>2.4299999999999999E-2</v>
      </c>
    </row>
    <row r="122" spans="1:53" hidden="1">
      <c r="A122" t="s">
        <v>80</v>
      </c>
      <c r="B122" t="s">
        <v>167</v>
      </c>
      <c r="C122">
        <v>44121707</v>
      </c>
      <c r="D122" t="s">
        <v>533</v>
      </c>
      <c r="E122" t="s">
        <v>534</v>
      </c>
      <c r="F122" t="s">
        <v>84</v>
      </c>
      <c r="G122">
        <v>1</v>
      </c>
      <c r="H122" t="s">
        <v>85</v>
      </c>
      <c r="I122" t="s">
        <v>99</v>
      </c>
      <c r="J122" s="111">
        <v>46071</v>
      </c>
      <c r="K122" t="s">
        <v>535</v>
      </c>
      <c r="L122" t="s">
        <v>93</v>
      </c>
      <c r="M122" t="s">
        <v>395</v>
      </c>
      <c r="N122" s="112">
        <v>7500</v>
      </c>
      <c r="O122" t="s">
        <v>90</v>
      </c>
      <c r="P122" t="s">
        <v>91</v>
      </c>
      <c r="Q122" s="112">
        <v>6302.52</v>
      </c>
      <c r="R122" s="113">
        <v>1197</v>
      </c>
      <c r="S122" s="113">
        <v>7500</v>
      </c>
      <c r="T122" s="113">
        <v>7500</v>
      </c>
      <c r="U122" s="113">
        <v>7500</v>
      </c>
      <c r="V122" t="s">
        <v>99</v>
      </c>
      <c r="W122" s="111">
        <v>46071</v>
      </c>
      <c r="X122" t="s">
        <v>422</v>
      </c>
      <c r="Y122" t="s">
        <v>93</v>
      </c>
      <c r="Z122" t="s">
        <v>423</v>
      </c>
      <c r="AA122" s="112">
        <v>8500</v>
      </c>
      <c r="AB122" t="s">
        <v>90</v>
      </c>
      <c r="AC122" t="s">
        <v>91</v>
      </c>
      <c r="AD122" s="112">
        <v>7142.86</v>
      </c>
      <c r="AE122" s="113">
        <v>1357</v>
      </c>
      <c r="AF122" s="113">
        <v>8500</v>
      </c>
      <c r="AG122" s="113">
        <v>8500</v>
      </c>
      <c r="AH122" s="113">
        <v>8500</v>
      </c>
      <c r="AI122" t="s">
        <v>99</v>
      </c>
      <c r="AJ122" s="111">
        <v>46071</v>
      </c>
      <c r="AK122" t="s">
        <v>403</v>
      </c>
      <c r="AL122" t="s">
        <v>93</v>
      </c>
      <c r="AM122" t="s">
        <v>536</v>
      </c>
      <c r="AN122" s="112">
        <v>7400</v>
      </c>
      <c r="AO122" t="s">
        <v>97</v>
      </c>
      <c r="AP122" t="s">
        <v>91</v>
      </c>
      <c r="AQ122" s="112">
        <v>7400</v>
      </c>
      <c r="AR122" s="113">
        <v>1406</v>
      </c>
      <c r="AS122" s="113">
        <v>8806</v>
      </c>
      <c r="AT122" s="113">
        <v>7400</v>
      </c>
      <c r="AU122" s="113">
        <v>8806</v>
      </c>
      <c r="AV122" s="112">
        <v>8268.67</v>
      </c>
      <c r="AW122" s="112">
        <v>8268.67</v>
      </c>
      <c r="AX122" s="112">
        <v>683.04</v>
      </c>
      <c r="AY122" s="114">
        <v>8.2600000000000007E-2</v>
      </c>
      <c r="BA122">
        <v>3</v>
      </c>
    </row>
    <row r="123" spans="1:53" hidden="1">
      <c r="A123" t="s">
        <v>80</v>
      </c>
      <c r="B123" t="s">
        <v>167</v>
      </c>
      <c r="C123">
        <v>44121707</v>
      </c>
      <c r="D123" t="s">
        <v>537</v>
      </c>
      <c r="E123" t="s">
        <v>538</v>
      </c>
      <c r="F123" t="s">
        <v>84</v>
      </c>
      <c r="G123">
        <v>1</v>
      </c>
      <c r="H123" t="s">
        <v>85</v>
      </c>
      <c r="I123" t="s">
        <v>99</v>
      </c>
      <c r="J123" s="111">
        <v>46071</v>
      </c>
      <c r="K123" t="s">
        <v>416</v>
      </c>
      <c r="L123" t="s">
        <v>93</v>
      </c>
      <c r="M123" t="s">
        <v>539</v>
      </c>
      <c r="N123" s="112">
        <v>7000</v>
      </c>
      <c r="O123" t="s">
        <v>97</v>
      </c>
      <c r="P123" t="s">
        <v>91</v>
      </c>
      <c r="Q123" s="112">
        <v>7000</v>
      </c>
      <c r="R123" s="113">
        <v>1330</v>
      </c>
      <c r="S123" s="113">
        <v>8330</v>
      </c>
      <c r="T123" s="113">
        <v>7000</v>
      </c>
      <c r="U123" s="113">
        <v>8330</v>
      </c>
      <c r="V123" t="s">
        <v>99</v>
      </c>
      <c r="W123" s="111">
        <v>46071</v>
      </c>
      <c r="X123" t="s">
        <v>540</v>
      </c>
      <c r="Y123" t="s">
        <v>88</v>
      </c>
      <c r="Z123" t="s">
        <v>541</v>
      </c>
      <c r="AA123" s="112">
        <v>7183</v>
      </c>
      <c r="AB123" t="s">
        <v>97</v>
      </c>
      <c r="AC123" t="s">
        <v>122</v>
      </c>
      <c r="AD123" s="112">
        <v>7183</v>
      </c>
      <c r="AE123" t="s">
        <v>123</v>
      </c>
      <c r="AF123" s="113">
        <v>7183</v>
      </c>
      <c r="AG123" s="113">
        <v>7183</v>
      </c>
      <c r="AH123" s="113">
        <v>7183</v>
      </c>
      <c r="AI123" t="s">
        <v>99</v>
      </c>
      <c r="AJ123" s="111">
        <v>46071</v>
      </c>
      <c r="AK123" t="s">
        <v>542</v>
      </c>
      <c r="AL123" t="s">
        <v>93</v>
      </c>
      <c r="AM123" t="s">
        <v>490</v>
      </c>
      <c r="AN123" s="112">
        <v>8600</v>
      </c>
      <c r="AO123" t="s">
        <v>90</v>
      </c>
      <c r="AP123" t="s">
        <v>91</v>
      </c>
      <c r="AQ123" s="112">
        <v>7226.89</v>
      </c>
      <c r="AR123" s="113">
        <v>1373</v>
      </c>
      <c r="AS123" s="113">
        <v>8600</v>
      </c>
      <c r="AT123" s="113">
        <v>8600</v>
      </c>
      <c r="AU123" s="113">
        <v>8600</v>
      </c>
      <c r="AV123" s="112">
        <v>8037.67</v>
      </c>
      <c r="AW123" s="112">
        <v>8037.67</v>
      </c>
      <c r="AX123" s="112">
        <v>752.37</v>
      </c>
      <c r="AY123" s="114">
        <v>9.3600000000000003E-2</v>
      </c>
      <c r="BA123">
        <v>3</v>
      </c>
    </row>
    <row r="124" spans="1:53" hidden="1">
      <c r="A124" t="s">
        <v>80</v>
      </c>
      <c r="B124" t="s">
        <v>148</v>
      </c>
      <c r="C124" t="s">
        <v>543</v>
      </c>
      <c r="D124" t="s">
        <v>544</v>
      </c>
      <c r="E124" t="s">
        <v>545</v>
      </c>
      <c r="F124" t="s">
        <v>84</v>
      </c>
      <c r="G124">
        <v>1</v>
      </c>
      <c r="H124" t="s">
        <v>85</v>
      </c>
      <c r="I124" t="s">
        <v>140</v>
      </c>
      <c r="J124" s="111">
        <v>46139</v>
      </c>
      <c r="K124" t="s">
        <v>208</v>
      </c>
      <c r="L124" t="s">
        <v>88</v>
      </c>
      <c r="M124" t="s">
        <v>209</v>
      </c>
      <c r="N124" s="112">
        <v>1957500</v>
      </c>
      <c r="O124" t="s">
        <v>97</v>
      </c>
      <c r="P124" t="s">
        <v>91</v>
      </c>
      <c r="Q124" s="112">
        <v>1957500</v>
      </c>
      <c r="R124" s="113">
        <v>371925</v>
      </c>
      <c r="S124" s="113">
        <v>2329425</v>
      </c>
      <c r="T124" s="113">
        <v>1957500</v>
      </c>
      <c r="U124" s="113">
        <v>2329425</v>
      </c>
      <c r="V124" t="s">
        <v>381</v>
      </c>
      <c r="W124" s="111">
        <v>46139</v>
      </c>
      <c r="X124" t="s">
        <v>546</v>
      </c>
      <c r="Y124" t="s">
        <v>93</v>
      </c>
      <c r="Z124" t="s">
        <v>547</v>
      </c>
      <c r="AA124" s="112">
        <v>1850000</v>
      </c>
      <c r="AB124" t="s">
        <v>97</v>
      </c>
      <c r="AC124" t="s">
        <v>91</v>
      </c>
      <c r="AD124" s="112">
        <v>1850000</v>
      </c>
      <c r="AE124" s="113">
        <v>351500</v>
      </c>
      <c r="AF124" s="113">
        <v>2201500</v>
      </c>
      <c r="AG124" s="113">
        <v>1850000</v>
      </c>
      <c r="AH124" s="113">
        <v>2201500</v>
      </c>
      <c r="AI124" t="s">
        <v>86</v>
      </c>
      <c r="AJ124" s="111">
        <v>46144</v>
      </c>
      <c r="AK124" t="s">
        <v>548</v>
      </c>
      <c r="AL124" t="s">
        <v>86</v>
      </c>
      <c r="AM124" t="s">
        <v>549</v>
      </c>
      <c r="AN124" s="112">
        <v>1100000</v>
      </c>
      <c r="AO124" t="s">
        <v>97</v>
      </c>
      <c r="AP124" t="s">
        <v>91</v>
      </c>
      <c r="AQ124" s="112">
        <v>1100000</v>
      </c>
      <c r="AR124" s="113">
        <v>209000</v>
      </c>
      <c r="AS124" s="113">
        <v>1309000</v>
      </c>
      <c r="AT124" s="113">
        <v>1100000</v>
      </c>
      <c r="AU124" s="113">
        <v>1309000</v>
      </c>
      <c r="AV124" s="112">
        <v>2265462.5</v>
      </c>
      <c r="AW124" s="112">
        <v>2265462.5</v>
      </c>
      <c r="AX124" s="112">
        <v>90456.63</v>
      </c>
      <c r="AY124" s="114">
        <v>3.9899999999999998E-2</v>
      </c>
      <c r="BA124">
        <v>3</v>
      </c>
    </row>
    <row r="125" spans="1:53" hidden="1">
      <c r="A125" t="s">
        <v>80</v>
      </c>
      <c r="B125" t="s">
        <v>148</v>
      </c>
      <c r="C125">
        <v>49121503</v>
      </c>
      <c r="D125" t="s">
        <v>550</v>
      </c>
      <c r="E125" t="s">
        <v>551</v>
      </c>
      <c r="F125" t="s">
        <v>84</v>
      </c>
      <c r="G125">
        <v>1</v>
      </c>
      <c r="H125" t="s">
        <v>85</v>
      </c>
      <c r="I125" t="s">
        <v>86</v>
      </c>
      <c r="J125" s="111">
        <v>46153</v>
      </c>
      <c r="K125" t="s">
        <v>552</v>
      </c>
      <c r="L125" t="s">
        <v>93</v>
      </c>
      <c r="M125" t="s">
        <v>553</v>
      </c>
      <c r="N125" s="112">
        <v>1590000</v>
      </c>
      <c r="O125" t="s">
        <v>90</v>
      </c>
      <c r="P125" t="s">
        <v>91</v>
      </c>
      <c r="Q125" s="112">
        <v>1336134.45</v>
      </c>
      <c r="R125" s="113">
        <v>253866</v>
      </c>
      <c r="S125" s="113">
        <v>1590000</v>
      </c>
      <c r="T125" s="113">
        <v>1590000</v>
      </c>
      <c r="U125" s="113">
        <v>1590000</v>
      </c>
      <c r="V125" t="s">
        <v>86</v>
      </c>
      <c r="W125" s="111">
        <v>46153</v>
      </c>
      <c r="X125" t="s">
        <v>554</v>
      </c>
      <c r="Y125" t="s">
        <v>93</v>
      </c>
      <c r="Z125" t="s">
        <v>554</v>
      </c>
      <c r="AA125" s="112">
        <v>1400000</v>
      </c>
      <c r="AB125" t="s">
        <v>97</v>
      </c>
      <c r="AC125" t="s">
        <v>91</v>
      </c>
      <c r="AD125" s="112">
        <v>1400000</v>
      </c>
      <c r="AE125" s="113">
        <v>266000</v>
      </c>
      <c r="AF125" s="113">
        <v>1666000</v>
      </c>
      <c r="AG125" s="113">
        <v>1400000</v>
      </c>
      <c r="AH125" s="113">
        <v>1666000</v>
      </c>
      <c r="AI125" t="s">
        <v>86</v>
      </c>
      <c r="AJ125" s="111">
        <v>46153</v>
      </c>
      <c r="AK125" t="s">
        <v>555</v>
      </c>
      <c r="AL125" t="s">
        <v>93</v>
      </c>
      <c r="AM125" t="s">
        <v>556</v>
      </c>
      <c r="AN125" s="112">
        <v>1590000</v>
      </c>
      <c r="AO125" t="s">
        <v>90</v>
      </c>
      <c r="AP125" t="s">
        <v>91</v>
      </c>
      <c r="AQ125" s="112">
        <v>1336134.45</v>
      </c>
      <c r="AR125" s="113">
        <v>253866</v>
      </c>
      <c r="AS125" s="113">
        <v>1590000</v>
      </c>
      <c r="AT125" s="113">
        <v>1590000</v>
      </c>
      <c r="AU125" s="113">
        <v>1590000</v>
      </c>
      <c r="AV125" s="112">
        <v>1615333.33</v>
      </c>
      <c r="AW125" s="112">
        <v>1615333.33</v>
      </c>
      <c r="AX125" s="112">
        <v>43878.62</v>
      </c>
      <c r="AY125" s="114">
        <v>2.7199999999999998E-2</v>
      </c>
    </row>
    <row r="126" spans="1:53" hidden="1">
      <c r="A126" t="s">
        <v>80</v>
      </c>
      <c r="B126" t="s">
        <v>167</v>
      </c>
      <c r="C126">
        <v>44121709</v>
      </c>
      <c r="D126" t="s">
        <v>557</v>
      </c>
      <c r="E126" t="s">
        <v>558</v>
      </c>
      <c r="F126" t="s">
        <v>84</v>
      </c>
      <c r="G126">
        <v>1</v>
      </c>
      <c r="H126" t="s">
        <v>85</v>
      </c>
      <c r="I126" t="s">
        <v>99</v>
      </c>
      <c r="J126" s="111">
        <v>46071</v>
      </c>
      <c r="K126" t="s">
        <v>172</v>
      </c>
      <c r="L126" t="s">
        <v>93</v>
      </c>
      <c r="M126" t="s">
        <v>173</v>
      </c>
      <c r="N126" s="112">
        <v>8600</v>
      </c>
      <c r="O126" t="s">
        <v>97</v>
      </c>
      <c r="P126" t="s">
        <v>91</v>
      </c>
      <c r="Q126" s="112">
        <v>8600</v>
      </c>
      <c r="R126" s="113">
        <v>1634</v>
      </c>
      <c r="S126" s="113">
        <v>10234</v>
      </c>
      <c r="T126" s="113">
        <v>8600</v>
      </c>
      <c r="U126" s="113">
        <v>10234</v>
      </c>
      <c r="V126" t="s">
        <v>99</v>
      </c>
      <c r="W126" s="111">
        <v>46071</v>
      </c>
      <c r="X126" t="s">
        <v>401</v>
      </c>
      <c r="Y126" t="s">
        <v>93</v>
      </c>
      <c r="Z126" t="s">
        <v>402</v>
      </c>
      <c r="AA126" s="112">
        <v>10018</v>
      </c>
      <c r="AB126" t="s">
        <v>97</v>
      </c>
      <c r="AC126" t="s">
        <v>91</v>
      </c>
      <c r="AD126" s="112">
        <v>10018</v>
      </c>
      <c r="AE126" s="113">
        <v>1903</v>
      </c>
      <c r="AF126" s="113">
        <v>11921</v>
      </c>
      <c r="AG126" s="113">
        <v>10018</v>
      </c>
      <c r="AH126" s="113">
        <v>11921</v>
      </c>
      <c r="AI126" t="s">
        <v>99</v>
      </c>
      <c r="AJ126" s="111">
        <v>46071</v>
      </c>
      <c r="AK126" t="s">
        <v>403</v>
      </c>
      <c r="AL126" t="s">
        <v>93</v>
      </c>
      <c r="AM126" t="s">
        <v>404</v>
      </c>
      <c r="AN126" s="112">
        <v>8151</v>
      </c>
      <c r="AO126" t="s">
        <v>97</v>
      </c>
      <c r="AP126" t="s">
        <v>91</v>
      </c>
      <c r="AQ126" s="112">
        <v>8151</v>
      </c>
      <c r="AR126" s="113">
        <v>1549</v>
      </c>
      <c r="AS126" s="113">
        <v>9700</v>
      </c>
      <c r="AT126" s="113">
        <v>8151</v>
      </c>
      <c r="AU126" s="113">
        <v>9700</v>
      </c>
      <c r="AV126" s="112">
        <v>10618.37</v>
      </c>
      <c r="AW126" s="112">
        <v>10618.37</v>
      </c>
      <c r="AX126" s="112">
        <v>1159.67</v>
      </c>
      <c r="AY126" s="114">
        <v>0.10920000000000001</v>
      </c>
      <c r="BA126">
        <v>3</v>
      </c>
    </row>
    <row r="127" spans="1:53" hidden="1">
      <c r="A127" t="s">
        <v>80</v>
      </c>
      <c r="B127" t="s">
        <v>167</v>
      </c>
      <c r="C127">
        <v>14111531</v>
      </c>
      <c r="D127" t="s">
        <v>559</v>
      </c>
      <c r="E127" t="s">
        <v>560</v>
      </c>
      <c r="F127" t="s">
        <v>84</v>
      </c>
      <c r="G127">
        <v>1</v>
      </c>
      <c r="H127" t="s">
        <v>85</v>
      </c>
      <c r="I127" t="s">
        <v>99</v>
      </c>
      <c r="J127" s="111">
        <v>46071</v>
      </c>
      <c r="K127" t="s">
        <v>561</v>
      </c>
      <c r="L127" t="s">
        <v>93</v>
      </c>
      <c r="M127" t="s">
        <v>153</v>
      </c>
      <c r="N127" s="112">
        <v>5990</v>
      </c>
      <c r="O127" t="s">
        <v>90</v>
      </c>
      <c r="P127" t="s">
        <v>91</v>
      </c>
      <c r="Q127" s="112">
        <v>5033.6099999999997</v>
      </c>
      <c r="R127" s="113">
        <v>956</v>
      </c>
      <c r="S127" s="113">
        <v>5990</v>
      </c>
      <c r="T127" s="113">
        <v>5990</v>
      </c>
      <c r="U127" s="113">
        <v>5990</v>
      </c>
      <c r="V127" t="s">
        <v>562</v>
      </c>
      <c r="W127" s="111">
        <v>46071</v>
      </c>
      <c r="X127" t="s">
        <v>563</v>
      </c>
      <c r="Y127" t="s">
        <v>93</v>
      </c>
      <c r="Z127" t="s">
        <v>564</v>
      </c>
      <c r="AA127" s="112">
        <v>6500</v>
      </c>
      <c r="AB127" t="s">
        <v>90</v>
      </c>
      <c r="AC127" t="s">
        <v>91</v>
      </c>
      <c r="AD127" s="112">
        <v>5462.18</v>
      </c>
      <c r="AE127" s="113">
        <v>1038</v>
      </c>
      <c r="AF127" s="113">
        <v>6500</v>
      </c>
      <c r="AG127" s="113">
        <v>6500</v>
      </c>
      <c r="AH127" s="113">
        <v>6500</v>
      </c>
      <c r="AI127" t="s">
        <v>99</v>
      </c>
      <c r="AJ127" s="111">
        <v>46071</v>
      </c>
      <c r="AK127" t="s">
        <v>359</v>
      </c>
      <c r="AL127" t="s">
        <v>93</v>
      </c>
      <c r="AM127" t="s">
        <v>411</v>
      </c>
      <c r="AN127" s="112">
        <v>5000</v>
      </c>
      <c r="AO127" t="s">
        <v>90</v>
      </c>
      <c r="AP127" t="s">
        <v>91</v>
      </c>
      <c r="AQ127" s="112">
        <v>4201.68</v>
      </c>
      <c r="AR127" s="113">
        <v>798</v>
      </c>
      <c r="AS127" s="113">
        <v>5000</v>
      </c>
      <c r="AT127" s="113">
        <v>5000</v>
      </c>
      <c r="AU127" s="113">
        <v>5000</v>
      </c>
      <c r="AV127" s="112">
        <v>5830</v>
      </c>
      <c r="AW127" s="112">
        <v>5830</v>
      </c>
      <c r="AX127" s="112">
        <v>762.69</v>
      </c>
      <c r="AY127" s="114">
        <v>0.1308</v>
      </c>
      <c r="BA127">
        <v>3</v>
      </c>
    </row>
    <row r="128" spans="1:53" hidden="1">
      <c r="A128" t="s">
        <v>80</v>
      </c>
      <c r="B128" t="s">
        <v>167</v>
      </c>
      <c r="C128">
        <v>14111531</v>
      </c>
      <c r="D128" t="s">
        <v>565</v>
      </c>
      <c r="E128" t="s">
        <v>566</v>
      </c>
      <c r="F128" t="s">
        <v>84</v>
      </c>
      <c r="G128">
        <v>1</v>
      </c>
      <c r="H128" t="s">
        <v>85</v>
      </c>
      <c r="I128" t="s">
        <v>99</v>
      </c>
      <c r="J128" s="111">
        <v>46071</v>
      </c>
      <c r="K128" t="s">
        <v>401</v>
      </c>
      <c r="L128" t="s">
        <v>93</v>
      </c>
      <c r="M128" t="s">
        <v>402</v>
      </c>
      <c r="N128" s="112">
        <v>18890</v>
      </c>
      <c r="O128" t="s">
        <v>97</v>
      </c>
      <c r="P128" t="s">
        <v>97</v>
      </c>
      <c r="Q128" s="112">
        <v>18890</v>
      </c>
      <c r="R128" t="s">
        <v>123</v>
      </c>
      <c r="S128" s="113">
        <v>18890</v>
      </c>
      <c r="T128" s="113">
        <v>18890</v>
      </c>
      <c r="U128" s="113">
        <v>18890</v>
      </c>
      <c r="V128" t="s">
        <v>99</v>
      </c>
      <c r="W128" s="111">
        <v>46071</v>
      </c>
      <c r="X128" t="s">
        <v>422</v>
      </c>
      <c r="Y128" t="s">
        <v>93</v>
      </c>
      <c r="Z128" t="s">
        <v>423</v>
      </c>
      <c r="AA128" s="112">
        <v>21200</v>
      </c>
      <c r="AB128" t="s">
        <v>90</v>
      </c>
      <c r="AC128" t="s">
        <v>91</v>
      </c>
      <c r="AD128" s="112">
        <v>17815.13</v>
      </c>
      <c r="AE128" s="113">
        <v>3385</v>
      </c>
      <c r="AF128" s="113">
        <v>21200</v>
      </c>
      <c r="AG128" s="113">
        <v>21200</v>
      </c>
      <c r="AH128" s="113">
        <v>21200</v>
      </c>
      <c r="AI128" t="s">
        <v>99</v>
      </c>
      <c r="AJ128" s="111">
        <v>46071</v>
      </c>
      <c r="AK128" t="s">
        <v>567</v>
      </c>
      <c r="AL128" t="s">
        <v>93</v>
      </c>
      <c r="AM128" t="s">
        <v>568</v>
      </c>
      <c r="AN128" s="112">
        <v>19900</v>
      </c>
      <c r="AO128" t="s">
        <v>90</v>
      </c>
      <c r="AP128" t="s">
        <v>91</v>
      </c>
      <c r="AQ128" s="112">
        <v>16722.689999999999</v>
      </c>
      <c r="AR128" s="113">
        <v>3177</v>
      </c>
      <c r="AS128" s="113">
        <v>19900</v>
      </c>
      <c r="AT128" s="113">
        <v>19900</v>
      </c>
      <c r="AU128" s="113">
        <v>19900</v>
      </c>
      <c r="AV128" s="112">
        <v>19996.669999999998</v>
      </c>
      <c r="AW128" s="112">
        <v>19996.669999999998</v>
      </c>
      <c r="AX128" s="112">
        <v>1158.03</v>
      </c>
      <c r="AY128" s="114">
        <v>5.79E-2</v>
      </c>
      <c r="BA128">
        <v>3</v>
      </c>
    </row>
    <row r="129" spans="1:53" ht="409.6" hidden="1">
      <c r="A129" t="s">
        <v>159</v>
      </c>
      <c r="B129" t="s">
        <v>159</v>
      </c>
      <c r="C129" t="s">
        <v>159</v>
      </c>
      <c r="D129" t="s">
        <v>569</v>
      </c>
      <c r="E129" s="3" t="s">
        <v>570</v>
      </c>
      <c r="F129" t="s">
        <v>162</v>
      </c>
      <c r="G129">
        <v>1</v>
      </c>
      <c r="I129" t="s">
        <v>159</v>
      </c>
      <c r="J129" t="s">
        <v>159</v>
      </c>
      <c r="K129" t="s">
        <v>159</v>
      </c>
      <c r="L129" t="s">
        <v>159</v>
      </c>
      <c r="M129" t="s">
        <v>159</v>
      </c>
      <c r="Q129" t="s">
        <v>163</v>
      </c>
      <c r="R129" t="s">
        <v>163</v>
      </c>
      <c r="S129" t="s">
        <v>163</v>
      </c>
      <c r="T129" t="s">
        <v>163</v>
      </c>
      <c r="U129" t="s">
        <v>163</v>
      </c>
      <c r="V129" t="s">
        <v>159</v>
      </c>
      <c r="W129" t="s">
        <v>159</v>
      </c>
      <c r="X129" t="s">
        <v>159</v>
      </c>
      <c r="Y129" t="s">
        <v>159</v>
      </c>
      <c r="Z129" t="s">
        <v>164</v>
      </c>
      <c r="AA129" t="s">
        <v>165</v>
      </c>
      <c r="AB129" t="s">
        <v>165</v>
      </c>
      <c r="AC129" t="s">
        <v>165</v>
      </c>
      <c r="AD129" t="s">
        <v>165</v>
      </c>
      <c r="AE129" t="s">
        <v>165</v>
      </c>
      <c r="AF129" s="113">
        <v>18760</v>
      </c>
      <c r="AG129" s="113">
        <v>0</v>
      </c>
      <c r="AH129" s="113">
        <v>19803</v>
      </c>
      <c r="AI129" t="s">
        <v>159</v>
      </c>
      <c r="AJ129" t="s">
        <v>159</v>
      </c>
      <c r="AK129" t="s">
        <v>165</v>
      </c>
      <c r="AL129" t="s">
        <v>159</v>
      </c>
      <c r="AM129" t="s">
        <v>166</v>
      </c>
      <c r="AN129" t="s">
        <v>165</v>
      </c>
      <c r="AO129" t="s">
        <v>165</v>
      </c>
      <c r="AP129" t="s">
        <v>165</v>
      </c>
      <c r="AQ129" s="112">
        <v>16395</v>
      </c>
      <c r="AR129" s="113">
        <v>3115</v>
      </c>
      <c r="AS129" s="113">
        <v>19510</v>
      </c>
      <c r="AT129" s="113">
        <v>16395</v>
      </c>
      <c r="AU129" s="113">
        <v>19510</v>
      </c>
      <c r="AV129" s="112">
        <v>19657</v>
      </c>
      <c r="AW129" s="112">
        <v>19657</v>
      </c>
      <c r="AX129" s="112">
        <v>206.94</v>
      </c>
      <c r="AY129" s="114">
        <v>1.0500000000000001E-2</v>
      </c>
    </row>
    <row r="130" spans="1:53" hidden="1">
      <c r="A130" t="s">
        <v>159</v>
      </c>
      <c r="B130" t="s">
        <v>159</v>
      </c>
      <c r="C130" t="s">
        <v>159</v>
      </c>
      <c r="D130" t="s">
        <v>571</v>
      </c>
      <c r="E130" t="s">
        <v>572</v>
      </c>
      <c r="F130" t="s">
        <v>162</v>
      </c>
      <c r="G130">
        <v>1</v>
      </c>
      <c r="I130" t="s">
        <v>159</v>
      </c>
      <c r="J130" t="s">
        <v>159</v>
      </c>
      <c r="K130" t="s">
        <v>159</v>
      </c>
      <c r="L130" t="s">
        <v>159</v>
      </c>
      <c r="M130" t="s">
        <v>159</v>
      </c>
      <c r="Q130" t="s">
        <v>163</v>
      </c>
      <c r="R130" t="s">
        <v>163</v>
      </c>
      <c r="S130" t="s">
        <v>163</v>
      </c>
      <c r="T130" t="s">
        <v>163</v>
      </c>
      <c r="U130" t="s">
        <v>163</v>
      </c>
      <c r="V130" t="s">
        <v>159</v>
      </c>
      <c r="W130" t="s">
        <v>159</v>
      </c>
      <c r="X130" t="s">
        <v>159</v>
      </c>
      <c r="Y130" t="s">
        <v>159</v>
      </c>
      <c r="Z130" t="s">
        <v>164</v>
      </c>
      <c r="AA130" t="s">
        <v>165</v>
      </c>
      <c r="AB130" t="s">
        <v>165</v>
      </c>
      <c r="AC130" t="s">
        <v>165</v>
      </c>
      <c r="AD130" t="s">
        <v>165</v>
      </c>
      <c r="AE130" t="s">
        <v>165</v>
      </c>
      <c r="AF130" s="113">
        <v>1343608</v>
      </c>
      <c r="AG130" s="113">
        <v>0</v>
      </c>
      <c r="AH130" s="113">
        <v>1418313</v>
      </c>
      <c r="AI130" t="s">
        <v>159</v>
      </c>
      <c r="AJ130" t="s">
        <v>159</v>
      </c>
      <c r="AK130" t="s">
        <v>165</v>
      </c>
      <c r="AL130" t="s">
        <v>159</v>
      </c>
      <c r="AM130" t="s">
        <v>166</v>
      </c>
      <c r="AN130" t="s">
        <v>165</v>
      </c>
      <c r="AO130" t="s">
        <v>165</v>
      </c>
      <c r="AP130" t="s">
        <v>165</v>
      </c>
      <c r="AQ130" s="112">
        <v>1157309</v>
      </c>
      <c r="AR130" s="113">
        <v>219889</v>
      </c>
      <c r="AS130" s="113">
        <v>1377198</v>
      </c>
      <c r="AT130" s="113">
        <v>1157309</v>
      </c>
      <c r="AU130" s="113">
        <v>1377198</v>
      </c>
      <c r="AV130" s="112">
        <v>1397755</v>
      </c>
      <c r="AW130" s="112">
        <v>1397755</v>
      </c>
      <c r="AX130" s="112">
        <v>29072.27</v>
      </c>
      <c r="AY130" s="114">
        <v>2.0799999999999999E-2</v>
      </c>
    </row>
    <row r="131" spans="1:53" hidden="1">
      <c r="A131" t="s">
        <v>159</v>
      </c>
      <c r="B131" t="s">
        <v>159</v>
      </c>
      <c r="C131" t="s">
        <v>159</v>
      </c>
      <c r="D131" t="s">
        <v>573</v>
      </c>
      <c r="E131" t="s">
        <v>574</v>
      </c>
      <c r="F131" t="s">
        <v>162</v>
      </c>
      <c r="G131">
        <v>1</v>
      </c>
      <c r="I131" t="s">
        <v>159</v>
      </c>
      <c r="J131" t="s">
        <v>159</v>
      </c>
      <c r="K131" t="s">
        <v>159</v>
      </c>
      <c r="L131" t="s">
        <v>159</v>
      </c>
      <c r="M131" t="s">
        <v>159</v>
      </c>
      <c r="Q131" t="s">
        <v>163</v>
      </c>
      <c r="R131" t="s">
        <v>163</v>
      </c>
      <c r="S131" t="s">
        <v>163</v>
      </c>
      <c r="T131" t="s">
        <v>163</v>
      </c>
      <c r="U131" t="s">
        <v>163</v>
      </c>
      <c r="V131" t="s">
        <v>159</v>
      </c>
      <c r="W131" t="s">
        <v>159</v>
      </c>
      <c r="X131" t="s">
        <v>159</v>
      </c>
      <c r="Y131" t="s">
        <v>159</v>
      </c>
      <c r="Z131" t="s">
        <v>164</v>
      </c>
      <c r="AA131" t="s">
        <v>165</v>
      </c>
      <c r="AB131" t="s">
        <v>165</v>
      </c>
      <c r="AC131" t="s">
        <v>165</v>
      </c>
      <c r="AD131" t="s">
        <v>165</v>
      </c>
      <c r="AE131" t="s">
        <v>165</v>
      </c>
      <c r="AF131" s="113">
        <v>1458334</v>
      </c>
      <c r="AG131" s="113">
        <v>0</v>
      </c>
      <c r="AH131" s="113">
        <v>1539417</v>
      </c>
      <c r="AI131" t="s">
        <v>159</v>
      </c>
      <c r="AJ131" t="s">
        <v>159</v>
      </c>
      <c r="AK131" t="s">
        <v>165</v>
      </c>
      <c r="AL131" t="s">
        <v>159</v>
      </c>
      <c r="AM131" t="s">
        <v>166</v>
      </c>
      <c r="AN131" t="s">
        <v>165</v>
      </c>
      <c r="AO131" t="s">
        <v>165</v>
      </c>
      <c r="AP131" t="s">
        <v>165</v>
      </c>
      <c r="AQ131" s="112">
        <v>1256128</v>
      </c>
      <c r="AR131" s="113">
        <v>238664</v>
      </c>
      <c r="AS131" s="113">
        <v>1494792</v>
      </c>
      <c r="AT131" s="113">
        <v>1256128</v>
      </c>
      <c r="AU131" s="113">
        <v>1494792</v>
      </c>
      <c r="AV131" s="112">
        <v>1517105</v>
      </c>
      <c r="AW131" s="112">
        <v>1517105</v>
      </c>
      <c r="AX131" s="112">
        <v>31554.65</v>
      </c>
      <c r="AY131" s="114">
        <v>2.0799999999999999E-2</v>
      </c>
    </row>
    <row r="132" spans="1:53" ht="409.6" hidden="1">
      <c r="A132" t="s">
        <v>159</v>
      </c>
      <c r="B132" t="s">
        <v>159</v>
      </c>
      <c r="C132" t="s">
        <v>159</v>
      </c>
      <c r="D132" t="s">
        <v>575</v>
      </c>
      <c r="E132" s="3" t="s">
        <v>576</v>
      </c>
      <c r="F132" t="s">
        <v>162</v>
      </c>
      <c r="G132">
        <v>1</v>
      </c>
      <c r="I132" t="s">
        <v>159</v>
      </c>
      <c r="J132" t="s">
        <v>159</v>
      </c>
      <c r="K132" t="s">
        <v>159</v>
      </c>
      <c r="L132" t="s">
        <v>159</v>
      </c>
      <c r="M132" t="s">
        <v>159</v>
      </c>
      <c r="Q132" t="s">
        <v>163</v>
      </c>
      <c r="R132" t="s">
        <v>163</v>
      </c>
      <c r="S132" t="s">
        <v>163</v>
      </c>
      <c r="T132" t="s">
        <v>163</v>
      </c>
      <c r="U132" t="s">
        <v>163</v>
      </c>
      <c r="V132" t="s">
        <v>159</v>
      </c>
      <c r="W132" t="s">
        <v>159</v>
      </c>
      <c r="X132" t="s">
        <v>159</v>
      </c>
      <c r="Y132" t="s">
        <v>159</v>
      </c>
      <c r="Z132" t="s">
        <v>164</v>
      </c>
      <c r="AA132" t="s">
        <v>165</v>
      </c>
      <c r="AB132" t="s">
        <v>165</v>
      </c>
      <c r="AC132" t="s">
        <v>165</v>
      </c>
      <c r="AD132" t="s">
        <v>165</v>
      </c>
      <c r="AE132" t="s">
        <v>165</v>
      </c>
      <c r="AF132" s="113">
        <v>2988899</v>
      </c>
      <c r="AG132" s="113">
        <v>0</v>
      </c>
      <c r="AH132" s="113">
        <v>3155082</v>
      </c>
      <c r="AI132" t="s">
        <v>159</v>
      </c>
      <c r="AJ132" t="s">
        <v>159</v>
      </c>
      <c r="AK132" t="s">
        <v>165</v>
      </c>
      <c r="AL132" t="s">
        <v>159</v>
      </c>
      <c r="AM132" t="s">
        <v>166</v>
      </c>
      <c r="AN132" t="s">
        <v>165</v>
      </c>
      <c r="AO132" t="s">
        <v>165</v>
      </c>
      <c r="AP132" t="s">
        <v>165</v>
      </c>
      <c r="AQ132" s="112">
        <v>2561913</v>
      </c>
      <c r="AR132" s="113">
        <v>486764</v>
      </c>
      <c r="AS132" s="113">
        <v>3048677</v>
      </c>
      <c r="AT132" s="113">
        <v>2561913</v>
      </c>
      <c r="AU132" s="113">
        <v>3048677</v>
      </c>
      <c r="AV132" s="112">
        <v>3101879</v>
      </c>
      <c r="AW132" s="112">
        <v>3101879</v>
      </c>
      <c r="AX132" s="112">
        <v>75239.56</v>
      </c>
      <c r="AY132" s="114">
        <v>2.4299999999999999E-2</v>
      </c>
    </row>
    <row r="133" spans="1:53" hidden="1">
      <c r="A133" t="s">
        <v>80</v>
      </c>
      <c r="B133" t="s">
        <v>81</v>
      </c>
      <c r="C133">
        <v>60101405</v>
      </c>
      <c r="D133" t="s">
        <v>577</v>
      </c>
      <c r="E133" t="s">
        <v>578</v>
      </c>
      <c r="F133" t="s">
        <v>579</v>
      </c>
      <c r="G133">
        <v>1</v>
      </c>
      <c r="H133" t="s">
        <v>85</v>
      </c>
      <c r="I133" t="s">
        <v>86</v>
      </c>
      <c r="J133" s="111">
        <v>46153</v>
      </c>
      <c r="K133" t="s">
        <v>580</v>
      </c>
      <c r="L133" t="s">
        <v>88</v>
      </c>
      <c r="M133" t="s">
        <v>471</v>
      </c>
      <c r="N133" s="112">
        <v>70000</v>
      </c>
      <c r="O133" t="s">
        <v>97</v>
      </c>
      <c r="P133" t="s">
        <v>91</v>
      </c>
      <c r="Q133" s="112">
        <v>70000</v>
      </c>
      <c r="R133" s="113">
        <v>13300</v>
      </c>
      <c r="S133" s="113">
        <v>83300</v>
      </c>
      <c r="T133" s="113">
        <v>70000</v>
      </c>
      <c r="U133" s="113">
        <v>83300</v>
      </c>
      <c r="V133" t="s">
        <v>86</v>
      </c>
      <c r="W133" s="111">
        <v>46153</v>
      </c>
      <c r="X133" t="s">
        <v>109</v>
      </c>
      <c r="Y133" t="s">
        <v>88</v>
      </c>
      <c r="Z133" t="s">
        <v>110</v>
      </c>
      <c r="AA133" s="112">
        <v>70000</v>
      </c>
      <c r="AB133" t="s">
        <v>90</v>
      </c>
      <c r="AC133" t="s">
        <v>91</v>
      </c>
      <c r="AD133" s="112">
        <v>58823.53</v>
      </c>
      <c r="AE133" s="113">
        <v>11176</v>
      </c>
      <c r="AF133" s="113">
        <v>70000</v>
      </c>
      <c r="AG133" s="113">
        <v>70000</v>
      </c>
      <c r="AH133" s="113">
        <v>70000</v>
      </c>
      <c r="AI133" t="s">
        <v>86</v>
      </c>
      <c r="AJ133" s="111">
        <v>46153</v>
      </c>
      <c r="AK133" t="s">
        <v>581</v>
      </c>
      <c r="AL133" t="s">
        <v>93</v>
      </c>
      <c r="AM133" t="s">
        <v>147</v>
      </c>
      <c r="AN133" s="112">
        <v>80000</v>
      </c>
      <c r="AO133" t="s">
        <v>97</v>
      </c>
      <c r="AP133" t="s">
        <v>122</v>
      </c>
      <c r="AQ133" s="112">
        <v>80000</v>
      </c>
      <c r="AR133" t="s">
        <v>123</v>
      </c>
      <c r="AS133" s="113">
        <v>80000</v>
      </c>
      <c r="AT133" s="113">
        <v>80000</v>
      </c>
      <c r="AU133" s="113">
        <v>80000</v>
      </c>
      <c r="AV133" s="112">
        <v>77766.67</v>
      </c>
      <c r="AW133" s="112">
        <v>77766.67</v>
      </c>
      <c r="AX133" s="112">
        <v>6925.56</v>
      </c>
      <c r="AY133" s="114">
        <v>8.9099999999999999E-2</v>
      </c>
      <c r="AZ133" t="s">
        <v>582</v>
      </c>
      <c r="BA133">
        <v>3</v>
      </c>
    </row>
    <row r="134" spans="1:53" hidden="1">
      <c r="A134" t="s">
        <v>80</v>
      </c>
      <c r="B134" t="s">
        <v>81</v>
      </c>
      <c r="D134" t="s">
        <v>583</v>
      </c>
      <c r="E134" t="s">
        <v>578</v>
      </c>
      <c r="F134" t="s">
        <v>84</v>
      </c>
      <c r="G134">
        <v>1</v>
      </c>
      <c r="H134" t="s">
        <v>85</v>
      </c>
      <c r="I134" t="s">
        <v>86</v>
      </c>
      <c r="J134" s="111">
        <v>46153</v>
      </c>
      <c r="K134" t="s">
        <v>115</v>
      </c>
      <c r="L134" t="s">
        <v>88</v>
      </c>
      <c r="M134" t="s">
        <v>116</v>
      </c>
      <c r="N134" s="112">
        <v>230000</v>
      </c>
      <c r="O134" t="s">
        <v>97</v>
      </c>
      <c r="P134" t="s">
        <v>91</v>
      </c>
      <c r="Q134" s="112">
        <v>230000</v>
      </c>
      <c r="R134" s="113">
        <v>43700</v>
      </c>
      <c r="S134" s="113">
        <v>273700</v>
      </c>
      <c r="T134" s="113">
        <v>230000</v>
      </c>
      <c r="U134" s="113">
        <v>273700</v>
      </c>
      <c r="V134" t="s">
        <v>86</v>
      </c>
      <c r="W134" s="111">
        <v>46153</v>
      </c>
      <c r="X134" t="s">
        <v>584</v>
      </c>
      <c r="Y134" t="s">
        <v>88</v>
      </c>
      <c r="Z134" t="s">
        <v>585</v>
      </c>
      <c r="AA134" s="112">
        <v>232500</v>
      </c>
      <c r="AB134" t="s">
        <v>97</v>
      </c>
      <c r="AC134" t="s">
        <v>91</v>
      </c>
      <c r="AD134" s="112">
        <v>232500</v>
      </c>
      <c r="AE134" s="113">
        <v>44175</v>
      </c>
      <c r="AF134" s="113">
        <v>276675</v>
      </c>
      <c r="AG134" s="113">
        <v>232500</v>
      </c>
      <c r="AH134" s="113">
        <v>276675</v>
      </c>
      <c r="AI134" t="s">
        <v>86</v>
      </c>
      <c r="AJ134" s="111">
        <v>46153</v>
      </c>
      <c r="AK134" t="s">
        <v>117</v>
      </c>
      <c r="AL134" t="s">
        <v>88</v>
      </c>
      <c r="AM134" t="s">
        <v>586</v>
      </c>
      <c r="AN134" s="112">
        <v>200000</v>
      </c>
      <c r="AO134" t="s">
        <v>97</v>
      </c>
      <c r="AP134" t="s">
        <v>91</v>
      </c>
      <c r="AQ134" s="112">
        <v>200000</v>
      </c>
      <c r="AR134" s="113">
        <v>38000</v>
      </c>
      <c r="AS134" s="113">
        <v>238000</v>
      </c>
      <c r="AT134" s="113">
        <v>200000</v>
      </c>
      <c r="AU134" s="113">
        <v>238000</v>
      </c>
      <c r="AV134" s="112">
        <v>262791.67</v>
      </c>
      <c r="AW134" s="112">
        <v>262791.67</v>
      </c>
      <c r="AX134" s="112">
        <v>21521.68</v>
      </c>
      <c r="AY134" s="114">
        <v>8.1900000000000001E-2</v>
      </c>
      <c r="AZ134" t="s">
        <v>582</v>
      </c>
      <c r="BA134">
        <v>3</v>
      </c>
    </row>
    <row r="135" spans="1:53" hidden="1">
      <c r="A135" t="s">
        <v>80</v>
      </c>
      <c r="B135" t="s">
        <v>81</v>
      </c>
      <c r="D135" t="s">
        <v>587</v>
      </c>
      <c r="E135" t="s">
        <v>578</v>
      </c>
      <c r="F135" t="s">
        <v>84</v>
      </c>
      <c r="G135">
        <v>1</v>
      </c>
      <c r="H135" t="s">
        <v>85</v>
      </c>
      <c r="I135" t="s">
        <v>86</v>
      </c>
      <c r="J135" s="111">
        <v>46153</v>
      </c>
      <c r="K135" t="s">
        <v>115</v>
      </c>
      <c r="L135" t="s">
        <v>88</v>
      </c>
      <c r="M135" t="s">
        <v>116</v>
      </c>
      <c r="N135" s="112">
        <v>120000</v>
      </c>
      <c r="O135" t="s">
        <v>97</v>
      </c>
      <c r="P135" t="s">
        <v>91</v>
      </c>
      <c r="Q135" s="112">
        <v>120000</v>
      </c>
      <c r="R135" s="113">
        <v>22800</v>
      </c>
      <c r="S135" s="113">
        <v>142800</v>
      </c>
      <c r="T135" s="113">
        <v>120000</v>
      </c>
      <c r="U135" s="113">
        <v>142800</v>
      </c>
      <c r="V135" t="s">
        <v>86</v>
      </c>
      <c r="W135" s="111">
        <v>46153</v>
      </c>
      <c r="X135" t="s">
        <v>584</v>
      </c>
      <c r="Y135" t="s">
        <v>88</v>
      </c>
      <c r="Z135" t="s">
        <v>585</v>
      </c>
      <c r="AA135" s="112">
        <v>108000</v>
      </c>
      <c r="AB135" t="s">
        <v>97</v>
      </c>
      <c r="AC135" t="s">
        <v>91</v>
      </c>
      <c r="AD135" s="112">
        <v>108000</v>
      </c>
      <c r="AE135" s="113">
        <v>20520</v>
      </c>
      <c r="AF135" s="113">
        <v>128520</v>
      </c>
      <c r="AG135" s="113">
        <v>108000</v>
      </c>
      <c r="AH135" s="113">
        <v>128520</v>
      </c>
      <c r="AI135" t="s">
        <v>86</v>
      </c>
      <c r="AJ135" s="111">
        <v>46153</v>
      </c>
      <c r="AK135" t="s">
        <v>588</v>
      </c>
      <c r="AL135" t="s">
        <v>88</v>
      </c>
      <c r="AM135" t="s">
        <v>589</v>
      </c>
      <c r="AN135" s="112">
        <v>150000</v>
      </c>
      <c r="AO135" t="s">
        <v>97</v>
      </c>
      <c r="AP135" t="s">
        <v>122</v>
      </c>
      <c r="AQ135" s="112">
        <v>150000</v>
      </c>
      <c r="AR135" t="s">
        <v>123</v>
      </c>
      <c r="AS135" s="113">
        <v>150000</v>
      </c>
      <c r="AT135" s="113">
        <v>150000</v>
      </c>
      <c r="AU135" s="113">
        <v>150000</v>
      </c>
      <c r="AV135" s="112">
        <v>140440</v>
      </c>
      <c r="AW135" s="112">
        <v>140440</v>
      </c>
      <c r="AX135" s="112">
        <v>10932.74</v>
      </c>
      <c r="AY135" s="114">
        <v>7.7799999999999994E-2</v>
      </c>
      <c r="AZ135" t="s">
        <v>582</v>
      </c>
      <c r="BA135">
        <v>3</v>
      </c>
    </row>
    <row r="136" spans="1:53" hidden="1">
      <c r="A136" t="s">
        <v>80</v>
      </c>
      <c r="B136" t="s">
        <v>167</v>
      </c>
      <c r="C136">
        <v>44121702</v>
      </c>
      <c r="D136" t="s">
        <v>590</v>
      </c>
      <c r="E136" t="s">
        <v>591</v>
      </c>
      <c r="F136" t="s">
        <v>84</v>
      </c>
      <c r="G136">
        <v>1</v>
      </c>
      <c r="H136" t="s">
        <v>85</v>
      </c>
      <c r="I136" t="s">
        <v>86</v>
      </c>
      <c r="J136" s="111">
        <v>46139</v>
      </c>
      <c r="K136" t="s">
        <v>592</v>
      </c>
      <c r="L136" t="s">
        <v>88</v>
      </c>
      <c r="M136" t="s">
        <v>519</v>
      </c>
      <c r="N136" s="112">
        <v>6435</v>
      </c>
      <c r="O136" t="s">
        <v>90</v>
      </c>
      <c r="P136" t="s">
        <v>91</v>
      </c>
      <c r="Q136" s="112">
        <v>5407.56</v>
      </c>
      <c r="R136" s="113">
        <v>1027</v>
      </c>
      <c r="S136" s="113">
        <v>6435</v>
      </c>
      <c r="T136" s="113">
        <v>6435</v>
      </c>
      <c r="U136" s="113">
        <v>6435</v>
      </c>
      <c r="V136" t="s">
        <v>86</v>
      </c>
      <c r="W136" s="111">
        <v>46139</v>
      </c>
      <c r="X136" t="s">
        <v>401</v>
      </c>
      <c r="Y136" t="s">
        <v>93</v>
      </c>
      <c r="Z136" t="s">
        <v>593</v>
      </c>
      <c r="AA136" s="112">
        <v>5508</v>
      </c>
      <c r="AB136" t="s">
        <v>90</v>
      </c>
      <c r="AC136" t="s">
        <v>91</v>
      </c>
      <c r="AD136" s="112">
        <v>4628.57</v>
      </c>
      <c r="AE136" s="113">
        <v>879</v>
      </c>
      <c r="AF136" s="113">
        <v>5508</v>
      </c>
      <c r="AG136" s="113">
        <v>5508</v>
      </c>
      <c r="AH136" s="113">
        <v>5508</v>
      </c>
      <c r="AI136" t="s">
        <v>86</v>
      </c>
      <c r="AJ136" s="111">
        <v>46139</v>
      </c>
      <c r="AK136" t="s">
        <v>594</v>
      </c>
      <c r="AL136" t="s">
        <v>93</v>
      </c>
      <c r="AM136" t="s">
        <v>595</v>
      </c>
      <c r="AN136" s="112">
        <v>5913</v>
      </c>
      <c r="AO136" t="s">
        <v>90</v>
      </c>
      <c r="AP136" t="s">
        <v>91</v>
      </c>
      <c r="AQ136" s="112">
        <v>4968.91</v>
      </c>
      <c r="AR136" s="113">
        <v>944</v>
      </c>
      <c r="AS136" s="113">
        <v>5913</v>
      </c>
      <c r="AT136" s="113">
        <v>5913</v>
      </c>
      <c r="AU136" s="113">
        <v>5913</v>
      </c>
      <c r="AV136" s="112">
        <v>5952</v>
      </c>
      <c r="AW136" s="112">
        <v>5952</v>
      </c>
      <c r="AX136" s="112">
        <v>464.73</v>
      </c>
      <c r="AY136" s="114">
        <v>7.8100000000000003E-2</v>
      </c>
      <c r="BA136">
        <v>3</v>
      </c>
    </row>
    <row r="137" spans="1:53" hidden="1">
      <c r="A137" t="s">
        <v>159</v>
      </c>
      <c r="B137" t="s">
        <v>159</v>
      </c>
      <c r="C137" t="s">
        <v>159</v>
      </c>
      <c r="D137" t="s">
        <v>596</v>
      </c>
      <c r="E137" t="s">
        <v>597</v>
      </c>
      <c r="F137" t="s">
        <v>162</v>
      </c>
      <c r="G137">
        <v>1</v>
      </c>
      <c r="I137" t="s">
        <v>159</v>
      </c>
      <c r="J137" t="s">
        <v>159</v>
      </c>
      <c r="K137" t="s">
        <v>159</v>
      </c>
      <c r="L137" t="s">
        <v>159</v>
      </c>
      <c r="M137" t="s">
        <v>159</v>
      </c>
      <c r="Q137" t="s">
        <v>163</v>
      </c>
      <c r="R137" t="s">
        <v>163</v>
      </c>
      <c r="S137" t="s">
        <v>163</v>
      </c>
      <c r="T137" t="s">
        <v>163</v>
      </c>
      <c r="U137" t="s">
        <v>163</v>
      </c>
      <c r="V137" t="s">
        <v>159</v>
      </c>
      <c r="W137" t="s">
        <v>159</v>
      </c>
      <c r="X137" t="s">
        <v>159</v>
      </c>
      <c r="Y137" t="s">
        <v>159</v>
      </c>
      <c r="Z137" t="s">
        <v>164</v>
      </c>
      <c r="AA137" t="s">
        <v>165</v>
      </c>
      <c r="AB137" t="s">
        <v>165</v>
      </c>
      <c r="AC137" t="s">
        <v>165</v>
      </c>
      <c r="AD137" t="s">
        <v>165</v>
      </c>
      <c r="AE137" t="s">
        <v>165</v>
      </c>
      <c r="AF137" s="113">
        <v>488125</v>
      </c>
      <c r="AG137" s="113">
        <v>0</v>
      </c>
      <c r="AH137" s="113">
        <v>515265</v>
      </c>
      <c r="AI137" t="s">
        <v>159</v>
      </c>
      <c r="AJ137" t="s">
        <v>159</v>
      </c>
      <c r="AK137" t="s">
        <v>165</v>
      </c>
      <c r="AL137" t="s">
        <v>159</v>
      </c>
      <c r="AM137" t="s">
        <v>166</v>
      </c>
      <c r="AN137" t="s">
        <v>165</v>
      </c>
      <c r="AO137" t="s">
        <v>165</v>
      </c>
      <c r="AP137" t="s">
        <v>165</v>
      </c>
      <c r="AQ137" s="112">
        <v>426597</v>
      </c>
      <c r="AR137" s="113">
        <v>81053</v>
      </c>
      <c r="AS137" s="113">
        <v>507650</v>
      </c>
      <c r="AT137" s="113">
        <v>426597</v>
      </c>
      <c r="AU137" s="113">
        <v>507650</v>
      </c>
      <c r="AV137" s="112">
        <v>511457</v>
      </c>
      <c r="AW137" s="112">
        <v>511457</v>
      </c>
      <c r="AX137" s="112">
        <v>5384.44</v>
      </c>
      <c r="AY137" s="114">
        <v>1.0500000000000001E-2</v>
      </c>
    </row>
    <row r="138" spans="1:53" hidden="1">
      <c r="A138" t="s">
        <v>80</v>
      </c>
      <c r="B138" t="s">
        <v>148</v>
      </c>
      <c r="C138">
        <v>90101603</v>
      </c>
      <c r="D138" t="s">
        <v>598</v>
      </c>
      <c r="E138" t="s">
        <v>599</v>
      </c>
      <c r="F138" t="s">
        <v>178</v>
      </c>
      <c r="G138">
        <v>1</v>
      </c>
      <c r="H138" t="s">
        <v>85</v>
      </c>
      <c r="I138" t="s">
        <v>86</v>
      </c>
      <c r="J138" s="111">
        <v>46119</v>
      </c>
      <c r="K138" t="s">
        <v>299</v>
      </c>
      <c r="L138" t="s">
        <v>93</v>
      </c>
      <c r="M138" t="s">
        <v>300</v>
      </c>
      <c r="N138" s="112">
        <v>766800</v>
      </c>
      <c r="O138" t="s">
        <v>181</v>
      </c>
      <c r="P138" t="s">
        <v>182</v>
      </c>
      <c r="Q138" s="112">
        <v>766800</v>
      </c>
      <c r="R138" t="s">
        <v>123</v>
      </c>
      <c r="S138" s="113">
        <v>766800</v>
      </c>
      <c r="T138" s="113">
        <v>766800</v>
      </c>
      <c r="U138" s="113">
        <v>766800</v>
      </c>
      <c r="V138" t="s">
        <v>86</v>
      </c>
      <c r="W138" s="111">
        <v>46094</v>
      </c>
      <c r="X138" t="s">
        <v>208</v>
      </c>
      <c r="Y138" t="s">
        <v>93</v>
      </c>
      <c r="Z138" t="s">
        <v>209</v>
      </c>
      <c r="AA138" s="112">
        <v>1282500</v>
      </c>
      <c r="AB138" t="s">
        <v>181</v>
      </c>
      <c r="AC138" t="s">
        <v>182</v>
      </c>
      <c r="AD138" s="112">
        <v>1282500</v>
      </c>
      <c r="AE138" t="s">
        <v>123</v>
      </c>
      <c r="AF138" s="113">
        <v>1282500</v>
      </c>
      <c r="AG138" s="113">
        <v>1282500</v>
      </c>
      <c r="AH138" s="113">
        <v>1282500</v>
      </c>
      <c r="AI138" t="s">
        <v>600</v>
      </c>
      <c r="AL138" t="s">
        <v>93</v>
      </c>
      <c r="AM138" t="s">
        <v>601</v>
      </c>
      <c r="AN138" s="112">
        <v>1200000</v>
      </c>
      <c r="AO138" t="s">
        <v>97</v>
      </c>
      <c r="AP138" t="s">
        <v>91</v>
      </c>
      <c r="AQ138" s="112">
        <v>1200000</v>
      </c>
      <c r="AR138" s="113">
        <v>228000</v>
      </c>
      <c r="AS138" s="113">
        <v>1428000</v>
      </c>
      <c r="AT138" s="113">
        <v>1200000</v>
      </c>
      <c r="AU138" s="113">
        <v>1428000</v>
      </c>
      <c r="AV138" s="112">
        <v>1355250</v>
      </c>
      <c r="AW138" s="112">
        <v>1355250</v>
      </c>
      <c r="AX138" s="112">
        <v>102884.04</v>
      </c>
      <c r="AY138" s="114">
        <v>7.5899999999999995E-2</v>
      </c>
      <c r="AZ138" t="s">
        <v>602</v>
      </c>
      <c r="BA138">
        <v>3</v>
      </c>
    </row>
    <row r="139" spans="1:53" hidden="1">
      <c r="A139" t="s">
        <v>80</v>
      </c>
      <c r="B139" t="s">
        <v>148</v>
      </c>
      <c r="C139">
        <v>90101603</v>
      </c>
      <c r="D139" t="s">
        <v>603</v>
      </c>
      <c r="E139" t="s">
        <v>604</v>
      </c>
      <c r="F139" t="s">
        <v>178</v>
      </c>
      <c r="G139">
        <v>1</v>
      </c>
      <c r="H139" t="s">
        <v>85</v>
      </c>
      <c r="I139" t="s">
        <v>86</v>
      </c>
      <c r="J139" s="111">
        <v>46134</v>
      </c>
      <c r="K139" t="s">
        <v>605</v>
      </c>
      <c r="L139" t="s">
        <v>93</v>
      </c>
      <c r="M139" t="s">
        <v>209</v>
      </c>
      <c r="N139" s="112">
        <v>641250</v>
      </c>
      <c r="O139" t="s">
        <v>97</v>
      </c>
      <c r="P139" t="s">
        <v>182</v>
      </c>
      <c r="Q139" s="112">
        <v>641250</v>
      </c>
      <c r="R139" s="113">
        <v>51300</v>
      </c>
      <c r="S139" s="113">
        <v>692550</v>
      </c>
      <c r="T139" s="113">
        <v>641250</v>
      </c>
      <c r="U139" s="113">
        <v>692550</v>
      </c>
      <c r="V139" t="s">
        <v>86</v>
      </c>
      <c r="W139" s="111">
        <v>46134</v>
      </c>
      <c r="X139" t="s">
        <v>299</v>
      </c>
      <c r="Y139" t="s">
        <v>93</v>
      </c>
      <c r="Z139" t="s">
        <v>300</v>
      </c>
      <c r="AA139" s="112">
        <v>588000</v>
      </c>
      <c r="AB139" t="s">
        <v>606</v>
      </c>
      <c r="AC139" t="s">
        <v>182</v>
      </c>
      <c r="AD139" s="112">
        <v>544444.43999999994</v>
      </c>
      <c r="AE139" s="113">
        <v>43556</v>
      </c>
      <c r="AF139" s="113">
        <v>588000</v>
      </c>
      <c r="AG139" s="113">
        <v>544444</v>
      </c>
      <c r="AH139" s="113">
        <v>588000</v>
      </c>
      <c r="AR139" t="s">
        <v>123</v>
      </c>
      <c r="AS139" t="s">
        <v>123</v>
      </c>
      <c r="AT139" t="s">
        <v>123</v>
      </c>
      <c r="AU139" t="s">
        <v>123</v>
      </c>
      <c r="AV139" s="112">
        <v>640275</v>
      </c>
      <c r="AW139" s="112">
        <v>640275</v>
      </c>
      <c r="AX139" s="112">
        <v>73928.009999999995</v>
      </c>
      <c r="AY139" s="114">
        <v>0.11550000000000001</v>
      </c>
      <c r="AZ139" t="s">
        <v>602</v>
      </c>
      <c r="BA139">
        <v>2</v>
      </c>
    </row>
    <row r="140" spans="1:53" hidden="1">
      <c r="A140" t="s">
        <v>80</v>
      </c>
      <c r="B140" t="s">
        <v>167</v>
      </c>
      <c r="C140">
        <v>60141001</v>
      </c>
      <c r="D140" t="s">
        <v>607</v>
      </c>
      <c r="E140" t="s">
        <v>608</v>
      </c>
      <c r="F140" t="s">
        <v>84</v>
      </c>
      <c r="G140">
        <v>1</v>
      </c>
      <c r="H140" t="s">
        <v>85</v>
      </c>
      <c r="I140" t="s">
        <v>99</v>
      </c>
      <c r="J140" s="111">
        <v>46071</v>
      </c>
      <c r="K140" t="s">
        <v>422</v>
      </c>
      <c r="L140" t="s">
        <v>93</v>
      </c>
      <c r="M140" t="s">
        <v>432</v>
      </c>
      <c r="N140" s="112">
        <v>13800</v>
      </c>
      <c r="O140" t="s">
        <v>90</v>
      </c>
      <c r="P140" t="s">
        <v>91</v>
      </c>
      <c r="Q140" s="112">
        <v>11596.64</v>
      </c>
      <c r="R140" s="113">
        <v>2203</v>
      </c>
      <c r="S140" s="113">
        <v>13800</v>
      </c>
      <c r="T140" s="113">
        <v>13800</v>
      </c>
      <c r="U140" s="113">
        <v>13800</v>
      </c>
      <c r="V140" t="s">
        <v>99</v>
      </c>
      <c r="W140" s="111">
        <v>46071</v>
      </c>
      <c r="X140" t="s">
        <v>416</v>
      </c>
      <c r="Y140" t="s">
        <v>93</v>
      </c>
      <c r="Z140" t="s">
        <v>509</v>
      </c>
      <c r="AA140" s="112">
        <v>10504</v>
      </c>
      <c r="AB140" t="s">
        <v>97</v>
      </c>
      <c r="AC140" t="s">
        <v>91</v>
      </c>
      <c r="AD140" s="112">
        <v>10504</v>
      </c>
      <c r="AE140" s="113">
        <v>1996</v>
      </c>
      <c r="AF140" s="113">
        <v>12500</v>
      </c>
      <c r="AG140" s="113">
        <v>10504</v>
      </c>
      <c r="AH140" s="113">
        <v>12500</v>
      </c>
      <c r="AI140" t="s">
        <v>99</v>
      </c>
      <c r="AJ140" s="111">
        <v>46071</v>
      </c>
      <c r="AK140" t="s">
        <v>524</v>
      </c>
      <c r="AL140" t="s">
        <v>93</v>
      </c>
      <c r="AM140" t="s">
        <v>525</v>
      </c>
      <c r="AN140" s="112">
        <v>8926</v>
      </c>
      <c r="AO140" t="s">
        <v>97</v>
      </c>
      <c r="AP140" t="s">
        <v>91</v>
      </c>
      <c r="AQ140" s="112">
        <v>8926</v>
      </c>
      <c r="AR140" s="113">
        <v>1696</v>
      </c>
      <c r="AS140" s="113">
        <v>10622</v>
      </c>
      <c r="AT140" s="113">
        <v>8926</v>
      </c>
      <c r="AU140" s="113">
        <v>10622</v>
      </c>
      <c r="AV140" s="112">
        <v>12307.23</v>
      </c>
      <c r="AW140" s="112">
        <v>12307.23</v>
      </c>
      <c r="AX140" s="112">
        <v>1597.75</v>
      </c>
      <c r="AY140" s="114">
        <v>0.1298</v>
      </c>
      <c r="BA140">
        <v>3</v>
      </c>
    </row>
    <row r="141" spans="1:53" hidden="1">
      <c r="A141" t="s">
        <v>80</v>
      </c>
      <c r="B141" t="s">
        <v>81</v>
      </c>
      <c r="C141">
        <v>53102516</v>
      </c>
      <c r="D141" t="s">
        <v>609</v>
      </c>
      <c r="E141" t="s">
        <v>610</v>
      </c>
      <c r="F141" t="s">
        <v>84</v>
      </c>
      <c r="G141">
        <v>1</v>
      </c>
      <c r="H141" t="s">
        <v>85</v>
      </c>
      <c r="I141" t="s">
        <v>140</v>
      </c>
      <c r="J141" s="111">
        <v>46070</v>
      </c>
      <c r="K141" t="s">
        <v>100</v>
      </c>
      <c r="L141" t="s">
        <v>93</v>
      </c>
      <c r="M141" t="s">
        <v>101</v>
      </c>
      <c r="N141" s="112">
        <v>28000</v>
      </c>
      <c r="O141" t="s">
        <v>97</v>
      </c>
      <c r="P141" t="s">
        <v>91</v>
      </c>
      <c r="Q141" s="112">
        <v>28000</v>
      </c>
      <c r="R141" s="113">
        <v>5320</v>
      </c>
      <c r="S141" s="113">
        <v>33320</v>
      </c>
      <c r="T141" s="113">
        <v>28000</v>
      </c>
      <c r="U141" s="113">
        <v>33320</v>
      </c>
      <c r="V141" t="s">
        <v>140</v>
      </c>
      <c r="W141" s="111">
        <v>46071</v>
      </c>
      <c r="X141" t="s">
        <v>109</v>
      </c>
      <c r="Y141" t="s">
        <v>93</v>
      </c>
      <c r="Z141" t="s">
        <v>110</v>
      </c>
      <c r="AA141" s="112">
        <v>25000</v>
      </c>
      <c r="AB141" t="s">
        <v>97</v>
      </c>
      <c r="AC141" t="s">
        <v>122</v>
      </c>
      <c r="AD141" s="112">
        <v>25000</v>
      </c>
      <c r="AE141" t="s">
        <v>123</v>
      </c>
      <c r="AF141" s="113">
        <v>25000</v>
      </c>
      <c r="AG141" s="113">
        <v>25000</v>
      </c>
      <c r="AH141" s="113">
        <v>25000</v>
      </c>
      <c r="AI141" t="s">
        <v>140</v>
      </c>
      <c r="AJ141" s="111">
        <v>46071</v>
      </c>
      <c r="AK141" t="s">
        <v>146</v>
      </c>
      <c r="AL141" t="s">
        <v>93</v>
      </c>
      <c r="AM141" t="s">
        <v>147</v>
      </c>
      <c r="AN141" s="112">
        <v>25000</v>
      </c>
      <c r="AO141" t="s">
        <v>97</v>
      </c>
      <c r="AP141" t="s">
        <v>122</v>
      </c>
      <c r="AQ141" s="112">
        <v>25000</v>
      </c>
      <c r="AR141" t="s">
        <v>123</v>
      </c>
      <c r="AS141" s="113">
        <v>25000</v>
      </c>
      <c r="AT141" s="113">
        <v>25000</v>
      </c>
      <c r="AU141" s="113">
        <v>25000</v>
      </c>
      <c r="AV141" s="112">
        <v>27773.33</v>
      </c>
      <c r="AW141" s="112">
        <v>27773.33</v>
      </c>
      <c r="AX141" s="112">
        <v>4803.55</v>
      </c>
      <c r="AY141" s="114">
        <v>0.17299999999999999</v>
      </c>
      <c r="BA141">
        <v>3</v>
      </c>
    </row>
    <row r="142" spans="1:53" hidden="1">
      <c r="A142" t="s">
        <v>80</v>
      </c>
      <c r="B142" t="s">
        <v>81</v>
      </c>
      <c r="C142">
        <v>53102516</v>
      </c>
      <c r="D142" t="s">
        <v>611</v>
      </c>
      <c r="E142" t="s">
        <v>612</v>
      </c>
      <c r="F142" t="s">
        <v>84</v>
      </c>
      <c r="G142">
        <v>1</v>
      </c>
      <c r="H142" t="s">
        <v>85</v>
      </c>
      <c r="I142" t="s">
        <v>140</v>
      </c>
      <c r="J142" s="111">
        <v>46072</v>
      </c>
      <c r="K142" t="s">
        <v>141</v>
      </c>
      <c r="L142" t="s">
        <v>93</v>
      </c>
      <c r="M142" t="s">
        <v>116</v>
      </c>
      <c r="N142" s="112">
        <v>18000</v>
      </c>
      <c r="O142" t="s">
        <v>97</v>
      </c>
      <c r="P142" t="s">
        <v>91</v>
      </c>
      <c r="Q142" s="112">
        <v>18000</v>
      </c>
      <c r="R142" s="113">
        <v>3420</v>
      </c>
      <c r="S142" s="113">
        <v>21420</v>
      </c>
      <c r="T142" s="113">
        <v>18000</v>
      </c>
      <c r="U142" s="113">
        <v>21420</v>
      </c>
      <c r="V142" t="s">
        <v>140</v>
      </c>
      <c r="W142" s="111">
        <v>46072</v>
      </c>
      <c r="X142" t="s">
        <v>109</v>
      </c>
      <c r="Y142" t="s">
        <v>93</v>
      </c>
      <c r="Z142" t="s">
        <v>110</v>
      </c>
      <c r="AA142" s="112">
        <v>20500</v>
      </c>
      <c r="AB142" t="s">
        <v>90</v>
      </c>
      <c r="AC142" t="s">
        <v>91</v>
      </c>
      <c r="AD142" s="112">
        <v>17226.89</v>
      </c>
      <c r="AE142" s="113">
        <v>3273</v>
      </c>
      <c r="AF142" s="113">
        <v>20500</v>
      </c>
      <c r="AG142" s="113">
        <v>20500</v>
      </c>
      <c r="AH142" s="113">
        <v>20500</v>
      </c>
      <c r="AI142" t="s">
        <v>140</v>
      </c>
      <c r="AJ142" s="111">
        <v>46072</v>
      </c>
      <c r="AK142" t="s">
        <v>146</v>
      </c>
      <c r="AL142" t="s">
        <v>93</v>
      </c>
      <c r="AM142" t="s">
        <v>147</v>
      </c>
      <c r="AN142" s="112">
        <v>25000</v>
      </c>
      <c r="AO142" t="s">
        <v>97</v>
      </c>
      <c r="AP142" t="s">
        <v>122</v>
      </c>
      <c r="AQ142" s="112">
        <v>25000</v>
      </c>
      <c r="AR142" t="s">
        <v>123</v>
      </c>
      <c r="AS142" s="113">
        <v>25000</v>
      </c>
      <c r="AT142" s="113">
        <v>25000</v>
      </c>
      <c r="AU142" s="113">
        <v>25000</v>
      </c>
      <c r="AV142" s="112">
        <v>22306.67</v>
      </c>
      <c r="AW142" s="112">
        <v>22306.67</v>
      </c>
      <c r="AX142" s="112">
        <v>2377.42</v>
      </c>
      <c r="AY142" s="114">
        <v>0.1066</v>
      </c>
      <c r="BA142">
        <v>3</v>
      </c>
    </row>
    <row r="143" spans="1:53" ht="409.6" hidden="1">
      <c r="A143" t="s">
        <v>80</v>
      </c>
      <c r="B143" t="s">
        <v>81</v>
      </c>
      <c r="C143">
        <v>53102516</v>
      </c>
      <c r="D143" t="s">
        <v>613</v>
      </c>
      <c r="E143" s="3" t="s">
        <v>614</v>
      </c>
      <c r="F143" t="s">
        <v>84</v>
      </c>
      <c r="G143">
        <v>1</v>
      </c>
      <c r="H143" t="s">
        <v>85</v>
      </c>
      <c r="I143" t="s">
        <v>86</v>
      </c>
      <c r="J143" s="111">
        <v>46153</v>
      </c>
      <c r="K143" t="s">
        <v>481</v>
      </c>
      <c r="L143" t="s">
        <v>88</v>
      </c>
      <c r="M143" t="s">
        <v>482</v>
      </c>
      <c r="N143" s="112">
        <v>15000</v>
      </c>
      <c r="O143" t="s">
        <v>97</v>
      </c>
      <c r="P143" t="s">
        <v>122</v>
      </c>
      <c r="Q143" s="112">
        <v>15000</v>
      </c>
      <c r="R143" t="s">
        <v>123</v>
      </c>
      <c r="S143" s="113">
        <v>15000</v>
      </c>
      <c r="T143" s="113">
        <v>15000</v>
      </c>
      <c r="U143" s="113">
        <v>15000</v>
      </c>
      <c r="V143" t="s">
        <v>615</v>
      </c>
      <c r="W143" s="111">
        <v>46147</v>
      </c>
      <c r="X143" t="s">
        <v>141</v>
      </c>
      <c r="Y143" t="s">
        <v>88</v>
      </c>
      <c r="Z143" t="s">
        <v>116</v>
      </c>
      <c r="AA143" s="112">
        <v>15000</v>
      </c>
      <c r="AB143" t="s">
        <v>97</v>
      </c>
      <c r="AC143" t="s">
        <v>91</v>
      </c>
      <c r="AD143" s="112">
        <v>15000</v>
      </c>
      <c r="AE143" s="113">
        <v>2850</v>
      </c>
      <c r="AF143" s="113">
        <v>17850</v>
      </c>
      <c r="AG143" s="113">
        <v>15000</v>
      </c>
      <c r="AH143" s="113">
        <v>17850</v>
      </c>
      <c r="AI143" t="s">
        <v>99</v>
      </c>
      <c r="AJ143" s="111">
        <v>46147</v>
      </c>
      <c r="AK143" t="s">
        <v>521</v>
      </c>
      <c r="AL143" t="s">
        <v>88</v>
      </c>
      <c r="AM143" t="s">
        <v>521</v>
      </c>
      <c r="AN143" s="112">
        <v>18500</v>
      </c>
      <c r="AO143" t="s">
        <v>122</v>
      </c>
      <c r="AP143" t="s">
        <v>122</v>
      </c>
      <c r="AQ143" s="112">
        <v>18500</v>
      </c>
      <c r="AR143" t="s">
        <v>123</v>
      </c>
      <c r="AS143" s="113">
        <v>18500</v>
      </c>
      <c r="AT143" s="113">
        <v>18500</v>
      </c>
      <c r="AU143" s="113">
        <v>18500</v>
      </c>
      <c r="AV143" s="112">
        <v>17116.669999999998</v>
      </c>
      <c r="AW143" s="112">
        <v>17116.669999999998</v>
      </c>
      <c r="AX143" s="112">
        <v>1861.67</v>
      </c>
      <c r="AY143" s="114">
        <v>0.10879999999999999</v>
      </c>
      <c r="BA143">
        <v>3</v>
      </c>
    </row>
    <row r="144" spans="1:53" hidden="1">
      <c r="A144" t="s">
        <v>80</v>
      </c>
      <c r="B144" t="s">
        <v>167</v>
      </c>
      <c r="C144">
        <v>60121226</v>
      </c>
      <c r="D144" t="s">
        <v>616</v>
      </c>
      <c r="E144" t="s">
        <v>617</v>
      </c>
      <c r="F144" t="s">
        <v>84</v>
      </c>
      <c r="G144">
        <v>1</v>
      </c>
      <c r="H144" t="s">
        <v>85</v>
      </c>
      <c r="I144" t="s">
        <v>99</v>
      </c>
      <c r="J144" s="111">
        <v>46072</v>
      </c>
      <c r="K144" t="s">
        <v>618</v>
      </c>
      <c r="L144" t="s">
        <v>93</v>
      </c>
      <c r="M144" t="s">
        <v>513</v>
      </c>
      <c r="N144" s="112">
        <v>19900</v>
      </c>
      <c r="O144" t="s">
        <v>90</v>
      </c>
      <c r="P144" t="s">
        <v>91</v>
      </c>
      <c r="Q144" s="112">
        <v>16722.689999999999</v>
      </c>
      <c r="R144" s="113">
        <v>3177</v>
      </c>
      <c r="S144" s="113">
        <v>19900</v>
      </c>
      <c r="T144" s="113">
        <v>19900</v>
      </c>
      <c r="U144" s="113">
        <v>19900</v>
      </c>
      <c r="V144" t="s">
        <v>99</v>
      </c>
      <c r="W144" s="111">
        <v>46072</v>
      </c>
      <c r="X144" t="s">
        <v>172</v>
      </c>
      <c r="Y144" t="s">
        <v>93</v>
      </c>
      <c r="Z144" t="s">
        <v>173</v>
      </c>
      <c r="AA144" s="112">
        <v>18200</v>
      </c>
      <c r="AB144" t="s">
        <v>97</v>
      </c>
      <c r="AC144" t="s">
        <v>91</v>
      </c>
      <c r="AD144" s="112">
        <v>18200</v>
      </c>
      <c r="AE144" s="113">
        <v>3458</v>
      </c>
      <c r="AF144" s="113">
        <v>21658</v>
      </c>
      <c r="AG144" s="113">
        <v>18200</v>
      </c>
      <c r="AH144" s="113">
        <v>21658</v>
      </c>
      <c r="AI144" t="s">
        <v>99</v>
      </c>
      <c r="AJ144" s="111">
        <v>46072</v>
      </c>
      <c r="AK144" t="s">
        <v>619</v>
      </c>
      <c r="AL144" t="s">
        <v>93</v>
      </c>
      <c r="AM144" t="s">
        <v>568</v>
      </c>
      <c r="AN144" s="112">
        <v>17500</v>
      </c>
      <c r="AO144" t="s">
        <v>90</v>
      </c>
      <c r="AP144" t="s">
        <v>91</v>
      </c>
      <c r="AQ144" s="112">
        <v>14705.88</v>
      </c>
      <c r="AR144" s="113">
        <v>2794</v>
      </c>
      <c r="AS144" s="113">
        <v>17500</v>
      </c>
      <c r="AT144" s="113">
        <v>17500</v>
      </c>
      <c r="AU144" s="113">
        <v>17500</v>
      </c>
      <c r="AV144" s="112">
        <v>19686</v>
      </c>
      <c r="AW144" s="112">
        <v>19686</v>
      </c>
      <c r="AX144" s="112">
        <v>2087.2399999999998</v>
      </c>
      <c r="AY144" s="114">
        <v>0.106</v>
      </c>
      <c r="BA144">
        <v>3</v>
      </c>
    </row>
    <row r="145" spans="1:53" hidden="1">
      <c r="A145" t="s">
        <v>80</v>
      </c>
      <c r="B145" t="s">
        <v>167</v>
      </c>
      <c r="C145">
        <v>60121226</v>
      </c>
      <c r="D145" t="s">
        <v>620</v>
      </c>
      <c r="E145" t="s">
        <v>621</v>
      </c>
      <c r="F145" t="s">
        <v>84</v>
      </c>
      <c r="G145">
        <v>1</v>
      </c>
      <c r="H145" t="s">
        <v>85</v>
      </c>
      <c r="I145" t="s">
        <v>99</v>
      </c>
      <c r="J145" s="111">
        <v>46072</v>
      </c>
      <c r="K145" t="s">
        <v>416</v>
      </c>
      <c r="L145" t="s">
        <v>93</v>
      </c>
      <c r="M145" t="s">
        <v>417</v>
      </c>
      <c r="N145" s="112">
        <v>18319</v>
      </c>
      <c r="O145" t="s">
        <v>97</v>
      </c>
      <c r="P145" t="s">
        <v>91</v>
      </c>
      <c r="Q145" s="112">
        <v>18319</v>
      </c>
      <c r="R145" s="113">
        <v>3481</v>
      </c>
      <c r="S145" s="113">
        <v>21800</v>
      </c>
      <c r="T145" s="113">
        <v>18319</v>
      </c>
      <c r="U145" s="113">
        <v>21800</v>
      </c>
      <c r="V145" t="s">
        <v>99</v>
      </c>
      <c r="W145" s="111">
        <v>46072</v>
      </c>
      <c r="X145" t="s">
        <v>422</v>
      </c>
      <c r="Y145" t="s">
        <v>93</v>
      </c>
      <c r="Z145" t="s">
        <v>423</v>
      </c>
      <c r="AA145" s="112">
        <v>20400</v>
      </c>
      <c r="AB145" t="s">
        <v>90</v>
      </c>
      <c r="AC145" t="s">
        <v>91</v>
      </c>
      <c r="AD145" s="112">
        <v>17142.86</v>
      </c>
      <c r="AE145" s="113">
        <v>3257</v>
      </c>
      <c r="AF145" s="113">
        <v>20400</v>
      </c>
      <c r="AG145" s="113">
        <v>20400</v>
      </c>
      <c r="AH145" s="113">
        <v>20400</v>
      </c>
      <c r="AI145" t="s">
        <v>99</v>
      </c>
      <c r="AJ145" s="111">
        <v>46072</v>
      </c>
      <c r="AK145" t="s">
        <v>622</v>
      </c>
      <c r="AL145" t="s">
        <v>93</v>
      </c>
      <c r="AM145" t="s">
        <v>623</v>
      </c>
      <c r="AN145" s="112">
        <v>24900</v>
      </c>
      <c r="AO145" t="s">
        <v>90</v>
      </c>
      <c r="AP145" t="s">
        <v>91</v>
      </c>
      <c r="AQ145" s="112">
        <v>20924.37</v>
      </c>
      <c r="AR145" s="113">
        <v>3976</v>
      </c>
      <c r="AS145" s="113">
        <v>24900</v>
      </c>
      <c r="AT145" s="113">
        <v>24900</v>
      </c>
      <c r="AU145" s="113">
        <v>24900</v>
      </c>
      <c r="AV145" s="112">
        <v>22366.54</v>
      </c>
      <c r="AW145" s="112">
        <v>22366.54</v>
      </c>
      <c r="AX145" s="112">
        <v>2302.94</v>
      </c>
      <c r="AY145" s="114">
        <v>0.10299999999999999</v>
      </c>
      <c r="BA145">
        <v>3</v>
      </c>
    </row>
    <row r="146" spans="1:53" hidden="1">
      <c r="A146" t="s">
        <v>80</v>
      </c>
      <c r="B146" t="s">
        <v>167</v>
      </c>
      <c r="D146" t="s">
        <v>624</v>
      </c>
      <c r="E146" t="s">
        <v>625</v>
      </c>
      <c r="F146" t="s">
        <v>84</v>
      </c>
      <c r="G146">
        <v>1</v>
      </c>
      <c r="H146" t="s">
        <v>85</v>
      </c>
      <c r="I146" t="s">
        <v>99</v>
      </c>
      <c r="J146" s="111">
        <v>46072</v>
      </c>
      <c r="K146" t="s">
        <v>626</v>
      </c>
      <c r="L146" t="s">
        <v>93</v>
      </c>
      <c r="M146" t="s">
        <v>627</v>
      </c>
      <c r="N146" s="112">
        <v>14000</v>
      </c>
      <c r="O146" t="s">
        <v>90</v>
      </c>
      <c r="P146" t="s">
        <v>91</v>
      </c>
      <c r="Q146" s="112">
        <v>11764.71</v>
      </c>
      <c r="R146" s="113">
        <v>2235</v>
      </c>
      <c r="S146" s="113">
        <v>14000</v>
      </c>
      <c r="T146" s="113">
        <v>14000</v>
      </c>
      <c r="U146" s="113">
        <v>14000</v>
      </c>
      <c r="V146" t="s">
        <v>99</v>
      </c>
      <c r="W146" s="111">
        <v>46072</v>
      </c>
      <c r="X146" t="s">
        <v>628</v>
      </c>
      <c r="Y146" t="s">
        <v>93</v>
      </c>
      <c r="Z146" t="s">
        <v>629</v>
      </c>
      <c r="AA146" s="112">
        <v>13600</v>
      </c>
      <c r="AB146" t="s">
        <v>90</v>
      </c>
      <c r="AC146" t="s">
        <v>91</v>
      </c>
      <c r="AD146" s="112">
        <v>11428.57</v>
      </c>
      <c r="AE146" s="113">
        <v>2171</v>
      </c>
      <c r="AF146" s="113">
        <v>13600</v>
      </c>
      <c r="AG146" s="113">
        <v>13600</v>
      </c>
      <c r="AH146" s="113">
        <v>13600</v>
      </c>
      <c r="AI146" t="s">
        <v>99</v>
      </c>
      <c r="AJ146" s="111">
        <v>46072</v>
      </c>
      <c r="AK146" t="s">
        <v>630</v>
      </c>
      <c r="AL146" t="s">
        <v>93</v>
      </c>
      <c r="AM146" t="s">
        <v>631</v>
      </c>
      <c r="AN146" s="112">
        <v>12000</v>
      </c>
      <c r="AO146" t="s">
        <v>90</v>
      </c>
      <c r="AP146" t="s">
        <v>91</v>
      </c>
      <c r="AQ146" s="112">
        <v>10084.030000000001</v>
      </c>
      <c r="AR146" s="113">
        <v>1916</v>
      </c>
      <c r="AS146" s="113">
        <v>12000</v>
      </c>
      <c r="AT146" s="113">
        <v>12000</v>
      </c>
      <c r="AU146" s="113">
        <v>12000</v>
      </c>
      <c r="AV146" s="112">
        <v>13200</v>
      </c>
      <c r="AW146" s="112">
        <v>13200</v>
      </c>
      <c r="AX146" s="112">
        <v>1058.3</v>
      </c>
      <c r="AY146" s="114">
        <v>8.0199999999999994E-2</v>
      </c>
      <c r="BA146">
        <v>3</v>
      </c>
    </row>
    <row r="147" spans="1:53" hidden="1">
      <c r="A147" t="s">
        <v>80</v>
      </c>
      <c r="B147" t="s">
        <v>167</v>
      </c>
      <c r="D147" t="s">
        <v>632</v>
      </c>
      <c r="E147" t="s">
        <v>633</v>
      </c>
      <c r="F147" t="s">
        <v>84</v>
      </c>
      <c r="G147">
        <v>1</v>
      </c>
      <c r="H147" t="s">
        <v>85</v>
      </c>
      <c r="I147" t="s">
        <v>99</v>
      </c>
      <c r="J147" s="111">
        <v>46072</v>
      </c>
      <c r="K147" t="s">
        <v>634</v>
      </c>
      <c r="L147" t="s">
        <v>93</v>
      </c>
      <c r="M147" t="s">
        <v>635</v>
      </c>
      <c r="N147" s="112">
        <v>11900</v>
      </c>
      <c r="O147" t="s">
        <v>90</v>
      </c>
      <c r="P147" t="s">
        <v>91</v>
      </c>
      <c r="Q147" s="112">
        <v>10000</v>
      </c>
      <c r="R147" s="113">
        <v>1900</v>
      </c>
      <c r="S147" s="113">
        <v>11900</v>
      </c>
      <c r="T147" s="113">
        <v>11900</v>
      </c>
      <c r="U147" s="113">
        <v>11900</v>
      </c>
      <c r="V147" t="s">
        <v>99</v>
      </c>
      <c r="W147" s="111">
        <v>46072</v>
      </c>
      <c r="X147" t="s">
        <v>636</v>
      </c>
      <c r="Y147" t="s">
        <v>93</v>
      </c>
      <c r="Z147" t="s">
        <v>637</v>
      </c>
      <c r="AA147" s="112">
        <v>13800</v>
      </c>
      <c r="AB147" t="s">
        <v>90</v>
      </c>
      <c r="AC147" t="s">
        <v>91</v>
      </c>
      <c r="AD147" s="112">
        <v>11596.64</v>
      </c>
      <c r="AE147" s="113">
        <v>2203</v>
      </c>
      <c r="AF147" s="113">
        <v>13800</v>
      </c>
      <c r="AG147" s="113">
        <v>13800</v>
      </c>
      <c r="AH147" s="113">
        <v>13800</v>
      </c>
      <c r="AI147" t="s">
        <v>99</v>
      </c>
      <c r="AJ147" s="111">
        <v>46072</v>
      </c>
      <c r="AK147" t="s">
        <v>638</v>
      </c>
      <c r="AL147" t="s">
        <v>93</v>
      </c>
      <c r="AM147" t="s">
        <v>639</v>
      </c>
      <c r="AN147" s="112">
        <v>11400</v>
      </c>
      <c r="AO147" t="s">
        <v>90</v>
      </c>
      <c r="AP147" t="s">
        <v>91</v>
      </c>
      <c r="AQ147" s="112">
        <v>9579.83</v>
      </c>
      <c r="AR147" s="113">
        <v>1820</v>
      </c>
      <c r="AS147" s="113">
        <v>11400</v>
      </c>
      <c r="AT147" s="113">
        <v>11400</v>
      </c>
      <c r="AU147" s="113">
        <v>11400</v>
      </c>
      <c r="AV147" s="112">
        <v>12366.67</v>
      </c>
      <c r="AW147" s="112">
        <v>12366.67</v>
      </c>
      <c r="AX147" s="112">
        <v>1266.23</v>
      </c>
      <c r="AY147" s="114">
        <v>0.1024</v>
      </c>
      <c r="BA147">
        <v>3</v>
      </c>
    </row>
    <row r="148" spans="1:53" hidden="1">
      <c r="A148" t="s">
        <v>80</v>
      </c>
      <c r="B148" t="s">
        <v>167</v>
      </c>
      <c r="D148" t="s">
        <v>640</v>
      </c>
      <c r="E148" t="s">
        <v>641</v>
      </c>
      <c r="F148" t="s">
        <v>84</v>
      </c>
      <c r="G148">
        <v>1</v>
      </c>
      <c r="H148" t="s">
        <v>85</v>
      </c>
      <c r="I148" t="s">
        <v>99</v>
      </c>
      <c r="J148" s="111">
        <v>46072</v>
      </c>
      <c r="K148" t="s">
        <v>422</v>
      </c>
      <c r="L148" t="s">
        <v>93</v>
      </c>
      <c r="M148" t="s">
        <v>432</v>
      </c>
      <c r="N148" s="112">
        <v>5200</v>
      </c>
      <c r="O148" t="s">
        <v>90</v>
      </c>
      <c r="P148" t="s">
        <v>91</v>
      </c>
      <c r="Q148" s="112">
        <v>4369.75</v>
      </c>
      <c r="R148" s="113">
        <v>830</v>
      </c>
      <c r="S148" s="113">
        <v>5200</v>
      </c>
      <c r="T148" s="113">
        <v>5200</v>
      </c>
      <c r="U148" s="113">
        <v>5200</v>
      </c>
      <c r="V148" t="s">
        <v>99</v>
      </c>
      <c r="W148" s="111">
        <v>46072</v>
      </c>
      <c r="X148" t="s">
        <v>642</v>
      </c>
      <c r="Y148" t="s">
        <v>93</v>
      </c>
      <c r="Z148" t="s">
        <v>643</v>
      </c>
      <c r="AA148" s="112">
        <v>5500</v>
      </c>
      <c r="AB148" t="s">
        <v>90</v>
      </c>
      <c r="AC148" t="s">
        <v>91</v>
      </c>
      <c r="AD148" s="112">
        <v>4621.8500000000004</v>
      </c>
      <c r="AE148" s="113">
        <v>878</v>
      </c>
      <c r="AF148" s="113">
        <v>5500</v>
      </c>
      <c r="AG148" s="113">
        <v>5500</v>
      </c>
      <c r="AH148" s="113">
        <v>5500</v>
      </c>
      <c r="AI148" t="s">
        <v>86</v>
      </c>
      <c r="AJ148" s="111">
        <v>46072</v>
      </c>
      <c r="AK148" t="s">
        <v>644</v>
      </c>
      <c r="AL148" t="s">
        <v>88</v>
      </c>
      <c r="AM148" t="s">
        <v>645</v>
      </c>
      <c r="AN148" s="112">
        <v>5200</v>
      </c>
      <c r="AO148" t="s">
        <v>97</v>
      </c>
      <c r="AP148" t="s">
        <v>91</v>
      </c>
      <c r="AQ148" s="112">
        <v>5200</v>
      </c>
      <c r="AR148" s="113">
        <v>988</v>
      </c>
      <c r="AS148" s="113">
        <v>6188</v>
      </c>
      <c r="AT148" s="113">
        <v>5200</v>
      </c>
      <c r="AU148" s="113">
        <v>6188</v>
      </c>
      <c r="AV148" s="112">
        <v>5629.33</v>
      </c>
      <c r="AW148" s="112">
        <v>5629.33</v>
      </c>
      <c r="AX148" s="112">
        <v>506.54</v>
      </c>
      <c r="AY148" s="114">
        <v>0.09</v>
      </c>
      <c r="BA148">
        <v>3</v>
      </c>
    </row>
    <row r="149" spans="1:53" hidden="1">
      <c r="A149" t="s">
        <v>80</v>
      </c>
      <c r="B149" t="s">
        <v>167</v>
      </c>
      <c r="C149">
        <v>60121518</v>
      </c>
      <c r="D149" t="s">
        <v>646</v>
      </c>
      <c r="E149" t="s">
        <v>647</v>
      </c>
      <c r="F149" t="s">
        <v>84</v>
      </c>
      <c r="G149">
        <v>1</v>
      </c>
      <c r="H149" t="s">
        <v>85</v>
      </c>
      <c r="I149" t="s">
        <v>9</v>
      </c>
      <c r="J149" s="111">
        <v>46056</v>
      </c>
      <c r="K149" t="s">
        <v>648</v>
      </c>
      <c r="L149" t="s">
        <v>93</v>
      </c>
      <c r="M149" t="s">
        <v>513</v>
      </c>
      <c r="N149" s="112">
        <v>7992</v>
      </c>
      <c r="O149" t="s">
        <v>90</v>
      </c>
      <c r="P149" t="s">
        <v>91</v>
      </c>
      <c r="Q149" s="112">
        <v>6715.97</v>
      </c>
      <c r="R149" s="113">
        <v>1276</v>
      </c>
      <c r="S149" s="113">
        <v>7992</v>
      </c>
      <c r="T149" s="113">
        <v>7992</v>
      </c>
      <c r="U149" s="113">
        <v>7992</v>
      </c>
      <c r="V149" t="s">
        <v>649</v>
      </c>
      <c r="W149" s="111">
        <v>46056</v>
      </c>
      <c r="X149" t="s">
        <v>650</v>
      </c>
      <c r="Y149" t="s">
        <v>93</v>
      </c>
      <c r="Z149" t="s">
        <v>153</v>
      </c>
      <c r="AA149" s="112">
        <v>9300</v>
      </c>
      <c r="AB149" t="s">
        <v>90</v>
      </c>
      <c r="AC149" t="s">
        <v>91</v>
      </c>
      <c r="AD149" s="112">
        <v>7815.13</v>
      </c>
      <c r="AE149" s="113">
        <v>1485</v>
      </c>
      <c r="AF149" s="113">
        <v>9300</v>
      </c>
      <c r="AG149" s="113">
        <v>9300</v>
      </c>
      <c r="AH149" s="113">
        <v>9300</v>
      </c>
      <c r="AI149" t="s">
        <v>9</v>
      </c>
      <c r="AJ149" s="111">
        <v>46056</v>
      </c>
      <c r="AK149" t="s">
        <v>651</v>
      </c>
      <c r="AL149" t="s">
        <v>93</v>
      </c>
      <c r="AM149" t="s">
        <v>652</v>
      </c>
      <c r="AN149" s="112">
        <v>11180</v>
      </c>
      <c r="AO149" t="s">
        <v>90</v>
      </c>
      <c r="AP149" t="s">
        <v>91</v>
      </c>
      <c r="AQ149" s="112">
        <v>9394.9599999999991</v>
      </c>
      <c r="AR149" s="113">
        <v>1785</v>
      </c>
      <c r="AS149" s="113">
        <v>11180</v>
      </c>
      <c r="AT149" s="113">
        <v>11180</v>
      </c>
      <c r="AU149" s="113">
        <v>11180</v>
      </c>
      <c r="AV149" s="112">
        <v>9490.67</v>
      </c>
      <c r="AW149" s="112">
        <v>9490.67</v>
      </c>
      <c r="AX149" s="112">
        <v>1602.53</v>
      </c>
      <c r="AY149" s="114">
        <v>0.16889999999999999</v>
      </c>
      <c r="BA149">
        <v>3</v>
      </c>
    </row>
    <row r="150" spans="1:53" hidden="1">
      <c r="A150" t="s">
        <v>80</v>
      </c>
      <c r="B150" t="s">
        <v>167</v>
      </c>
      <c r="C150">
        <v>60121516</v>
      </c>
      <c r="D150" t="s">
        <v>653</v>
      </c>
      <c r="E150" t="s">
        <v>654</v>
      </c>
      <c r="F150" t="s">
        <v>84</v>
      </c>
      <c r="G150">
        <v>1</v>
      </c>
      <c r="H150" t="s">
        <v>85</v>
      </c>
      <c r="I150" t="s">
        <v>9</v>
      </c>
      <c r="J150" s="111">
        <v>46057</v>
      </c>
      <c r="K150" t="s">
        <v>655</v>
      </c>
      <c r="L150" t="s">
        <v>93</v>
      </c>
      <c r="M150" t="s">
        <v>656</v>
      </c>
      <c r="N150" s="112">
        <v>3500</v>
      </c>
      <c r="O150" t="s">
        <v>90</v>
      </c>
      <c r="P150" t="s">
        <v>91</v>
      </c>
      <c r="Q150" s="112">
        <v>2941.18</v>
      </c>
      <c r="R150" s="113">
        <v>559</v>
      </c>
      <c r="S150" s="113">
        <v>3500</v>
      </c>
      <c r="T150" s="113">
        <v>3500</v>
      </c>
      <c r="U150" s="113">
        <v>3500</v>
      </c>
      <c r="V150" t="s">
        <v>9</v>
      </c>
      <c r="W150" s="111">
        <v>46057</v>
      </c>
      <c r="X150" t="s">
        <v>657</v>
      </c>
      <c r="Y150" t="s">
        <v>93</v>
      </c>
      <c r="Z150" t="s">
        <v>658</v>
      </c>
      <c r="AA150" s="112">
        <v>3176</v>
      </c>
      <c r="AB150" t="s">
        <v>90</v>
      </c>
      <c r="AC150" t="s">
        <v>91</v>
      </c>
      <c r="AD150" s="112">
        <v>2668.91</v>
      </c>
      <c r="AE150" s="113">
        <v>507</v>
      </c>
      <c r="AF150" s="113">
        <v>3176</v>
      </c>
      <c r="AG150" s="113">
        <v>3176</v>
      </c>
      <c r="AH150" s="113">
        <v>3176</v>
      </c>
      <c r="AI150" t="s">
        <v>9</v>
      </c>
      <c r="AJ150" s="111">
        <v>46057</v>
      </c>
      <c r="AK150" t="s">
        <v>659</v>
      </c>
      <c r="AL150" t="s">
        <v>93</v>
      </c>
      <c r="AM150" t="s">
        <v>419</v>
      </c>
      <c r="AN150" s="112">
        <v>4500</v>
      </c>
      <c r="AO150" t="s">
        <v>90</v>
      </c>
      <c r="AP150" t="s">
        <v>91</v>
      </c>
      <c r="AQ150" s="112">
        <v>3781.51</v>
      </c>
      <c r="AR150" s="113">
        <v>718</v>
      </c>
      <c r="AS150" s="113">
        <v>4500</v>
      </c>
      <c r="AT150" s="113">
        <v>4500</v>
      </c>
      <c r="AU150" s="113">
        <v>4500</v>
      </c>
      <c r="AV150" s="112">
        <v>3725.33</v>
      </c>
      <c r="AW150" s="112">
        <v>3725.33</v>
      </c>
      <c r="AX150" s="112">
        <v>690.16</v>
      </c>
      <c r="AY150" s="114">
        <v>0.18529999999999999</v>
      </c>
      <c r="BA150">
        <v>3</v>
      </c>
    </row>
    <row r="151" spans="1:53" hidden="1">
      <c r="A151" t="s">
        <v>80</v>
      </c>
      <c r="B151" t="s">
        <v>167</v>
      </c>
      <c r="C151">
        <v>60121518</v>
      </c>
      <c r="D151" t="s">
        <v>660</v>
      </c>
      <c r="E151" t="s">
        <v>661</v>
      </c>
      <c r="F151" t="s">
        <v>84</v>
      </c>
      <c r="G151">
        <v>1</v>
      </c>
      <c r="H151" t="s">
        <v>85</v>
      </c>
      <c r="I151" t="s">
        <v>86</v>
      </c>
      <c r="J151" s="111">
        <v>46080</v>
      </c>
      <c r="K151" t="s">
        <v>662</v>
      </c>
      <c r="L151" t="s">
        <v>93</v>
      </c>
      <c r="M151" t="s">
        <v>663</v>
      </c>
      <c r="N151" s="112">
        <v>8500</v>
      </c>
      <c r="O151" t="s">
        <v>90</v>
      </c>
      <c r="P151" t="s">
        <v>91</v>
      </c>
      <c r="Q151" s="112">
        <v>7142.86</v>
      </c>
      <c r="R151" s="113">
        <v>1357</v>
      </c>
      <c r="S151" s="113">
        <v>8500</v>
      </c>
      <c r="T151" s="113">
        <v>8500</v>
      </c>
      <c r="U151" s="113">
        <v>8500</v>
      </c>
      <c r="V151" t="s">
        <v>86</v>
      </c>
      <c r="W151" s="111">
        <v>46080</v>
      </c>
      <c r="X151" t="s">
        <v>655</v>
      </c>
      <c r="Y151" t="s">
        <v>93</v>
      </c>
      <c r="Z151" t="s">
        <v>664</v>
      </c>
      <c r="AA151" s="112">
        <v>6722</v>
      </c>
      <c r="AB151" t="s">
        <v>97</v>
      </c>
      <c r="AC151" t="s">
        <v>91</v>
      </c>
      <c r="AD151" s="112">
        <v>6722</v>
      </c>
      <c r="AE151" s="113">
        <v>1277</v>
      </c>
      <c r="AF151" s="113">
        <v>7999</v>
      </c>
      <c r="AG151" s="113">
        <v>6722</v>
      </c>
      <c r="AH151" s="113">
        <v>7999</v>
      </c>
      <c r="AI151" t="s">
        <v>86</v>
      </c>
      <c r="AJ151" s="111">
        <v>46080</v>
      </c>
      <c r="AK151" t="s">
        <v>174</v>
      </c>
      <c r="AL151" t="s">
        <v>93</v>
      </c>
      <c r="AM151" t="s">
        <v>665</v>
      </c>
      <c r="AN151" s="112">
        <v>6302</v>
      </c>
      <c r="AO151" t="s">
        <v>90</v>
      </c>
      <c r="AP151" t="s">
        <v>91</v>
      </c>
      <c r="AQ151" s="112">
        <v>5295.8</v>
      </c>
      <c r="AR151" s="113">
        <v>1006</v>
      </c>
      <c r="AS151" s="113">
        <v>6302</v>
      </c>
      <c r="AT151" s="113">
        <v>6302</v>
      </c>
      <c r="AU151" s="113">
        <v>6302</v>
      </c>
      <c r="AV151" s="112">
        <v>7600.39</v>
      </c>
      <c r="AW151" s="112">
        <v>7600.39</v>
      </c>
      <c r="AX151" s="112">
        <v>1151.99</v>
      </c>
      <c r="AY151" s="114">
        <v>0.15160000000000001</v>
      </c>
      <c r="BA151">
        <v>3</v>
      </c>
    </row>
    <row r="152" spans="1:53" hidden="1">
      <c r="A152" t="s">
        <v>80</v>
      </c>
      <c r="B152" t="s">
        <v>167</v>
      </c>
      <c r="C152">
        <v>60121905</v>
      </c>
      <c r="D152" t="s">
        <v>666</v>
      </c>
      <c r="E152" t="s">
        <v>667</v>
      </c>
      <c r="F152" t="s">
        <v>84</v>
      </c>
      <c r="G152">
        <v>1</v>
      </c>
      <c r="H152" t="s">
        <v>85</v>
      </c>
      <c r="I152" t="s">
        <v>86</v>
      </c>
      <c r="J152" s="111">
        <v>46080</v>
      </c>
      <c r="K152" t="s">
        <v>668</v>
      </c>
      <c r="L152" t="s">
        <v>88</v>
      </c>
      <c r="M152" t="s">
        <v>669</v>
      </c>
      <c r="N152" s="112">
        <v>12000</v>
      </c>
      <c r="O152" t="s">
        <v>90</v>
      </c>
      <c r="P152" t="s">
        <v>91</v>
      </c>
      <c r="Q152" s="112">
        <v>10084.030000000001</v>
      </c>
      <c r="R152" s="113">
        <v>1916</v>
      </c>
      <c r="S152" s="113">
        <v>12000</v>
      </c>
      <c r="T152" s="113">
        <v>12000</v>
      </c>
      <c r="U152" s="113">
        <v>12000</v>
      </c>
      <c r="V152" t="s">
        <v>86</v>
      </c>
      <c r="W152" s="111">
        <v>46080</v>
      </c>
      <c r="X152" t="s">
        <v>670</v>
      </c>
      <c r="Y152" t="s">
        <v>93</v>
      </c>
      <c r="Z152" t="s">
        <v>513</v>
      </c>
      <c r="AA152" s="112">
        <v>11400</v>
      </c>
      <c r="AB152" t="s">
        <v>90</v>
      </c>
      <c r="AC152" t="s">
        <v>91</v>
      </c>
      <c r="AD152" s="112">
        <v>9579.83</v>
      </c>
      <c r="AE152" s="113">
        <v>1820</v>
      </c>
      <c r="AF152" s="113">
        <v>11400</v>
      </c>
      <c r="AG152" s="113">
        <v>11400</v>
      </c>
      <c r="AH152" s="113">
        <v>11400</v>
      </c>
      <c r="AI152" t="s">
        <v>86</v>
      </c>
      <c r="AJ152" s="111">
        <v>46080</v>
      </c>
      <c r="AK152" t="s">
        <v>671</v>
      </c>
      <c r="AL152" t="s">
        <v>93</v>
      </c>
      <c r="AM152" t="s">
        <v>445</v>
      </c>
      <c r="AN152" s="112">
        <v>12700</v>
      </c>
      <c r="AO152" t="s">
        <v>90</v>
      </c>
      <c r="AP152" t="s">
        <v>91</v>
      </c>
      <c r="AQ152" s="112">
        <v>10672.27</v>
      </c>
      <c r="AR152" s="113">
        <v>2028</v>
      </c>
      <c r="AS152" s="113">
        <v>12700</v>
      </c>
      <c r="AT152" s="113">
        <v>12700</v>
      </c>
      <c r="AU152" s="113">
        <v>12700</v>
      </c>
      <c r="AV152" s="112">
        <v>12033.33</v>
      </c>
      <c r="AW152" s="112">
        <v>12033.33</v>
      </c>
      <c r="AX152" s="112">
        <v>650.64</v>
      </c>
      <c r="AY152" s="114">
        <v>5.4100000000000002E-2</v>
      </c>
      <c r="BA152">
        <v>3</v>
      </c>
    </row>
    <row r="153" spans="1:53" hidden="1">
      <c r="A153" t="s">
        <v>80</v>
      </c>
      <c r="B153" t="s">
        <v>167</v>
      </c>
      <c r="C153">
        <v>60121905</v>
      </c>
      <c r="D153" t="s">
        <v>672</v>
      </c>
      <c r="E153" t="s">
        <v>673</v>
      </c>
      <c r="F153" t="s">
        <v>84</v>
      </c>
      <c r="G153">
        <v>1</v>
      </c>
      <c r="H153" t="s">
        <v>85</v>
      </c>
      <c r="I153" t="s">
        <v>86</v>
      </c>
      <c r="J153" s="111">
        <v>46080</v>
      </c>
      <c r="K153" t="s">
        <v>540</v>
      </c>
      <c r="L153" t="s">
        <v>93</v>
      </c>
      <c r="M153" t="s">
        <v>541</v>
      </c>
      <c r="N153" s="112">
        <v>7700</v>
      </c>
      <c r="O153" t="s">
        <v>97</v>
      </c>
      <c r="P153" t="s">
        <v>91</v>
      </c>
      <c r="Q153" s="112">
        <v>7700</v>
      </c>
      <c r="R153" s="113">
        <v>1463</v>
      </c>
      <c r="S153" s="113">
        <v>9163</v>
      </c>
      <c r="T153" s="113">
        <v>7700</v>
      </c>
      <c r="U153" s="113">
        <v>9163</v>
      </c>
      <c r="V153" t="s">
        <v>86</v>
      </c>
      <c r="W153" s="111">
        <v>46080</v>
      </c>
      <c r="X153" t="s">
        <v>674</v>
      </c>
      <c r="Y153" t="s">
        <v>93</v>
      </c>
      <c r="Z153" t="s">
        <v>675</v>
      </c>
      <c r="AA153" s="112">
        <v>10710</v>
      </c>
      <c r="AB153" t="s">
        <v>90</v>
      </c>
      <c r="AC153" t="s">
        <v>91</v>
      </c>
      <c r="AD153" s="112">
        <v>9000</v>
      </c>
      <c r="AE153" s="113">
        <v>1710</v>
      </c>
      <c r="AF153" s="113">
        <v>10710</v>
      </c>
      <c r="AG153" s="113">
        <v>10710</v>
      </c>
      <c r="AH153" s="113">
        <v>10710</v>
      </c>
      <c r="AI153" t="s">
        <v>86</v>
      </c>
      <c r="AJ153" s="111">
        <v>46080</v>
      </c>
      <c r="AK153" t="s">
        <v>676</v>
      </c>
      <c r="AL153" t="s">
        <v>93</v>
      </c>
      <c r="AM153" t="s">
        <v>623</v>
      </c>
      <c r="AN153" s="112">
        <v>9900</v>
      </c>
      <c r="AO153" t="s">
        <v>90</v>
      </c>
      <c r="AP153" t="s">
        <v>91</v>
      </c>
      <c r="AQ153" s="112">
        <v>8319.33</v>
      </c>
      <c r="AR153" s="113">
        <v>1581</v>
      </c>
      <c r="AS153" s="113">
        <v>9900</v>
      </c>
      <c r="AT153" s="113">
        <v>9900</v>
      </c>
      <c r="AU153" s="113">
        <v>9900</v>
      </c>
      <c r="AV153" s="112">
        <v>9924.33</v>
      </c>
      <c r="AW153" s="112">
        <v>9924.33</v>
      </c>
      <c r="AX153" s="112">
        <v>773.79</v>
      </c>
      <c r="AY153" s="114">
        <v>7.8E-2</v>
      </c>
      <c r="BA153">
        <v>3</v>
      </c>
    </row>
    <row r="154" spans="1:53" ht="409.6" hidden="1">
      <c r="A154" t="s">
        <v>159</v>
      </c>
      <c r="B154" t="s">
        <v>159</v>
      </c>
      <c r="C154" t="s">
        <v>159</v>
      </c>
      <c r="D154" t="s">
        <v>677</v>
      </c>
      <c r="E154" s="3" t="s">
        <v>678</v>
      </c>
      <c r="F154" t="s">
        <v>162</v>
      </c>
      <c r="G154">
        <v>1</v>
      </c>
      <c r="I154" t="s">
        <v>159</v>
      </c>
      <c r="J154" t="s">
        <v>159</v>
      </c>
      <c r="K154" t="s">
        <v>159</v>
      </c>
      <c r="L154" t="s">
        <v>159</v>
      </c>
      <c r="M154" t="s">
        <v>159</v>
      </c>
      <c r="Q154" t="s">
        <v>163</v>
      </c>
      <c r="R154" t="s">
        <v>163</v>
      </c>
      <c r="S154" t="s">
        <v>163</v>
      </c>
      <c r="T154" t="s">
        <v>163</v>
      </c>
      <c r="U154" t="s">
        <v>163</v>
      </c>
      <c r="V154" t="s">
        <v>159</v>
      </c>
      <c r="W154" t="s">
        <v>159</v>
      </c>
      <c r="X154" t="s">
        <v>159</v>
      </c>
      <c r="Y154" t="s">
        <v>159</v>
      </c>
      <c r="Z154" t="s">
        <v>164</v>
      </c>
      <c r="AA154" t="s">
        <v>165</v>
      </c>
      <c r="AB154" t="s">
        <v>165</v>
      </c>
      <c r="AC154" t="s">
        <v>165</v>
      </c>
      <c r="AD154" t="s">
        <v>165</v>
      </c>
      <c r="AE154" t="s">
        <v>165</v>
      </c>
      <c r="AF154" s="113">
        <v>268398</v>
      </c>
      <c r="AG154" s="113">
        <v>0</v>
      </c>
      <c r="AH154" s="113">
        <v>283320</v>
      </c>
      <c r="AI154" t="s">
        <v>159</v>
      </c>
      <c r="AJ154" t="s">
        <v>159</v>
      </c>
      <c r="AK154" t="s">
        <v>165</v>
      </c>
      <c r="AL154" t="s">
        <v>159</v>
      </c>
      <c r="AM154" t="s">
        <v>166</v>
      </c>
      <c r="AN154" t="s">
        <v>165</v>
      </c>
      <c r="AO154" t="s">
        <v>165</v>
      </c>
      <c r="AP154" t="s">
        <v>165</v>
      </c>
      <c r="AQ154" s="112">
        <v>230055</v>
      </c>
      <c r="AR154" s="113">
        <v>43710</v>
      </c>
      <c r="AS154" s="113">
        <v>273765</v>
      </c>
      <c r="AT154" s="113">
        <v>230055</v>
      </c>
      <c r="AU154" s="113">
        <v>273765</v>
      </c>
      <c r="AV154" s="112">
        <v>278543</v>
      </c>
      <c r="AW154" s="112">
        <v>278543</v>
      </c>
      <c r="AX154" s="112">
        <v>6756.37</v>
      </c>
      <c r="AY154" s="114">
        <v>2.4299999999999999E-2</v>
      </c>
    </row>
    <row r="155" spans="1:53" hidden="1">
      <c r="A155" t="s">
        <v>80</v>
      </c>
      <c r="B155" t="s">
        <v>167</v>
      </c>
      <c r="C155">
        <v>44121708</v>
      </c>
      <c r="D155" t="s">
        <v>679</v>
      </c>
      <c r="E155" t="s">
        <v>680</v>
      </c>
      <c r="F155" t="s">
        <v>84</v>
      </c>
      <c r="G155">
        <v>1</v>
      </c>
      <c r="H155" t="s">
        <v>85</v>
      </c>
      <c r="I155" t="s">
        <v>86</v>
      </c>
      <c r="J155" s="111">
        <v>46080</v>
      </c>
      <c r="K155" t="s">
        <v>681</v>
      </c>
      <c r="L155" t="s">
        <v>93</v>
      </c>
      <c r="M155" t="s">
        <v>682</v>
      </c>
      <c r="N155" s="112">
        <v>13866</v>
      </c>
      <c r="O155" t="s">
        <v>90</v>
      </c>
      <c r="P155" t="s">
        <v>91</v>
      </c>
      <c r="Q155" s="112">
        <v>11652.1</v>
      </c>
      <c r="R155" s="113">
        <v>2214</v>
      </c>
      <c r="S155" s="113">
        <v>13866</v>
      </c>
      <c r="T155" s="113">
        <v>13866</v>
      </c>
      <c r="U155" s="113">
        <v>13866</v>
      </c>
      <c r="V155" t="s">
        <v>86</v>
      </c>
      <c r="W155" s="111">
        <v>46080</v>
      </c>
      <c r="X155" t="s">
        <v>540</v>
      </c>
      <c r="Y155" t="s">
        <v>93</v>
      </c>
      <c r="Z155" t="s">
        <v>541</v>
      </c>
      <c r="AA155" s="112">
        <v>14034</v>
      </c>
      <c r="AB155" t="s">
        <v>97</v>
      </c>
      <c r="AC155" t="s">
        <v>91</v>
      </c>
      <c r="AD155" s="112">
        <v>14034</v>
      </c>
      <c r="AE155" s="113">
        <v>2666</v>
      </c>
      <c r="AF155" s="113">
        <v>16700</v>
      </c>
      <c r="AG155" s="113">
        <v>14034</v>
      </c>
      <c r="AH155" s="113">
        <v>16700</v>
      </c>
      <c r="AI155" t="s">
        <v>86</v>
      </c>
      <c r="AJ155" s="111">
        <v>46080</v>
      </c>
      <c r="AK155" t="s">
        <v>683</v>
      </c>
      <c r="AL155" t="s">
        <v>93</v>
      </c>
      <c r="AM155" t="s">
        <v>684</v>
      </c>
      <c r="AN155" s="112">
        <v>15000</v>
      </c>
      <c r="AO155" t="s">
        <v>90</v>
      </c>
      <c r="AP155" t="s">
        <v>91</v>
      </c>
      <c r="AQ155" s="112">
        <v>12605.04</v>
      </c>
      <c r="AR155" s="113">
        <v>2395</v>
      </c>
      <c r="AS155" s="113">
        <v>15000</v>
      </c>
      <c r="AT155" s="113">
        <v>15000</v>
      </c>
      <c r="AU155" s="113">
        <v>15000</v>
      </c>
      <c r="AV155" s="112">
        <v>15188.82</v>
      </c>
      <c r="AW155" s="112">
        <v>15188.82</v>
      </c>
      <c r="AX155" s="112">
        <v>1426.63</v>
      </c>
      <c r="AY155" s="114">
        <v>9.3899999999999997E-2</v>
      </c>
      <c r="BA155">
        <v>3</v>
      </c>
    </row>
    <row r="156" spans="1:53" hidden="1">
      <c r="A156" t="s">
        <v>80</v>
      </c>
      <c r="B156" t="s">
        <v>167</v>
      </c>
      <c r="C156">
        <v>44121708</v>
      </c>
      <c r="D156" t="s">
        <v>685</v>
      </c>
      <c r="E156" t="s">
        <v>686</v>
      </c>
      <c r="F156" t="s">
        <v>84</v>
      </c>
      <c r="G156">
        <v>1</v>
      </c>
      <c r="H156" t="s">
        <v>85</v>
      </c>
      <c r="I156" t="s">
        <v>86</v>
      </c>
      <c r="J156" s="111">
        <v>46080</v>
      </c>
      <c r="K156" t="s">
        <v>540</v>
      </c>
      <c r="L156" t="s">
        <v>88</v>
      </c>
      <c r="M156" t="s">
        <v>541</v>
      </c>
      <c r="N156" s="112">
        <v>12687</v>
      </c>
      <c r="O156" t="s">
        <v>97</v>
      </c>
      <c r="P156" t="s">
        <v>91</v>
      </c>
      <c r="Q156" s="112">
        <v>12687</v>
      </c>
      <c r="R156" s="113">
        <v>2411</v>
      </c>
      <c r="S156" s="113">
        <v>15098</v>
      </c>
      <c r="T156" s="113">
        <v>12687</v>
      </c>
      <c r="U156" s="113">
        <v>15098</v>
      </c>
      <c r="V156" t="s">
        <v>86</v>
      </c>
      <c r="W156" s="111">
        <v>46080</v>
      </c>
      <c r="X156" t="s">
        <v>687</v>
      </c>
      <c r="Y156" t="s">
        <v>93</v>
      </c>
      <c r="Z156" t="s">
        <v>687</v>
      </c>
      <c r="AA156" s="112">
        <v>12000</v>
      </c>
      <c r="AB156" t="s">
        <v>90</v>
      </c>
      <c r="AC156" t="s">
        <v>91</v>
      </c>
      <c r="AD156" s="112">
        <v>10084.030000000001</v>
      </c>
      <c r="AE156" s="113">
        <v>1916</v>
      </c>
      <c r="AF156" s="113">
        <v>12000</v>
      </c>
      <c r="AG156" s="113">
        <v>12000</v>
      </c>
      <c r="AH156" s="113">
        <v>12000</v>
      </c>
      <c r="AI156" t="s">
        <v>86</v>
      </c>
      <c r="AJ156" s="111">
        <v>46080</v>
      </c>
      <c r="AK156" t="s">
        <v>174</v>
      </c>
      <c r="AL156" t="s">
        <v>88</v>
      </c>
      <c r="AM156" t="s">
        <v>665</v>
      </c>
      <c r="AN156" s="112">
        <v>14800</v>
      </c>
      <c r="AO156" t="s">
        <v>90</v>
      </c>
      <c r="AP156" t="s">
        <v>91</v>
      </c>
      <c r="AQ156" s="112">
        <v>12436.97</v>
      </c>
      <c r="AR156" s="113">
        <v>2363</v>
      </c>
      <c r="AS156" s="113">
        <v>14800</v>
      </c>
      <c r="AT156" s="113">
        <v>14800</v>
      </c>
      <c r="AU156" s="113">
        <v>14800</v>
      </c>
      <c r="AV156" s="112">
        <v>13965.84</v>
      </c>
      <c r="AW156" s="112">
        <v>13965.84</v>
      </c>
      <c r="AX156" s="112">
        <v>1708.96</v>
      </c>
      <c r="AY156" s="114">
        <v>0.12239999999999999</v>
      </c>
      <c r="BA156">
        <v>3</v>
      </c>
    </row>
    <row r="157" spans="1:53" hidden="1">
      <c r="A157" t="s">
        <v>80</v>
      </c>
      <c r="B157" t="s">
        <v>167</v>
      </c>
      <c r="C157">
        <v>44121708</v>
      </c>
      <c r="D157" t="s">
        <v>688</v>
      </c>
      <c r="E157" t="s">
        <v>689</v>
      </c>
      <c r="F157" t="s">
        <v>84</v>
      </c>
      <c r="G157">
        <v>1</v>
      </c>
      <c r="H157" t="s">
        <v>85</v>
      </c>
      <c r="I157" t="s">
        <v>86</v>
      </c>
      <c r="J157" s="111">
        <v>46080</v>
      </c>
      <c r="K157" t="s">
        <v>690</v>
      </c>
      <c r="L157" t="s">
        <v>88</v>
      </c>
      <c r="M157" t="s">
        <v>691</v>
      </c>
      <c r="N157" s="112">
        <v>47900</v>
      </c>
      <c r="O157" t="s">
        <v>90</v>
      </c>
      <c r="P157" t="s">
        <v>91</v>
      </c>
      <c r="Q157" s="112">
        <v>40252.1</v>
      </c>
      <c r="R157" s="113">
        <v>7648</v>
      </c>
      <c r="S157" s="113">
        <v>47900</v>
      </c>
      <c r="T157" s="113">
        <v>47900</v>
      </c>
      <c r="U157" s="113">
        <v>47900</v>
      </c>
      <c r="V157" t="s">
        <v>86</v>
      </c>
      <c r="W157" s="111">
        <v>46080</v>
      </c>
      <c r="X157" t="s">
        <v>692</v>
      </c>
      <c r="Y157" t="s">
        <v>88</v>
      </c>
      <c r="Z157" t="s">
        <v>693</v>
      </c>
      <c r="AA157" s="112">
        <v>51900</v>
      </c>
      <c r="AB157" t="s">
        <v>90</v>
      </c>
      <c r="AC157" t="s">
        <v>91</v>
      </c>
      <c r="AD157" s="112">
        <v>43613.45</v>
      </c>
      <c r="AE157" s="113">
        <v>8287</v>
      </c>
      <c r="AF157" s="113">
        <v>51900</v>
      </c>
      <c r="AG157" s="113">
        <v>51900</v>
      </c>
      <c r="AH157" s="113">
        <v>51900</v>
      </c>
      <c r="AI157" t="s">
        <v>86</v>
      </c>
      <c r="AJ157" s="111">
        <v>46080</v>
      </c>
      <c r="AK157" t="s">
        <v>694</v>
      </c>
      <c r="AL157" t="s">
        <v>88</v>
      </c>
      <c r="AM157" t="s">
        <v>695</v>
      </c>
      <c r="AN157" s="112">
        <v>50000</v>
      </c>
      <c r="AO157" t="s">
        <v>90</v>
      </c>
      <c r="AP157" t="s">
        <v>91</v>
      </c>
      <c r="AQ157" s="112">
        <v>42016.81</v>
      </c>
      <c r="AR157" s="113">
        <v>7983</v>
      </c>
      <c r="AS157" s="113">
        <v>50000</v>
      </c>
      <c r="AT157" s="113">
        <v>50000</v>
      </c>
      <c r="AU157" s="113">
        <v>50000</v>
      </c>
      <c r="AV157" s="112">
        <v>49933.33</v>
      </c>
      <c r="AW157" s="112">
        <v>49933.33</v>
      </c>
      <c r="AX157" s="112">
        <v>2000.83</v>
      </c>
      <c r="AY157" s="114">
        <v>4.0099999999999997E-2</v>
      </c>
      <c r="BA157">
        <v>3</v>
      </c>
    </row>
    <row r="158" spans="1:53" ht="409.6" hidden="1">
      <c r="A158" t="s">
        <v>159</v>
      </c>
      <c r="B158" t="s">
        <v>159</v>
      </c>
      <c r="C158" t="s">
        <v>159</v>
      </c>
      <c r="D158" t="s">
        <v>696</v>
      </c>
      <c r="E158" s="3" t="s">
        <v>697</v>
      </c>
      <c r="F158" t="s">
        <v>162</v>
      </c>
      <c r="G158">
        <v>1</v>
      </c>
      <c r="I158" t="s">
        <v>159</v>
      </c>
      <c r="J158" t="s">
        <v>159</v>
      </c>
      <c r="K158" t="s">
        <v>159</v>
      </c>
      <c r="L158" t="s">
        <v>159</v>
      </c>
      <c r="M158" t="s">
        <v>159</v>
      </c>
      <c r="Q158" t="s">
        <v>163</v>
      </c>
      <c r="R158" t="s">
        <v>163</v>
      </c>
      <c r="S158" t="s">
        <v>163</v>
      </c>
      <c r="T158" t="s">
        <v>163</v>
      </c>
      <c r="U158" t="s">
        <v>163</v>
      </c>
      <c r="V158" t="s">
        <v>159</v>
      </c>
      <c r="W158" t="s">
        <v>159</v>
      </c>
      <c r="X158" t="s">
        <v>159</v>
      </c>
      <c r="Y158" t="s">
        <v>159</v>
      </c>
      <c r="Z158" t="s">
        <v>164</v>
      </c>
      <c r="AA158" t="s">
        <v>165</v>
      </c>
      <c r="AB158" t="s">
        <v>165</v>
      </c>
      <c r="AC158" t="s">
        <v>165</v>
      </c>
      <c r="AD158" t="s">
        <v>165</v>
      </c>
      <c r="AE158" t="s">
        <v>165</v>
      </c>
      <c r="AF158" s="113">
        <v>739488</v>
      </c>
      <c r="AG158" s="113">
        <v>0</v>
      </c>
      <c r="AH158" s="113">
        <v>780603</v>
      </c>
      <c r="AI158" t="s">
        <v>159</v>
      </c>
      <c r="AJ158" t="s">
        <v>159</v>
      </c>
      <c r="AK158" t="s">
        <v>165</v>
      </c>
      <c r="AL158" t="s">
        <v>159</v>
      </c>
      <c r="AM158" t="s">
        <v>166</v>
      </c>
      <c r="AN158" t="s">
        <v>165</v>
      </c>
      <c r="AO158" t="s">
        <v>165</v>
      </c>
      <c r="AP158" t="s">
        <v>165</v>
      </c>
      <c r="AQ158" s="112">
        <v>636954</v>
      </c>
      <c r="AR158" s="113">
        <v>121021</v>
      </c>
      <c r="AS158" s="113">
        <v>757975</v>
      </c>
      <c r="AT158" s="113">
        <v>636954</v>
      </c>
      <c r="AU158" s="113">
        <v>757975</v>
      </c>
      <c r="AV158" s="112">
        <v>769289</v>
      </c>
      <c r="AW158" s="112">
        <v>769289</v>
      </c>
      <c r="AX158" s="112">
        <v>16000.64</v>
      </c>
      <c r="AY158" s="114">
        <v>2.0799999999999999E-2</v>
      </c>
    </row>
    <row r="159" spans="1:53" hidden="1">
      <c r="A159" t="s">
        <v>80</v>
      </c>
      <c r="B159" t="s">
        <v>167</v>
      </c>
      <c r="D159" t="s">
        <v>698</v>
      </c>
      <c r="E159" t="s">
        <v>699</v>
      </c>
      <c r="F159" t="s">
        <v>84</v>
      </c>
      <c r="G159">
        <v>1</v>
      </c>
      <c r="H159" t="s">
        <v>85</v>
      </c>
      <c r="I159" t="s">
        <v>86</v>
      </c>
      <c r="J159" s="111">
        <v>46080</v>
      </c>
      <c r="K159" t="s">
        <v>394</v>
      </c>
      <c r="L159" t="s">
        <v>88</v>
      </c>
      <c r="M159" t="s">
        <v>395</v>
      </c>
      <c r="N159" s="112">
        <v>32000</v>
      </c>
      <c r="O159" t="s">
        <v>90</v>
      </c>
      <c r="P159" t="s">
        <v>91</v>
      </c>
      <c r="Q159" s="112">
        <v>26890.76</v>
      </c>
      <c r="R159" s="113">
        <v>5109</v>
      </c>
      <c r="S159" s="113">
        <v>32000</v>
      </c>
      <c r="T159" s="113">
        <v>32000</v>
      </c>
      <c r="U159" s="113">
        <v>32000</v>
      </c>
      <c r="V159" t="s">
        <v>86</v>
      </c>
      <c r="W159" s="111">
        <v>46080</v>
      </c>
      <c r="X159" t="s">
        <v>700</v>
      </c>
      <c r="Y159" t="s">
        <v>93</v>
      </c>
      <c r="Z159" t="s">
        <v>701</v>
      </c>
      <c r="AA159" s="112">
        <v>24900</v>
      </c>
      <c r="AB159" t="s">
        <v>90</v>
      </c>
      <c r="AC159" t="s">
        <v>91</v>
      </c>
      <c r="AD159" s="112">
        <v>20924.37</v>
      </c>
      <c r="AE159" s="113">
        <v>3976</v>
      </c>
      <c r="AF159" s="113">
        <v>24900</v>
      </c>
      <c r="AG159" s="113">
        <v>24900</v>
      </c>
      <c r="AH159" s="113">
        <v>24900</v>
      </c>
      <c r="AI159" t="s">
        <v>86</v>
      </c>
      <c r="AJ159" s="111">
        <v>46080</v>
      </c>
      <c r="AK159" t="s">
        <v>702</v>
      </c>
      <c r="AL159" t="s">
        <v>93</v>
      </c>
      <c r="AM159" t="s">
        <v>703</v>
      </c>
      <c r="AN159" s="112">
        <v>25000</v>
      </c>
      <c r="AO159" t="s">
        <v>90</v>
      </c>
      <c r="AP159" t="s">
        <v>91</v>
      </c>
      <c r="AQ159" s="112">
        <v>21008.400000000001</v>
      </c>
      <c r="AR159" s="113">
        <v>3992</v>
      </c>
      <c r="AS159" s="113">
        <v>25000</v>
      </c>
      <c r="AT159" s="113">
        <v>25000</v>
      </c>
      <c r="AU159" s="113">
        <v>25000</v>
      </c>
      <c r="AV159" s="112">
        <v>27300</v>
      </c>
      <c r="AW159" s="112">
        <v>27300</v>
      </c>
      <c r="AX159" s="112">
        <v>4070.63</v>
      </c>
      <c r="AY159" s="114">
        <v>0.14910000000000001</v>
      </c>
      <c r="BA159">
        <v>3</v>
      </c>
    </row>
    <row r="160" spans="1:53" hidden="1">
      <c r="A160" t="s">
        <v>80</v>
      </c>
      <c r="B160" t="s">
        <v>167</v>
      </c>
      <c r="D160" t="s">
        <v>704</v>
      </c>
      <c r="E160" t="s">
        <v>705</v>
      </c>
      <c r="F160" t="s">
        <v>84</v>
      </c>
      <c r="G160">
        <v>1</v>
      </c>
      <c r="H160" t="s">
        <v>85</v>
      </c>
      <c r="I160" t="s">
        <v>86</v>
      </c>
      <c r="J160" s="111">
        <v>46080</v>
      </c>
      <c r="K160" t="s">
        <v>706</v>
      </c>
      <c r="L160" t="s">
        <v>93</v>
      </c>
      <c r="M160" t="s">
        <v>707</v>
      </c>
      <c r="N160" s="112">
        <v>18000</v>
      </c>
      <c r="O160" t="s">
        <v>90</v>
      </c>
      <c r="P160" t="s">
        <v>91</v>
      </c>
      <c r="Q160" s="112">
        <v>15126.05</v>
      </c>
      <c r="R160" s="113">
        <v>2874</v>
      </c>
      <c r="S160" s="113">
        <v>18000</v>
      </c>
      <c r="T160" s="113">
        <v>18000</v>
      </c>
      <c r="U160" s="113">
        <v>18000</v>
      </c>
      <c r="V160" t="s">
        <v>86</v>
      </c>
      <c r="W160" s="111">
        <v>46080</v>
      </c>
      <c r="X160" t="s">
        <v>540</v>
      </c>
      <c r="Y160" t="s">
        <v>88</v>
      </c>
      <c r="Z160" t="s">
        <v>708</v>
      </c>
      <c r="AA160" s="112">
        <v>14000</v>
      </c>
      <c r="AB160" t="s">
        <v>97</v>
      </c>
      <c r="AC160" t="s">
        <v>91</v>
      </c>
      <c r="AD160" s="112">
        <v>14000</v>
      </c>
      <c r="AE160" s="113">
        <v>2660</v>
      </c>
      <c r="AF160" s="113">
        <v>16660</v>
      </c>
      <c r="AG160" s="113">
        <v>14000</v>
      </c>
      <c r="AH160" s="113">
        <v>16660</v>
      </c>
      <c r="AI160" t="s">
        <v>86</v>
      </c>
      <c r="AJ160" s="111">
        <v>46080</v>
      </c>
      <c r="AK160" t="s">
        <v>683</v>
      </c>
      <c r="AL160" t="s">
        <v>93</v>
      </c>
      <c r="AM160" t="s">
        <v>684</v>
      </c>
      <c r="AN160" s="112">
        <v>16000</v>
      </c>
      <c r="AO160" t="s">
        <v>90</v>
      </c>
      <c r="AP160" t="s">
        <v>91</v>
      </c>
      <c r="AQ160" s="112">
        <v>13445.38</v>
      </c>
      <c r="AR160" s="113">
        <v>2555</v>
      </c>
      <c r="AS160" s="113">
        <v>16000</v>
      </c>
      <c r="AT160" s="113">
        <v>16000</v>
      </c>
      <c r="AU160" s="113">
        <v>16000</v>
      </c>
      <c r="AV160" s="112">
        <v>16886.669999999998</v>
      </c>
      <c r="AW160" s="112">
        <v>16886.669999999998</v>
      </c>
      <c r="AX160" s="112">
        <v>1019.08</v>
      </c>
      <c r="AY160" s="114">
        <v>6.0299999999999999E-2</v>
      </c>
      <c r="BA160">
        <v>3</v>
      </c>
    </row>
    <row r="161" spans="1:53" hidden="1">
      <c r="A161" t="s">
        <v>80</v>
      </c>
      <c r="B161" t="s">
        <v>148</v>
      </c>
      <c r="C161" t="s">
        <v>709</v>
      </c>
      <c r="D161" t="s">
        <v>710</v>
      </c>
      <c r="E161" t="s">
        <v>711</v>
      </c>
      <c r="F161" t="s">
        <v>84</v>
      </c>
      <c r="G161">
        <v>1</v>
      </c>
      <c r="H161" t="s">
        <v>196</v>
      </c>
      <c r="I161" t="s">
        <v>369</v>
      </c>
      <c r="J161" s="111">
        <v>46149</v>
      </c>
      <c r="K161" t="s">
        <v>208</v>
      </c>
      <c r="L161" t="s">
        <v>88</v>
      </c>
      <c r="M161" t="s">
        <v>208</v>
      </c>
      <c r="N161" s="112">
        <v>15525</v>
      </c>
      <c r="O161" t="s">
        <v>97</v>
      </c>
      <c r="P161" t="s">
        <v>91</v>
      </c>
      <c r="Q161" s="112">
        <v>15525</v>
      </c>
      <c r="R161" s="113">
        <v>2950</v>
      </c>
      <c r="S161" s="113">
        <v>18475</v>
      </c>
      <c r="T161" s="113">
        <v>15525</v>
      </c>
      <c r="U161" s="113">
        <v>18475</v>
      </c>
      <c r="V161" t="s">
        <v>86</v>
      </c>
      <c r="W161" s="111">
        <v>46144</v>
      </c>
      <c r="X161" t="s">
        <v>712</v>
      </c>
      <c r="Y161" t="s">
        <v>88</v>
      </c>
      <c r="Z161" t="s">
        <v>713</v>
      </c>
      <c r="AA161" s="112">
        <v>22000</v>
      </c>
      <c r="AB161" t="s">
        <v>97</v>
      </c>
      <c r="AC161" t="s">
        <v>91</v>
      </c>
      <c r="AD161" s="112">
        <v>22000</v>
      </c>
      <c r="AE161" s="113">
        <v>4180</v>
      </c>
      <c r="AF161" s="113">
        <v>26180</v>
      </c>
      <c r="AG161" s="113">
        <v>22000</v>
      </c>
      <c r="AH161" s="113">
        <v>26180</v>
      </c>
      <c r="AI161" t="s">
        <v>86</v>
      </c>
      <c r="AJ161" s="111">
        <v>46144</v>
      </c>
      <c r="AK161" t="s">
        <v>714</v>
      </c>
      <c r="AL161" t="s">
        <v>88</v>
      </c>
      <c r="AM161" t="s">
        <v>715</v>
      </c>
      <c r="AN161" s="112">
        <v>16000</v>
      </c>
      <c r="AO161" t="s">
        <v>97</v>
      </c>
      <c r="AP161" t="s">
        <v>91</v>
      </c>
      <c r="AQ161" s="112">
        <v>16000</v>
      </c>
      <c r="AR161" s="113">
        <v>3040</v>
      </c>
      <c r="AS161" s="113">
        <v>19040</v>
      </c>
      <c r="AT161" s="113">
        <v>16000</v>
      </c>
      <c r="AU161" s="113">
        <v>19040</v>
      </c>
      <c r="AV161" s="112">
        <v>21231.58</v>
      </c>
      <c r="AW161" s="112">
        <v>21231.58</v>
      </c>
      <c r="AX161" s="112">
        <v>4294.76</v>
      </c>
      <c r="AY161" s="114">
        <v>0.20230000000000001</v>
      </c>
      <c r="AZ161" t="s">
        <v>716</v>
      </c>
      <c r="BA161">
        <v>3</v>
      </c>
    </row>
    <row r="162" spans="1:53" hidden="1">
      <c r="A162" t="s">
        <v>80</v>
      </c>
      <c r="B162" t="s">
        <v>148</v>
      </c>
      <c r="C162" t="s">
        <v>709</v>
      </c>
      <c r="D162" t="s">
        <v>717</v>
      </c>
      <c r="E162" t="s">
        <v>718</v>
      </c>
      <c r="F162" t="s">
        <v>84</v>
      </c>
      <c r="G162">
        <v>1</v>
      </c>
      <c r="H162" t="s">
        <v>196</v>
      </c>
      <c r="I162" t="s">
        <v>86</v>
      </c>
      <c r="J162" s="111">
        <v>46094</v>
      </c>
      <c r="K162" t="s">
        <v>208</v>
      </c>
      <c r="L162" t="s">
        <v>93</v>
      </c>
      <c r="M162" t="s">
        <v>209</v>
      </c>
      <c r="N162" s="112">
        <v>33076</v>
      </c>
      <c r="O162" t="s">
        <v>97</v>
      </c>
      <c r="P162" t="s">
        <v>91</v>
      </c>
      <c r="Q162" s="112">
        <v>33076</v>
      </c>
      <c r="R162" s="113">
        <v>6284</v>
      </c>
      <c r="S162" s="113">
        <v>39360</v>
      </c>
      <c r="T162" s="113">
        <v>33076</v>
      </c>
      <c r="U162" s="113">
        <v>39360</v>
      </c>
      <c r="V162" t="s">
        <v>86</v>
      </c>
      <c r="W162" s="111">
        <v>46119</v>
      </c>
      <c r="X162" t="s">
        <v>299</v>
      </c>
      <c r="Y162" t="s">
        <v>93</v>
      </c>
      <c r="Z162" t="s">
        <v>300</v>
      </c>
      <c r="AA162" s="112">
        <v>31000</v>
      </c>
      <c r="AB162" t="s">
        <v>90</v>
      </c>
      <c r="AC162" t="s">
        <v>91</v>
      </c>
      <c r="AD162" s="112">
        <v>26050.42</v>
      </c>
      <c r="AE162" s="113">
        <v>4950</v>
      </c>
      <c r="AF162" s="113">
        <v>31000</v>
      </c>
      <c r="AG162" s="113">
        <v>31000</v>
      </c>
      <c r="AH162" s="113">
        <v>31000</v>
      </c>
      <c r="AV162" s="112">
        <v>35180.22</v>
      </c>
      <c r="AW162" s="112">
        <v>35180.22</v>
      </c>
      <c r="AX162" s="112">
        <v>5911.72</v>
      </c>
      <c r="AY162" s="114">
        <v>0.16800000000000001</v>
      </c>
      <c r="BA162">
        <v>2</v>
      </c>
    </row>
    <row r="163" spans="1:53" hidden="1">
      <c r="A163" t="s">
        <v>159</v>
      </c>
      <c r="B163" t="s">
        <v>159</v>
      </c>
      <c r="C163" t="s">
        <v>159</v>
      </c>
      <c r="D163" t="s">
        <v>719</v>
      </c>
      <c r="E163" t="s">
        <v>720</v>
      </c>
      <c r="F163" t="s">
        <v>162</v>
      </c>
      <c r="G163">
        <v>1</v>
      </c>
      <c r="I163" t="s">
        <v>159</v>
      </c>
      <c r="J163" t="s">
        <v>159</v>
      </c>
      <c r="K163" t="s">
        <v>159</v>
      </c>
      <c r="L163" t="s">
        <v>159</v>
      </c>
      <c r="M163" t="s">
        <v>159</v>
      </c>
      <c r="Q163" t="s">
        <v>163</v>
      </c>
      <c r="R163" t="s">
        <v>163</v>
      </c>
      <c r="S163" t="s">
        <v>163</v>
      </c>
      <c r="T163" t="s">
        <v>163</v>
      </c>
      <c r="U163" t="s">
        <v>163</v>
      </c>
      <c r="V163" t="s">
        <v>159</v>
      </c>
      <c r="W163" t="s">
        <v>159</v>
      </c>
      <c r="X163" t="s">
        <v>159</v>
      </c>
      <c r="Y163" t="s">
        <v>159</v>
      </c>
      <c r="Z163" t="s">
        <v>164</v>
      </c>
      <c r="AA163" t="s">
        <v>165</v>
      </c>
      <c r="AB163" t="s">
        <v>165</v>
      </c>
      <c r="AC163" t="s">
        <v>165</v>
      </c>
      <c r="AD163" t="s">
        <v>165</v>
      </c>
      <c r="AE163" t="s">
        <v>165</v>
      </c>
      <c r="AF163" s="113">
        <v>128550</v>
      </c>
      <c r="AG163" s="113">
        <v>0</v>
      </c>
      <c r="AH163" s="113">
        <v>135697</v>
      </c>
      <c r="AI163" t="s">
        <v>159</v>
      </c>
      <c r="AJ163" t="s">
        <v>159</v>
      </c>
      <c r="AK163" t="s">
        <v>165</v>
      </c>
      <c r="AL163" t="s">
        <v>159</v>
      </c>
      <c r="AM163" t="s">
        <v>166</v>
      </c>
      <c r="AN163" t="s">
        <v>165</v>
      </c>
      <c r="AO163" t="s">
        <v>165</v>
      </c>
      <c r="AP163" t="s">
        <v>165</v>
      </c>
      <c r="AQ163" s="112">
        <v>112346</v>
      </c>
      <c r="AR163" s="113">
        <v>21346</v>
      </c>
      <c r="AS163" s="113">
        <v>133692</v>
      </c>
      <c r="AT163" s="113">
        <v>112346</v>
      </c>
      <c r="AU163" s="113">
        <v>133692</v>
      </c>
      <c r="AV163" s="112">
        <v>134695</v>
      </c>
      <c r="AW163" s="112">
        <v>134695</v>
      </c>
      <c r="AX163" s="112">
        <v>1418.02</v>
      </c>
      <c r="AY163" s="114">
        <v>1.0500000000000001E-2</v>
      </c>
    </row>
    <row r="164" spans="1:53" ht="409.6" hidden="1">
      <c r="A164" t="s">
        <v>159</v>
      </c>
      <c r="B164" t="s">
        <v>159</v>
      </c>
      <c r="C164" t="s">
        <v>159</v>
      </c>
      <c r="D164" t="s">
        <v>721</v>
      </c>
      <c r="E164" s="3" t="s">
        <v>722</v>
      </c>
      <c r="F164" t="s">
        <v>162</v>
      </c>
      <c r="G164">
        <v>1</v>
      </c>
      <c r="I164" t="s">
        <v>159</v>
      </c>
      <c r="J164" t="s">
        <v>159</v>
      </c>
      <c r="K164" t="s">
        <v>159</v>
      </c>
      <c r="L164" t="s">
        <v>159</v>
      </c>
      <c r="M164" t="s">
        <v>159</v>
      </c>
      <c r="Q164" t="s">
        <v>163</v>
      </c>
      <c r="R164" t="s">
        <v>163</v>
      </c>
      <c r="S164" t="s">
        <v>163</v>
      </c>
      <c r="T164" t="s">
        <v>163</v>
      </c>
      <c r="U164" t="s">
        <v>163</v>
      </c>
      <c r="V164" t="s">
        <v>159</v>
      </c>
      <c r="W164" t="s">
        <v>159</v>
      </c>
      <c r="X164" t="s">
        <v>159</v>
      </c>
      <c r="Y164" t="s">
        <v>159</v>
      </c>
      <c r="Z164" t="s">
        <v>164</v>
      </c>
      <c r="AA164" t="s">
        <v>165</v>
      </c>
      <c r="AB164" t="s">
        <v>165</v>
      </c>
      <c r="AC164" t="s">
        <v>165</v>
      </c>
      <c r="AD164" t="s">
        <v>165</v>
      </c>
      <c r="AE164" t="s">
        <v>165</v>
      </c>
      <c r="AF164" s="113">
        <v>862241</v>
      </c>
      <c r="AG164" s="113">
        <v>0</v>
      </c>
      <c r="AH164" s="113">
        <v>910182</v>
      </c>
      <c r="AI164" t="s">
        <v>159</v>
      </c>
      <c r="AJ164" t="s">
        <v>159</v>
      </c>
      <c r="AK164" t="s">
        <v>165</v>
      </c>
      <c r="AL164" t="s">
        <v>159</v>
      </c>
      <c r="AM164" t="s">
        <v>166</v>
      </c>
      <c r="AN164" t="s">
        <v>165</v>
      </c>
      <c r="AO164" t="s">
        <v>165</v>
      </c>
      <c r="AP164" t="s">
        <v>165</v>
      </c>
      <c r="AQ164" s="112">
        <v>753555</v>
      </c>
      <c r="AR164" s="113">
        <v>143175</v>
      </c>
      <c r="AS164" s="113">
        <v>896731</v>
      </c>
      <c r="AT164" s="113">
        <v>753555</v>
      </c>
      <c r="AU164" s="113">
        <v>896731</v>
      </c>
      <c r="AV164" s="112">
        <v>903456</v>
      </c>
      <c r="AW164" s="112">
        <v>903456</v>
      </c>
      <c r="AX164" s="112">
        <v>9511.26</v>
      </c>
      <c r="AY164" s="114">
        <v>1.0500000000000001E-2</v>
      </c>
    </row>
    <row r="165" spans="1:53" hidden="1">
      <c r="A165" t="s">
        <v>80</v>
      </c>
      <c r="B165" t="s">
        <v>167</v>
      </c>
      <c r="C165">
        <v>14111530</v>
      </c>
      <c r="D165" t="s">
        <v>723</v>
      </c>
      <c r="E165" t="s">
        <v>724</v>
      </c>
      <c r="F165" t="s">
        <v>84</v>
      </c>
      <c r="G165">
        <v>1</v>
      </c>
      <c r="H165" t="s">
        <v>85</v>
      </c>
      <c r="I165" t="s">
        <v>86</v>
      </c>
      <c r="J165" s="111">
        <v>46090</v>
      </c>
      <c r="K165" t="s">
        <v>725</v>
      </c>
      <c r="L165" t="s">
        <v>93</v>
      </c>
      <c r="M165" t="s">
        <v>726</v>
      </c>
      <c r="N165" s="112">
        <v>3200</v>
      </c>
      <c r="O165" t="s">
        <v>90</v>
      </c>
      <c r="P165" t="s">
        <v>91</v>
      </c>
      <c r="Q165" s="112">
        <v>2689.08</v>
      </c>
      <c r="R165" s="113">
        <v>511</v>
      </c>
      <c r="S165" s="113">
        <v>3200</v>
      </c>
      <c r="T165" s="113">
        <v>3200</v>
      </c>
      <c r="U165" s="113">
        <v>3200</v>
      </c>
      <c r="V165" t="s">
        <v>86</v>
      </c>
      <c r="W165" s="111">
        <v>46090</v>
      </c>
      <c r="X165" t="s">
        <v>422</v>
      </c>
      <c r="Y165" t="s">
        <v>93</v>
      </c>
      <c r="Z165" t="s">
        <v>727</v>
      </c>
      <c r="AA165" s="112">
        <v>3200</v>
      </c>
      <c r="AB165" t="s">
        <v>90</v>
      </c>
      <c r="AC165" t="s">
        <v>91</v>
      </c>
      <c r="AD165" s="112">
        <v>2689.08</v>
      </c>
      <c r="AE165" s="113">
        <v>511</v>
      </c>
      <c r="AF165" s="113">
        <v>3200</v>
      </c>
      <c r="AG165" s="113">
        <v>3200</v>
      </c>
      <c r="AH165" s="113">
        <v>3200</v>
      </c>
      <c r="AI165" t="s">
        <v>86</v>
      </c>
      <c r="AJ165" s="111">
        <v>46090</v>
      </c>
      <c r="AK165" t="s">
        <v>728</v>
      </c>
      <c r="AL165" t="s">
        <v>93</v>
      </c>
      <c r="AM165" t="s">
        <v>729</v>
      </c>
      <c r="AN165" s="112">
        <v>2500</v>
      </c>
      <c r="AO165" t="s">
        <v>90</v>
      </c>
      <c r="AP165" t="s">
        <v>91</v>
      </c>
      <c r="AQ165" s="112">
        <v>2100.84</v>
      </c>
      <c r="AR165" s="113">
        <v>399</v>
      </c>
      <c r="AS165" s="113">
        <v>2500</v>
      </c>
      <c r="AT165" s="113">
        <v>2500</v>
      </c>
      <c r="AU165" s="113">
        <v>2500</v>
      </c>
      <c r="AV165" s="112">
        <v>2966.67</v>
      </c>
      <c r="AW165" s="112">
        <v>2966.67</v>
      </c>
      <c r="AX165" s="112">
        <v>404.15</v>
      </c>
      <c r="AY165" s="114">
        <v>0.13619999999999999</v>
      </c>
      <c r="BA165">
        <v>3</v>
      </c>
    </row>
    <row r="166" spans="1:53" hidden="1">
      <c r="A166" t="s">
        <v>80</v>
      </c>
      <c r="B166" t="s">
        <v>167</v>
      </c>
      <c r="C166">
        <v>14111530</v>
      </c>
      <c r="D166" t="s">
        <v>730</v>
      </c>
      <c r="E166" t="s">
        <v>731</v>
      </c>
      <c r="F166" t="s">
        <v>84</v>
      </c>
      <c r="G166">
        <v>1</v>
      </c>
      <c r="H166" t="s">
        <v>85</v>
      </c>
      <c r="I166" t="s">
        <v>86</v>
      </c>
      <c r="J166" s="111">
        <v>46090</v>
      </c>
      <c r="K166" t="s">
        <v>732</v>
      </c>
      <c r="L166" t="s">
        <v>93</v>
      </c>
      <c r="M166" t="s">
        <v>733</v>
      </c>
      <c r="N166" s="112">
        <v>2126</v>
      </c>
      <c r="O166" t="s">
        <v>90</v>
      </c>
      <c r="P166" t="s">
        <v>91</v>
      </c>
      <c r="Q166" s="112">
        <v>1786.55</v>
      </c>
      <c r="R166" s="113">
        <v>339</v>
      </c>
      <c r="S166" s="113">
        <v>2126</v>
      </c>
      <c r="T166" s="113">
        <v>2126</v>
      </c>
      <c r="U166" s="113">
        <v>2126</v>
      </c>
      <c r="V166" t="s">
        <v>86</v>
      </c>
      <c r="W166" s="111">
        <v>46090</v>
      </c>
      <c r="X166" t="s">
        <v>734</v>
      </c>
      <c r="Y166" t="s">
        <v>93</v>
      </c>
      <c r="Z166" t="s">
        <v>735</v>
      </c>
      <c r="AA166" s="112">
        <v>2500</v>
      </c>
      <c r="AB166" t="s">
        <v>90</v>
      </c>
      <c r="AC166" t="s">
        <v>91</v>
      </c>
      <c r="AD166" s="112">
        <v>2100.84</v>
      </c>
      <c r="AE166" s="113">
        <v>399</v>
      </c>
      <c r="AF166" s="113">
        <v>2500</v>
      </c>
      <c r="AG166" s="113">
        <v>2101</v>
      </c>
      <c r="AH166" s="113">
        <v>2500</v>
      </c>
      <c r="AI166" t="s">
        <v>86</v>
      </c>
      <c r="AJ166" s="111">
        <v>46090</v>
      </c>
      <c r="AK166" t="s">
        <v>736</v>
      </c>
      <c r="AL166" t="s">
        <v>88</v>
      </c>
      <c r="AM166" t="s">
        <v>737</v>
      </c>
      <c r="AN166" s="112">
        <v>1785</v>
      </c>
      <c r="AO166" t="s">
        <v>90</v>
      </c>
      <c r="AP166" t="s">
        <v>91</v>
      </c>
      <c r="AQ166" s="112">
        <v>1500</v>
      </c>
      <c r="AR166" s="113">
        <v>285</v>
      </c>
      <c r="AS166" s="113">
        <v>1785</v>
      </c>
      <c r="AT166" s="113">
        <v>1785</v>
      </c>
      <c r="AU166" s="113">
        <v>1785</v>
      </c>
      <c r="AV166" s="112">
        <v>2137</v>
      </c>
      <c r="AW166" s="112">
        <v>2137</v>
      </c>
      <c r="AX166" s="112">
        <v>357.63</v>
      </c>
      <c r="AY166" s="114">
        <v>0.1673</v>
      </c>
      <c r="BA166">
        <v>3</v>
      </c>
    </row>
    <row r="167" spans="1:53" hidden="1">
      <c r="A167" t="s">
        <v>80</v>
      </c>
      <c r="B167" t="s">
        <v>167</v>
      </c>
      <c r="C167">
        <v>14111519</v>
      </c>
      <c r="D167" t="s">
        <v>738</v>
      </c>
      <c r="E167" t="s">
        <v>739</v>
      </c>
      <c r="F167" t="s">
        <v>84</v>
      </c>
      <c r="G167">
        <v>1</v>
      </c>
      <c r="H167" t="s">
        <v>85</v>
      </c>
      <c r="I167" t="s">
        <v>99</v>
      </c>
      <c r="J167" s="111">
        <v>46090</v>
      </c>
      <c r="K167" t="s">
        <v>540</v>
      </c>
      <c r="L167" t="s">
        <v>88</v>
      </c>
      <c r="M167" t="s">
        <v>541</v>
      </c>
      <c r="N167" s="112">
        <v>6500</v>
      </c>
      <c r="O167" t="s">
        <v>90</v>
      </c>
      <c r="P167" t="s">
        <v>91</v>
      </c>
      <c r="Q167" s="112">
        <v>5462.18</v>
      </c>
      <c r="R167" s="113">
        <v>1038</v>
      </c>
      <c r="S167" s="113">
        <v>6500</v>
      </c>
      <c r="T167" s="113">
        <v>6500</v>
      </c>
      <c r="U167" s="113">
        <v>6500</v>
      </c>
      <c r="V167" t="s">
        <v>99</v>
      </c>
      <c r="W167" s="111">
        <v>46090</v>
      </c>
      <c r="X167" t="s">
        <v>740</v>
      </c>
      <c r="Y167" t="s">
        <v>88</v>
      </c>
      <c r="Z167" t="s">
        <v>687</v>
      </c>
      <c r="AA167" s="112">
        <v>5800</v>
      </c>
      <c r="AB167" t="s">
        <v>90</v>
      </c>
      <c r="AC167" t="s">
        <v>91</v>
      </c>
      <c r="AD167" s="112">
        <v>4873.95</v>
      </c>
      <c r="AE167" s="113">
        <v>926</v>
      </c>
      <c r="AF167" s="113">
        <v>5800</v>
      </c>
      <c r="AG167" s="113">
        <v>4874</v>
      </c>
      <c r="AH167" s="113">
        <v>5800</v>
      </c>
      <c r="AI167" t="s">
        <v>99</v>
      </c>
      <c r="AJ167" s="111">
        <v>46090</v>
      </c>
      <c r="AK167" t="s">
        <v>524</v>
      </c>
      <c r="AL167" t="s">
        <v>93</v>
      </c>
      <c r="AM167" t="s">
        <v>525</v>
      </c>
      <c r="AN167" s="112">
        <v>6050</v>
      </c>
      <c r="AO167" t="s">
        <v>97</v>
      </c>
      <c r="AP167" t="s">
        <v>91</v>
      </c>
      <c r="AQ167" s="112">
        <v>6050</v>
      </c>
      <c r="AR167" s="113">
        <v>1150</v>
      </c>
      <c r="AS167" s="113">
        <v>7200</v>
      </c>
      <c r="AT167" s="113">
        <v>6050</v>
      </c>
      <c r="AU167" s="113">
        <v>7200</v>
      </c>
      <c r="AV167" s="112">
        <v>6499.83</v>
      </c>
      <c r="AW167" s="112">
        <v>6499.83</v>
      </c>
      <c r="AX167" s="112">
        <v>699.75</v>
      </c>
      <c r="AY167" s="114">
        <v>0.1077</v>
      </c>
      <c r="BA167">
        <v>3</v>
      </c>
    </row>
    <row r="168" spans="1:53" ht="316.89999999999998" hidden="1">
      <c r="A168" t="s">
        <v>159</v>
      </c>
      <c r="B168" t="s">
        <v>159</v>
      </c>
      <c r="C168" t="s">
        <v>159</v>
      </c>
      <c r="D168" t="s">
        <v>741</v>
      </c>
      <c r="E168" s="3" t="s">
        <v>742</v>
      </c>
      <c r="F168" t="s">
        <v>162</v>
      </c>
      <c r="G168">
        <v>1</v>
      </c>
      <c r="I168" t="s">
        <v>159</v>
      </c>
      <c r="J168" t="s">
        <v>159</v>
      </c>
      <c r="K168" t="s">
        <v>159</v>
      </c>
      <c r="L168" t="s">
        <v>159</v>
      </c>
      <c r="M168" t="s">
        <v>159</v>
      </c>
      <c r="Q168" t="s">
        <v>163</v>
      </c>
      <c r="R168" t="s">
        <v>163</v>
      </c>
      <c r="S168" t="s">
        <v>163</v>
      </c>
      <c r="T168" t="s">
        <v>163</v>
      </c>
      <c r="U168" t="s">
        <v>163</v>
      </c>
      <c r="V168" t="s">
        <v>159</v>
      </c>
      <c r="W168" t="s">
        <v>159</v>
      </c>
      <c r="X168" t="s">
        <v>159</v>
      </c>
      <c r="Y168" t="s">
        <v>159</v>
      </c>
      <c r="Z168" t="s">
        <v>164</v>
      </c>
      <c r="AA168" t="s">
        <v>165</v>
      </c>
      <c r="AB168" t="s">
        <v>165</v>
      </c>
      <c r="AC168" t="s">
        <v>165</v>
      </c>
      <c r="AD168" t="s">
        <v>165</v>
      </c>
      <c r="AE168" t="s">
        <v>165</v>
      </c>
      <c r="AF168" s="113">
        <v>150217</v>
      </c>
      <c r="AG168" s="113">
        <v>0</v>
      </c>
      <c r="AH168" s="113">
        <v>158569</v>
      </c>
      <c r="AI168" t="s">
        <v>159</v>
      </c>
      <c r="AJ168" t="s">
        <v>159</v>
      </c>
      <c r="AK168" t="s">
        <v>165</v>
      </c>
      <c r="AL168" t="s">
        <v>159</v>
      </c>
      <c r="AM168" t="s">
        <v>166</v>
      </c>
      <c r="AN168" t="s">
        <v>165</v>
      </c>
      <c r="AO168" t="s">
        <v>165</v>
      </c>
      <c r="AP168" t="s">
        <v>165</v>
      </c>
      <c r="AQ168" s="112">
        <v>129389</v>
      </c>
      <c r="AR168" s="113">
        <v>24584</v>
      </c>
      <c r="AS168" s="113">
        <v>153972</v>
      </c>
      <c r="AT168" s="113">
        <v>129389</v>
      </c>
      <c r="AU168" s="113">
        <v>153972</v>
      </c>
      <c r="AV168" s="112">
        <v>156271</v>
      </c>
      <c r="AW168" s="112">
        <v>156271</v>
      </c>
      <c r="AX168" s="112">
        <v>3250.32</v>
      </c>
      <c r="AY168" s="114">
        <v>2.0799999999999999E-2</v>
      </c>
    </row>
    <row r="169" spans="1:53" hidden="1">
      <c r="A169" t="s">
        <v>80</v>
      </c>
      <c r="B169" t="s">
        <v>167</v>
      </c>
      <c r="D169" t="s">
        <v>743</v>
      </c>
      <c r="E169" t="s">
        <v>744</v>
      </c>
      <c r="F169" t="s">
        <v>84</v>
      </c>
      <c r="G169">
        <v>1</v>
      </c>
      <c r="H169" t="s">
        <v>85</v>
      </c>
      <c r="I169" t="s">
        <v>86</v>
      </c>
      <c r="J169" s="111">
        <v>46090</v>
      </c>
      <c r="K169" t="s">
        <v>540</v>
      </c>
      <c r="L169" t="s">
        <v>93</v>
      </c>
      <c r="M169" t="s">
        <v>541</v>
      </c>
      <c r="N169" s="112">
        <v>12500</v>
      </c>
      <c r="O169" t="s">
        <v>97</v>
      </c>
      <c r="P169" t="s">
        <v>91</v>
      </c>
      <c r="Q169" s="112">
        <v>12500</v>
      </c>
      <c r="R169" s="113">
        <v>2375</v>
      </c>
      <c r="S169" s="113">
        <v>14875</v>
      </c>
      <c r="T169" s="113">
        <v>12500</v>
      </c>
      <c r="U169" s="113">
        <v>14875</v>
      </c>
      <c r="V169" t="s">
        <v>86</v>
      </c>
      <c r="W169" s="111">
        <v>46090</v>
      </c>
      <c r="X169" t="s">
        <v>745</v>
      </c>
      <c r="Y169" t="s">
        <v>93</v>
      </c>
      <c r="Z169" t="s">
        <v>746</v>
      </c>
      <c r="AA169" s="112">
        <v>12600</v>
      </c>
      <c r="AB169" t="s">
        <v>90</v>
      </c>
      <c r="AC169" t="s">
        <v>91</v>
      </c>
      <c r="AD169" s="112">
        <v>10588.24</v>
      </c>
      <c r="AE169" s="113">
        <v>2012</v>
      </c>
      <c r="AF169" s="113">
        <v>12600</v>
      </c>
      <c r="AG169" s="113">
        <v>12600</v>
      </c>
      <c r="AH169" s="113">
        <v>12600</v>
      </c>
      <c r="AI169" t="s">
        <v>86</v>
      </c>
      <c r="AJ169" s="111">
        <v>46090</v>
      </c>
      <c r="AK169" t="s">
        <v>747</v>
      </c>
      <c r="AL169" t="s">
        <v>93</v>
      </c>
      <c r="AM169" t="s">
        <v>748</v>
      </c>
      <c r="AN169" s="112">
        <v>12000</v>
      </c>
      <c r="AO169" t="s">
        <v>90</v>
      </c>
      <c r="AP169" t="s">
        <v>91</v>
      </c>
      <c r="AQ169" s="112">
        <v>10084.030000000001</v>
      </c>
      <c r="AR169" s="113">
        <v>1916</v>
      </c>
      <c r="AS169" s="113">
        <v>12000</v>
      </c>
      <c r="AT169" s="113">
        <v>12000</v>
      </c>
      <c r="AU169" s="113">
        <v>12000</v>
      </c>
      <c r="AV169" s="112">
        <v>13158.33</v>
      </c>
      <c r="AW169" s="112">
        <v>13158.33</v>
      </c>
      <c r="AX169" s="112">
        <v>1516.64</v>
      </c>
      <c r="AY169" s="114">
        <v>0.1153</v>
      </c>
      <c r="BA169">
        <v>3</v>
      </c>
    </row>
    <row r="170" spans="1:53" hidden="1">
      <c r="A170" t="s">
        <v>80</v>
      </c>
      <c r="B170" t="s">
        <v>167</v>
      </c>
      <c r="D170" t="s">
        <v>749</v>
      </c>
      <c r="E170" t="s">
        <v>750</v>
      </c>
      <c r="F170" t="s">
        <v>84</v>
      </c>
      <c r="G170">
        <v>1</v>
      </c>
      <c r="H170" t="s">
        <v>85</v>
      </c>
      <c r="I170" t="s">
        <v>86</v>
      </c>
      <c r="J170" s="111">
        <v>46090</v>
      </c>
      <c r="K170" t="s">
        <v>540</v>
      </c>
      <c r="L170" t="s">
        <v>93</v>
      </c>
      <c r="M170" t="s">
        <v>541</v>
      </c>
      <c r="N170" s="112">
        <v>1000</v>
      </c>
      <c r="O170" t="s">
        <v>97</v>
      </c>
      <c r="P170" t="s">
        <v>91</v>
      </c>
      <c r="Q170" s="112">
        <v>1000</v>
      </c>
      <c r="R170" s="113">
        <v>190</v>
      </c>
      <c r="S170" s="113">
        <v>1190</v>
      </c>
      <c r="T170" s="113">
        <v>1000</v>
      </c>
      <c r="U170" s="113">
        <v>1190</v>
      </c>
      <c r="V170" t="s">
        <v>86</v>
      </c>
      <c r="W170" s="111">
        <v>46090</v>
      </c>
      <c r="X170" t="s">
        <v>751</v>
      </c>
      <c r="Y170" t="s">
        <v>93</v>
      </c>
      <c r="Z170" t="s">
        <v>752</v>
      </c>
      <c r="AA170" s="112">
        <v>1671</v>
      </c>
      <c r="AB170" t="s">
        <v>90</v>
      </c>
      <c r="AC170" t="s">
        <v>91</v>
      </c>
      <c r="AD170" s="112">
        <v>1404.2</v>
      </c>
      <c r="AE170" s="113">
        <v>267</v>
      </c>
      <c r="AF170" s="113">
        <v>1671</v>
      </c>
      <c r="AG170" s="113">
        <v>1671</v>
      </c>
      <c r="AH170" s="113">
        <v>1671</v>
      </c>
      <c r="AI170" t="s">
        <v>86</v>
      </c>
      <c r="AJ170" s="111">
        <v>46090</v>
      </c>
      <c r="AK170" t="s">
        <v>753</v>
      </c>
      <c r="AL170" t="s">
        <v>93</v>
      </c>
      <c r="AM170" t="s">
        <v>754</v>
      </c>
      <c r="AN170" s="112">
        <v>1400</v>
      </c>
      <c r="AO170" t="s">
        <v>90</v>
      </c>
      <c r="AP170" t="s">
        <v>91</v>
      </c>
      <c r="AQ170" s="112">
        <v>1176.47</v>
      </c>
      <c r="AR170" s="113">
        <v>224</v>
      </c>
      <c r="AS170" s="113">
        <v>1400</v>
      </c>
      <c r="AT170" s="113">
        <v>1400</v>
      </c>
      <c r="AU170" s="113">
        <v>1400</v>
      </c>
      <c r="AV170" s="112">
        <v>1420.33</v>
      </c>
      <c r="AW170" s="112">
        <v>1420.33</v>
      </c>
      <c r="AX170" s="112">
        <v>241.14</v>
      </c>
      <c r="AY170" s="114">
        <v>0.16980000000000001</v>
      </c>
      <c r="BA170">
        <v>3</v>
      </c>
    </row>
    <row r="171" spans="1:53" hidden="1">
      <c r="A171" t="s">
        <v>80</v>
      </c>
      <c r="B171" t="s">
        <v>167</v>
      </c>
      <c r="D171" t="s">
        <v>755</v>
      </c>
      <c r="E171" t="s">
        <v>756</v>
      </c>
      <c r="F171" t="s">
        <v>84</v>
      </c>
      <c r="G171">
        <v>1</v>
      </c>
      <c r="H171" t="s">
        <v>85</v>
      </c>
      <c r="I171" t="s">
        <v>86</v>
      </c>
      <c r="J171" s="111">
        <v>46090</v>
      </c>
      <c r="K171" t="s">
        <v>540</v>
      </c>
      <c r="L171" t="s">
        <v>93</v>
      </c>
      <c r="M171" t="s">
        <v>541</v>
      </c>
      <c r="N171" s="112">
        <v>3600</v>
      </c>
      <c r="O171" t="s">
        <v>97</v>
      </c>
      <c r="P171" t="s">
        <v>91</v>
      </c>
      <c r="Q171" s="112">
        <v>3600</v>
      </c>
      <c r="R171" s="113">
        <v>684</v>
      </c>
      <c r="S171" s="113">
        <v>4284</v>
      </c>
      <c r="T171" s="113">
        <v>3600</v>
      </c>
      <c r="U171" s="113">
        <v>4284</v>
      </c>
      <c r="V171" t="s">
        <v>86</v>
      </c>
      <c r="W171" s="111">
        <v>46090</v>
      </c>
      <c r="X171" t="s">
        <v>757</v>
      </c>
      <c r="Y171" t="s">
        <v>93</v>
      </c>
      <c r="Z171" t="s">
        <v>758</v>
      </c>
      <c r="AA171" s="112">
        <v>3000</v>
      </c>
      <c r="AB171" t="s">
        <v>90</v>
      </c>
      <c r="AC171" t="s">
        <v>91</v>
      </c>
      <c r="AD171" s="112">
        <v>2521.0100000000002</v>
      </c>
      <c r="AE171" s="113">
        <v>479</v>
      </c>
      <c r="AF171" s="113">
        <v>3000</v>
      </c>
      <c r="AG171" s="113">
        <v>3000</v>
      </c>
      <c r="AH171" s="113">
        <v>3000</v>
      </c>
      <c r="AI171" t="s">
        <v>86</v>
      </c>
      <c r="AJ171" s="111">
        <v>46090</v>
      </c>
      <c r="AK171" t="s">
        <v>174</v>
      </c>
      <c r="AL171" t="s">
        <v>93</v>
      </c>
      <c r="AM171" t="s">
        <v>759</v>
      </c>
      <c r="AN171" s="112">
        <v>3500</v>
      </c>
      <c r="AO171" t="s">
        <v>90</v>
      </c>
      <c r="AP171" t="s">
        <v>91</v>
      </c>
      <c r="AQ171" s="112">
        <v>2941.18</v>
      </c>
      <c r="AR171" s="113">
        <v>559</v>
      </c>
      <c r="AS171" s="113">
        <v>3500</v>
      </c>
      <c r="AT171" s="113">
        <v>3500</v>
      </c>
      <c r="AU171" s="113">
        <v>3500</v>
      </c>
      <c r="AV171" s="112">
        <v>3594.67</v>
      </c>
      <c r="AW171" s="112">
        <v>3594.67</v>
      </c>
      <c r="AX171" s="112">
        <v>647.21</v>
      </c>
      <c r="AY171" s="114">
        <v>0.18</v>
      </c>
      <c r="BA171">
        <v>3</v>
      </c>
    </row>
    <row r="172" spans="1:53" hidden="1">
      <c r="A172" t="s">
        <v>80</v>
      </c>
      <c r="B172" t="s">
        <v>167</v>
      </c>
      <c r="D172" t="s">
        <v>760</v>
      </c>
      <c r="E172" t="s">
        <v>761</v>
      </c>
      <c r="F172" t="s">
        <v>84</v>
      </c>
      <c r="G172">
        <v>1</v>
      </c>
      <c r="H172" t="s">
        <v>85</v>
      </c>
      <c r="I172" t="s">
        <v>86</v>
      </c>
      <c r="J172" s="111">
        <v>46090</v>
      </c>
      <c r="K172" t="s">
        <v>540</v>
      </c>
      <c r="L172" t="s">
        <v>93</v>
      </c>
      <c r="M172" t="s">
        <v>541</v>
      </c>
      <c r="N172" s="112">
        <v>3699</v>
      </c>
      <c r="O172" t="s">
        <v>97</v>
      </c>
      <c r="P172" t="s">
        <v>91</v>
      </c>
      <c r="Q172" s="112">
        <v>3699</v>
      </c>
      <c r="R172" s="113">
        <v>703</v>
      </c>
      <c r="S172" s="113">
        <v>4402</v>
      </c>
      <c r="T172" s="113">
        <v>3699</v>
      </c>
      <c r="U172" s="113">
        <v>4402</v>
      </c>
      <c r="V172" t="s">
        <v>86</v>
      </c>
      <c r="W172" s="111">
        <v>46090</v>
      </c>
      <c r="X172" t="s">
        <v>740</v>
      </c>
      <c r="Y172" t="s">
        <v>93</v>
      </c>
      <c r="Z172" t="s">
        <v>687</v>
      </c>
      <c r="AA172" s="112">
        <v>3900</v>
      </c>
      <c r="AB172" t="s">
        <v>90</v>
      </c>
      <c r="AC172" t="s">
        <v>91</v>
      </c>
      <c r="AD172" s="112">
        <v>3277.31</v>
      </c>
      <c r="AE172" s="113">
        <v>623</v>
      </c>
      <c r="AF172" s="113">
        <v>3900</v>
      </c>
      <c r="AG172" s="113">
        <v>3900</v>
      </c>
      <c r="AH172" s="113">
        <v>3900</v>
      </c>
      <c r="AI172" t="s">
        <v>86</v>
      </c>
      <c r="AJ172" s="111">
        <v>46090</v>
      </c>
      <c r="AK172" t="s">
        <v>174</v>
      </c>
      <c r="AL172" t="s">
        <v>93</v>
      </c>
      <c r="AM172" t="s">
        <v>759</v>
      </c>
      <c r="AN172" s="112">
        <v>4500</v>
      </c>
      <c r="AO172" t="s">
        <v>90</v>
      </c>
      <c r="AP172" t="s">
        <v>91</v>
      </c>
      <c r="AQ172" s="112">
        <v>3781.51</v>
      </c>
      <c r="AR172" s="113">
        <v>718</v>
      </c>
      <c r="AS172" s="113">
        <v>4500</v>
      </c>
      <c r="AT172" s="113">
        <v>4500</v>
      </c>
      <c r="AU172" s="113">
        <v>4500</v>
      </c>
      <c r="AV172" s="112">
        <v>4267.2700000000004</v>
      </c>
      <c r="AW172" s="112">
        <v>4267.2700000000004</v>
      </c>
      <c r="AX172" s="112">
        <v>321.83</v>
      </c>
      <c r="AY172" s="114">
        <v>7.5399999999999995E-2</v>
      </c>
      <c r="BA172">
        <v>3</v>
      </c>
    </row>
    <row r="173" spans="1:53" hidden="1">
      <c r="A173" t="s">
        <v>80</v>
      </c>
      <c r="B173" t="s">
        <v>167</v>
      </c>
      <c r="D173" t="s">
        <v>762</v>
      </c>
      <c r="E173" t="s">
        <v>763</v>
      </c>
      <c r="F173" t="s">
        <v>84</v>
      </c>
      <c r="G173">
        <v>1</v>
      </c>
      <c r="H173" t="s">
        <v>85</v>
      </c>
      <c r="I173" t="s">
        <v>86</v>
      </c>
      <c r="J173" s="111">
        <v>46090</v>
      </c>
      <c r="K173" t="s">
        <v>764</v>
      </c>
      <c r="L173" t="s">
        <v>93</v>
      </c>
      <c r="M173" t="s">
        <v>765</v>
      </c>
      <c r="N173" s="112">
        <v>40000</v>
      </c>
      <c r="O173" t="s">
        <v>90</v>
      </c>
      <c r="P173" t="s">
        <v>91</v>
      </c>
      <c r="Q173" s="112">
        <v>33613.449999999997</v>
      </c>
      <c r="R173" s="113">
        <v>6387</v>
      </c>
      <c r="S173" s="113">
        <v>40000</v>
      </c>
      <c r="T173" s="113">
        <v>33613</v>
      </c>
      <c r="U173" s="113">
        <v>40000</v>
      </c>
      <c r="V173" t="s">
        <v>86</v>
      </c>
      <c r="W173" s="111">
        <v>46090</v>
      </c>
      <c r="X173" t="s">
        <v>766</v>
      </c>
      <c r="Y173" t="s">
        <v>93</v>
      </c>
      <c r="Z173" t="s">
        <v>767</v>
      </c>
      <c r="AA173" s="112">
        <v>32000</v>
      </c>
      <c r="AB173" t="s">
        <v>90</v>
      </c>
      <c r="AC173" t="s">
        <v>91</v>
      </c>
      <c r="AD173" s="112">
        <v>26890.76</v>
      </c>
      <c r="AE173" s="113">
        <v>5109</v>
      </c>
      <c r="AF173" s="113">
        <v>32000</v>
      </c>
      <c r="AG173" s="113">
        <v>33613</v>
      </c>
      <c r="AH173" s="113">
        <v>32000</v>
      </c>
      <c r="AI173" t="s">
        <v>86</v>
      </c>
      <c r="AJ173" s="111">
        <v>46090</v>
      </c>
      <c r="AK173" t="s">
        <v>768</v>
      </c>
      <c r="AL173" t="s">
        <v>93</v>
      </c>
      <c r="AM173" t="s">
        <v>769</v>
      </c>
      <c r="AN173" s="112">
        <v>45000</v>
      </c>
      <c r="AO173" t="s">
        <v>90</v>
      </c>
      <c r="AP173" t="s">
        <v>91</v>
      </c>
      <c r="AQ173" s="112">
        <v>37815.129999999997</v>
      </c>
      <c r="AR173" s="113">
        <v>7185</v>
      </c>
      <c r="AS173" s="113">
        <v>45000</v>
      </c>
      <c r="AT173" s="113">
        <v>37815</v>
      </c>
      <c r="AU173" s="113">
        <v>45000</v>
      </c>
      <c r="AV173" s="112">
        <v>39000</v>
      </c>
      <c r="AW173" s="112">
        <v>39000</v>
      </c>
      <c r="AX173" s="112">
        <v>6557.44</v>
      </c>
      <c r="AY173" s="114">
        <v>0.1681</v>
      </c>
      <c r="BA173">
        <v>3</v>
      </c>
    </row>
    <row r="174" spans="1:53" hidden="1">
      <c r="A174" t="s">
        <v>80</v>
      </c>
      <c r="B174" t="s">
        <v>167</v>
      </c>
      <c r="C174">
        <v>60121116</v>
      </c>
      <c r="D174" t="s">
        <v>770</v>
      </c>
      <c r="E174" t="s">
        <v>771</v>
      </c>
      <c r="F174" t="s">
        <v>84</v>
      </c>
      <c r="G174">
        <v>1</v>
      </c>
      <c r="H174" t="s">
        <v>85</v>
      </c>
      <c r="I174" t="s">
        <v>86</v>
      </c>
      <c r="J174" s="111">
        <v>46090</v>
      </c>
      <c r="K174" t="s">
        <v>772</v>
      </c>
      <c r="L174" t="s">
        <v>93</v>
      </c>
      <c r="M174" t="s">
        <v>664</v>
      </c>
      <c r="N174" s="112">
        <v>900</v>
      </c>
      <c r="O174" t="s">
        <v>90</v>
      </c>
      <c r="P174" t="s">
        <v>91</v>
      </c>
      <c r="Q174" s="112">
        <v>756.3</v>
      </c>
      <c r="R174" s="113">
        <v>144</v>
      </c>
      <c r="S174" s="113">
        <v>900</v>
      </c>
      <c r="T174" s="113">
        <v>900</v>
      </c>
      <c r="U174" s="113">
        <v>900</v>
      </c>
      <c r="V174" t="s">
        <v>86</v>
      </c>
      <c r="W174" s="111">
        <v>46090</v>
      </c>
      <c r="X174" t="s">
        <v>773</v>
      </c>
      <c r="Y174" t="s">
        <v>93</v>
      </c>
      <c r="Z174" t="s">
        <v>735</v>
      </c>
      <c r="AA174" s="112">
        <v>900</v>
      </c>
      <c r="AB174" t="s">
        <v>90</v>
      </c>
      <c r="AC174" t="s">
        <v>91</v>
      </c>
      <c r="AD174" s="112">
        <v>756.3</v>
      </c>
      <c r="AE174" s="113">
        <v>144</v>
      </c>
      <c r="AF174" s="113">
        <v>900</v>
      </c>
      <c r="AG174" s="113">
        <v>900</v>
      </c>
      <c r="AH174" s="113">
        <v>900</v>
      </c>
      <c r="AI174" t="s">
        <v>86</v>
      </c>
      <c r="AJ174" s="111">
        <v>46090</v>
      </c>
      <c r="AK174" t="s">
        <v>174</v>
      </c>
      <c r="AL174" t="s">
        <v>93</v>
      </c>
      <c r="AM174" t="s">
        <v>774</v>
      </c>
      <c r="AN174" s="112">
        <v>900</v>
      </c>
      <c r="AO174" t="s">
        <v>90</v>
      </c>
      <c r="AP174" t="s">
        <v>91</v>
      </c>
      <c r="AQ174" s="112">
        <v>756.3</v>
      </c>
      <c r="AR174" s="113">
        <v>144</v>
      </c>
      <c r="AS174" s="113">
        <v>900</v>
      </c>
      <c r="AT174" s="113">
        <v>900</v>
      </c>
      <c r="AU174" s="113">
        <v>900</v>
      </c>
      <c r="AV174" s="112">
        <v>900</v>
      </c>
      <c r="AW174" s="112">
        <v>900</v>
      </c>
      <c r="AX174" t="s">
        <v>123</v>
      </c>
      <c r="AY174" s="114">
        <v>0</v>
      </c>
      <c r="BA174">
        <v>3</v>
      </c>
    </row>
    <row r="175" spans="1:53" hidden="1">
      <c r="A175" t="s">
        <v>80</v>
      </c>
      <c r="B175" t="s">
        <v>167</v>
      </c>
      <c r="C175">
        <v>60121124</v>
      </c>
      <c r="D175" t="s">
        <v>775</v>
      </c>
      <c r="E175" t="s">
        <v>776</v>
      </c>
      <c r="F175" t="s">
        <v>84</v>
      </c>
      <c r="G175">
        <v>1</v>
      </c>
      <c r="H175" t="s">
        <v>85</v>
      </c>
      <c r="I175" t="s">
        <v>86</v>
      </c>
      <c r="J175" s="111">
        <v>46090</v>
      </c>
      <c r="K175" t="s">
        <v>422</v>
      </c>
      <c r="L175" t="s">
        <v>88</v>
      </c>
      <c r="M175" t="s">
        <v>727</v>
      </c>
      <c r="N175" s="112">
        <v>392</v>
      </c>
      <c r="O175" t="s">
        <v>90</v>
      </c>
      <c r="P175" t="s">
        <v>91</v>
      </c>
      <c r="Q175" s="112">
        <v>329.41</v>
      </c>
      <c r="R175" s="113">
        <v>63</v>
      </c>
      <c r="S175" s="113">
        <v>392</v>
      </c>
      <c r="T175" s="113">
        <v>392</v>
      </c>
      <c r="U175" s="113">
        <v>392</v>
      </c>
      <c r="V175" t="s">
        <v>86</v>
      </c>
      <c r="W175" s="111">
        <v>46090</v>
      </c>
      <c r="X175" t="s">
        <v>777</v>
      </c>
      <c r="Y175" t="s">
        <v>93</v>
      </c>
      <c r="Z175" t="s">
        <v>778</v>
      </c>
      <c r="AA175" s="112">
        <v>500</v>
      </c>
      <c r="AB175" t="s">
        <v>90</v>
      </c>
      <c r="AC175" t="s">
        <v>91</v>
      </c>
      <c r="AD175" s="112">
        <v>420.17</v>
      </c>
      <c r="AE175" s="113">
        <v>80</v>
      </c>
      <c r="AF175" s="113">
        <v>500</v>
      </c>
      <c r="AG175" s="113">
        <v>500</v>
      </c>
      <c r="AH175" s="113">
        <v>500</v>
      </c>
      <c r="AI175" t="s">
        <v>86</v>
      </c>
      <c r="AJ175" s="111">
        <v>46090</v>
      </c>
      <c r="AK175" t="s">
        <v>779</v>
      </c>
      <c r="AL175" t="s">
        <v>93</v>
      </c>
      <c r="AM175" t="s">
        <v>780</v>
      </c>
      <c r="AN175" s="112">
        <v>590</v>
      </c>
      <c r="AO175" t="s">
        <v>90</v>
      </c>
      <c r="AP175" t="s">
        <v>91</v>
      </c>
      <c r="AQ175" s="112">
        <v>495.8</v>
      </c>
      <c r="AR175" s="113">
        <v>94</v>
      </c>
      <c r="AS175" s="113">
        <v>590</v>
      </c>
      <c r="AT175" s="113">
        <v>590</v>
      </c>
      <c r="AU175" s="113">
        <v>590</v>
      </c>
      <c r="AV175" s="112">
        <v>494</v>
      </c>
      <c r="AW175" s="112">
        <v>494</v>
      </c>
      <c r="AX175" s="112">
        <v>99.14</v>
      </c>
      <c r="AY175" s="114">
        <v>0.20069999999999999</v>
      </c>
      <c r="BA175">
        <v>3</v>
      </c>
    </row>
    <row r="176" spans="1:53" hidden="1">
      <c r="A176" t="s">
        <v>80</v>
      </c>
      <c r="B176" t="s">
        <v>167</v>
      </c>
      <c r="C176">
        <v>60121124</v>
      </c>
      <c r="D176" t="s">
        <v>781</v>
      </c>
      <c r="E176" t="s">
        <v>782</v>
      </c>
      <c r="F176" t="s">
        <v>84</v>
      </c>
      <c r="G176">
        <v>1</v>
      </c>
      <c r="H176" t="s">
        <v>85</v>
      </c>
      <c r="I176" t="s">
        <v>86</v>
      </c>
      <c r="J176" s="111">
        <v>46090</v>
      </c>
      <c r="K176" t="s">
        <v>540</v>
      </c>
      <c r="L176" t="s">
        <v>93</v>
      </c>
      <c r="M176" t="s">
        <v>541</v>
      </c>
      <c r="N176" s="112">
        <v>6620</v>
      </c>
      <c r="O176" t="s">
        <v>97</v>
      </c>
      <c r="P176" t="s">
        <v>91</v>
      </c>
      <c r="Q176" s="112">
        <v>6620</v>
      </c>
      <c r="R176" s="113">
        <v>1258</v>
      </c>
      <c r="S176" s="113">
        <v>7878</v>
      </c>
      <c r="T176" s="113">
        <v>6620</v>
      </c>
      <c r="U176" s="113">
        <v>7878</v>
      </c>
      <c r="V176" t="s">
        <v>86</v>
      </c>
      <c r="W176" s="111">
        <v>46090</v>
      </c>
      <c r="X176" t="s">
        <v>740</v>
      </c>
      <c r="Y176" t="s">
        <v>93</v>
      </c>
      <c r="Z176" t="s">
        <v>687</v>
      </c>
      <c r="AA176" s="112">
        <v>6500</v>
      </c>
      <c r="AB176" t="s">
        <v>90</v>
      </c>
      <c r="AC176" t="s">
        <v>91</v>
      </c>
      <c r="AD176" s="112">
        <v>5462.18</v>
      </c>
      <c r="AE176" s="113">
        <v>1038</v>
      </c>
      <c r="AF176" s="113">
        <v>6500</v>
      </c>
      <c r="AG176" s="113">
        <v>6500</v>
      </c>
      <c r="AH176" s="113">
        <v>6500</v>
      </c>
      <c r="AI176" t="s">
        <v>86</v>
      </c>
      <c r="AJ176" s="111">
        <v>46090</v>
      </c>
      <c r="AK176" t="s">
        <v>783</v>
      </c>
      <c r="AL176" t="s">
        <v>93</v>
      </c>
      <c r="AM176" t="s">
        <v>784</v>
      </c>
      <c r="AN176" s="112">
        <v>8385</v>
      </c>
      <c r="AO176" t="s">
        <v>90</v>
      </c>
      <c r="AP176" t="s">
        <v>91</v>
      </c>
      <c r="AQ176" s="112">
        <v>7046.22</v>
      </c>
      <c r="AR176" s="113">
        <v>1339</v>
      </c>
      <c r="AS176" s="113">
        <v>8385</v>
      </c>
      <c r="AT176" s="113">
        <v>8385</v>
      </c>
      <c r="AU176" s="113">
        <v>8385</v>
      </c>
      <c r="AV176" s="112">
        <v>7587.6</v>
      </c>
      <c r="AW176" s="112">
        <v>7587.6</v>
      </c>
      <c r="AX176" s="112">
        <v>975.43</v>
      </c>
      <c r="AY176" s="114">
        <v>0.12859999999999999</v>
      </c>
      <c r="BA176">
        <v>3</v>
      </c>
    </row>
    <row r="177" spans="1:53" hidden="1">
      <c r="A177" t="s">
        <v>80</v>
      </c>
      <c r="B177" t="s">
        <v>167</v>
      </c>
      <c r="C177">
        <v>60121124</v>
      </c>
      <c r="D177" t="s">
        <v>785</v>
      </c>
      <c r="E177" t="s">
        <v>786</v>
      </c>
      <c r="F177" t="s">
        <v>84</v>
      </c>
      <c r="G177">
        <v>1</v>
      </c>
      <c r="H177" t="s">
        <v>85</v>
      </c>
      <c r="I177" t="s">
        <v>86</v>
      </c>
      <c r="J177" s="111">
        <v>46090</v>
      </c>
      <c r="K177" t="s">
        <v>422</v>
      </c>
      <c r="L177" t="s">
        <v>93</v>
      </c>
      <c r="M177" t="s">
        <v>727</v>
      </c>
      <c r="N177" s="112">
        <v>600</v>
      </c>
      <c r="O177" t="s">
        <v>90</v>
      </c>
      <c r="P177" t="s">
        <v>91</v>
      </c>
      <c r="Q177" s="112">
        <v>504.2</v>
      </c>
      <c r="R177" s="113">
        <v>96</v>
      </c>
      <c r="S177" s="113">
        <v>600</v>
      </c>
      <c r="T177" s="113">
        <v>600</v>
      </c>
      <c r="U177" s="113">
        <v>600</v>
      </c>
      <c r="V177" t="s">
        <v>86</v>
      </c>
      <c r="W177" s="111">
        <v>46090</v>
      </c>
      <c r="X177" t="s">
        <v>777</v>
      </c>
      <c r="Y177" t="s">
        <v>93</v>
      </c>
      <c r="Z177" t="s">
        <v>778</v>
      </c>
      <c r="AA177" s="112">
        <v>500</v>
      </c>
      <c r="AB177" t="s">
        <v>90</v>
      </c>
      <c r="AC177" t="s">
        <v>91</v>
      </c>
      <c r="AD177" s="112">
        <v>420.17</v>
      </c>
      <c r="AE177" s="113">
        <v>80</v>
      </c>
      <c r="AF177" s="113">
        <v>500</v>
      </c>
      <c r="AG177" s="113">
        <v>500</v>
      </c>
      <c r="AH177" s="113">
        <v>500</v>
      </c>
      <c r="AI177" t="s">
        <v>86</v>
      </c>
      <c r="AJ177" s="111">
        <v>46090</v>
      </c>
      <c r="AK177" t="s">
        <v>779</v>
      </c>
      <c r="AL177" t="s">
        <v>93</v>
      </c>
      <c r="AM177" t="s">
        <v>780</v>
      </c>
      <c r="AN177" s="112">
        <v>590</v>
      </c>
      <c r="AO177" t="s">
        <v>90</v>
      </c>
      <c r="AP177" t="s">
        <v>91</v>
      </c>
      <c r="AQ177" s="112">
        <v>495.8</v>
      </c>
      <c r="AR177" s="113">
        <v>94</v>
      </c>
      <c r="AS177" s="113">
        <v>590</v>
      </c>
      <c r="AT177" s="113">
        <v>590</v>
      </c>
      <c r="AU177" s="113">
        <v>590</v>
      </c>
      <c r="AV177" s="112">
        <v>563.33000000000004</v>
      </c>
      <c r="AW177" s="112">
        <v>563.33000000000004</v>
      </c>
      <c r="AX177" s="112">
        <v>55.08</v>
      </c>
      <c r="AY177" s="114">
        <v>9.7799999999999998E-2</v>
      </c>
      <c r="BA177">
        <v>3</v>
      </c>
    </row>
    <row r="178" spans="1:53" hidden="1">
      <c r="A178" t="s">
        <v>80</v>
      </c>
      <c r="B178" t="s">
        <v>167</v>
      </c>
      <c r="C178">
        <v>14121901</v>
      </c>
      <c r="D178" t="s">
        <v>787</v>
      </c>
      <c r="E178" t="s">
        <v>788</v>
      </c>
      <c r="F178" t="s">
        <v>84</v>
      </c>
      <c r="G178">
        <v>1</v>
      </c>
      <c r="H178" t="s">
        <v>85</v>
      </c>
      <c r="I178" t="s">
        <v>86</v>
      </c>
      <c r="J178" s="111">
        <v>46090</v>
      </c>
      <c r="K178" t="s">
        <v>789</v>
      </c>
      <c r="L178" t="s">
        <v>93</v>
      </c>
      <c r="M178" t="s">
        <v>790</v>
      </c>
      <c r="N178" s="112">
        <v>500</v>
      </c>
      <c r="O178" t="s">
        <v>90</v>
      </c>
      <c r="P178" t="s">
        <v>91</v>
      </c>
      <c r="Q178" s="112">
        <v>420.17</v>
      </c>
      <c r="R178" s="113">
        <v>80</v>
      </c>
      <c r="S178" s="113">
        <v>500</v>
      </c>
      <c r="T178" s="113">
        <v>500</v>
      </c>
      <c r="U178" s="113">
        <v>500</v>
      </c>
      <c r="V178" t="s">
        <v>86</v>
      </c>
      <c r="W178" s="111">
        <v>46090</v>
      </c>
      <c r="X178" t="s">
        <v>791</v>
      </c>
      <c r="Y178" t="s">
        <v>93</v>
      </c>
      <c r="Z178" t="s">
        <v>792</v>
      </c>
      <c r="AA178" s="112">
        <v>410</v>
      </c>
      <c r="AB178" t="s">
        <v>90</v>
      </c>
      <c r="AC178" t="s">
        <v>91</v>
      </c>
      <c r="AD178" s="112">
        <v>344.54</v>
      </c>
      <c r="AE178" s="113">
        <v>65</v>
      </c>
      <c r="AF178" s="113">
        <v>410</v>
      </c>
      <c r="AG178" s="113">
        <v>410</v>
      </c>
      <c r="AH178" s="113">
        <v>410</v>
      </c>
      <c r="AI178" t="s">
        <v>86</v>
      </c>
      <c r="AJ178" s="111">
        <v>46090</v>
      </c>
      <c r="AK178" t="s">
        <v>174</v>
      </c>
      <c r="AL178" t="s">
        <v>93</v>
      </c>
      <c r="AM178" t="s">
        <v>774</v>
      </c>
      <c r="AN178" s="112">
        <v>500</v>
      </c>
      <c r="AO178" t="s">
        <v>90</v>
      </c>
      <c r="AP178" t="s">
        <v>91</v>
      </c>
      <c r="AQ178" s="112">
        <v>420.17</v>
      </c>
      <c r="AR178" s="113">
        <v>80</v>
      </c>
      <c r="AS178" s="113">
        <v>500</v>
      </c>
      <c r="AT178" s="113">
        <v>500</v>
      </c>
      <c r="AU178" s="113">
        <v>500</v>
      </c>
      <c r="AV178" s="112">
        <v>470</v>
      </c>
      <c r="AW178" s="112">
        <v>470</v>
      </c>
      <c r="AX178" s="112">
        <v>51.96</v>
      </c>
      <c r="AY178" s="114">
        <v>0.1106</v>
      </c>
      <c r="BA178">
        <v>3</v>
      </c>
    </row>
    <row r="179" spans="1:53" hidden="1">
      <c r="A179" t="s">
        <v>80</v>
      </c>
      <c r="B179" t="s">
        <v>167</v>
      </c>
      <c r="C179">
        <v>31201610</v>
      </c>
      <c r="D179" t="s">
        <v>793</v>
      </c>
      <c r="E179" t="s">
        <v>794</v>
      </c>
      <c r="F179" t="s">
        <v>84</v>
      </c>
      <c r="G179">
        <v>1</v>
      </c>
      <c r="H179" t="s">
        <v>85</v>
      </c>
      <c r="I179" t="s">
        <v>86</v>
      </c>
      <c r="J179" s="111">
        <v>46090</v>
      </c>
      <c r="K179" t="s">
        <v>540</v>
      </c>
      <c r="L179" t="s">
        <v>93</v>
      </c>
      <c r="M179" t="s">
        <v>541</v>
      </c>
      <c r="N179" s="112">
        <v>2700</v>
      </c>
      <c r="O179" t="s">
        <v>97</v>
      </c>
      <c r="P179" t="s">
        <v>91</v>
      </c>
      <c r="Q179" s="112">
        <v>2700</v>
      </c>
      <c r="R179" s="113">
        <v>513</v>
      </c>
      <c r="S179" s="113">
        <v>3213</v>
      </c>
      <c r="T179" s="113">
        <v>2700</v>
      </c>
      <c r="U179" s="113">
        <v>3213</v>
      </c>
      <c r="V179" t="s">
        <v>86</v>
      </c>
      <c r="W179" s="111">
        <v>46090</v>
      </c>
      <c r="X179" t="s">
        <v>795</v>
      </c>
      <c r="Y179" t="s">
        <v>93</v>
      </c>
      <c r="Z179" t="s">
        <v>792</v>
      </c>
      <c r="AA179" s="112">
        <v>3500</v>
      </c>
      <c r="AB179" t="s">
        <v>90</v>
      </c>
      <c r="AC179" t="s">
        <v>91</v>
      </c>
      <c r="AD179" s="112">
        <v>2941.18</v>
      </c>
      <c r="AE179" s="113">
        <v>559</v>
      </c>
      <c r="AF179" s="113">
        <v>3500</v>
      </c>
      <c r="AG179" s="113">
        <v>3500</v>
      </c>
      <c r="AH179" s="113">
        <v>3500</v>
      </c>
      <c r="AI179" t="s">
        <v>86</v>
      </c>
      <c r="AJ179" s="111">
        <v>46090</v>
      </c>
      <c r="AK179" t="s">
        <v>796</v>
      </c>
      <c r="AL179" t="s">
        <v>93</v>
      </c>
      <c r="AM179" t="s">
        <v>797</v>
      </c>
      <c r="AN179" s="112">
        <v>2618</v>
      </c>
      <c r="AO179" t="s">
        <v>90</v>
      </c>
      <c r="AP179" t="s">
        <v>91</v>
      </c>
      <c r="AQ179" s="112">
        <v>2200</v>
      </c>
      <c r="AR179" s="113">
        <v>418</v>
      </c>
      <c r="AS179" s="113">
        <v>2618</v>
      </c>
      <c r="AT179" s="113">
        <v>2618</v>
      </c>
      <c r="AU179" s="113">
        <v>2618</v>
      </c>
      <c r="AV179" s="112">
        <v>3110.33</v>
      </c>
      <c r="AW179" s="112">
        <v>3110.33</v>
      </c>
      <c r="AX179" s="112">
        <v>449.87</v>
      </c>
      <c r="AY179" s="114">
        <v>0.14460000000000001</v>
      </c>
      <c r="BA179">
        <v>3</v>
      </c>
    </row>
    <row r="180" spans="1:53" hidden="1">
      <c r="A180" t="s">
        <v>80</v>
      </c>
      <c r="B180" t="s">
        <v>167</v>
      </c>
      <c r="C180">
        <v>31201610</v>
      </c>
      <c r="D180" t="s">
        <v>798</v>
      </c>
      <c r="E180" t="s">
        <v>799</v>
      </c>
      <c r="F180" t="s">
        <v>84</v>
      </c>
      <c r="G180">
        <v>1</v>
      </c>
      <c r="H180" t="s">
        <v>85</v>
      </c>
      <c r="I180" t="s">
        <v>86</v>
      </c>
      <c r="J180" s="111">
        <v>46090</v>
      </c>
      <c r="K180" t="s">
        <v>540</v>
      </c>
      <c r="L180" t="s">
        <v>93</v>
      </c>
      <c r="M180" t="s">
        <v>541</v>
      </c>
      <c r="N180" s="112">
        <v>13000</v>
      </c>
      <c r="O180" t="s">
        <v>97</v>
      </c>
      <c r="P180" t="s">
        <v>91</v>
      </c>
      <c r="Q180" s="112">
        <v>13000</v>
      </c>
      <c r="R180" s="113">
        <v>2470</v>
      </c>
      <c r="S180" s="113">
        <v>15470</v>
      </c>
      <c r="T180" s="113">
        <v>13000</v>
      </c>
      <c r="U180" s="113">
        <v>15470</v>
      </c>
      <c r="V180" t="s">
        <v>86</v>
      </c>
      <c r="W180" s="111">
        <v>46090</v>
      </c>
      <c r="X180" t="s">
        <v>422</v>
      </c>
      <c r="Y180" t="s">
        <v>93</v>
      </c>
      <c r="Z180" t="s">
        <v>727</v>
      </c>
      <c r="AA180" s="112">
        <v>16200</v>
      </c>
      <c r="AB180" t="s">
        <v>90</v>
      </c>
      <c r="AC180" t="s">
        <v>91</v>
      </c>
      <c r="AD180" s="112">
        <v>13613.45</v>
      </c>
      <c r="AE180" s="113">
        <v>2587</v>
      </c>
      <c r="AF180" s="113">
        <v>16200</v>
      </c>
      <c r="AG180" s="113">
        <v>16200</v>
      </c>
      <c r="AH180" s="113">
        <v>16200</v>
      </c>
      <c r="AI180" t="s">
        <v>86</v>
      </c>
      <c r="AJ180" s="111">
        <v>46090</v>
      </c>
      <c r="AK180" t="s">
        <v>800</v>
      </c>
      <c r="AL180" t="s">
        <v>93</v>
      </c>
      <c r="AM180" t="s">
        <v>801</v>
      </c>
      <c r="AN180" s="112">
        <v>16800</v>
      </c>
      <c r="AO180" t="s">
        <v>90</v>
      </c>
      <c r="AP180" t="s">
        <v>91</v>
      </c>
      <c r="AQ180" s="112">
        <v>14117.65</v>
      </c>
      <c r="AR180" s="113">
        <v>2682</v>
      </c>
      <c r="AS180" s="113">
        <v>16800</v>
      </c>
      <c r="AT180" s="113">
        <v>16800</v>
      </c>
      <c r="AU180" s="113">
        <v>16800</v>
      </c>
      <c r="AV180" s="112">
        <v>16156.67</v>
      </c>
      <c r="AW180" s="112">
        <v>16156.67</v>
      </c>
      <c r="AX180" s="112">
        <v>666.06</v>
      </c>
      <c r="AY180" s="114">
        <v>4.1200000000000001E-2</v>
      </c>
      <c r="BA180">
        <v>3</v>
      </c>
    </row>
    <row r="181" spans="1:53" hidden="1">
      <c r="A181" t="s">
        <v>80</v>
      </c>
      <c r="B181" t="s">
        <v>167</v>
      </c>
      <c r="C181">
        <v>31201610</v>
      </c>
      <c r="D181" t="s">
        <v>802</v>
      </c>
      <c r="E181" t="s">
        <v>803</v>
      </c>
      <c r="F181" t="s">
        <v>84</v>
      </c>
      <c r="G181">
        <v>1</v>
      </c>
      <c r="H181" t="s">
        <v>85</v>
      </c>
      <c r="I181" t="s">
        <v>86</v>
      </c>
      <c r="J181" s="111">
        <v>46090</v>
      </c>
      <c r="K181" t="s">
        <v>804</v>
      </c>
      <c r="L181" t="s">
        <v>93</v>
      </c>
      <c r="M181" t="s">
        <v>805</v>
      </c>
      <c r="N181" s="112">
        <v>6600</v>
      </c>
      <c r="O181" t="s">
        <v>97</v>
      </c>
      <c r="P181" t="s">
        <v>91</v>
      </c>
      <c r="Q181" s="112">
        <v>6600</v>
      </c>
      <c r="R181" s="113">
        <v>1254</v>
      </c>
      <c r="S181" s="113">
        <v>7854</v>
      </c>
      <c r="T181" s="113">
        <v>6600</v>
      </c>
      <c r="U181" s="113">
        <v>7854</v>
      </c>
      <c r="V181" t="s">
        <v>86</v>
      </c>
      <c r="W181" s="111">
        <v>46090</v>
      </c>
      <c r="X181" t="s">
        <v>740</v>
      </c>
      <c r="Y181" t="s">
        <v>93</v>
      </c>
      <c r="Z181" t="s">
        <v>687</v>
      </c>
      <c r="AA181" s="112">
        <v>7900</v>
      </c>
      <c r="AB181" t="s">
        <v>90</v>
      </c>
      <c r="AC181" t="s">
        <v>91</v>
      </c>
      <c r="AD181" s="112">
        <v>6638.66</v>
      </c>
      <c r="AE181" s="113">
        <v>1261</v>
      </c>
      <c r="AF181" s="113">
        <v>7900</v>
      </c>
      <c r="AG181" s="113">
        <v>7900</v>
      </c>
      <c r="AH181" s="113">
        <v>7900</v>
      </c>
      <c r="AI181" t="s">
        <v>86</v>
      </c>
      <c r="AJ181" s="111">
        <v>46090</v>
      </c>
      <c r="AK181" t="s">
        <v>806</v>
      </c>
      <c r="AL181" t="s">
        <v>93</v>
      </c>
      <c r="AM181" t="s">
        <v>807</v>
      </c>
      <c r="AN181" s="112">
        <v>6500</v>
      </c>
      <c r="AO181" t="s">
        <v>90</v>
      </c>
      <c r="AP181" t="s">
        <v>91</v>
      </c>
      <c r="AQ181" s="112">
        <v>5462.18</v>
      </c>
      <c r="AR181" s="113">
        <v>1038</v>
      </c>
      <c r="AS181" s="113">
        <v>6500</v>
      </c>
      <c r="AT181" s="113">
        <v>6500</v>
      </c>
      <c r="AU181" s="113">
        <v>6500</v>
      </c>
      <c r="AV181" s="112">
        <v>7418</v>
      </c>
      <c r="AW181" s="112">
        <v>7418</v>
      </c>
      <c r="AX181" s="112">
        <v>795.34</v>
      </c>
      <c r="AY181" s="114">
        <v>0.1072</v>
      </c>
      <c r="BA181">
        <v>3</v>
      </c>
    </row>
    <row r="182" spans="1:53" hidden="1">
      <c r="A182" t="s">
        <v>80</v>
      </c>
      <c r="B182" t="s">
        <v>81</v>
      </c>
      <c r="C182">
        <v>55121714</v>
      </c>
      <c r="D182" t="s">
        <v>808</v>
      </c>
      <c r="E182" t="s">
        <v>809</v>
      </c>
      <c r="F182" t="s">
        <v>84</v>
      </c>
      <c r="G182">
        <v>1</v>
      </c>
      <c r="H182" t="s">
        <v>85</v>
      </c>
      <c r="I182" t="s">
        <v>140</v>
      </c>
      <c r="J182" s="111">
        <v>46070</v>
      </c>
      <c r="K182" t="s">
        <v>100</v>
      </c>
      <c r="L182" t="s">
        <v>93</v>
      </c>
      <c r="M182" t="s">
        <v>101</v>
      </c>
      <c r="N182" s="112">
        <v>240000</v>
      </c>
      <c r="O182" t="s">
        <v>97</v>
      </c>
      <c r="P182" t="s">
        <v>91</v>
      </c>
      <c r="Q182" s="112">
        <v>240000</v>
      </c>
      <c r="R182" s="113">
        <v>45600</v>
      </c>
      <c r="S182" s="113">
        <v>285600</v>
      </c>
      <c r="T182" s="113">
        <v>240000</v>
      </c>
      <c r="U182" s="113">
        <v>285600</v>
      </c>
      <c r="V182" t="s">
        <v>140</v>
      </c>
      <c r="W182" s="111">
        <v>46070</v>
      </c>
      <c r="X182" t="s">
        <v>141</v>
      </c>
      <c r="Y182" t="s">
        <v>93</v>
      </c>
      <c r="Z182" t="s">
        <v>116</v>
      </c>
      <c r="AA182" s="112">
        <v>220000</v>
      </c>
      <c r="AB182" t="s">
        <v>97</v>
      </c>
      <c r="AC182" t="s">
        <v>91</v>
      </c>
      <c r="AD182" s="112">
        <v>220000</v>
      </c>
      <c r="AE182" s="113">
        <v>41800</v>
      </c>
      <c r="AF182" s="113">
        <v>261800</v>
      </c>
      <c r="AG182" s="113">
        <v>220000</v>
      </c>
      <c r="AH182" s="113">
        <v>261800</v>
      </c>
      <c r="AI182" t="s">
        <v>140</v>
      </c>
      <c r="AJ182" s="111">
        <v>46071</v>
      </c>
      <c r="AK182" t="s">
        <v>105</v>
      </c>
      <c r="AL182" t="s">
        <v>88</v>
      </c>
      <c r="AM182" t="s">
        <v>106</v>
      </c>
      <c r="AN182" s="112">
        <v>290000</v>
      </c>
      <c r="AO182" t="s">
        <v>90</v>
      </c>
      <c r="AP182" t="s">
        <v>91</v>
      </c>
      <c r="AQ182" s="112">
        <v>243697.48</v>
      </c>
      <c r="AR182" s="113">
        <v>46303</v>
      </c>
      <c r="AS182" s="113">
        <v>290000</v>
      </c>
      <c r="AT182" s="113">
        <v>290000</v>
      </c>
      <c r="AU182" s="113">
        <v>290000</v>
      </c>
      <c r="AV182" s="112">
        <v>279133.33</v>
      </c>
      <c r="AW182" s="112">
        <v>279133.33</v>
      </c>
      <c r="AX182" s="112">
        <v>15171.46</v>
      </c>
      <c r="AY182" s="114">
        <v>5.4399999999999997E-2</v>
      </c>
      <c r="AZ182" t="s">
        <v>810</v>
      </c>
      <c r="BA182">
        <v>3</v>
      </c>
    </row>
    <row r="183" spans="1:53" hidden="1">
      <c r="A183" t="s">
        <v>80</v>
      </c>
      <c r="B183" t="s">
        <v>81</v>
      </c>
      <c r="C183">
        <v>55121714</v>
      </c>
      <c r="D183" t="s">
        <v>811</v>
      </c>
      <c r="E183" t="s">
        <v>812</v>
      </c>
      <c r="F183" t="s">
        <v>84</v>
      </c>
      <c r="G183">
        <v>1</v>
      </c>
      <c r="H183" t="s">
        <v>85</v>
      </c>
      <c r="I183" t="s">
        <v>140</v>
      </c>
      <c r="J183" s="111">
        <v>46070</v>
      </c>
      <c r="K183" t="s">
        <v>100</v>
      </c>
      <c r="L183" t="s">
        <v>93</v>
      </c>
      <c r="M183" t="s">
        <v>101</v>
      </c>
      <c r="N183" s="112">
        <v>80000</v>
      </c>
      <c r="O183" t="s">
        <v>97</v>
      </c>
      <c r="P183" t="s">
        <v>91</v>
      </c>
      <c r="Q183" s="112">
        <v>80000</v>
      </c>
      <c r="R183" s="113">
        <v>15200</v>
      </c>
      <c r="S183" s="113">
        <v>95200</v>
      </c>
      <c r="T183" s="113">
        <v>80000</v>
      </c>
      <c r="U183" s="113">
        <v>95200</v>
      </c>
      <c r="V183" t="s">
        <v>140</v>
      </c>
      <c r="W183" s="111">
        <v>46070</v>
      </c>
      <c r="X183" t="s">
        <v>128</v>
      </c>
      <c r="Y183" t="s">
        <v>93</v>
      </c>
      <c r="Z183" t="s">
        <v>471</v>
      </c>
      <c r="AA183" s="112">
        <v>75000</v>
      </c>
      <c r="AB183" t="s">
        <v>97</v>
      </c>
      <c r="AC183" t="s">
        <v>91</v>
      </c>
      <c r="AD183" s="112">
        <v>75000</v>
      </c>
      <c r="AE183" s="113">
        <v>14250</v>
      </c>
      <c r="AF183" s="113">
        <v>89250</v>
      </c>
      <c r="AG183" s="113">
        <v>75000</v>
      </c>
      <c r="AH183" s="113">
        <v>89250</v>
      </c>
      <c r="AI183" t="s">
        <v>140</v>
      </c>
      <c r="AJ183" s="111">
        <v>46070</v>
      </c>
      <c r="AK183" t="s">
        <v>483</v>
      </c>
      <c r="AL183" t="s">
        <v>93</v>
      </c>
      <c r="AM183" t="s">
        <v>131</v>
      </c>
      <c r="AN183" s="112">
        <v>90000</v>
      </c>
      <c r="AO183" t="s">
        <v>97</v>
      </c>
      <c r="AP183" t="s">
        <v>91</v>
      </c>
      <c r="AQ183" s="112">
        <v>90000</v>
      </c>
      <c r="AR183" s="113">
        <v>17100</v>
      </c>
      <c r="AS183" s="113">
        <v>107100</v>
      </c>
      <c r="AT183" s="113">
        <v>90000</v>
      </c>
      <c r="AU183" s="113">
        <v>107100</v>
      </c>
      <c r="AV183" s="112">
        <v>97183.33</v>
      </c>
      <c r="AW183" s="112">
        <v>97183.33</v>
      </c>
      <c r="AX183" s="112">
        <v>9088.7800000000007</v>
      </c>
      <c r="AY183" s="114">
        <v>9.35E-2</v>
      </c>
      <c r="BA183">
        <v>3</v>
      </c>
    </row>
    <row r="184" spans="1:53" hidden="1">
      <c r="A184" t="s">
        <v>80</v>
      </c>
      <c r="B184" t="s">
        <v>81</v>
      </c>
      <c r="C184">
        <v>55121714</v>
      </c>
      <c r="D184" t="s">
        <v>813</v>
      </c>
      <c r="E184" t="s">
        <v>814</v>
      </c>
      <c r="F184" t="s">
        <v>84</v>
      </c>
      <c r="G184">
        <v>1</v>
      </c>
      <c r="H184" t="s">
        <v>85</v>
      </c>
      <c r="I184" t="s">
        <v>140</v>
      </c>
      <c r="J184" s="111">
        <v>46070</v>
      </c>
      <c r="K184" t="s">
        <v>100</v>
      </c>
      <c r="L184" t="s">
        <v>93</v>
      </c>
      <c r="M184" t="s">
        <v>101</v>
      </c>
      <c r="N184" s="112">
        <v>240000</v>
      </c>
      <c r="O184" t="s">
        <v>97</v>
      </c>
      <c r="P184" t="s">
        <v>91</v>
      </c>
      <c r="Q184" s="112">
        <v>240000</v>
      </c>
      <c r="R184" s="113">
        <v>45600</v>
      </c>
      <c r="S184" s="113">
        <v>285600</v>
      </c>
      <c r="T184" s="113">
        <v>240000</v>
      </c>
      <c r="U184" s="113">
        <v>285600</v>
      </c>
      <c r="V184" t="s">
        <v>140</v>
      </c>
      <c r="W184" s="111">
        <v>46070</v>
      </c>
      <c r="X184" t="s">
        <v>128</v>
      </c>
      <c r="Y184" t="s">
        <v>93</v>
      </c>
      <c r="Z184" t="s">
        <v>471</v>
      </c>
      <c r="AA184" s="112">
        <v>200000</v>
      </c>
      <c r="AB184" t="s">
        <v>97</v>
      </c>
      <c r="AC184" t="s">
        <v>91</v>
      </c>
      <c r="AD184" s="112">
        <v>200000</v>
      </c>
      <c r="AE184" s="113">
        <v>38000</v>
      </c>
      <c r="AF184" s="113">
        <v>238000</v>
      </c>
      <c r="AG184" s="113">
        <v>200000</v>
      </c>
      <c r="AH184" s="113">
        <v>238000</v>
      </c>
      <c r="AI184" t="s">
        <v>140</v>
      </c>
      <c r="AJ184" s="111">
        <v>46071</v>
      </c>
      <c r="AK184" t="s">
        <v>146</v>
      </c>
      <c r="AL184" t="s">
        <v>93</v>
      </c>
      <c r="AM184" t="s">
        <v>147</v>
      </c>
      <c r="AN184" s="112">
        <v>245000</v>
      </c>
      <c r="AO184" t="s">
        <v>97</v>
      </c>
      <c r="AP184" t="s">
        <v>122</v>
      </c>
      <c r="AQ184" s="112">
        <v>245000</v>
      </c>
      <c r="AR184" t="s">
        <v>123</v>
      </c>
      <c r="AS184" s="113">
        <v>245000</v>
      </c>
      <c r="AT184" s="113">
        <v>245000</v>
      </c>
      <c r="AU184" s="113">
        <v>245000</v>
      </c>
      <c r="AV184" s="112">
        <v>256200</v>
      </c>
      <c r="AW184" s="112">
        <v>256200</v>
      </c>
      <c r="AX184" s="112">
        <v>25700.58</v>
      </c>
      <c r="AY184" s="114">
        <v>0.1003</v>
      </c>
      <c r="BA184">
        <v>3</v>
      </c>
    </row>
    <row r="185" spans="1:53" ht="172.9" hidden="1">
      <c r="A185" t="s">
        <v>159</v>
      </c>
      <c r="B185" t="s">
        <v>159</v>
      </c>
      <c r="C185" t="s">
        <v>159</v>
      </c>
      <c r="D185" t="s">
        <v>815</v>
      </c>
      <c r="E185" s="3" t="s">
        <v>816</v>
      </c>
      <c r="F185" t="s">
        <v>162</v>
      </c>
      <c r="G185">
        <v>1</v>
      </c>
      <c r="I185" t="s">
        <v>159</v>
      </c>
      <c r="J185" t="s">
        <v>159</v>
      </c>
      <c r="K185" t="s">
        <v>159</v>
      </c>
      <c r="L185" t="s">
        <v>159</v>
      </c>
      <c r="M185" t="s">
        <v>159</v>
      </c>
      <c r="Q185" t="s">
        <v>163</v>
      </c>
      <c r="R185" t="s">
        <v>163</v>
      </c>
      <c r="S185" t="s">
        <v>163</v>
      </c>
      <c r="T185" t="s">
        <v>163</v>
      </c>
      <c r="U185" t="s">
        <v>163</v>
      </c>
      <c r="V185" t="s">
        <v>159</v>
      </c>
      <c r="W185" t="s">
        <v>159</v>
      </c>
      <c r="X185" t="s">
        <v>159</v>
      </c>
      <c r="Y185" t="s">
        <v>159</v>
      </c>
      <c r="Z185" t="s">
        <v>164</v>
      </c>
      <c r="AA185" t="s">
        <v>165</v>
      </c>
      <c r="AB185" t="s">
        <v>165</v>
      </c>
      <c r="AC185" t="s">
        <v>165</v>
      </c>
      <c r="AD185" t="s">
        <v>165</v>
      </c>
      <c r="AE185" t="s">
        <v>165</v>
      </c>
      <c r="AF185" s="113">
        <v>272391</v>
      </c>
      <c r="AG185" s="113">
        <v>0</v>
      </c>
      <c r="AH185" s="113">
        <v>287535</v>
      </c>
      <c r="AI185" t="s">
        <v>159</v>
      </c>
      <c r="AJ185" t="s">
        <v>159</v>
      </c>
      <c r="AK185" t="s">
        <v>165</v>
      </c>
      <c r="AL185" t="s">
        <v>159</v>
      </c>
      <c r="AM185" t="s">
        <v>166</v>
      </c>
      <c r="AN185" t="s">
        <v>165</v>
      </c>
      <c r="AO185" t="s">
        <v>165</v>
      </c>
      <c r="AP185" t="s">
        <v>165</v>
      </c>
      <c r="AQ185" s="112">
        <v>234622</v>
      </c>
      <c r="AR185" s="113">
        <v>44578</v>
      </c>
      <c r="AS185" s="113">
        <v>279200</v>
      </c>
      <c r="AT185" s="113">
        <v>234622</v>
      </c>
      <c r="AU185" s="113">
        <v>279200</v>
      </c>
      <c r="AV185" s="112">
        <v>283368</v>
      </c>
      <c r="AW185" s="112">
        <v>283368</v>
      </c>
      <c r="AX185" s="112">
        <v>5893.84</v>
      </c>
      <c r="AY185" s="114">
        <v>2.0799999999999999E-2</v>
      </c>
    </row>
    <row r="186" spans="1:53" ht="201.6" hidden="1">
      <c r="A186" t="s">
        <v>80</v>
      </c>
      <c r="B186" t="s">
        <v>81</v>
      </c>
      <c r="C186">
        <v>55121720</v>
      </c>
      <c r="D186" t="s">
        <v>817</v>
      </c>
      <c r="E186" s="3" t="s">
        <v>818</v>
      </c>
      <c r="F186" t="s">
        <v>84</v>
      </c>
      <c r="G186">
        <v>1</v>
      </c>
      <c r="H186" t="s">
        <v>85</v>
      </c>
      <c r="I186" t="s">
        <v>140</v>
      </c>
      <c r="J186" s="111">
        <v>46070</v>
      </c>
      <c r="K186" t="s">
        <v>100</v>
      </c>
      <c r="L186" t="s">
        <v>88</v>
      </c>
      <c r="M186" t="s">
        <v>101</v>
      </c>
      <c r="N186" s="112">
        <v>18000</v>
      </c>
      <c r="O186" t="s">
        <v>97</v>
      </c>
      <c r="P186" t="s">
        <v>91</v>
      </c>
      <c r="Q186" s="112">
        <v>18000</v>
      </c>
      <c r="R186" s="113">
        <v>3420</v>
      </c>
      <c r="S186" s="113">
        <v>21420</v>
      </c>
      <c r="T186" s="113">
        <v>18000</v>
      </c>
      <c r="U186" s="113">
        <v>21420</v>
      </c>
      <c r="V186" t="s">
        <v>86</v>
      </c>
      <c r="W186" s="111">
        <v>46078</v>
      </c>
      <c r="X186" t="s">
        <v>103</v>
      </c>
      <c r="Y186" t="s">
        <v>93</v>
      </c>
      <c r="Z186" s="3" t="s">
        <v>819</v>
      </c>
      <c r="AA186" s="112">
        <v>12500</v>
      </c>
      <c r="AB186" t="s">
        <v>97</v>
      </c>
      <c r="AC186" t="s">
        <v>91</v>
      </c>
      <c r="AD186" s="112">
        <v>12500</v>
      </c>
      <c r="AE186" s="113">
        <v>2375</v>
      </c>
      <c r="AF186" s="113">
        <v>14875</v>
      </c>
      <c r="AG186" s="113">
        <v>12500</v>
      </c>
      <c r="AH186" s="113">
        <v>14875</v>
      </c>
      <c r="AI186" t="s">
        <v>86</v>
      </c>
      <c r="AJ186" s="111">
        <v>46078</v>
      </c>
      <c r="AK186" t="s">
        <v>105</v>
      </c>
      <c r="AL186" t="s">
        <v>88</v>
      </c>
      <c r="AM186" t="s">
        <v>106</v>
      </c>
      <c r="AN186" s="112">
        <v>18000</v>
      </c>
      <c r="AO186" t="s">
        <v>90</v>
      </c>
      <c r="AP186" t="s">
        <v>91</v>
      </c>
      <c r="AQ186" s="112">
        <v>15126.05</v>
      </c>
      <c r="AR186" s="113">
        <v>2874</v>
      </c>
      <c r="AS186" s="113">
        <v>18000</v>
      </c>
      <c r="AT186" s="113">
        <v>18000</v>
      </c>
      <c r="AU186" s="113">
        <v>18000</v>
      </c>
      <c r="AV186" s="112">
        <v>18098.330000000002</v>
      </c>
      <c r="AW186" s="112">
        <v>18098.330000000002</v>
      </c>
      <c r="AX186" s="112">
        <v>3273.61</v>
      </c>
      <c r="AY186" s="114">
        <v>0.18090000000000001</v>
      </c>
      <c r="BA186">
        <v>3</v>
      </c>
    </row>
    <row r="187" spans="1:53" ht="230.45" hidden="1">
      <c r="A187" t="s">
        <v>80</v>
      </c>
      <c r="B187" t="s">
        <v>81</v>
      </c>
      <c r="C187">
        <v>55121720</v>
      </c>
      <c r="D187" t="s">
        <v>820</v>
      </c>
      <c r="E187" s="3" t="s">
        <v>821</v>
      </c>
      <c r="F187" t="s">
        <v>84</v>
      </c>
      <c r="G187">
        <v>1</v>
      </c>
      <c r="H187" t="s">
        <v>85</v>
      </c>
      <c r="I187" t="s">
        <v>86</v>
      </c>
      <c r="J187" s="111">
        <v>46078</v>
      </c>
      <c r="K187" t="s">
        <v>100</v>
      </c>
      <c r="L187" t="s">
        <v>88</v>
      </c>
      <c r="M187" t="s">
        <v>101</v>
      </c>
      <c r="N187" s="112">
        <v>18000</v>
      </c>
      <c r="O187" t="s">
        <v>97</v>
      </c>
      <c r="P187" t="s">
        <v>91</v>
      </c>
      <c r="Q187" s="112">
        <v>18000</v>
      </c>
      <c r="R187" s="113">
        <v>3420</v>
      </c>
      <c r="S187" s="113">
        <v>21420</v>
      </c>
      <c r="T187" s="113">
        <v>18000</v>
      </c>
      <c r="U187" s="113">
        <v>21420</v>
      </c>
      <c r="V187" t="s">
        <v>86</v>
      </c>
      <c r="W187" s="111">
        <v>46078</v>
      </c>
      <c r="X187" t="s">
        <v>103</v>
      </c>
      <c r="Y187" t="s">
        <v>93</v>
      </c>
      <c r="Z187" t="s">
        <v>103</v>
      </c>
      <c r="AA187" s="112">
        <v>12500</v>
      </c>
      <c r="AB187" t="s">
        <v>97</v>
      </c>
      <c r="AC187" t="s">
        <v>91</v>
      </c>
      <c r="AD187" s="112">
        <v>12500</v>
      </c>
      <c r="AE187" s="113">
        <v>2375</v>
      </c>
      <c r="AF187" s="113">
        <v>14875</v>
      </c>
      <c r="AG187" s="113">
        <v>12500</v>
      </c>
      <c r="AH187" s="113">
        <v>14875</v>
      </c>
      <c r="AI187" t="s">
        <v>86</v>
      </c>
      <c r="AJ187" s="111">
        <v>46078</v>
      </c>
      <c r="AK187" t="s">
        <v>105</v>
      </c>
      <c r="AL187" t="s">
        <v>88</v>
      </c>
      <c r="AM187" t="s">
        <v>106</v>
      </c>
      <c r="AN187" s="112">
        <v>18000</v>
      </c>
      <c r="AO187" t="s">
        <v>90</v>
      </c>
      <c r="AP187" t="s">
        <v>91</v>
      </c>
      <c r="AQ187" s="112">
        <v>15126.05</v>
      </c>
      <c r="AR187" s="113">
        <v>2874</v>
      </c>
      <c r="AS187" s="113">
        <v>18000</v>
      </c>
      <c r="AT187" s="113">
        <v>18000</v>
      </c>
      <c r="AU187" s="113">
        <v>18000</v>
      </c>
      <c r="AV187" s="112">
        <v>18098.330000000002</v>
      </c>
      <c r="AW187" s="112">
        <v>18098.330000000002</v>
      </c>
      <c r="AX187" s="112">
        <v>3273.61</v>
      </c>
      <c r="AY187" s="114">
        <v>0.18090000000000001</v>
      </c>
      <c r="BA187">
        <v>3</v>
      </c>
    </row>
    <row r="188" spans="1:53" ht="216" hidden="1">
      <c r="A188" t="s">
        <v>80</v>
      </c>
      <c r="B188" t="s">
        <v>81</v>
      </c>
      <c r="C188">
        <v>55121720</v>
      </c>
      <c r="D188" t="s">
        <v>822</v>
      </c>
      <c r="E188" s="3" t="s">
        <v>823</v>
      </c>
      <c r="F188" t="s">
        <v>84</v>
      </c>
      <c r="G188">
        <v>1</v>
      </c>
      <c r="H188" t="s">
        <v>85</v>
      </c>
      <c r="I188" t="s">
        <v>86</v>
      </c>
      <c r="J188" s="111">
        <v>46078</v>
      </c>
      <c r="K188" t="s">
        <v>100</v>
      </c>
      <c r="L188" t="s">
        <v>88</v>
      </c>
      <c r="M188" t="s">
        <v>101</v>
      </c>
      <c r="N188" s="112">
        <v>18000</v>
      </c>
      <c r="O188" t="s">
        <v>97</v>
      </c>
      <c r="P188" t="s">
        <v>91</v>
      </c>
      <c r="Q188" s="112">
        <v>18000</v>
      </c>
      <c r="R188" s="113">
        <v>3420</v>
      </c>
      <c r="S188" s="113">
        <v>21420</v>
      </c>
      <c r="T188" s="113">
        <v>18000</v>
      </c>
      <c r="U188" s="113">
        <v>21420</v>
      </c>
      <c r="V188" t="s">
        <v>86</v>
      </c>
      <c r="W188" s="111">
        <v>46078</v>
      </c>
      <c r="X188" t="s">
        <v>103</v>
      </c>
      <c r="Y188" t="s">
        <v>93</v>
      </c>
      <c r="Z188" t="s">
        <v>103</v>
      </c>
      <c r="AA188" s="112">
        <v>12500</v>
      </c>
      <c r="AB188" t="s">
        <v>97</v>
      </c>
      <c r="AC188" t="s">
        <v>91</v>
      </c>
      <c r="AD188" s="112">
        <v>12500</v>
      </c>
      <c r="AE188" s="113">
        <v>2375</v>
      </c>
      <c r="AF188" s="113">
        <v>14875</v>
      </c>
      <c r="AG188" s="113">
        <v>12500</v>
      </c>
      <c r="AH188" s="113">
        <v>14875</v>
      </c>
      <c r="AI188" t="s">
        <v>86</v>
      </c>
      <c r="AJ188" s="111">
        <v>46078</v>
      </c>
      <c r="AK188" t="s">
        <v>105</v>
      </c>
      <c r="AL188" t="s">
        <v>88</v>
      </c>
      <c r="AM188" t="s">
        <v>106</v>
      </c>
      <c r="AN188" s="112">
        <v>18000</v>
      </c>
      <c r="AO188" t="s">
        <v>90</v>
      </c>
      <c r="AP188" t="s">
        <v>91</v>
      </c>
      <c r="AQ188" s="112">
        <v>15126.05</v>
      </c>
      <c r="AR188" s="113">
        <v>2874</v>
      </c>
      <c r="AS188" s="113">
        <v>18000</v>
      </c>
      <c r="AT188" s="113">
        <v>18000</v>
      </c>
      <c r="AU188" s="113">
        <v>18000</v>
      </c>
      <c r="AV188" s="112">
        <v>18098.330000000002</v>
      </c>
      <c r="AW188" s="112">
        <v>18098.330000000002</v>
      </c>
      <c r="AX188" s="112">
        <v>3273.61</v>
      </c>
      <c r="AY188" s="114">
        <v>0.18090000000000001</v>
      </c>
      <c r="BA188">
        <v>3</v>
      </c>
    </row>
    <row r="189" spans="1:53" hidden="1">
      <c r="A189" t="s">
        <v>80</v>
      </c>
      <c r="B189" t="s">
        <v>167</v>
      </c>
      <c r="D189" t="s">
        <v>824</v>
      </c>
      <c r="E189" t="s">
        <v>825</v>
      </c>
      <c r="F189" t="s">
        <v>84</v>
      </c>
      <c r="G189">
        <v>1</v>
      </c>
      <c r="H189" t="s">
        <v>85</v>
      </c>
      <c r="I189" t="s">
        <v>99</v>
      </c>
      <c r="J189" s="111">
        <v>46092</v>
      </c>
      <c r="K189" t="s">
        <v>540</v>
      </c>
      <c r="L189" t="s">
        <v>88</v>
      </c>
      <c r="M189" t="s">
        <v>541</v>
      </c>
      <c r="N189" s="112">
        <v>11000</v>
      </c>
      <c r="O189" t="s">
        <v>97</v>
      </c>
      <c r="P189" t="s">
        <v>91</v>
      </c>
      <c r="Q189" s="112">
        <v>11000</v>
      </c>
      <c r="R189" s="113">
        <v>2090</v>
      </c>
      <c r="S189" s="113">
        <v>13090</v>
      </c>
      <c r="T189" s="113">
        <v>11000</v>
      </c>
      <c r="U189" s="113">
        <v>13090</v>
      </c>
      <c r="V189" t="s">
        <v>99</v>
      </c>
      <c r="W189" s="111">
        <v>46092</v>
      </c>
      <c r="X189" t="s">
        <v>826</v>
      </c>
      <c r="Y189" t="s">
        <v>93</v>
      </c>
      <c r="Z189" t="s">
        <v>827</v>
      </c>
      <c r="AA189" s="112">
        <v>14900</v>
      </c>
      <c r="AB189" t="s">
        <v>90</v>
      </c>
      <c r="AC189" t="s">
        <v>91</v>
      </c>
      <c r="AD189" s="112">
        <v>12521.01</v>
      </c>
      <c r="AE189" s="113">
        <v>2379</v>
      </c>
      <c r="AF189" s="113">
        <v>14900</v>
      </c>
      <c r="AG189" s="113">
        <v>14900</v>
      </c>
      <c r="AH189" s="113">
        <v>14900</v>
      </c>
      <c r="AI189" t="s">
        <v>99</v>
      </c>
      <c r="AJ189" s="111">
        <v>46092</v>
      </c>
      <c r="AK189" t="s">
        <v>828</v>
      </c>
      <c r="AL189" t="s">
        <v>93</v>
      </c>
      <c r="AM189" t="s">
        <v>829</v>
      </c>
      <c r="AN189" s="112">
        <v>19900</v>
      </c>
      <c r="AO189" t="s">
        <v>90</v>
      </c>
      <c r="AP189" t="s">
        <v>91</v>
      </c>
      <c r="AQ189" s="112">
        <v>16722.689999999999</v>
      </c>
      <c r="AR189" s="113">
        <v>3177</v>
      </c>
      <c r="AS189" s="113">
        <v>19900</v>
      </c>
      <c r="AT189" s="113">
        <v>19900</v>
      </c>
      <c r="AU189" s="113">
        <v>19900</v>
      </c>
      <c r="AV189" s="112">
        <v>15963.33</v>
      </c>
      <c r="AW189" s="112">
        <v>15963.33</v>
      </c>
      <c r="AX189" s="112">
        <v>3527.33</v>
      </c>
      <c r="AY189" s="114">
        <v>0.221</v>
      </c>
      <c r="BA189">
        <v>3</v>
      </c>
    </row>
    <row r="190" spans="1:53" hidden="1">
      <c r="A190" t="s">
        <v>80</v>
      </c>
      <c r="B190" t="s">
        <v>167</v>
      </c>
      <c r="C190">
        <v>60121211</v>
      </c>
      <c r="D190" t="s">
        <v>830</v>
      </c>
      <c r="E190" t="s">
        <v>831</v>
      </c>
      <c r="F190" t="s">
        <v>84</v>
      </c>
      <c r="G190">
        <v>1</v>
      </c>
      <c r="H190" t="s">
        <v>85</v>
      </c>
      <c r="I190" t="s">
        <v>86</v>
      </c>
      <c r="J190" s="111">
        <v>46091</v>
      </c>
      <c r="K190" t="s">
        <v>832</v>
      </c>
      <c r="L190" t="s">
        <v>93</v>
      </c>
      <c r="M190" t="s">
        <v>833</v>
      </c>
      <c r="N190" s="112">
        <v>42900</v>
      </c>
      <c r="O190" t="s">
        <v>90</v>
      </c>
      <c r="P190" t="s">
        <v>91</v>
      </c>
      <c r="Q190" s="112">
        <v>36050.42</v>
      </c>
      <c r="R190" s="113">
        <v>6850</v>
      </c>
      <c r="S190" s="113">
        <v>42900</v>
      </c>
      <c r="T190" s="113">
        <v>42900</v>
      </c>
      <c r="U190" s="113">
        <v>42900</v>
      </c>
      <c r="V190" t="s">
        <v>86</v>
      </c>
      <c r="W190" s="111">
        <v>46091</v>
      </c>
      <c r="X190" t="s">
        <v>834</v>
      </c>
      <c r="Y190" t="s">
        <v>88</v>
      </c>
      <c r="Z190" t="s">
        <v>669</v>
      </c>
      <c r="AA190" s="112">
        <v>49500</v>
      </c>
      <c r="AB190" t="s">
        <v>90</v>
      </c>
      <c r="AC190" t="s">
        <v>91</v>
      </c>
      <c r="AD190" s="112">
        <v>41596.639999999999</v>
      </c>
      <c r="AE190" s="113">
        <v>7903</v>
      </c>
      <c r="AF190" s="113">
        <v>49500</v>
      </c>
      <c r="AG190" s="113">
        <v>49500</v>
      </c>
      <c r="AH190" s="113">
        <v>49500</v>
      </c>
      <c r="AI190" t="s">
        <v>86</v>
      </c>
      <c r="AJ190" s="111">
        <v>46091</v>
      </c>
      <c r="AK190" t="s">
        <v>835</v>
      </c>
      <c r="AL190" t="s">
        <v>93</v>
      </c>
      <c r="AM190" t="s">
        <v>836</v>
      </c>
      <c r="AN190" s="112">
        <v>41000</v>
      </c>
      <c r="AO190" t="s">
        <v>90</v>
      </c>
      <c r="AP190" t="s">
        <v>91</v>
      </c>
      <c r="AQ190" s="112">
        <v>34453.78</v>
      </c>
      <c r="AR190" s="113">
        <v>6546</v>
      </c>
      <c r="AS190" s="113">
        <v>41000</v>
      </c>
      <c r="AT190" s="113">
        <v>41000</v>
      </c>
      <c r="AU190" s="113">
        <v>41000</v>
      </c>
      <c r="AV190" s="112">
        <v>44466.67</v>
      </c>
      <c r="AW190" s="112">
        <v>44466.67</v>
      </c>
      <c r="AX190" s="112">
        <v>4461.32</v>
      </c>
      <c r="AY190" s="114">
        <v>0.1003</v>
      </c>
      <c r="BA190">
        <v>3</v>
      </c>
    </row>
    <row r="191" spans="1:53" hidden="1">
      <c r="A191" t="s">
        <v>80</v>
      </c>
      <c r="B191" t="s">
        <v>167</v>
      </c>
      <c r="C191">
        <v>60121211</v>
      </c>
      <c r="D191" t="s">
        <v>837</v>
      </c>
      <c r="E191" t="s">
        <v>838</v>
      </c>
      <c r="F191" t="s">
        <v>84</v>
      </c>
      <c r="G191">
        <v>1</v>
      </c>
      <c r="H191" t="s">
        <v>85</v>
      </c>
      <c r="I191" t="s">
        <v>99</v>
      </c>
      <c r="J191" s="111">
        <v>46100</v>
      </c>
      <c r="K191" t="s">
        <v>839</v>
      </c>
      <c r="L191" t="s">
        <v>93</v>
      </c>
      <c r="M191" t="s">
        <v>840</v>
      </c>
      <c r="N191" s="112">
        <v>34700</v>
      </c>
      <c r="O191" t="s">
        <v>90</v>
      </c>
      <c r="P191" t="s">
        <v>91</v>
      </c>
      <c r="Q191" s="112">
        <v>29159.66</v>
      </c>
      <c r="R191" s="113">
        <v>5540</v>
      </c>
      <c r="S191" s="113">
        <v>34700</v>
      </c>
      <c r="T191" s="113">
        <v>34700</v>
      </c>
      <c r="U191" s="113">
        <v>34700</v>
      </c>
      <c r="V191" t="s">
        <v>99</v>
      </c>
      <c r="W191" s="111">
        <v>46100</v>
      </c>
      <c r="X191" t="s">
        <v>172</v>
      </c>
      <c r="Y191" t="s">
        <v>93</v>
      </c>
      <c r="Z191" t="s">
        <v>841</v>
      </c>
      <c r="AA191" s="112">
        <v>27120</v>
      </c>
      <c r="AB191" t="s">
        <v>97</v>
      </c>
      <c r="AC191" t="s">
        <v>91</v>
      </c>
      <c r="AD191" s="112">
        <v>27120</v>
      </c>
      <c r="AE191" s="113">
        <v>5153</v>
      </c>
      <c r="AF191" s="113">
        <v>32273</v>
      </c>
      <c r="AG191" s="113">
        <v>27120</v>
      </c>
      <c r="AH191" s="113">
        <v>32273</v>
      </c>
      <c r="AI191" t="s">
        <v>99</v>
      </c>
      <c r="AJ191" s="111">
        <v>46100</v>
      </c>
      <c r="AK191" t="s">
        <v>359</v>
      </c>
      <c r="AL191" t="s">
        <v>93</v>
      </c>
      <c r="AM191" t="s">
        <v>842</v>
      </c>
      <c r="AN191" s="112">
        <v>33700</v>
      </c>
      <c r="AO191" t="s">
        <v>90</v>
      </c>
      <c r="AP191" t="s">
        <v>91</v>
      </c>
      <c r="AQ191" s="112">
        <v>28319.33</v>
      </c>
      <c r="AR191" s="113">
        <v>5381</v>
      </c>
      <c r="AS191" s="113">
        <v>33700</v>
      </c>
      <c r="AT191" s="113">
        <v>33700</v>
      </c>
      <c r="AU191" s="113">
        <v>33700</v>
      </c>
      <c r="AV191" s="112">
        <v>33557.599999999999</v>
      </c>
      <c r="AW191" s="112">
        <v>33557.599999999999</v>
      </c>
      <c r="AX191" s="112">
        <v>1219.8499999999999</v>
      </c>
      <c r="AY191" s="114">
        <v>3.6400000000000002E-2</v>
      </c>
      <c r="BA191">
        <v>3</v>
      </c>
    </row>
    <row r="192" spans="1:53" ht="409.6" hidden="1">
      <c r="A192" t="s">
        <v>159</v>
      </c>
      <c r="B192" t="s">
        <v>159</v>
      </c>
      <c r="C192" t="s">
        <v>159</v>
      </c>
      <c r="D192" t="s">
        <v>843</v>
      </c>
      <c r="E192" s="3" t="s">
        <v>844</v>
      </c>
      <c r="F192" t="s">
        <v>162</v>
      </c>
      <c r="G192">
        <v>1</v>
      </c>
      <c r="I192" t="s">
        <v>159</v>
      </c>
      <c r="J192" t="s">
        <v>159</v>
      </c>
      <c r="K192" t="s">
        <v>159</v>
      </c>
      <c r="L192" t="s">
        <v>159</v>
      </c>
      <c r="M192" t="s">
        <v>159</v>
      </c>
      <c r="Q192" t="s">
        <v>163</v>
      </c>
      <c r="R192" t="s">
        <v>163</v>
      </c>
      <c r="S192" t="s">
        <v>163</v>
      </c>
      <c r="T192" t="s">
        <v>163</v>
      </c>
      <c r="U192" t="s">
        <v>163</v>
      </c>
      <c r="V192" t="s">
        <v>159</v>
      </c>
      <c r="W192" t="s">
        <v>159</v>
      </c>
      <c r="X192" t="s">
        <v>159</v>
      </c>
      <c r="Y192" t="s">
        <v>159</v>
      </c>
      <c r="Z192" t="s">
        <v>164</v>
      </c>
      <c r="AA192" t="s">
        <v>165</v>
      </c>
      <c r="AB192" t="s">
        <v>165</v>
      </c>
      <c r="AC192" t="s">
        <v>165</v>
      </c>
      <c r="AD192" t="s">
        <v>165</v>
      </c>
      <c r="AE192" t="s">
        <v>165</v>
      </c>
      <c r="AF192" s="113">
        <v>2856099</v>
      </c>
      <c r="AG192" s="113">
        <v>0</v>
      </c>
      <c r="AH192" s="113">
        <v>3014898</v>
      </c>
      <c r="AI192" t="s">
        <v>159</v>
      </c>
      <c r="AJ192" t="s">
        <v>159</v>
      </c>
      <c r="AK192" t="s">
        <v>165</v>
      </c>
      <c r="AL192" t="s">
        <v>159</v>
      </c>
      <c r="AM192" t="s">
        <v>166</v>
      </c>
      <c r="AN192" t="s">
        <v>165</v>
      </c>
      <c r="AO192" t="s">
        <v>165</v>
      </c>
      <c r="AP192" t="s">
        <v>165</v>
      </c>
      <c r="AQ192" s="112">
        <v>2448084</v>
      </c>
      <c r="AR192" s="113">
        <v>465136</v>
      </c>
      <c r="AS192" s="113">
        <v>2913220</v>
      </c>
      <c r="AT192" s="113">
        <v>2448084</v>
      </c>
      <c r="AU192" s="113">
        <v>2913220</v>
      </c>
      <c r="AV192" s="112">
        <v>2964059</v>
      </c>
      <c r="AW192" s="112">
        <v>2964059</v>
      </c>
      <c r="AX192" s="112">
        <v>71896.570000000007</v>
      </c>
      <c r="AY192" s="114">
        <v>2.4299999999999999E-2</v>
      </c>
    </row>
    <row r="193" spans="1:53" hidden="1">
      <c r="A193" t="s">
        <v>80</v>
      </c>
      <c r="B193" t="s">
        <v>167</v>
      </c>
      <c r="C193">
        <v>52121507</v>
      </c>
      <c r="D193" t="s">
        <v>845</v>
      </c>
      <c r="E193" t="s">
        <v>846</v>
      </c>
      <c r="F193" t="s">
        <v>84</v>
      </c>
      <c r="G193">
        <v>1</v>
      </c>
      <c r="H193" t="s">
        <v>85</v>
      </c>
      <c r="I193" t="s">
        <v>86</v>
      </c>
      <c r="J193" s="111">
        <v>46091</v>
      </c>
      <c r="K193" t="s">
        <v>740</v>
      </c>
      <c r="L193" t="s">
        <v>88</v>
      </c>
      <c r="M193" t="s">
        <v>847</v>
      </c>
      <c r="N193" s="112">
        <v>5200</v>
      </c>
      <c r="O193" t="s">
        <v>90</v>
      </c>
      <c r="P193" t="s">
        <v>91</v>
      </c>
      <c r="Q193" s="112">
        <v>4369.75</v>
      </c>
      <c r="R193" s="113">
        <v>830</v>
      </c>
      <c r="S193" s="113">
        <v>5200</v>
      </c>
      <c r="T193" s="113">
        <v>5200</v>
      </c>
      <c r="U193" s="113">
        <v>5200</v>
      </c>
      <c r="V193" t="s">
        <v>86</v>
      </c>
      <c r="W193" s="111">
        <v>46091</v>
      </c>
      <c r="X193" t="s">
        <v>848</v>
      </c>
      <c r="Y193" t="s">
        <v>93</v>
      </c>
      <c r="Z193" t="s">
        <v>849</v>
      </c>
      <c r="AA193" s="112">
        <v>7500</v>
      </c>
      <c r="AB193" t="s">
        <v>90</v>
      </c>
      <c r="AC193" t="s">
        <v>91</v>
      </c>
      <c r="AD193" s="112">
        <v>6302.52</v>
      </c>
      <c r="AE193" s="113">
        <v>1197</v>
      </c>
      <c r="AF193" s="113">
        <v>7500</v>
      </c>
      <c r="AG193" s="113">
        <v>7500</v>
      </c>
      <c r="AH193" s="113">
        <v>7500</v>
      </c>
      <c r="AI193" t="s">
        <v>86</v>
      </c>
      <c r="AJ193" s="111">
        <v>46091</v>
      </c>
      <c r="AK193" t="s">
        <v>850</v>
      </c>
      <c r="AL193" t="s">
        <v>88</v>
      </c>
      <c r="AM193" t="s">
        <v>851</v>
      </c>
      <c r="AN193" s="112">
        <v>5900</v>
      </c>
      <c r="AO193" t="s">
        <v>90</v>
      </c>
      <c r="AP193" t="s">
        <v>91</v>
      </c>
      <c r="AQ193" s="112">
        <v>4957.9799999999996</v>
      </c>
      <c r="AR193" s="113">
        <v>942</v>
      </c>
      <c r="AS193" s="113">
        <v>5900</v>
      </c>
      <c r="AT193" s="113">
        <v>5900</v>
      </c>
      <c r="AU193" s="113">
        <v>5900</v>
      </c>
      <c r="AV193" s="112">
        <v>6200</v>
      </c>
      <c r="AW193" s="112">
        <v>6200</v>
      </c>
      <c r="AX193" s="112">
        <v>1178.98</v>
      </c>
      <c r="AY193" s="114">
        <v>0.19020000000000001</v>
      </c>
      <c r="BA193">
        <v>3</v>
      </c>
    </row>
    <row r="194" spans="1:53" hidden="1">
      <c r="A194" t="s">
        <v>80</v>
      </c>
      <c r="B194" t="s">
        <v>167</v>
      </c>
      <c r="D194" t="s">
        <v>852</v>
      </c>
      <c r="E194" t="s">
        <v>853</v>
      </c>
      <c r="F194" t="s">
        <v>84</v>
      </c>
      <c r="G194">
        <v>1</v>
      </c>
      <c r="H194" t="s">
        <v>85</v>
      </c>
      <c r="I194" t="s">
        <v>86</v>
      </c>
      <c r="J194" s="111">
        <v>46091</v>
      </c>
      <c r="K194" t="s">
        <v>540</v>
      </c>
      <c r="L194" t="s">
        <v>93</v>
      </c>
      <c r="M194" t="s">
        <v>541</v>
      </c>
      <c r="N194" s="112">
        <v>7000</v>
      </c>
      <c r="O194" t="s">
        <v>97</v>
      </c>
      <c r="P194" t="s">
        <v>91</v>
      </c>
      <c r="Q194" s="112">
        <v>7000</v>
      </c>
      <c r="R194" s="113">
        <v>1330</v>
      </c>
      <c r="S194" s="113">
        <v>8330</v>
      </c>
      <c r="T194" s="113">
        <v>7000</v>
      </c>
      <c r="U194" s="113">
        <v>8330</v>
      </c>
      <c r="V194" t="s">
        <v>86</v>
      </c>
      <c r="W194" s="111">
        <v>46091</v>
      </c>
      <c r="X194" t="s">
        <v>740</v>
      </c>
      <c r="Y194" t="s">
        <v>93</v>
      </c>
      <c r="Z194" t="s">
        <v>847</v>
      </c>
      <c r="AA194" s="112">
        <v>6150</v>
      </c>
      <c r="AB194" t="s">
        <v>90</v>
      </c>
      <c r="AC194" t="s">
        <v>91</v>
      </c>
      <c r="AD194" s="112">
        <v>5168.07</v>
      </c>
      <c r="AE194" s="113">
        <v>982</v>
      </c>
      <c r="AF194" s="113">
        <v>6150</v>
      </c>
      <c r="AG194" s="113">
        <v>6150</v>
      </c>
      <c r="AH194" s="113">
        <v>6150</v>
      </c>
      <c r="AI194" t="s">
        <v>86</v>
      </c>
      <c r="AJ194" s="111">
        <v>46091</v>
      </c>
      <c r="AK194" t="s">
        <v>174</v>
      </c>
      <c r="AL194" t="s">
        <v>88</v>
      </c>
      <c r="AM194" t="s">
        <v>774</v>
      </c>
      <c r="AN194" s="112">
        <v>8500</v>
      </c>
      <c r="AO194" t="s">
        <v>90</v>
      </c>
      <c r="AP194" t="s">
        <v>91</v>
      </c>
      <c r="AQ194" s="112">
        <v>7142.86</v>
      </c>
      <c r="AR194" s="113">
        <v>1357</v>
      </c>
      <c r="AS194" s="113">
        <v>8500</v>
      </c>
      <c r="AT194" s="113">
        <v>8500</v>
      </c>
      <c r="AU194" s="113">
        <v>8500</v>
      </c>
      <c r="AV194" s="112">
        <v>7660</v>
      </c>
      <c r="AW194" s="112">
        <v>7660</v>
      </c>
      <c r="AX194" s="112">
        <v>1310.46</v>
      </c>
      <c r="AY194" s="114">
        <v>0.1711</v>
      </c>
      <c r="BA194">
        <v>3</v>
      </c>
    </row>
    <row r="195" spans="1:53" ht="201.6" hidden="1">
      <c r="A195" t="s">
        <v>159</v>
      </c>
      <c r="B195" t="s">
        <v>159</v>
      </c>
      <c r="C195" t="s">
        <v>159</v>
      </c>
      <c r="D195" t="s">
        <v>854</v>
      </c>
      <c r="E195" s="3" t="s">
        <v>855</v>
      </c>
      <c r="F195" t="s">
        <v>162</v>
      </c>
      <c r="G195">
        <v>1</v>
      </c>
      <c r="I195" t="s">
        <v>159</v>
      </c>
      <c r="J195" t="s">
        <v>159</v>
      </c>
      <c r="K195" t="s">
        <v>159</v>
      </c>
      <c r="L195" t="s">
        <v>159</v>
      </c>
      <c r="M195" t="s">
        <v>159</v>
      </c>
      <c r="Q195" t="s">
        <v>163</v>
      </c>
      <c r="R195" t="s">
        <v>163</v>
      </c>
      <c r="S195" t="s">
        <v>163</v>
      </c>
      <c r="T195" t="s">
        <v>163</v>
      </c>
      <c r="U195" t="s">
        <v>163</v>
      </c>
      <c r="V195" t="s">
        <v>159</v>
      </c>
      <c r="W195" t="s">
        <v>159</v>
      </c>
      <c r="X195" t="s">
        <v>159</v>
      </c>
      <c r="Y195" t="s">
        <v>159</v>
      </c>
      <c r="Z195" t="s">
        <v>164</v>
      </c>
      <c r="AA195" t="s">
        <v>165</v>
      </c>
      <c r="AB195" t="s">
        <v>165</v>
      </c>
      <c r="AC195" t="s">
        <v>165</v>
      </c>
      <c r="AD195" t="s">
        <v>165</v>
      </c>
      <c r="AE195" t="s">
        <v>165</v>
      </c>
      <c r="AF195" s="113">
        <v>443956</v>
      </c>
      <c r="AG195" s="113">
        <v>0</v>
      </c>
      <c r="AH195" s="113">
        <v>468640</v>
      </c>
      <c r="AI195" t="s">
        <v>159</v>
      </c>
      <c r="AJ195" t="s">
        <v>159</v>
      </c>
      <c r="AK195" t="s">
        <v>165</v>
      </c>
      <c r="AL195" t="s">
        <v>159</v>
      </c>
      <c r="AM195" t="s">
        <v>166</v>
      </c>
      <c r="AN195" t="s">
        <v>165</v>
      </c>
      <c r="AO195" t="s">
        <v>165</v>
      </c>
      <c r="AP195" t="s">
        <v>165</v>
      </c>
      <c r="AQ195" s="112">
        <v>382399</v>
      </c>
      <c r="AR195" s="113">
        <v>72656</v>
      </c>
      <c r="AS195" s="113">
        <v>455055</v>
      </c>
      <c r="AT195" s="113">
        <v>382399</v>
      </c>
      <c r="AU195" s="113">
        <v>455055</v>
      </c>
      <c r="AV195" s="112">
        <v>461847</v>
      </c>
      <c r="AW195" s="112">
        <v>461847</v>
      </c>
      <c r="AX195" s="112">
        <v>9606.08</v>
      </c>
      <c r="AY195" s="114">
        <v>2.0799999999999999E-2</v>
      </c>
    </row>
    <row r="196" spans="1:53" hidden="1">
      <c r="A196" t="s">
        <v>159</v>
      </c>
      <c r="B196" t="s">
        <v>159</v>
      </c>
      <c r="C196" t="s">
        <v>159</v>
      </c>
      <c r="D196" t="s">
        <v>856</v>
      </c>
      <c r="E196" t="s">
        <v>857</v>
      </c>
      <c r="F196" t="s">
        <v>162</v>
      </c>
      <c r="G196">
        <v>1</v>
      </c>
      <c r="I196" t="s">
        <v>159</v>
      </c>
      <c r="J196" t="s">
        <v>159</v>
      </c>
      <c r="K196" t="s">
        <v>159</v>
      </c>
      <c r="L196" t="s">
        <v>159</v>
      </c>
      <c r="M196" t="s">
        <v>159</v>
      </c>
      <c r="Q196" t="s">
        <v>163</v>
      </c>
      <c r="R196" t="s">
        <v>163</v>
      </c>
      <c r="S196" t="s">
        <v>163</v>
      </c>
      <c r="T196" t="s">
        <v>163</v>
      </c>
      <c r="U196" t="s">
        <v>163</v>
      </c>
      <c r="V196" t="s">
        <v>159</v>
      </c>
      <c r="W196" t="s">
        <v>159</v>
      </c>
      <c r="X196" t="s">
        <v>159</v>
      </c>
      <c r="Y196" t="s">
        <v>159</v>
      </c>
      <c r="Z196" t="s">
        <v>164</v>
      </c>
      <c r="AA196" t="s">
        <v>165</v>
      </c>
      <c r="AB196" t="s">
        <v>165</v>
      </c>
      <c r="AC196" t="s">
        <v>165</v>
      </c>
      <c r="AD196" t="s">
        <v>165</v>
      </c>
      <c r="AE196" t="s">
        <v>165</v>
      </c>
      <c r="AF196" s="113">
        <v>1288850</v>
      </c>
      <c r="AG196" s="113">
        <v>0</v>
      </c>
      <c r="AH196" s="113">
        <v>1360510</v>
      </c>
      <c r="AI196" t="s">
        <v>159</v>
      </c>
      <c r="AJ196" t="s">
        <v>159</v>
      </c>
      <c r="AK196" t="s">
        <v>165</v>
      </c>
      <c r="AL196" t="s">
        <v>159</v>
      </c>
      <c r="AM196" t="s">
        <v>166</v>
      </c>
      <c r="AN196" t="s">
        <v>165</v>
      </c>
      <c r="AO196" t="s">
        <v>165</v>
      </c>
      <c r="AP196" t="s">
        <v>165</v>
      </c>
      <c r="AQ196" s="112">
        <v>1137221</v>
      </c>
      <c r="AR196" s="113">
        <v>216072</v>
      </c>
      <c r="AS196" s="113">
        <v>1353293</v>
      </c>
      <c r="AT196" s="113">
        <v>1137221</v>
      </c>
      <c r="AU196" s="113">
        <v>1353293</v>
      </c>
      <c r="AV196" s="112">
        <v>1356901</v>
      </c>
      <c r="AW196" s="112">
        <v>1356901</v>
      </c>
      <c r="AX196" s="112">
        <v>5103.59</v>
      </c>
      <c r="AY196" s="114">
        <v>3.8E-3</v>
      </c>
    </row>
    <row r="197" spans="1:53" ht="409.6" hidden="1">
      <c r="A197" t="s">
        <v>80</v>
      </c>
      <c r="B197" t="s">
        <v>148</v>
      </c>
      <c r="C197">
        <v>90101603</v>
      </c>
      <c r="D197" t="s">
        <v>858</v>
      </c>
      <c r="E197" s="3" t="s">
        <v>859</v>
      </c>
      <c r="F197" t="s">
        <v>84</v>
      </c>
      <c r="G197">
        <v>1</v>
      </c>
      <c r="H197" t="s">
        <v>85</v>
      </c>
      <c r="I197" t="s">
        <v>86</v>
      </c>
      <c r="J197" s="111">
        <v>46153</v>
      </c>
      <c r="K197" t="s">
        <v>860</v>
      </c>
      <c r="L197" t="s">
        <v>88</v>
      </c>
      <c r="M197" t="s">
        <v>861</v>
      </c>
      <c r="N197" s="112">
        <v>21600</v>
      </c>
      <c r="O197" t="s">
        <v>181</v>
      </c>
      <c r="P197" t="s">
        <v>182</v>
      </c>
      <c r="Q197" s="112">
        <v>21600</v>
      </c>
      <c r="R197" s="113">
        <v>1728</v>
      </c>
      <c r="S197" s="113">
        <v>23328</v>
      </c>
      <c r="T197" s="113">
        <v>21600</v>
      </c>
      <c r="U197" s="113">
        <v>23328</v>
      </c>
      <c r="V197" t="s">
        <v>86</v>
      </c>
      <c r="W197" s="111">
        <v>46077</v>
      </c>
      <c r="X197" t="s">
        <v>183</v>
      </c>
      <c r="Y197" t="s">
        <v>93</v>
      </c>
      <c r="Z197" t="s">
        <v>184</v>
      </c>
      <c r="AA197" s="112">
        <v>25000</v>
      </c>
      <c r="AB197" t="s">
        <v>181</v>
      </c>
      <c r="AC197" t="s">
        <v>182</v>
      </c>
      <c r="AD197" s="112">
        <v>25000</v>
      </c>
      <c r="AE197" s="113">
        <v>2000</v>
      </c>
      <c r="AF197" s="113">
        <v>27000</v>
      </c>
      <c r="AG197" s="113">
        <v>25000</v>
      </c>
      <c r="AH197" s="113">
        <v>27000</v>
      </c>
      <c r="AI197" t="s">
        <v>86</v>
      </c>
      <c r="AJ197" s="111">
        <v>46094</v>
      </c>
      <c r="AK197" t="s">
        <v>185</v>
      </c>
      <c r="AL197" t="s">
        <v>93</v>
      </c>
      <c r="AM197" t="s">
        <v>186</v>
      </c>
      <c r="AN197" s="112">
        <v>26824</v>
      </c>
      <c r="AO197" t="s">
        <v>181</v>
      </c>
      <c r="AP197" t="s">
        <v>182</v>
      </c>
      <c r="AQ197" s="112">
        <v>26824</v>
      </c>
      <c r="AR197" s="113">
        <v>2146</v>
      </c>
      <c r="AS197" s="113">
        <v>28970</v>
      </c>
      <c r="AT197" s="113">
        <v>26824</v>
      </c>
      <c r="AU197" s="113">
        <v>28970</v>
      </c>
      <c r="AV197" s="112">
        <v>26432.639999999999</v>
      </c>
      <c r="AW197" s="112">
        <v>26432.639999999999</v>
      </c>
      <c r="AX197" s="112">
        <v>2863.43</v>
      </c>
      <c r="AY197" s="114">
        <v>0.10829999999999999</v>
      </c>
      <c r="BA197">
        <v>3</v>
      </c>
    </row>
    <row r="198" spans="1:53" hidden="1">
      <c r="A198" t="s">
        <v>80</v>
      </c>
      <c r="B198" t="s">
        <v>148</v>
      </c>
      <c r="C198">
        <v>90101603</v>
      </c>
      <c r="D198" t="s">
        <v>862</v>
      </c>
      <c r="E198" t="s">
        <v>863</v>
      </c>
      <c r="F198" t="s">
        <v>84</v>
      </c>
      <c r="G198">
        <v>1</v>
      </c>
      <c r="H198" t="s">
        <v>85</v>
      </c>
      <c r="I198" t="s">
        <v>86</v>
      </c>
      <c r="J198" s="111">
        <v>46153</v>
      </c>
      <c r="K198" t="s">
        <v>208</v>
      </c>
      <c r="L198" t="s">
        <v>93</v>
      </c>
      <c r="M198" t="s">
        <v>209</v>
      </c>
      <c r="N198" s="112">
        <v>14500</v>
      </c>
      <c r="O198" t="s">
        <v>181</v>
      </c>
      <c r="P198" t="s">
        <v>182</v>
      </c>
      <c r="Q198" s="112">
        <v>14500</v>
      </c>
      <c r="R198" s="113">
        <v>1160</v>
      </c>
      <c r="S198" s="113">
        <v>15660</v>
      </c>
      <c r="T198" s="113">
        <v>14500</v>
      </c>
      <c r="U198" s="113">
        <v>15660</v>
      </c>
      <c r="V198" t="s">
        <v>86</v>
      </c>
      <c r="W198" s="111">
        <v>46153</v>
      </c>
      <c r="X198" t="s">
        <v>299</v>
      </c>
      <c r="Y198" t="s">
        <v>93</v>
      </c>
      <c r="Z198" t="s">
        <v>300</v>
      </c>
      <c r="AA198" s="112">
        <v>16300</v>
      </c>
      <c r="AB198" t="s">
        <v>181</v>
      </c>
      <c r="AC198" t="s">
        <v>182</v>
      </c>
      <c r="AD198" s="112">
        <v>16300</v>
      </c>
      <c r="AE198" s="113">
        <v>1304</v>
      </c>
      <c r="AF198" s="113">
        <v>17604</v>
      </c>
      <c r="AG198" s="113">
        <v>16300</v>
      </c>
      <c r="AH198" s="113">
        <v>17604</v>
      </c>
      <c r="AI198" t="s">
        <v>86</v>
      </c>
      <c r="AJ198" s="111">
        <v>46153</v>
      </c>
      <c r="AK198" t="s">
        <v>864</v>
      </c>
      <c r="AL198" t="s">
        <v>93</v>
      </c>
      <c r="AM198" t="s">
        <v>865</v>
      </c>
      <c r="AN198" s="112">
        <v>15000</v>
      </c>
      <c r="AO198" t="s">
        <v>181</v>
      </c>
      <c r="AP198" t="s">
        <v>182</v>
      </c>
      <c r="AQ198" s="112">
        <v>15000</v>
      </c>
      <c r="AR198" s="113">
        <v>1200</v>
      </c>
      <c r="AS198" s="113">
        <v>16200</v>
      </c>
      <c r="AT198" s="113">
        <v>15000</v>
      </c>
      <c r="AU198" s="113">
        <v>16200</v>
      </c>
      <c r="AV198" s="112">
        <v>16488</v>
      </c>
      <c r="AW198" s="112">
        <v>16488</v>
      </c>
      <c r="AX198" s="112">
        <v>1003.49</v>
      </c>
      <c r="AY198" s="114">
        <v>6.0900000000000003E-2</v>
      </c>
      <c r="BA198">
        <v>3</v>
      </c>
    </row>
    <row r="199" spans="1:53" ht="409.6" hidden="1">
      <c r="A199" t="s">
        <v>80</v>
      </c>
      <c r="B199" t="s">
        <v>148</v>
      </c>
      <c r="C199">
        <v>90101603</v>
      </c>
      <c r="D199" t="s">
        <v>866</v>
      </c>
      <c r="E199" s="3" t="s">
        <v>867</v>
      </c>
      <c r="F199" t="s">
        <v>84</v>
      </c>
      <c r="G199">
        <v>1</v>
      </c>
      <c r="H199" t="s">
        <v>85</v>
      </c>
      <c r="I199" t="s">
        <v>86</v>
      </c>
      <c r="J199" s="111">
        <v>46062</v>
      </c>
      <c r="K199" t="s">
        <v>179</v>
      </c>
      <c r="L199" t="s">
        <v>93</v>
      </c>
      <c r="M199" t="s">
        <v>180</v>
      </c>
      <c r="N199" s="112">
        <v>11700</v>
      </c>
      <c r="O199" t="s">
        <v>181</v>
      </c>
      <c r="P199" t="s">
        <v>182</v>
      </c>
      <c r="Q199" s="112">
        <v>11700</v>
      </c>
      <c r="R199" s="113">
        <v>936</v>
      </c>
      <c r="S199" s="113">
        <v>12636</v>
      </c>
      <c r="T199" s="113">
        <v>11700</v>
      </c>
      <c r="U199" s="113">
        <v>12636</v>
      </c>
      <c r="V199" t="s">
        <v>86</v>
      </c>
      <c r="W199" s="111">
        <v>46129</v>
      </c>
      <c r="X199" t="s">
        <v>868</v>
      </c>
      <c r="Y199" t="s">
        <v>88</v>
      </c>
      <c r="Z199" t="s">
        <v>869</v>
      </c>
      <c r="AA199" s="112">
        <v>8570</v>
      </c>
      <c r="AB199" t="s">
        <v>181</v>
      </c>
      <c r="AC199" t="s">
        <v>182</v>
      </c>
      <c r="AD199" s="112">
        <v>8570</v>
      </c>
      <c r="AE199" s="113">
        <v>686</v>
      </c>
      <c r="AF199" s="113">
        <v>9256</v>
      </c>
      <c r="AG199" s="113">
        <v>8570</v>
      </c>
      <c r="AH199" s="113">
        <v>9256</v>
      </c>
      <c r="AI199" t="s">
        <v>870</v>
      </c>
      <c r="AJ199" t="s">
        <v>159</v>
      </c>
      <c r="AM199" t="s">
        <v>871</v>
      </c>
      <c r="AN199" s="112">
        <v>13871</v>
      </c>
      <c r="AQ199" s="112">
        <v>12843.52</v>
      </c>
      <c r="AR199" s="113">
        <v>1027</v>
      </c>
      <c r="AS199" s="113">
        <v>13871</v>
      </c>
      <c r="AT199" s="113">
        <v>12844</v>
      </c>
      <c r="AU199" s="113">
        <v>13871</v>
      </c>
      <c r="AV199" s="112">
        <v>11920.87</v>
      </c>
      <c r="AW199" s="112">
        <v>11920.87</v>
      </c>
      <c r="AX199" s="112">
        <v>2389.36</v>
      </c>
      <c r="AY199" s="114">
        <v>0.20039999999999999</v>
      </c>
      <c r="AZ199" t="s">
        <v>872</v>
      </c>
      <c r="BA199">
        <v>3</v>
      </c>
    </row>
    <row r="200" spans="1:53" hidden="1">
      <c r="A200" t="s">
        <v>80</v>
      </c>
      <c r="B200" t="s">
        <v>167</v>
      </c>
      <c r="C200">
        <v>14111514</v>
      </c>
      <c r="D200" t="s">
        <v>873</v>
      </c>
      <c r="E200" t="s">
        <v>874</v>
      </c>
      <c r="F200" t="s">
        <v>84</v>
      </c>
      <c r="G200">
        <v>1</v>
      </c>
      <c r="H200" t="s">
        <v>85</v>
      </c>
      <c r="I200" t="s">
        <v>86</v>
      </c>
      <c r="J200" s="111">
        <v>46091</v>
      </c>
      <c r="K200" t="s">
        <v>740</v>
      </c>
      <c r="L200" t="s">
        <v>93</v>
      </c>
      <c r="M200" t="s">
        <v>875</v>
      </c>
      <c r="N200" s="112">
        <v>15000</v>
      </c>
      <c r="O200" t="s">
        <v>90</v>
      </c>
      <c r="P200" t="s">
        <v>91</v>
      </c>
      <c r="Q200" s="112">
        <v>12605.04</v>
      </c>
      <c r="R200" s="113">
        <v>2395</v>
      </c>
      <c r="S200" s="113">
        <v>15000</v>
      </c>
      <c r="T200" s="113">
        <v>15000</v>
      </c>
      <c r="U200" s="113">
        <v>15000</v>
      </c>
      <c r="V200" t="s">
        <v>86</v>
      </c>
      <c r="W200" s="111">
        <v>46091</v>
      </c>
      <c r="X200" t="s">
        <v>422</v>
      </c>
      <c r="Y200" t="s">
        <v>93</v>
      </c>
      <c r="Z200" t="s">
        <v>727</v>
      </c>
      <c r="AA200" s="112">
        <v>15000</v>
      </c>
      <c r="AB200" t="s">
        <v>90</v>
      </c>
      <c r="AC200" t="s">
        <v>91</v>
      </c>
      <c r="AD200" s="112">
        <v>12605.04</v>
      </c>
      <c r="AE200" s="113">
        <v>2395</v>
      </c>
      <c r="AF200" s="113">
        <v>15000</v>
      </c>
      <c r="AG200" s="113">
        <v>15000</v>
      </c>
      <c r="AH200" s="113">
        <v>15000</v>
      </c>
      <c r="AI200" t="s">
        <v>86</v>
      </c>
      <c r="AJ200" s="111">
        <v>46091</v>
      </c>
      <c r="AK200" t="s">
        <v>644</v>
      </c>
      <c r="AL200" t="s">
        <v>93</v>
      </c>
      <c r="AM200" t="s">
        <v>645</v>
      </c>
      <c r="AN200" s="112">
        <v>15497</v>
      </c>
      <c r="AO200" t="s">
        <v>97</v>
      </c>
      <c r="AP200" t="s">
        <v>91</v>
      </c>
      <c r="AQ200" s="112">
        <v>15497</v>
      </c>
      <c r="AR200" s="113">
        <v>2944</v>
      </c>
      <c r="AS200" s="113">
        <v>18441</v>
      </c>
      <c r="AT200" s="113">
        <v>15497</v>
      </c>
      <c r="AU200" s="113">
        <v>18441</v>
      </c>
      <c r="AV200" s="112">
        <v>16147.14</v>
      </c>
      <c r="AW200" s="112">
        <v>16147.14</v>
      </c>
      <c r="AX200" s="112">
        <v>1986.91</v>
      </c>
      <c r="AY200" s="114">
        <v>0.1231</v>
      </c>
      <c r="BA200">
        <v>3</v>
      </c>
    </row>
    <row r="201" spans="1:53" hidden="1">
      <c r="A201" t="s">
        <v>80</v>
      </c>
      <c r="B201" t="s">
        <v>167</v>
      </c>
      <c r="C201">
        <v>14111514</v>
      </c>
      <c r="D201" t="s">
        <v>876</v>
      </c>
      <c r="E201" t="s">
        <v>877</v>
      </c>
      <c r="F201" t="s">
        <v>84</v>
      </c>
      <c r="G201">
        <v>1</v>
      </c>
      <c r="H201" t="s">
        <v>85</v>
      </c>
      <c r="I201" t="s">
        <v>86</v>
      </c>
      <c r="J201" s="111">
        <v>46091</v>
      </c>
      <c r="K201" t="s">
        <v>540</v>
      </c>
      <c r="L201" t="s">
        <v>93</v>
      </c>
      <c r="M201" t="s">
        <v>541</v>
      </c>
      <c r="N201" s="112">
        <v>18500</v>
      </c>
      <c r="O201" t="s">
        <v>97</v>
      </c>
      <c r="P201" t="s">
        <v>91</v>
      </c>
      <c r="Q201" s="112">
        <v>18500</v>
      </c>
      <c r="R201" s="113">
        <v>3515</v>
      </c>
      <c r="S201" s="113">
        <v>22015</v>
      </c>
      <c r="T201" s="113">
        <v>18500</v>
      </c>
      <c r="U201" s="113">
        <v>22015</v>
      </c>
      <c r="V201" t="s">
        <v>86</v>
      </c>
      <c r="W201" s="111">
        <v>46091</v>
      </c>
      <c r="X201" t="s">
        <v>740</v>
      </c>
      <c r="Y201" t="s">
        <v>93</v>
      </c>
      <c r="Z201" t="s">
        <v>878</v>
      </c>
      <c r="AA201" s="112">
        <v>19000</v>
      </c>
      <c r="AB201" t="s">
        <v>90</v>
      </c>
      <c r="AC201" t="s">
        <v>91</v>
      </c>
      <c r="AD201" s="112">
        <v>15966.39</v>
      </c>
      <c r="AE201" s="113">
        <v>3034</v>
      </c>
      <c r="AF201" s="113">
        <v>19000</v>
      </c>
      <c r="AG201" s="113">
        <v>19000</v>
      </c>
      <c r="AH201" s="113">
        <v>19000</v>
      </c>
      <c r="AI201" t="s">
        <v>86</v>
      </c>
      <c r="AJ201" s="111">
        <v>46091</v>
      </c>
      <c r="AK201" t="s">
        <v>174</v>
      </c>
      <c r="AL201" t="s">
        <v>93</v>
      </c>
      <c r="AM201" t="s">
        <v>774</v>
      </c>
      <c r="AN201" s="112">
        <v>22000</v>
      </c>
      <c r="AO201" t="s">
        <v>90</v>
      </c>
      <c r="AP201" t="s">
        <v>91</v>
      </c>
      <c r="AQ201" s="112">
        <v>18487.39</v>
      </c>
      <c r="AR201" s="113">
        <v>3513</v>
      </c>
      <c r="AS201" s="113">
        <v>22000</v>
      </c>
      <c r="AT201" s="113">
        <v>22000</v>
      </c>
      <c r="AU201" s="113">
        <v>22000</v>
      </c>
      <c r="AV201" s="112">
        <v>21005</v>
      </c>
      <c r="AW201" s="112">
        <v>21005</v>
      </c>
      <c r="AX201" s="112">
        <v>1736.4</v>
      </c>
      <c r="AY201" s="114">
        <v>8.2699999999999996E-2</v>
      </c>
      <c r="BA201">
        <v>3</v>
      </c>
    </row>
    <row r="202" spans="1:53" hidden="1">
      <c r="A202" t="s">
        <v>80</v>
      </c>
      <c r="B202" t="s">
        <v>167</v>
      </c>
      <c r="C202">
        <v>44121619</v>
      </c>
      <c r="D202" t="s">
        <v>879</v>
      </c>
      <c r="E202" t="s">
        <v>880</v>
      </c>
      <c r="F202" t="s">
        <v>84</v>
      </c>
      <c r="G202">
        <v>1</v>
      </c>
      <c r="H202" t="s">
        <v>85</v>
      </c>
      <c r="I202" t="s">
        <v>86</v>
      </c>
      <c r="J202" s="111">
        <v>46091</v>
      </c>
      <c r="K202" t="s">
        <v>540</v>
      </c>
      <c r="L202" t="s">
        <v>93</v>
      </c>
      <c r="M202" t="s">
        <v>541</v>
      </c>
      <c r="N202" s="112">
        <v>5461</v>
      </c>
      <c r="O202" t="s">
        <v>97</v>
      </c>
      <c r="P202" t="s">
        <v>91</v>
      </c>
      <c r="Q202" s="112">
        <v>5461</v>
      </c>
      <c r="R202" s="113">
        <v>1038</v>
      </c>
      <c r="S202" s="113">
        <v>6499</v>
      </c>
      <c r="T202" s="113">
        <v>5461</v>
      </c>
      <c r="U202" s="113">
        <v>6499</v>
      </c>
      <c r="V202" t="s">
        <v>86</v>
      </c>
      <c r="W202" s="111">
        <v>46091</v>
      </c>
      <c r="X202" t="s">
        <v>740</v>
      </c>
      <c r="Y202" t="s">
        <v>93</v>
      </c>
      <c r="Z202" t="s">
        <v>878</v>
      </c>
      <c r="AA202" s="112">
        <v>6600</v>
      </c>
      <c r="AB202" t="s">
        <v>90</v>
      </c>
      <c r="AC202" t="s">
        <v>91</v>
      </c>
      <c r="AD202" s="112">
        <v>5546.22</v>
      </c>
      <c r="AE202" s="113">
        <v>1054</v>
      </c>
      <c r="AF202" s="113">
        <v>6600</v>
      </c>
      <c r="AG202" s="113">
        <v>6600</v>
      </c>
      <c r="AH202" s="113">
        <v>6600</v>
      </c>
      <c r="AI202" t="s">
        <v>86</v>
      </c>
      <c r="AJ202" s="111">
        <v>46091</v>
      </c>
      <c r="AK202" t="s">
        <v>881</v>
      </c>
      <c r="AL202" t="s">
        <v>93</v>
      </c>
      <c r="AM202" t="s">
        <v>882</v>
      </c>
      <c r="AN202" s="112">
        <v>6684</v>
      </c>
      <c r="AO202" t="s">
        <v>90</v>
      </c>
      <c r="AP202" t="s">
        <v>91</v>
      </c>
      <c r="AQ202" s="112">
        <v>5616.81</v>
      </c>
      <c r="AR202" s="113">
        <v>1067</v>
      </c>
      <c r="AS202" s="113">
        <v>6684</v>
      </c>
      <c r="AT202" s="113">
        <v>6684</v>
      </c>
      <c r="AU202" s="113">
        <v>6684</v>
      </c>
      <c r="AV202" s="112">
        <v>6594.2</v>
      </c>
      <c r="AW202" s="112">
        <v>6594.2</v>
      </c>
      <c r="AX202" s="112">
        <v>92.84</v>
      </c>
      <c r="AY202" s="114">
        <v>1.41E-2</v>
      </c>
      <c r="BA202">
        <v>3</v>
      </c>
    </row>
    <row r="203" spans="1:53" ht="316.89999999999998" hidden="1">
      <c r="A203" t="s">
        <v>80</v>
      </c>
      <c r="B203" t="s">
        <v>365</v>
      </c>
      <c r="C203" t="s">
        <v>366</v>
      </c>
      <c r="D203" t="s">
        <v>883</v>
      </c>
      <c r="E203" s="3" t="s">
        <v>884</v>
      </c>
      <c r="F203" t="s">
        <v>84</v>
      </c>
      <c r="G203">
        <v>1</v>
      </c>
      <c r="H203" t="s">
        <v>196</v>
      </c>
      <c r="I203" t="s">
        <v>99</v>
      </c>
      <c r="J203" s="111">
        <v>46142</v>
      </c>
      <c r="K203" t="s">
        <v>885</v>
      </c>
      <c r="L203" t="s">
        <v>88</v>
      </c>
      <c r="M203" t="s">
        <v>886</v>
      </c>
      <c r="N203" s="112">
        <v>470589</v>
      </c>
      <c r="O203" t="s">
        <v>97</v>
      </c>
      <c r="P203" t="s">
        <v>91</v>
      </c>
      <c r="Q203" s="112">
        <v>470589</v>
      </c>
      <c r="R203" s="113">
        <v>89412</v>
      </c>
      <c r="S203" s="113">
        <v>560001</v>
      </c>
      <c r="T203" s="113">
        <v>470589</v>
      </c>
      <c r="U203" s="113">
        <v>560001</v>
      </c>
      <c r="V203" t="s">
        <v>99</v>
      </c>
      <c r="W203" s="111">
        <v>46142</v>
      </c>
      <c r="X203" t="s">
        <v>887</v>
      </c>
      <c r="Y203" t="s">
        <v>88</v>
      </c>
      <c r="Z203" t="s">
        <v>887</v>
      </c>
      <c r="AA203" s="112">
        <v>361345</v>
      </c>
      <c r="AB203" t="s">
        <v>97</v>
      </c>
      <c r="AC203" t="s">
        <v>91</v>
      </c>
      <c r="AD203" s="112">
        <v>361345</v>
      </c>
      <c r="AE203" s="113">
        <v>68656</v>
      </c>
      <c r="AF203" s="113">
        <v>430001</v>
      </c>
      <c r="AG203" s="113">
        <v>361345</v>
      </c>
      <c r="AH203" s="113">
        <v>430001</v>
      </c>
      <c r="AV203" s="112">
        <v>495000.73</v>
      </c>
      <c r="AW203" s="112">
        <v>495000.73</v>
      </c>
      <c r="AX203" s="112">
        <v>91924.14</v>
      </c>
      <c r="AY203" s="114">
        <v>0.1857</v>
      </c>
      <c r="BA203">
        <v>2</v>
      </c>
    </row>
    <row r="204" spans="1:53" ht="316.89999999999998" hidden="1">
      <c r="A204" t="s">
        <v>80</v>
      </c>
      <c r="B204" t="s">
        <v>365</v>
      </c>
      <c r="C204" t="s">
        <v>366</v>
      </c>
      <c r="D204" t="s">
        <v>888</v>
      </c>
      <c r="E204" s="3" t="s">
        <v>889</v>
      </c>
      <c r="F204" t="s">
        <v>84</v>
      </c>
      <c r="G204">
        <v>1</v>
      </c>
      <c r="H204" t="s">
        <v>196</v>
      </c>
      <c r="I204" t="s">
        <v>102</v>
      </c>
      <c r="J204" s="111">
        <v>46142</v>
      </c>
      <c r="K204" t="s">
        <v>885</v>
      </c>
      <c r="L204" t="s">
        <v>88</v>
      </c>
      <c r="M204" t="s">
        <v>886</v>
      </c>
      <c r="N204" s="112">
        <v>302522</v>
      </c>
      <c r="O204" t="s">
        <v>97</v>
      </c>
      <c r="P204" t="s">
        <v>91</v>
      </c>
      <c r="Q204" s="112">
        <v>302522</v>
      </c>
      <c r="R204" s="113">
        <v>57479</v>
      </c>
      <c r="S204" s="113">
        <v>360001</v>
      </c>
      <c r="T204" s="113">
        <v>302522</v>
      </c>
      <c r="U204" s="113">
        <v>360001</v>
      </c>
      <c r="V204" t="s">
        <v>99</v>
      </c>
      <c r="W204" s="111">
        <v>46142</v>
      </c>
      <c r="X204" t="s">
        <v>887</v>
      </c>
      <c r="Y204" t="s">
        <v>93</v>
      </c>
      <c r="Z204" t="s">
        <v>887</v>
      </c>
      <c r="AA204" s="112">
        <v>252101</v>
      </c>
      <c r="AB204" t="s">
        <v>97</v>
      </c>
      <c r="AC204" t="s">
        <v>91</v>
      </c>
      <c r="AD204" s="112">
        <v>252101</v>
      </c>
      <c r="AE204" s="113">
        <v>47899</v>
      </c>
      <c r="AF204" s="113">
        <v>300000</v>
      </c>
      <c r="AG204" s="113">
        <v>252101</v>
      </c>
      <c r="AH204" s="113">
        <v>300000</v>
      </c>
      <c r="AV204" s="112">
        <v>330000.69</v>
      </c>
      <c r="AW204" s="112">
        <v>330000.69</v>
      </c>
      <c r="AX204" s="112">
        <v>42427.11</v>
      </c>
      <c r="AY204" s="114">
        <v>0.12859999999999999</v>
      </c>
      <c r="BA204">
        <v>2</v>
      </c>
    </row>
    <row r="205" spans="1:53" ht="244.9" hidden="1">
      <c r="A205" t="s">
        <v>80</v>
      </c>
      <c r="B205" t="s">
        <v>365</v>
      </c>
      <c r="C205" t="s">
        <v>366</v>
      </c>
      <c r="D205" t="s">
        <v>890</v>
      </c>
      <c r="E205" s="3" t="s">
        <v>891</v>
      </c>
      <c r="F205" t="s">
        <v>84</v>
      </c>
      <c r="G205">
        <v>1</v>
      </c>
      <c r="H205" t="s">
        <v>196</v>
      </c>
      <c r="I205" t="s">
        <v>99</v>
      </c>
      <c r="J205" s="111">
        <v>46142</v>
      </c>
      <c r="K205" t="s">
        <v>892</v>
      </c>
      <c r="L205" t="s">
        <v>88</v>
      </c>
      <c r="M205" t="s">
        <v>887</v>
      </c>
      <c r="N205" s="112">
        <v>361345</v>
      </c>
      <c r="O205" t="s">
        <v>97</v>
      </c>
      <c r="P205" t="s">
        <v>91</v>
      </c>
      <c r="Q205" s="112">
        <v>361345</v>
      </c>
      <c r="R205" s="113">
        <v>68656</v>
      </c>
      <c r="S205" s="113">
        <v>430001</v>
      </c>
      <c r="T205" s="113">
        <v>361345</v>
      </c>
      <c r="U205" s="113">
        <v>430001</v>
      </c>
      <c r="V205" t="s">
        <v>99</v>
      </c>
      <c r="W205" s="111">
        <v>46142</v>
      </c>
      <c r="X205" t="s">
        <v>885</v>
      </c>
      <c r="Y205" t="s">
        <v>88</v>
      </c>
      <c r="Z205" t="s">
        <v>886</v>
      </c>
      <c r="AA205" s="112">
        <v>470589</v>
      </c>
      <c r="AB205" t="s">
        <v>97</v>
      </c>
      <c r="AC205" t="s">
        <v>91</v>
      </c>
      <c r="AD205" s="112">
        <v>470589</v>
      </c>
      <c r="AE205" s="113">
        <v>89412</v>
      </c>
      <c r="AF205" s="113">
        <v>560001</v>
      </c>
      <c r="AG205" s="113">
        <v>470589</v>
      </c>
      <c r="AH205" s="113">
        <v>560001</v>
      </c>
      <c r="AV205" s="112">
        <v>495000.73</v>
      </c>
      <c r="AW205" s="112">
        <v>495000.73</v>
      </c>
      <c r="AX205" s="112">
        <v>91924.14</v>
      </c>
      <c r="AY205" s="114">
        <v>0.1857</v>
      </c>
      <c r="BA205">
        <v>2</v>
      </c>
    </row>
    <row r="206" spans="1:53" ht="244.9" hidden="1">
      <c r="A206" t="s">
        <v>80</v>
      </c>
      <c r="B206" t="s">
        <v>365</v>
      </c>
      <c r="C206" t="s">
        <v>366</v>
      </c>
      <c r="D206" t="s">
        <v>893</v>
      </c>
      <c r="E206" s="3" t="s">
        <v>894</v>
      </c>
      <c r="F206" t="s">
        <v>84</v>
      </c>
      <c r="G206">
        <v>1</v>
      </c>
      <c r="H206" t="s">
        <v>196</v>
      </c>
      <c r="I206" t="s">
        <v>102</v>
      </c>
      <c r="J206" s="111">
        <v>46147</v>
      </c>
      <c r="K206" t="s">
        <v>885</v>
      </c>
      <c r="L206" t="s">
        <v>88</v>
      </c>
      <c r="M206" t="s">
        <v>886</v>
      </c>
      <c r="N206" s="112">
        <v>302522</v>
      </c>
      <c r="O206" t="s">
        <v>97</v>
      </c>
      <c r="P206" t="s">
        <v>91</v>
      </c>
      <c r="Q206" s="112">
        <v>302522</v>
      </c>
      <c r="R206" s="113">
        <v>57479</v>
      </c>
      <c r="S206" s="113">
        <v>360001</v>
      </c>
      <c r="T206" s="113">
        <v>302522</v>
      </c>
      <c r="U206" s="113">
        <v>360001</v>
      </c>
      <c r="V206" t="s">
        <v>99</v>
      </c>
      <c r="W206" s="111">
        <v>46143</v>
      </c>
      <c r="X206" t="s">
        <v>887</v>
      </c>
      <c r="Y206" t="s">
        <v>88</v>
      </c>
      <c r="Z206" t="s">
        <v>887</v>
      </c>
      <c r="AA206" s="112">
        <v>252101</v>
      </c>
      <c r="AB206" t="s">
        <v>97</v>
      </c>
      <c r="AC206" t="s">
        <v>91</v>
      </c>
      <c r="AD206" s="112">
        <v>252101</v>
      </c>
      <c r="AE206" s="113">
        <v>47899</v>
      </c>
      <c r="AF206" s="113">
        <v>300000</v>
      </c>
      <c r="AG206" s="113">
        <v>252101</v>
      </c>
      <c r="AH206" s="113">
        <v>300000</v>
      </c>
      <c r="AV206" s="112">
        <v>330000.69</v>
      </c>
      <c r="AW206" s="112">
        <v>330000.69</v>
      </c>
      <c r="AX206" s="112">
        <v>42427.11</v>
      </c>
      <c r="AY206" s="114">
        <v>0.12859999999999999</v>
      </c>
      <c r="BA206">
        <v>2</v>
      </c>
    </row>
    <row r="207" spans="1:53" ht="302.45" hidden="1">
      <c r="A207" t="s">
        <v>80</v>
      </c>
      <c r="B207" t="s">
        <v>365</v>
      </c>
      <c r="C207" t="s">
        <v>366</v>
      </c>
      <c r="D207" t="s">
        <v>895</v>
      </c>
      <c r="E207" s="3" t="s">
        <v>896</v>
      </c>
      <c r="F207" t="s">
        <v>84</v>
      </c>
      <c r="G207">
        <v>1</v>
      </c>
      <c r="H207" t="s">
        <v>196</v>
      </c>
      <c r="I207" t="s">
        <v>102</v>
      </c>
      <c r="J207" s="111">
        <v>46100</v>
      </c>
      <c r="K207" t="s">
        <v>885</v>
      </c>
      <c r="L207" t="s">
        <v>93</v>
      </c>
      <c r="M207" t="s">
        <v>886</v>
      </c>
      <c r="N207" s="112">
        <v>302522</v>
      </c>
      <c r="O207" t="s">
        <v>97</v>
      </c>
      <c r="P207" t="s">
        <v>91</v>
      </c>
      <c r="Q207" s="112">
        <v>302522</v>
      </c>
      <c r="R207" s="113">
        <v>57479</v>
      </c>
      <c r="S207" s="113">
        <v>360001</v>
      </c>
      <c r="T207" s="113">
        <v>302522</v>
      </c>
      <c r="U207" s="113">
        <v>360001</v>
      </c>
      <c r="V207" t="s">
        <v>86</v>
      </c>
      <c r="W207" s="111">
        <v>46139</v>
      </c>
      <c r="X207" t="s">
        <v>887</v>
      </c>
      <c r="Y207" t="s">
        <v>88</v>
      </c>
      <c r="Z207" t="s">
        <v>887</v>
      </c>
      <c r="AA207" s="112">
        <v>252101</v>
      </c>
      <c r="AB207" t="s">
        <v>97</v>
      </c>
      <c r="AC207" t="s">
        <v>91</v>
      </c>
      <c r="AD207" s="112">
        <v>252101</v>
      </c>
      <c r="AE207" s="113">
        <v>47899</v>
      </c>
      <c r="AF207" s="113">
        <v>300000</v>
      </c>
      <c r="AG207" s="113">
        <v>252101</v>
      </c>
      <c r="AH207" s="113">
        <v>300000</v>
      </c>
      <c r="AV207" s="112">
        <v>330000.69</v>
      </c>
      <c r="AW207" s="112">
        <v>330000.69</v>
      </c>
      <c r="AX207" s="112">
        <v>42427.11</v>
      </c>
      <c r="AY207" s="114">
        <v>0.12859999999999999</v>
      </c>
      <c r="BA207">
        <v>2</v>
      </c>
    </row>
    <row r="208" spans="1:53" ht="302.45" hidden="1">
      <c r="A208" t="s">
        <v>80</v>
      </c>
      <c r="B208" t="s">
        <v>365</v>
      </c>
      <c r="C208" t="s">
        <v>366</v>
      </c>
      <c r="D208" t="s">
        <v>897</v>
      </c>
      <c r="E208" s="3" t="s">
        <v>898</v>
      </c>
      <c r="F208" t="s">
        <v>84</v>
      </c>
      <c r="G208">
        <v>1</v>
      </c>
      <c r="H208" t="s">
        <v>196</v>
      </c>
      <c r="I208" t="s">
        <v>102</v>
      </c>
      <c r="J208" s="111">
        <v>46143</v>
      </c>
      <c r="K208" t="s">
        <v>885</v>
      </c>
      <c r="L208" t="s">
        <v>88</v>
      </c>
      <c r="M208" t="s">
        <v>886</v>
      </c>
      <c r="N208" s="112">
        <v>302522</v>
      </c>
      <c r="O208" t="s">
        <v>97</v>
      </c>
      <c r="P208" t="s">
        <v>91</v>
      </c>
      <c r="Q208" s="112">
        <v>302522</v>
      </c>
      <c r="R208" s="113">
        <v>57479</v>
      </c>
      <c r="S208" s="113">
        <v>360001</v>
      </c>
      <c r="T208" s="113">
        <v>302522</v>
      </c>
      <c r="U208" s="113">
        <v>360001</v>
      </c>
      <c r="V208" t="s">
        <v>99</v>
      </c>
      <c r="W208" s="111">
        <v>46143</v>
      </c>
      <c r="X208" t="s">
        <v>887</v>
      </c>
      <c r="Y208" t="s">
        <v>88</v>
      </c>
      <c r="Z208" t="s">
        <v>887</v>
      </c>
      <c r="AA208" s="112">
        <v>361345</v>
      </c>
      <c r="AB208" t="s">
        <v>97</v>
      </c>
      <c r="AC208" t="s">
        <v>91</v>
      </c>
      <c r="AD208" s="112">
        <v>361345</v>
      </c>
      <c r="AE208" s="113">
        <v>68656</v>
      </c>
      <c r="AF208" s="113">
        <v>430001</v>
      </c>
      <c r="AG208" s="113">
        <v>361345</v>
      </c>
      <c r="AH208" s="113">
        <v>430001</v>
      </c>
      <c r="AV208" s="112">
        <v>395000.87</v>
      </c>
      <c r="AW208" s="112">
        <v>395000.87</v>
      </c>
      <c r="AX208" s="112">
        <v>49497.03</v>
      </c>
      <c r="AY208" s="114">
        <v>0.12529999999999999</v>
      </c>
      <c r="BA208">
        <v>2</v>
      </c>
    </row>
    <row r="209" spans="1:53" ht="230.45" hidden="1">
      <c r="A209" t="s">
        <v>80</v>
      </c>
      <c r="B209" t="s">
        <v>365</v>
      </c>
      <c r="C209" t="s">
        <v>366</v>
      </c>
      <c r="D209" t="s">
        <v>899</v>
      </c>
      <c r="E209" s="3" t="s">
        <v>900</v>
      </c>
      <c r="F209" t="s">
        <v>84</v>
      </c>
      <c r="G209">
        <v>1</v>
      </c>
      <c r="H209" t="s">
        <v>196</v>
      </c>
      <c r="I209" t="s">
        <v>102</v>
      </c>
      <c r="J209" s="111">
        <v>46143</v>
      </c>
      <c r="K209" t="s">
        <v>887</v>
      </c>
      <c r="L209" t="s">
        <v>88</v>
      </c>
      <c r="M209" t="s">
        <v>887</v>
      </c>
      <c r="N209" s="112">
        <v>361345</v>
      </c>
      <c r="O209" t="s">
        <v>97</v>
      </c>
      <c r="P209" t="s">
        <v>91</v>
      </c>
      <c r="Q209" s="112">
        <v>361345</v>
      </c>
      <c r="R209" s="113">
        <v>68656</v>
      </c>
      <c r="S209" s="113">
        <v>430001</v>
      </c>
      <c r="T209" s="113">
        <v>361345</v>
      </c>
      <c r="U209" s="113">
        <v>430001</v>
      </c>
      <c r="V209" t="s">
        <v>99</v>
      </c>
      <c r="W209" s="111">
        <v>46143</v>
      </c>
      <c r="X209" t="s">
        <v>885</v>
      </c>
      <c r="Y209" t="s">
        <v>88</v>
      </c>
      <c r="Z209" t="s">
        <v>886</v>
      </c>
      <c r="AA209" s="112">
        <v>302522</v>
      </c>
      <c r="AB209" t="s">
        <v>97</v>
      </c>
      <c r="AC209" t="s">
        <v>91</v>
      </c>
      <c r="AD209" s="112">
        <v>302522</v>
      </c>
      <c r="AE209" s="113">
        <v>57479</v>
      </c>
      <c r="AF209" s="113">
        <v>360001</v>
      </c>
      <c r="AG209" s="113">
        <v>302522</v>
      </c>
      <c r="AH209" s="113">
        <v>360001</v>
      </c>
      <c r="AV209" s="112">
        <v>395000.87</v>
      </c>
      <c r="AW209" s="112">
        <v>395000.87</v>
      </c>
      <c r="AX209" s="112">
        <v>49497.03</v>
      </c>
      <c r="AY209" s="114">
        <v>0.12529999999999999</v>
      </c>
      <c r="BA209">
        <v>2</v>
      </c>
    </row>
    <row r="210" spans="1:53" ht="230.45" hidden="1">
      <c r="A210" t="s">
        <v>80</v>
      </c>
      <c r="B210" t="s">
        <v>365</v>
      </c>
      <c r="C210" t="s">
        <v>366</v>
      </c>
      <c r="D210" t="s">
        <v>901</v>
      </c>
      <c r="E210" s="3" t="s">
        <v>902</v>
      </c>
      <c r="F210" t="s">
        <v>84</v>
      </c>
      <c r="G210">
        <v>1</v>
      </c>
      <c r="H210" t="s">
        <v>196</v>
      </c>
      <c r="I210" t="s">
        <v>102</v>
      </c>
      <c r="J210" s="111">
        <v>46143</v>
      </c>
      <c r="K210" t="s">
        <v>887</v>
      </c>
      <c r="L210" t="s">
        <v>88</v>
      </c>
      <c r="M210" t="s">
        <v>887</v>
      </c>
      <c r="N210" s="112">
        <v>252101</v>
      </c>
      <c r="O210" t="s">
        <v>97</v>
      </c>
      <c r="P210" t="s">
        <v>91</v>
      </c>
      <c r="Q210" s="112">
        <v>252101</v>
      </c>
      <c r="R210" s="113">
        <v>47899</v>
      </c>
      <c r="S210" s="113">
        <v>300000</v>
      </c>
      <c r="T210" s="113">
        <v>252101</v>
      </c>
      <c r="U210" s="113">
        <v>300000</v>
      </c>
      <c r="V210" t="s">
        <v>99</v>
      </c>
      <c r="W210" s="111">
        <v>46143</v>
      </c>
      <c r="X210" t="s">
        <v>885</v>
      </c>
      <c r="Y210" t="s">
        <v>88</v>
      </c>
      <c r="Z210" t="s">
        <v>886</v>
      </c>
      <c r="AA210" s="112">
        <v>302522</v>
      </c>
      <c r="AB210" t="s">
        <v>97</v>
      </c>
      <c r="AC210" t="s">
        <v>91</v>
      </c>
      <c r="AD210" s="112">
        <v>302522</v>
      </c>
      <c r="AE210" s="113">
        <v>57479</v>
      </c>
      <c r="AF210" s="113">
        <v>360001</v>
      </c>
      <c r="AG210" s="113">
        <v>302522</v>
      </c>
      <c r="AH210" s="113">
        <v>360001</v>
      </c>
      <c r="AV210" s="112">
        <v>330000.69</v>
      </c>
      <c r="AW210" s="112">
        <v>330000.69</v>
      </c>
      <c r="AX210" s="112">
        <v>42427.11</v>
      </c>
      <c r="AY210" s="114">
        <v>0.12859999999999999</v>
      </c>
      <c r="BA210">
        <v>2</v>
      </c>
    </row>
    <row r="211" spans="1:53" hidden="1">
      <c r="A211" t="s">
        <v>159</v>
      </c>
      <c r="B211" t="s">
        <v>159</v>
      </c>
      <c r="C211" t="s">
        <v>159</v>
      </c>
      <c r="D211" t="s">
        <v>903</v>
      </c>
      <c r="E211" t="s">
        <v>904</v>
      </c>
      <c r="F211" t="s">
        <v>178</v>
      </c>
      <c r="G211">
        <v>1</v>
      </c>
      <c r="I211" t="s">
        <v>159</v>
      </c>
      <c r="J211" t="s">
        <v>159</v>
      </c>
      <c r="K211" t="s">
        <v>159</v>
      </c>
      <c r="L211" t="s">
        <v>159</v>
      </c>
      <c r="M211" t="s">
        <v>159</v>
      </c>
      <c r="Q211" s="112">
        <v>840000</v>
      </c>
      <c r="R211" s="113">
        <v>159600</v>
      </c>
      <c r="S211" s="113">
        <v>999600</v>
      </c>
      <c r="T211" s="113">
        <v>840000</v>
      </c>
      <c r="U211" s="113">
        <v>999600</v>
      </c>
      <c r="V211" t="s">
        <v>159</v>
      </c>
      <c r="W211" t="s">
        <v>159</v>
      </c>
      <c r="X211" t="s">
        <v>159</v>
      </c>
      <c r="Y211" t="s">
        <v>159</v>
      </c>
      <c r="Z211" t="s">
        <v>905</v>
      </c>
      <c r="AA211" t="s">
        <v>165</v>
      </c>
      <c r="AB211" t="s">
        <v>165</v>
      </c>
      <c r="AC211" t="s">
        <v>165</v>
      </c>
      <c r="AD211" t="s">
        <v>165</v>
      </c>
      <c r="AE211" t="s">
        <v>165</v>
      </c>
      <c r="AF211" t="s">
        <v>163</v>
      </c>
      <c r="AG211" t="s">
        <v>163</v>
      </c>
      <c r="AH211" t="s">
        <v>163</v>
      </c>
      <c r="AI211" t="s">
        <v>159</v>
      </c>
      <c r="AJ211" t="s">
        <v>159</v>
      </c>
      <c r="AK211" t="s">
        <v>165</v>
      </c>
      <c r="AL211" t="s">
        <v>159</v>
      </c>
      <c r="AM211" t="s">
        <v>166</v>
      </c>
      <c r="AN211" t="s">
        <v>165</v>
      </c>
      <c r="AO211" t="s">
        <v>165</v>
      </c>
      <c r="AP211" t="s">
        <v>165</v>
      </c>
      <c r="AQ211" s="112">
        <v>588235</v>
      </c>
      <c r="AR211" s="113">
        <v>111765</v>
      </c>
      <c r="AS211" s="113">
        <v>700000</v>
      </c>
      <c r="AT211" s="113">
        <v>588235</v>
      </c>
      <c r="AU211" s="113">
        <v>700000</v>
      </c>
      <c r="AV211" s="112">
        <v>849800</v>
      </c>
      <c r="AW211" s="112">
        <v>849800</v>
      </c>
      <c r="AX211" s="112">
        <v>211849.19</v>
      </c>
      <c r="AY211" s="114">
        <v>0.24929999999999999</v>
      </c>
    </row>
    <row r="212" spans="1:53" hidden="1">
      <c r="A212" t="s">
        <v>159</v>
      </c>
      <c r="B212" t="s">
        <v>159</v>
      </c>
      <c r="C212" t="s">
        <v>159</v>
      </c>
      <c r="D212" t="s">
        <v>906</v>
      </c>
      <c r="E212" t="s">
        <v>907</v>
      </c>
      <c r="F212" t="s">
        <v>162</v>
      </c>
      <c r="G212">
        <v>1</v>
      </c>
      <c r="I212" t="s">
        <v>159</v>
      </c>
      <c r="J212" t="s">
        <v>159</v>
      </c>
      <c r="K212" t="s">
        <v>159</v>
      </c>
      <c r="L212" t="s">
        <v>159</v>
      </c>
      <c r="M212" t="s">
        <v>159</v>
      </c>
      <c r="Q212" t="s">
        <v>163</v>
      </c>
      <c r="R212" t="s">
        <v>163</v>
      </c>
      <c r="S212" t="s">
        <v>163</v>
      </c>
      <c r="T212" t="s">
        <v>163</v>
      </c>
      <c r="U212" t="s">
        <v>163</v>
      </c>
      <c r="V212" t="s">
        <v>159</v>
      </c>
      <c r="W212" t="s">
        <v>159</v>
      </c>
      <c r="X212" t="s">
        <v>159</v>
      </c>
      <c r="Y212" t="s">
        <v>159</v>
      </c>
      <c r="Z212" t="s">
        <v>164</v>
      </c>
      <c r="AA212" t="s">
        <v>165</v>
      </c>
      <c r="AB212" t="s">
        <v>165</v>
      </c>
      <c r="AC212" t="s">
        <v>165</v>
      </c>
      <c r="AD212" t="s">
        <v>165</v>
      </c>
      <c r="AE212" t="s">
        <v>165</v>
      </c>
      <c r="AF212" s="113">
        <v>998691</v>
      </c>
      <c r="AG212" s="113">
        <v>0</v>
      </c>
      <c r="AH212" s="113">
        <v>1054218</v>
      </c>
      <c r="AI212" t="s">
        <v>159</v>
      </c>
      <c r="AJ212" t="s">
        <v>159</v>
      </c>
      <c r="AK212" t="s">
        <v>165</v>
      </c>
      <c r="AL212" t="s">
        <v>159</v>
      </c>
      <c r="AM212" t="s">
        <v>166</v>
      </c>
      <c r="AN212" t="s">
        <v>165</v>
      </c>
      <c r="AO212" t="s">
        <v>165</v>
      </c>
      <c r="AP212" t="s">
        <v>165</v>
      </c>
      <c r="AQ212" s="112">
        <v>856021</v>
      </c>
      <c r="AR212" s="113">
        <v>162644</v>
      </c>
      <c r="AS212" s="113">
        <v>1018665</v>
      </c>
      <c r="AT212" s="113">
        <v>856021</v>
      </c>
      <c r="AU212" s="113">
        <v>1018665</v>
      </c>
      <c r="AV212" s="112">
        <v>1036442</v>
      </c>
      <c r="AW212" s="112">
        <v>1036442</v>
      </c>
      <c r="AX212" s="112">
        <v>25140.06</v>
      </c>
      <c r="AY212" s="114">
        <v>2.4299999999999999E-2</v>
      </c>
    </row>
    <row r="213" spans="1:53" ht="409.6" hidden="1">
      <c r="A213" t="s">
        <v>159</v>
      </c>
      <c r="B213" t="s">
        <v>159</v>
      </c>
      <c r="C213" t="s">
        <v>159</v>
      </c>
      <c r="D213" t="s">
        <v>908</v>
      </c>
      <c r="E213" s="3" t="s">
        <v>909</v>
      </c>
      <c r="F213" t="s">
        <v>162</v>
      </c>
      <c r="G213">
        <v>1</v>
      </c>
      <c r="I213" t="s">
        <v>159</v>
      </c>
      <c r="J213" t="s">
        <v>159</v>
      </c>
      <c r="K213" t="s">
        <v>159</v>
      </c>
      <c r="L213" t="s">
        <v>159</v>
      </c>
      <c r="M213" t="s">
        <v>159</v>
      </c>
      <c r="Q213" t="s">
        <v>163</v>
      </c>
      <c r="R213" t="s">
        <v>163</v>
      </c>
      <c r="S213" t="s">
        <v>163</v>
      </c>
      <c r="T213" t="s">
        <v>163</v>
      </c>
      <c r="U213" t="s">
        <v>163</v>
      </c>
      <c r="V213" t="s">
        <v>159</v>
      </c>
      <c r="W213" t="s">
        <v>159</v>
      </c>
      <c r="X213" t="s">
        <v>159</v>
      </c>
      <c r="Y213" t="s">
        <v>159</v>
      </c>
      <c r="Z213" t="s">
        <v>164</v>
      </c>
      <c r="AA213" t="s">
        <v>165</v>
      </c>
      <c r="AB213" t="s">
        <v>165</v>
      </c>
      <c r="AC213" t="s">
        <v>165</v>
      </c>
      <c r="AD213" t="s">
        <v>165</v>
      </c>
      <c r="AE213" t="s">
        <v>165</v>
      </c>
      <c r="AF213" s="113">
        <v>1642500</v>
      </c>
      <c r="AG213" s="113">
        <v>0</v>
      </c>
      <c r="AH213" s="113">
        <v>1733823</v>
      </c>
      <c r="AI213" t="s">
        <v>159</v>
      </c>
      <c r="AJ213" t="s">
        <v>159</v>
      </c>
      <c r="AK213" t="s">
        <v>165</v>
      </c>
      <c r="AL213" t="s">
        <v>159</v>
      </c>
      <c r="AM213" t="s">
        <v>166</v>
      </c>
      <c r="AN213" t="s">
        <v>165</v>
      </c>
      <c r="AO213" t="s">
        <v>165</v>
      </c>
      <c r="AP213" t="s">
        <v>165</v>
      </c>
      <c r="AQ213" s="112">
        <v>1435462</v>
      </c>
      <c r="AR213" s="113">
        <v>272738</v>
      </c>
      <c r="AS213" s="113">
        <v>1708200</v>
      </c>
      <c r="AT213" s="113">
        <v>1435462</v>
      </c>
      <c r="AU213" s="113">
        <v>1708200</v>
      </c>
      <c r="AV213" s="112">
        <v>1721012</v>
      </c>
      <c r="AW213" s="112">
        <v>1721012</v>
      </c>
      <c r="AX213" s="112">
        <v>18118.2</v>
      </c>
      <c r="AY213" s="114">
        <v>1.0500000000000001E-2</v>
      </c>
    </row>
    <row r="214" spans="1:53" ht="409.6" hidden="1">
      <c r="A214" t="s">
        <v>159</v>
      </c>
      <c r="B214" t="s">
        <v>159</v>
      </c>
      <c r="C214" t="s">
        <v>159</v>
      </c>
      <c r="D214" t="s">
        <v>910</v>
      </c>
      <c r="E214" s="3" t="s">
        <v>911</v>
      </c>
      <c r="F214" t="s">
        <v>162</v>
      </c>
      <c r="G214">
        <v>1</v>
      </c>
      <c r="I214" t="s">
        <v>159</v>
      </c>
      <c r="J214" t="s">
        <v>159</v>
      </c>
      <c r="K214" t="s">
        <v>159</v>
      </c>
      <c r="L214" t="s">
        <v>159</v>
      </c>
      <c r="M214" t="s">
        <v>159</v>
      </c>
      <c r="Q214" t="s">
        <v>163</v>
      </c>
      <c r="R214" t="s">
        <v>163</v>
      </c>
      <c r="S214" t="s">
        <v>163</v>
      </c>
      <c r="T214" t="s">
        <v>163</v>
      </c>
      <c r="U214" t="s">
        <v>163</v>
      </c>
      <c r="V214" t="s">
        <v>159</v>
      </c>
      <c r="W214" t="s">
        <v>159</v>
      </c>
      <c r="X214" t="s">
        <v>159</v>
      </c>
      <c r="Y214" t="s">
        <v>159</v>
      </c>
      <c r="Z214" t="s">
        <v>164</v>
      </c>
      <c r="AA214" t="s">
        <v>165</v>
      </c>
      <c r="AB214" t="s">
        <v>165</v>
      </c>
      <c r="AC214" t="s">
        <v>165</v>
      </c>
      <c r="AD214" t="s">
        <v>165</v>
      </c>
      <c r="AE214" t="s">
        <v>165</v>
      </c>
      <c r="AF214" s="113">
        <v>1255750</v>
      </c>
      <c r="AG214" s="113">
        <v>0</v>
      </c>
      <c r="AH214" s="113">
        <v>1325570</v>
      </c>
      <c r="AI214" t="s">
        <v>159</v>
      </c>
      <c r="AJ214" t="s">
        <v>159</v>
      </c>
      <c r="AK214" t="s">
        <v>165</v>
      </c>
      <c r="AL214" t="s">
        <v>159</v>
      </c>
      <c r="AM214" t="s">
        <v>166</v>
      </c>
      <c r="AN214" t="s">
        <v>165</v>
      </c>
      <c r="AO214" t="s">
        <v>165</v>
      </c>
      <c r="AP214" t="s">
        <v>165</v>
      </c>
      <c r="AQ214" s="112">
        <v>1097462</v>
      </c>
      <c r="AR214" s="113">
        <v>208518</v>
      </c>
      <c r="AS214" s="113">
        <v>1305980</v>
      </c>
      <c r="AT214" s="113">
        <v>1097462</v>
      </c>
      <c r="AU214" s="113">
        <v>1305980</v>
      </c>
      <c r="AV214" s="112">
        <v>1315775</v>
      </c>
      <c r="AW214" s="112">
        <v>1315775</v>
      </c>
      <c r="AX214" s="112">
        <v>13852.01</v>
      </c>
      <c r="AY214" s="114">
        <v>1.0500000000000001E-2</v>
      </c>
    </row>
    <row r="215" spans="1:53" ht="409.6" hidden="1">
      <c r="A215" t="s">
        <v>159</v>
      </c>
      <c r="B215" t="s">
        <v>159</v>
      </c>
      <c r="C215" t="s">
        <v>159</v>
      </c>
      <c r="D215" t="s">
        <v>912</v>
      </c>
      <c r="E215" s="3" t="s">
        <v>913</v>
      </c>
      <c r="F215" t="s">
        <v>162</v>
      </c>
      <c r="G215">
        <v>1</v>
      </c>
      <c r="I215" t="s">
        <v>159</v>
      </c>
      <c r="J215" t="s">
        <v>159</v>
      </c>
      <c r="K215" t="s">
        <v>159</v>
      </c>
      <c r="L215" t="s">
        <v>159</v>
      </c>
      <c r="M215" t="s">
        <v>159</v>
      </c>
      <c r="Q215" t="s">
        <v>163</v>
      </c>
      <c r="R215" t="s">
        <v>163</v>
      </c>
      <c r="S215" t="s">
        <v>163</v>
      </c>
      <c r="T215" t="s">
        <v>163</v>
      </c>
      <c r="U215" t="s">
        <v>163</v>
      </c>
      <c r="V215" t="s">
        <v>159</v>
      </c>
      <c r="W215" t="s">
        <v>159</v>
      </c>
      <c r="X215" t="s">
        <v>159</v>
      </c>
      <c r="Y215" t="s">
        <v>159</v>
      </c>
      <c r="Z215" t="s">
        <v>164</v>
      </c>
      <c r="AA215" t="s">
        <v>165</v>
      </c>
      <c r="AB215" t="s">
        <v>165</v>
      </c>
      <c r="AC215" t="s">
        <v>165</v>
      </c>
      <c r="AD215" t="s">
        <v>165</v>
      </c>
      <c r="AE215" t="s">
        <v>165</v>
      </c>
      <c r="AF215" s="113">
        <v>1325000</v>
      </c>
      <c r="AG215" s="113">
        <v>0</v>
      </c>
      <c r="AH215" s="113">
        <v>1398670</v>
      </c>
      <c r="AI215" t="s">
        <v>159</v>
      </c>
      <c r="AJ215" t="s">
        <v>159</v>
      </c>
      <c r="AK215" t="s">
        <v>165</v>
      </c>
      <c r="AL215" t="s">
        <v>159</v>
      </c>
      <c r="AM215" t="s">
        <v>166</v>
      </c>
      <c r="AN215" t="s">
        <v>165</v>
      </c>
      <c r="AO215" t="s">
        <v>165</v>
      </c>
      <c r="AP215" t="s">
        <v>165</v>
      </c>
      <c r="AQ215" s="112">
        <v>1157983</v>
      </c>
      <c r="AR215" s="113">
        <v>220017</v>
      </c>
      <c r="AS215" s="113">
        <v>1378000</v>
      </c>
      <c r="AT215" s="113">
        <v>1157983</v>
      </c>
      <c r="AU215" s="113">
        <v>1378000</v>
      </c>
      <c r="AV215" s="112">
        <v>1388335</v>
      </c>
      <c r="AW215" s="112">
        <v>1388335</v>
      </c>
      <c r="AX215" s="112">
        <v>14615.9</v>
      </c>
      <c r="AY215" s="114">
        <v>1.0500000000000001E-2</v>
      </c>
    </row>
    <row r="216" spans="1:53" ht="409.6" hidden="1">
      <c r="A216" t="s">
        <v>80</v>
      </c>
      <c r="B216" t="s">
        <v>148</v>
      </c>
      <c r="C216">
        <v>78111803</v>
      </c>
      <c r="D216" t="s">
        <v>914</v>
      </c>
      <c r="E216" s="3" t="s">
        <v>915</v>
      </c>
      <c r="F216" t="s">
        <v>178</v>
      </c>
      <c r="G216">
        <v>1</v>
      </c>
      <c r="H216" t="s">
        <v>196</v>
      </c>
      <c r="I216" t="s">
        <v>86</v>
      </c>
      <c r="J216" s="111">
        <v>46085</v>
      </c>
      <c r="K216" t="s">
        <v>916</v>
      </c>
      <c r="L216" t="s">
        <v>93</v>
      </c>
      <c r="M216" t="s">
        <v>917</v>
      </c>
      <c r="N216" s="112">
        <v>468000</v>
      </c>
      <c r="O216" t="s">
        <v>97</v>
      </c>
      <c r="P216" t="s">
        <v>122</v>
      </c>
      <c r="Q216" s="112">
        <v>468000</v>
      </c>
      <c r="R216" t="s">
        <v>123</v>
      </c>
      <c r="S216" s="113">
        <v>468000</v>
      </c>
      <c r="T216" s="113">
        <v>468000</v>
      </c>
      <c r="U216" s="113">
        <v>468000</v>
      </c>
      <c r="V216" t="s">
        <v>289</v>
      </c>
      <c r="W216" s="111">
        <v>46140</v>
      </c>
      <c r="X216" t="s">
        <v>918</v>
      </c>
      <c r="Y216" t="s">
        <v>93</v>
      </c>
      <c r="Z216" t="s">
        <v>919</v>
      </c>
      <c r="AA216" s="112">
        <v>536000</v>
      </c>
      <c r="AB216" t="s">
        <v>97</v>
      </c>
      <c r="AC216" t="s">
        <v>122</v>
      </c>
      <c r="AD216" s="112">
        <v>536000</v>
      </c>
      <c r="AE216" t="s">
        <v>123</v>
      </c>
      <c r="AF216" s="113">
        <v>536000</v>
      </c>
      <c r="AG216" s="113">
        <v>536000</v>
      </c>
      <c r="AH216" s="113">
        <v>536000</v>
      </c>
      <c r="AI216" t="s">
        <v>289</v>
      </c>
      <c r="AJ216" s="111">
        <v>46140</v>
      </c>
      <c r="AK216" t="s">
        <v>920</v>
      </c>
      <c r="AL216" t="s">
        <v>93</v>
      </c>
      <c r="AM216" t="s">
        <v>921</v>
      </c>
      <c r="AN216" s="112">
        <v>700000</v>
      </c>
      <c r="AO216" t="s">
        <v>97</v>
      </c>
      <c r="AP216" t="s">
        <v>122</v>
      </c>
      <c r="AQ216" s="112">
        <v>700000</v>
      </c>
      <c r="AR216" t="s">
        <v>123</v>
      </c>
      <c r="AS216" s="113">
        <v>700000</v>
      </c>
      <c r="AT216" s="113">
        <v>700000</v>
      </c>
      <c r="AU216" s="113">
        <v>700000</v>
      </c>
      <c r="AV216" s="112">
        <v>568000</v>
      </c>
      <c r="AW216" s="112">
        <v>568000</v>
      </c>
      <c r="AX216" s="112">
        <v>119264.41</v>
      </c>
      <c r="AY216" s="114">
        <v>0.21</v>
      </c>
      <c r="BA216">
        <v>3</v>
      </c>
    </row>
    <row r="217" spans="1:53" ht="409.6" hidden="1">
      <c r="A217" t="s">
        <v>80</v>
      </c>
      <c r="B217" t="s">
        <v>148</v>
      </c>
      <c r="C217">
        <v>78111803</v>
      </c>
      <c r="D217" t="s">
        <v>922</v>
      </c>
      <c r="E217" s="3" t="s">
        <v>915</v>
      </c>
      <c r="F217" t="s">
        <v>178</v>
      </c>
      <c r="G217">
        <v>1</v>
      </c>
      <c r="H217" t="s">
        <v>196</v>
      </c>
      <c r="I217" t="s">
        <v>86</v>
      </c>
      <c r="J217" s="111">
        <v>46085</v>
      </c>
      <c r="K217" t="s">
        <v>923</v>
      </c>
      <c r="L217" t="s">
        <v>88</v>
      </c>
      <c r="M217" t="s">
        <v>924</v>
      </c>
      <c r="N217" s="112">
        <v>385000</v>
      </c>
      <c r="O217" t="s">
        <v>97</v>
      </c>
      <c r="P217" t="s">
        <v>122</v>
      </c>
      <c r="Q217" s="112">
        <v>385000</v>
      </c>
      <c r="R217" t="s">
        <v>123</v>
      </c>
      <c r="S217" s="113">
        <v>385000</v>
      </c>
      <c r="T217" s="113">
        <v>385000</v>
      </c>
      <c r="U217" s="113">
        <v>385000</v>
      </c>
      <c r="V217" t="s">
        <v>289</v>
      </c>
      <c r="W217" s="111">
        <v>46140</v>
      </c>
      <c r="X217" t="s">
        <v>925</v>
      </c>
      <c r="Y217" t="s">
        <v>93</v>
      </c>
      <c r="Z217" t="s">
        <v>926</v>
      </c>
      <c r="AA217" s="112">
        <v>350000</v>
      </c>
      <c r="AB217" t="s">
        <v>97</v>
      </c>
      <c r="AC217" t="s">
        <v>122</v>
      </c>
      <c r="AD217" s="112">
        <v>350000</v>
      </c>
      <c r="AE217" t="s">
        <v>123</v>
      </c>
      <c r="AF217" s="113">
        <v>350000</v>
      </c>
      <c r="AG217" s="113">
        <v>350000</v>
      </c>
      <c r="AH217" s="113">
        <v>350000</v>
      </c>
      <c r="AI217" t="s">
        <v>369</v>
      </c>
      <c r="AJ217" s="111">
        <v>46149</v>
      </c>
      <c r="AK217" t="s">
        <v>927</v>
      </c>
      <c r="AL217" t="s">
        <v>88</v>
      </c>
      <c r="AM217" t="s">
        <v>927</v>
      </c>
      <c r="AN217" s="112">
        <v>285000</v>
      </c>
      <c r="AO217" t="s">
        <v>97</v>
      </c>
      <c r="AP217" t="s">
        <v>122</v>
      </c>
      <c r="AQ217" s="112">
        <v>285000</v>
      </c>
      <c r="AR217" t="s">
        <v>123</v>
      </c>
      <c r="AS217" s="113">
        <v>285000</v>
      </c>
      <c r="AT217" s="113">
        <v>285000</v>
      </c>
      <c r="AU217" s="113">
        <v>285000</v>
      </c>
      <c r="AV217" s="112">
        <v>340000</v>
      </c>
      <c r="AW217" s="112">
        <v>340000</v>
      </c>
      <c r="AX217" s="112">
        <v>50744.46</v>
      </c>
      <c r="AY217" s="114">
        <v>0.1492</v>
      </c>
      <c r="BA217">
        <v>3</v>
      </c>
    </row>
    <row r="218" spans="1:53" ht="409.6" hidden="1">
      <c r="A218" t="s">
        <v>80</v>
      </c>
      <c r="B218" t="s">
        <v>148</v>
      </c>
      <c r="C218">
        <v>78111803</v>
      </c>
      <c r="D218" t="s">
        <v>928</v>
      </c>
      <c r="E218" s="3" t="s">
        <v>929</v>
      </c>
      <c r="F218" t="s">
        <v>178</v>
      </c>
      <c r="G218">
        <v>1</v>
      </c>
      <c r="H218" t="s">
        <v>196</v>
      </c>
      <c r="I218" t="s">
        <v>86</v>
      </c>
      <c r="J218" s="111">
        <v>46085</v>
      </c>
      <c r="K218" t="s">
        <v>916</v>
      </c>
      <c r="L218" t="s">
        <v>93</v>
      </c>
      <c r="M218" t="s">
        <v>917</v>
      </c>
      <c r="N218" s="112">
        <v>715000</v>
      </c>
      <c r="O218" t="s">
        <v>97</v>
      </c>
      <c r="P218" t="s">
        <v>122</v>
      </c>
      <c r="Q218" s="112">
        <v>715000</v>
      </c>
      <c r="R218" t="s">
        <v>123</v>
      </c>
      <c r="S218" s="113">
        <v>715000</v>
      </c>
      <c r="T218" s="113">
        <v>715000</v>
      </c>
      <c r="U218" s="113">
        <v>715000</v>
      </c>
      <c r="V218" t="s">
        <v>86</v>
      </c>
      <c r="W218" s="111">
        <v>46085</v>
      </c>
      <c r="X218" t="s">
        <v>923</v>
      </c>
      <c r="Y218" t="s">
        <v>88</v>
      </c>
      <c r="Z218" t="s">
        <v>924</v>
      </c>
      <c r="AA218" s="112">
        <v>715000</v>
      </c>
      <c r="AB218" t="s">
        <v>97</v>
      </c>
      <c r="AC218" t="s">
        <v>122</v>
      </c>
      <c r="AD218" s="112">
        <v>715000</v>
      </c>
      <c r="AE218" t="s">
        <v>123</v>
      </c>
      <c r="AF218" s="113">
        <v>715000</v>
      </c>
      <c r="AG218" s="113">
        <v>715000</v>
      </c>
      <c r="AH218" s="113">
        <v>715000</v>
      </c>
      <c r="AV218" s="112">
        <v>715000</v>
      </c>
      <c r="AW218" s="112">
        <v>715000</v>
      </c>
      <c r="AX218" t="s">
        <v>123</v>
      </c>
      <c r="AY218" s="114">
        <v>0</v>
      </c>
      <c r="BA218">
        <v>2</v>
      </c>
    </row>
    <row r="219" spans="1:53" ht="409.6" hidden="1">
      <c r="A219" t="s">
        <v>80</v>
      </c>
      <c r="B219" t="s">
        <v>148</v>
      </c>
      <c r="C219">
        <v>78111803</v>
      </c>
      <c r="D219" t="s">
        <v>930</v>
      </c>
      <c r="E219" s="3" t="s">
        <v>929</v>
      </c>
      <c r="F219" t="s">
        <v>178</v>
      </c>
      <c r="G219">
        <v>1</v>
      </c>
      <c r="H219" t="s">
        <v>196</v>
      </c>
      <c r="I219" t="s">
        <v>86</v>
      </c>
      <c r="J219" s="111">
        <v>46085</v>
      </c>
      <c r="K219" t="s">
        <v>916</v>
      </c>
      <c r="L219" t="s">
        <v>93</v>
      </c>
      <c r="M219" t="s">
        <v>917</v>
      </c>
      <c r="N219" s="112">
        <v>390000</v>
      </c>
      <c r="O219" t="s">
        <v>97</v>
      </c>
      <c r="P219" t="s">
        <v>122</v>
      </c>
      <c r="Q219" s="112">
        <v>390000</v>
      </c>
      <c r="R219" t="s">
        <v>123</v>
      </c>
      <c r="S219" s="113">
        <v>390000</v>
      </c>
      <c r="T219" s="113">
        <v>390000</v>
      </c>
      <c r="U219" s="113">
        <v>390000</v>
      </c>
      <c r="V219" t="s">
        <v>289</v>
      </c>
      <c r="W219" s="111">
        <v>46141</v>
      </c>
      <c r="X219" t="s">
        <v>925</v>
      </c>
      <c r="Y219" t="s">
        <v>93</v>
      </c>
      <c r="Z219" t="s">
        <v>926</v>
      </c>
      <c r="AA219" s="112">
        <v>510000</v>
      </c>
      <c r="AB219" t="s">
        <v>97</v>
      </c>
      <c r="AC219" t="s">
        <v>122</v>
      </c>
      <c r="AD219" s="112">
        <v>510000</v>
      </c>
      <c r="AE219" t="s">
        <v>123</v>
      </c>
      <c r="AF219" s="113">
        <v>510000</v>
      </c>
      <c r="AG219" s="113">
        <v>510000</v>
      </c>
      <c r="AH219" s="113">
        <v>510000</v>
      </c>
      <c r="AV219" s="112">
        <v>450000</v>
      </c>
      <c r="AW219" s="112">
        <v>450000</v>
      </c>
      <c r="AX219" s="112">
        <v>84852.81</v>
      </c>
      <c r="AY219" s="114">
        <v>0.18859999999999999</v>
      </c>
      <c r="AZ219" t="s">
        <v>931</v>
      </c>
      <c r="BA219">
        <v>2</v>
      </c>
    </row>
    <row r="220" spans="1:53" ht="409.6" hidden="1">
      <c r="A220" t="s">
        <v>80</v>
      </c>
      <c r="B220" t="s">
        <v>148</v>
      </c>
      <c r="C220">
        <v>78111803</v>
      </c>
      <c r="D220" t="s">
        <v>932</v>
      </c>
      <c r="E220" s="3" t="s">
        <v>933</v>
      </c>
      <c r="F220" t="s">
        <v>178</v>
      </c>
      <c r="G220">
        <v>1</v>
      </c>
      <c r="H220" t="s">
        <v>196</v>
      </c>
      <c r="I220" t="s">
        <v>86</v>
      </c>
      <c r="J220" s="111">
        <v>46085</v>
      </c>
      <c r="K220" t="s">
        <v>916</v>
      </c>
      <c r="L220" t="s">
        <v>93</v>
      </c>
      <c r="M220" t="s">
        <v>917</v>
      </c>
      <c r="N220" s="112">
        <v>850000</v>
      </c>
      <c r="O220" t="s">
        <v>97</v>
      </c>
      <c r="P220" t="s">
        <v>122</v>
      </c>
      <c r="Q220" s="112">
        <v>850000</v>
      </c>
      <c r="R220" t="s">
        <v>123</v>
      </c>
      <c r="S220" s="113">
        <v>850000</v>
      </c>
      <c r="T220" s="113">
        <v>850000</v>
      </c>
      <c r="U220" s="113">
        <v>850000</v>
      </c>
      <c r="V220" t="s">
        <v>86</v>
      </c>
      <c r="W220" s="111">
        <v>46085</v>
      </c>
      <c r="X220" t="s">
        <v>923</v>
      </c>
      <c r="Y220" t="s">
        <v>88</v>
      </c>
      <c r="Z220" t="s">
        <v>924</v>
      </c>
      <c r="AA220" s="112">
        <v>790000</v>
      </c>
      <c r="AB220" t="s">
        <v>97</v>
      </c>
      <c r="AC220" t="s">
        <v>122</v>
      </c>
      <c r="AD220" s="112">
        <v>790000</v>
      </c>
      <c r="AE220" t="s">
        <v>123</v>
      </c>
      <c r="AF220" s="113">
        <v>790000</v>
      </c>
      <c r="AG220" s="113">
        <v>790000</v>
      </c>
      <c r="AH220" s="113">
        <v>790000</v>
      </c>
      <c r="AV220" s="112">
        <v>820000</v>
      </c>
      <c r="AW220" s="112">
        <v>820000</v>
      </c>
      <c r="AX220" s="112">
        <v>42426.41</v>
      </c>
      <c r="AY220" s="114">
        <v>5.1700000000000003E-2</v>
      </c>
      <c r="BA220">
        <v>2</v>
      </c>
    </row>
    <row r="221" spans="1:53" ht="409.6" hidden="1">
      <c r="A221" t="s">
        <v>80</v>
      </c>
      <c r="B221" t="s">
        <v>148</v>
      </c>
      <c r="C221">
        <v>78111803</v>
      </c>
      <c r="D221" t="s">
        <v>934</v>
      </c>
      <c r="E221" s="3" t="s">
        <v>935</v>
      </c>
      <c r="F221" t="s">
        <v>178</v>
      </c>
      <c r="G221">
        <v>1</v>
      </c>
      <c r="H221" t="s">
        <v>196</v>
      </c>
      <c r="I221" t="s">
        <v>86</v>
      </c>
      <c r="J221" s="111">
        <v>46085</v>
      </c>
      <c r="K221" t="s">
        <v>923</v>
      </c>
      <c r="L221" t="s">
        <v>88</v>
      </c>
      <c r="M221" t="s">
        <v>924</v>
      </c>
      <c r="N221" s="112">
        <v>590000</v>
      </c>
      <c r="O221" t="s">
        <v>97</v>
      </c>
      <c r="P221" t="s">
        <v>122</v>
      </c>
      <c r="Q221" s="112">
        <v>590000</v>
      </c>
      <c r="R221" t="s">
        <v>123</v>
      </c>
      <c r="S221" s="113">
        <v>590000</v>
      </c>
      <c r="T221" s="113">
        <v>590000</v>
      </c>
      <c r="U221" s="113">
        <v>590000</v>
      </c>
      <c r="V221" t="s">
        <v>289</v>
      </c>
      <c r="W221" s="111">
        <v>46140</v>
      </c>
      <c r="X221" t="s">
        <v>925</v>
      </c>
      <c r="Y221" t="s">
        <v>936</v>
      </c>
      <c r="Z221" t="s">
        <v>937</v>
      </c>
      <c r="AA221" s="112">
        <v>570000</v>
      </c>
      <c r="AB221" t="s">
        <v>97</v>
      </c>
      <c r="AC221" t="s">
        <v>122</v>
      </c>
      <c r="AD221" s="112">
        <v>570000</v>
      </c>
      <c r="AE221" t="s">
        <v>123</v>
      </c>
      <c r="AF221" s="113">
        <v>570000</v>
      </c>
      <c r="AG221" s="113">
        <v>570000</v>
      </c>
      <c r="AH221" s="113">
        <v>570000</v>
      </c>
      <c r="AI221" t="s">
        <v>369</v>
      </c>
      <c r="AJ221" s="111">
        <v>46149</v>
      </c>
      <c r="AK221" t="s">
        <v>927</v>
      </c>
      <c r="AL221" t="s">
        <v>88</v>
      </c>
      <c r="AM221" t="s">
        <v>927</v>
      </c>
      <c r="AN221" s="112">
        <v>466000</v>
      </c>
      <c r="AO221" t="s">
        <v>97</v>
      </c>
      <c r="AP221" t="s">
        <v>122</v>
      </c>
      <c r="AQ221" s="112">
        <v>466000</v>
      </c>
      <c r="AR221" t="s">
        <v>123</v>
      </c>
      <c r="AS221" s="113">
        <v>466000</v>
      </c>
      <c r="AT221" s="113">
        <v>466000</v>
      </c>
      <c r="AU221" s="113">
        <v>466000</v>
      </c>
      <c r="AV221" s="112">
        <v>542000</v>
      </c>
      <c r="AW221" s="112">
        <v>542000</v>
      </c>
      <c r="AX221" s="112">
        <v>66573.27</v>
      </c>
      <c r="AY221" s="114">
        <v>0.12280000000000001</v>
      </c>
      <c r="BA221">
        <v>3</v>
      </c>
    </row>
    <row r="222" spans="1:53" ht="409.6" hidden="1">
      <c r="A222" t="s">
        <v>80</v>
      </c>
      <c r="B222" t="s">
        <v>148</v>
      </c>
      <c r="C222">
        <v>78111803</v>
      </c>
      <c r="D222" t="s">
        <v>938</v>
      </c>
      <c r="E222" s="3" t="s">
        <v>915</v>
      </c>
      <c r="F222" t="s">
        <v>84</v>
      </c>
      <c r="G222">
        <v>1</v>
      </c>
      <c r="H222" t="s">
        <v>85</v>
      </c>
      <c r="I222" t="s">
        <v>86</v>
      </c>
      <c r="J222" s="111">
        <v>46085</v>
      </c>
      <c r="K222" t="s">
        <v>916</v>
      </c>
      <c r="L222" t="s">
        <v>93</v>
      </c>
      <c r="M222" t="s">
        <v>917</v>
      </c>
      <c r="N222" s="112">
        <v>317000</v>
      </c>
      <c r="O222" t="s">
        <v>97</v>
      </c>
      <c r="P222" t="s">
        <v>122</v>
      </c>
      <c r="Q222" s="112">
        <v>317000</v>
      </c>
      <c r="R222" t="s">
        <v>123</v>
      </c>
      <c r="S222" s="113">
        <v>317000</v>
      </c>
      <c r="T222" s="113">
        <v>317000</v>
      </c>
      <c r="U222" s="113">
        <v>317000</v>
      </c>
      <c r="V222" t="s">
        <v>289</v>
      </c>
      <c r="W222" s="111">
        <v>46140</v>
      </c>
      <c r="X222" t="s">
        <v>925</v>
      </c>
      <c r="Y222" t="s">
        <v>939</v>
      </c>
      <c r="Z222" t="s">
        <v>926</v>
      </c>
      <c r="AA222" s="112">
        <v>350000</v>
      </c>
      <c r="AB222" t="s">
        <v>97</v>
      </c>
      <c r="AC222" t="s">
        <v>122</v>
      </c>
      <c r="AD222" s="112">
        <v>350000</v>
      </c>
      <c r="AE222" t="s">
        <v>123</v>
      </c>
      <c r="AF222" s="113">
        <v>350000</v>
      </c>
      <c r="AG222" s="113">
        <v>350000</v>
      </c>
      <c r="AH222" s="113">
        <v>350000</v>
      </c>
      <c r="AQ222" t="s">
        <v>123</v>
      </c>
      <c r="AR222" t="s">
        <v>123</v>
      </c>
      <c r="AS222" t="s">
        <v>123</v>
      </c>
      <c r="AT222" t="s">
        <v>123</v>
      </c>
      <c r="AU222" t="s">
        <v>123</v>
      </c>
      <c r="AV222" s="112">
        <v>333500</v>
      </c>
      <c r="AW222" s="112">
        <v>333500</v>
      </c>
      <c r="AX222" s="112">
        <v>23334.52</v>
      </c>
      <c r="AY222" s="114">
        <v>7.0000000000000007E-2</v>
      </c>
      <c r="AZ222" t="s">
        <v>931</v>
      </c>
      <c r="BA222">
        <v>2</v>
      </c>
    </row>
    <row r="223" spans="1:53" ht="409.6" hidden="1">
      <c r="A223" t="s">
        <v>80</v>
      </c>
      <c r="B223" t="s">
        <v>148</v>
      </c>
      <c r="C223">
        <v>78111803</v>
      </c>
      <c r="D223" t="s">
        <v>940</v>
      </c>
      <c r="E223" s="3" t="s">
        <v>915</v>
      </c>
      <c r="F223" t="s">
        <v>178</v>
      </c>
      <c r="G223">
        <v>1</v>
      </c>
      <c r="H223" t="s">
        <v>196</v>
      </c>
      <c r="I223" t="s">
        <v>289</v>
      </c>
      <c r="J223" s="111">
        <v>46140</v>
      </c>
      <c r="K223" t="s">
        <v>925</v>
      </c>
      <c r="L223" t="s">
        <v>93</v>
      </c>
      <c r="M223" t="s">
        <v>926</v>
      </c>
      <c r="N223" s="112">
        <v>175000</v>
      </c>
      <c r="O223" t="s">
        <v>97</v>
      </c>
      <c r="P223" t="s">
        <v>122</v>
      </c>
      <c r="Q223" s="112">
        <v>175000</v>
      </c>
      <c r="R223" t="s">
        <v>123</v>
      </c>
      <c r="S223" s="113">
        <v>175000</v>
      </c>
      <c r="T223" s="113">
        <v>175000</v>
      </c>
      <c r="U223" s="113">
        <v>175000</v>
      </c>
      <c r="V223" t="s">
        <v>86</v>
      </c>
      <c r="W223" s="111">
        <v>46085</v>
      </c>
      <c r="X223" t="s">
        <v>916</v>
      </c>
      <c r="Y223" t="s">
        <v>93</v>
      </c>
      <c r="Z223" t="s">
        <v>917</v>
      </c>
      <c r="AA223" s="112">
        <v>165000</v>
      </c>
      <c r="AB223" t="s">
        <v>97</v>
      </c>
      <c r="AC223" t="s">
        <v>122</v>
      </c>
      <c r="AD223" s="112">
        <v>165000</v>
      </c>
      <c r="AE223" t="s">
        <v>123</v>
      </c>
      <c r="AF223" s="113">
        <v>165000</v>
      </c>
      <c r="AG223" s="113">
        <v>165000</v>
      </c>
      <c r="AH223" s="113">
        <v>165000</v>
      </c>
      <c r="AQ223" t="s">
        <v>123</v>
      </c>
      <c r="AR223" t="s">
        <v>123</v>
      </c>
      <c r="AS223" t="s">
        <v>123</v>
      </c>
      <c r="AT223" t="s">
        <v>123</v>
      </c>
      <c r="AU223" t="s">
        <v>123</v>
      </c>
      <c r="AV223" s="112">
        <v>170000</v>
      </c>
      <c r="AW223" s="112">
        <v>170000</v>
      </c>
      <c r="AX223" s="112">
        <v>7071.07</v>
      </c>
      <c r="AY223" s="114">
        <v>4.1599999999999998E-2</v>
      </c>
      <c r="AZ223" t="s">
        <v>931</v>
      </c>
      <c r="BA223">
        <v>2</v>
      </c>
    </row>
    <row r="224" spans="1:53" ht="409.6" hidden="1">
      <c r="A224" t="s">
        <v>80</v>
      </c>
      <c r="B224" t="s">
        <v>148</v>
      </c>
      <c r="C224">
        <v>78111803</v>
      </c>
      <c r="D224" t="s">
        <v>941</v>
      </c>
      <c r="E224" s="3" t="s">
        <v>929</v>
      </c>
      <c r="F224" t="s">
        <v>178</v>
      </c>
      <c r="G224">
        <v>1</v>
      </c>
      <c r="H224" t="s">
        <v>196</v>
      </c>
      <c r="I224" t="s">
        <v>86</v>
      </c>
      <c r="J224" s="111">
        <v>46085</v>
      </c>
      <c r="K224" t="s">
        <v>916</v>
      </c>
      <c r="L224" t="s">
        <v>93</v>
      </c>
      <c r="M224" t="s">
        <v>917</v>
      </c>
      <c r="N224" s="112">
        <v>300000</v>
      </c>
      <c r="O224" t="s">
        <v>97</v>
      </c>
      <c r="P224" t="s">
        <v>122</v>
      </c>
      <c r="Q224" s="112">
        <v>300000</v>
      </c>
      <c r="R224" t="s">
        <v>123</v>
      </c>
      <c r="S224" s="113">
        <v>300000</v>
      </c>
      <c r="T224" s="113">
        <v>300000</v>
      </c>
      <c r="U224" s="113">
        <v>300000</v>
      </c>
      <c r="V224" t="s">
        <v>86</v>
      </c>
      <c r="W224" s="111">
        <v>46085</v>
      </c>
      <c r="X224" t="s">
        <v>923</v>
      </c>
      <c r="Y224" t="s">
        <v>88</v>
      </c>
      <c r="Z224" t="s">
        <v>924</v>
      </c>
      <c r="AA224" s="112">
        <v>400000</v>
      </c>
      <c r="AB224" t="s">
        <v>97</v>
      </c>
      <c r="AC224" t="s">
        <v>122</v>
      </c>
      <c r="AD224" s="112">
        <v>400000</v>
      </c>
      <c r="AE224" t="s">
        <v>123</v>
      </c>
      <c r="AF224" s="113">
        <v>400000</v>
      </c>
      <c r="AG224" s="113">
        <v>400000</v>
      </c>
      <c r="AH224" s="113">
        <v>400000</v>
      </c>
      <c r="AI224" t="s">
        <v>289</v>
      </c>
      <c r="AJ224" s="111">
        <v>46141</v>
      </c>
      <c r="AK224" t="s">
        <v>920</v>
      </c>
      <c r="AL224" t="s">
        <v>93</v>
      </c>
      <c r="AM224" t="s">
        <v>921</v>
      </c>
      <c r="AN224" s="112">
        <v>250000</v>
      </c>
      <c r="AO224" t="s">
        <v>97</v>
      </c>
      <c r="AP224" t="s">
        <v>122</v>
      </c>
      <c r="AQ224" s="112">
        <v>250000</v>
      </c>
      <c r="AR224" t="s">
        <v>123</v>
      </c>
      <c r="AS224" s="113">
        <v>250000</v>
      </c>
      <c r="AT224" s="113">
        <v>250000</v>
      </c>
      <c r="AU224" s="113">
        <v>250000</v>
      </c>
      <c r="AV224" s="112">
        <v>275000</v>
      </c>
      <c r="AW224" s="112">
        <v>275000</v>
      </c>
      <c r="AX224" s="112">
        <v>35355.339999999997</v>
      </c>
      <c r="AY224" s="114">
        <v>0.12859999999999999</v>
      </c>
      <c r="BA224">
        <v>3</v>
      </c>
    </row>
    <row r="225" spans="1:53" ht="409.6" hidden="1">
      <c r="A225" t="s">
        <v>80</v>
      </c>
      <c r="B225" t="s">
        <v>148</v>
      </c>
      <c r="C225">
        <v>78111803</v>
      </c>
      <c r="D225" t="s">
        <v>942</v>
      </c>
      <c r="E225" s="3" t="s">
        <v>929</v>
      </c>
      <c r="F225" t="s">
        <v>178</v>
      </c>
      <c r="G225">
        <v>1</v>
      </c>
      <c r="H225" t="s">
        <v>196</v>
      </c>
      <c r="I225" t="s">
        <v>86</v>
      </c>
      <c r="J225" s="111">
        <v>46085</v>
      </c>
      <c r="K225" t="s">
        <v>923</v>
      </c>
      <c r="L225" t="s">
        <v>88</v>
      </c>
      <c r="M225" t="s">
        <v>924</v>
      </c>
      <c r="N225" s="112">
        <v>585000</v>
      </c>
      <c r="O225" t="s">
        <v>97</v>
      </c>
      <c r="P225" t="s">
        <v>122</v>
      </c>
      <c r="Q225" s="112">
        <v>585000</v>
      </c>
      <c r="R225" t="s">
        <v>123</v>
      </c>
      <c r="S225" s="113">
        <v>585000</v>
      </c>
      <c r="T225" s="113">
        <v>585000</v>
      </c>
      <c r="U225" s="113">
        <v>585000</v>
      </c>
      <c r="V225" t="s">
        <v>289</v>
      </c>
      <c r="W225" s="111">
        <v>46140</v>
      </c>
      <c r="X225" t="s">
        <v>925</v>
      </c>
      <c r="Y225" t="s">
        <v>93</v>
      </c>
      <c r="Z225" t="s">
        <v>937</v>
      </c>
      <c r="AA225" s="112">
        <v>500000</v>
      </c>
      <c r="AB225" t="s">
        <v>97</v>
      </c>
      <c r="AC225" t="s">
        <v>122</v>
      </c>
      <c r="AD225" s="112">
        <v>500000</v>
      </c>
      <c r="AE225" t="s">
        <v>123</v>
      </c>
      <c r="AF225" s="113">
        <v>500000</v>
      </c>
      <c r="AG225" s="113">
        <v>500000</v>
      </c>
      <c r="AH225" s="113">
        <v>500000</v>
      </c>
      <c r="AI225" t="s">
        <v>86</v>
      </c>
      <c r="AJ225" s="111">
        <v>46085</v>
      </c>
      <c r="AK225" t="s">
        <v>927</v>
      </c>
      <c r="AL225" t="s">
        <v>93</v>
      </c>
      <c r="AM225" t="s">
        <v>943</v>
      </c>
      <c r="AN225" s="112">
        <v>590000</v>
      </c>
      <c r="AO225" t="s">
        <v>97</v>
      </c>
      <c r="AP225" t="s">
        <v>122</v>
      </c>
      <c r="AQ225" s="112">
        <v>590000</v>
      </c>
      <c r="AR225" t="s">
        <v>123</v>
      </c>
      <c r="AS225" s="113">
        <v>590000</v>
      </c>
      <c r="AT225" s="113">
        <v>590000</v>
      </c>
      <c r="AU225" s="113">
        <v>590000</v>
      </c>
      <c r="AV225" s="112">
        <v>558333.32999999996</v>
      </c>
      <c r="AW225" s="112">
        <v>558333.32999999996</v>
      </c>
      <c r="AX225" s="112">
        <v>50579.97</v>
      </c>
      <c r="AY225" s="114">
        <v>9.06E-2</v>
      </c>
      <c r="BA225">
        <v>3</v>
      </c>
    </row>
    <row r="226" spans="1:53" ht="409.6" hidden="1">
      <c r="A226" t="s">
        <v>80</v>
      </c>
      <c r="B226" t="s">
        <v>148</v>
      </c>
      <c r="C226">
        <v>78111803</v>
      </c>
      <c r="D226" t="s">
        <v>944</v>
      </c>
      <c r="E226" s="3" t="s">
        <v>933</v>
      </c>
      <c r="F226" t="s">
        <v>178</v>
      </c>
      <c r="G226">
        <v>1</v>
      </c>
      <c r="H226" t="s">
        <v>196</v>
      </c>
      <c r="I226" t="s">
        <v>289</v>
      </c>
      <c r="J226" s="111">
        <v>46085</v>
      </c>
      <c r="K226" t="s">
        <v>916</v>
      </c>
      <c r="L226" t="s">
        <v>93</v>
      </c>
      <c r="M226" t="s">
        <v>917</v>
      </c>
      <c r="N226" s="112">
        <v>850000</v>
      </c>
      <c r="O226" t="s">
        <v>97</v>
      </c>
      <c r="P226" t="s">
        <v>122</v>
      </c>
      <c r="Q226" s="112">
        <v>850000</v>
      </c>
      <c r="R226" t="s">
        <v>123</v>
      </c>
      <c r="S226" s="113">
        <v>850000</v>
      </c>
      <c r="T226" s="113">
        <v>850000</v>
      </c>
      <c r="U226" s="113">
        <v>850000</v>
      </c>
      <c r="V226" t="s">
        <v>305</v>
      </c>
      <c r="W226" s="111">
        <v>46085</v>
      </c>
      <c r="X226" t="s">
        <v>923</v>
      </c>
      <c r="Y226" t="s">
        <v>88</v>
      </c>
      <c r="Z226" t="s">
        <v>924</v>
      </c>
      <c r="AA226" s="112">
        <v>640000</v>
      </c>
      <c r="AB226" t="s">
        <v>97</v>
      </c>
      <c r="AC226" t="s">
        <v>122</v>
      </c>
      <c r="AD226" s="112">
        <v>640000</v>
      </c>
      <c r="AE226" t="s">
        <v>123</v>
      </c>
      <c r="AF226" s="113">
        <v>640000</v>
      </c>
      <c r="AG226" s="113">
        <v>640000</v>
      </c>
      <c r="AH226" s="113">
        <v>640000</v>
      </c>
      <c r="AI226" t="s">
        <v>945</v>
      </c>
      <c r="AJ226" s="111">
        <v>46133</v>
      </c>
      <c r="AK226" t="s">
        <v>946</v>
      </c>
      <c r="AL226" t="s">
        <v>93</v>
      </c>
      <c r="AM226" t="s">
        <v>947</v>
      </c>
      <c r="AN226" s="112">
        <v>540000</v>
      </c>
      <c r="AO226" t="s">
        <v>97</v>
      </c>
      <c r="AP226" t="s">
        <v>122</v>
      </c>
      <c r="AQ226" s="112">
        <v>540000</v>
      </c>
      <c r="AR226" t="s">
        <v>123</v>
      </c>
      <c r="AS226" s="113">
        <v>540000</v>
      </c>
      <c r="AT226" s="113">
        <v>540000</v>
      </c>
      <c r="AU226" s="113">
        <v>540000</v>
      </c>
      <c r="AV226" s="112">
        <v>590000</v>
      </c>
      <c r="AW226" s="112">
        <v>590000</v>
      </c>
      <c r="AX226" s="112">
        <v>70710.679999999993</v>
      </c>
      <c r="AY226" s="114">
        <v>0.1198</v>
      </c>
      <c r="BA226">
        <v>3</v>
      </c>
    </row>
    <row r="227" spans="1:53" ht="409.6" hidden="1">
      <c r="A227" t="s">
        <v>80</v>
      </c>
      <c r="B227" t="s">
        <v>148</v>
      </c>
      <c r="C227">
        <v>78111803</v>
      </c>
      <c r="D227" t="s">
        <v>948</v>
      </c>
      <c r="E227" s="3" t="s">
        <v>933</v>
      </c>
      <c r="F227" t="s">
        <v>178</v>
      </c>
      <c r="G227">
        <v>1</v>
      </c>
      <c r="H227" t="s">
        <v>196</v>
      </c>
      <c r="I227" t="s">
        <v>369</v>
      </c>
      <c r="J227" s="111">
        <v>46149</v>
      </c>
      <c r="K227" t="s">
        <v>916</v>
      </c>
      <c r="L227" t="s">
        <v>88</v>
      </c>
      <c r="M227" t="s">
        <v>916</v>
      </c>
      <c r="N227" s="112">
        <v>325000</v>
      </c>
      <c r="O227" t="s">
        <v>97</v>
      </c>
      <c r="P227" t="s">
        <v>122</v>
      </c>
      <c r="Q227" s="112">
        <v>325000</v>
      </c>
      <c r="R227" t="s">
        <v>123</v>
      </c>
      <c r="S227" s="113">
        <v>325000</v>
      </c>
      <c r="T227" s="113">
        <v>325000</v>
      </c>
      <c r="U227" s="113">
        <v>325000</v>
      </c>
      <c r="V227" t="s">
        <v>369</v>
      </c>
      <c r="W227" s="111">
        <v>46149</v>
      </c>
      <c r="X227" t="s">
        <v>925</v>
      </c>
      <c r="Y227" t="s">
        <v>88</v>
      </c>
      <c r="Z227" t="s">
        <v>937</v>
      </c>
      <c r="AA227" s="112">
        <v>270000</v>
      </c>
      <c r="AB227" t="s">
        <v>97</v>
      </c>
      <c r="AC227" t="s">
        <v>122</v>
      </c>
      <c r="AD227" s="112">
        <v>270000</v>
      </c>
      <c r="AE227" t="s">
        <v>123</v>
      </c>
      <c r="AF227" s="113">
        <v>270000</v>
      </c>
      <c r="AG227" s="113">
        <v>270000</v>
      </c>
      <c r="AH227" s="113">
        <v>270000</v>
      </c>
      <c r="AV227" s="112">
        <v>270000</v>
      </c>
      <c r="AW227" s="112">
        <v>270000</v>
      </c>
      <c r="AX227" s="112">
        <v>38890.870000000003</v>
      </c>
      <c r="AY227" s="114">
        <v>0.14399999999999999</v>
      </c>
      <c r="AZ227" t="s">
        <v>949</v>
      </c>
      <c r="BA227">
        <v>2</v>
      </c>
    </row>
    <row r="228" spans="1:53" hidden="1">
      <c r="A228" t="s">
        <v>80</v>
      </c>
      <c r="B228" t="s">
        <v>167</v>
      </c>
      <c r="C228">
        <v>31201632</v>
      </c>
      <c r="D228" t="s">
        <v>950</v>
      </c>
      <c r="E228" t="s">
        <v>951</v>
      </c>
      <c r="F228" t="s">
        <v>84</v>
      </c>
      <c r="G228">
        <v>1</v>
      </c>
      <c r="H228" t="s">
        <v>85</v>
      </c>
      <c r="I228" t="s">
        <v>86</v>
      </c>
      <c r="J228" s="111">
        <v>46091</v>
      </c>
      <c r="K228" t="s">
        <v>540</v>
      </c>
      <c r="L228" t="s">
        <v>93</v>
      </c>
      <c r="M228" t="s">
        <v>541</v>
      </c>
      <c r="N228" s="112">
        <v>13950</v>
      </c>
      <c r="O228" t="s">
        <v>97</v>
      </c>
      <c r="P228" t="s">
        <v>91</v>
      </c>
      <c r="Q228" s="112">
        <v>13950</v>
      </c>
      <c r="R228" s="113">
        <v>2651</v>
      </c>
      <c r="S228" s="113">
        <v>16601</v>
      </c>
      <c r="T228" s="113">
        <v>13950</v>
      </c>
      <c r="U228" s="113">
        <v>16601</v>
      </c>
      <c r="V228" t="s">
        <v>86</v>
      </c>
      <c r="W228" s="111">
        <v>46091</v>
      </c>
      <c r="X228" t="s">
        <v>740</v>
      </c>
      <c r="Y228" t="s">
        <v>93</v>
      </c>
      <c r="Z228" t="s">
        <v>878</v>
      </c>
      <c r="AA228" s="112">
        <v>14800</v>
      </c>
      <c r="AB228" t="s">
        <v>90</v>
      </c>
      <c r="AC228" t="s">
        <v>91</v>
      </c>
      <c r="AD228" s="112">
        <v>12436.97</v>
      </c>
      <c r="AE228" s="113">
        <v>2363</v>
      </c>
      <c r="AF228" s="113">
        <v>14800</v>
      </c>
      <c r="AG228" s="113">
        <v>14800</v>
      </c>
      <c r="AH228" s="113">
        <v>14800</v>
      </c>
      <c r="AI228" t="s">
        <v>86</v>
      </c>
      <c r="AJ228" s="111">
        <v>46091</v>
      </c>
      <c r="AK228" t="s">
        <v>952</v>
      </c>
      <c r="AL228" t="s">
        <v>93</v>
      </c>
      <c r="AM228" t="s">
        <v>953</v>
      </c>
      <c r="AN228" s="112">
        <v>14000</v>
      </c>
      <c r="AO228" t="s">
        <v>90</v>
      </c>
      <c r="AP228" t="s">
        <v>91</v>
      </c>
      <c r="AQ228" s="112">
        <v>11764.71</v>
      </c>
      <c r="AR228" s="113">
        <v>2235</v>
      </c>
      <c r="AS228" s="113">
        <v>14000</v>
      </c>
      <c r="AT228" s="113">
        <v>14000</v>
      </c>
      <c r="AU228" s="113">
        <v>14000</v>
      </c>
      <c r="AV228" s="112">
        <v>15133.5</v>
      </c>
      <c r="AW228" s="112">
        <v>15133.5</v>
      </c>
      <c r="AX228" s="112">
        <v>1331.94</v>
      </c>
      <c r="AY228" s="114">
        <v>8.7999999999999995E-2</v>
      </c>
      <c r="BA228">
        <v>3</v>
      </c>
    </row>
    <row r="229" spans="1:53" hidden="1">
      <c r="A229" t="s">
        <v>80</v>
      </c>
      <c r="B229" t="s">
        <v>167</v>
      </c>
      <c r="C229">
        <v>31201632</v>
      </c>
      <c r="D229" t="s">
        <v>954</v>
      </c>
      <c r="E229" t="s">
        <v>955</v>
      </c>
      <c r="F229" t="s">
        <v>84</v>
      </c>
      <c r="G229">
        <v>1</v>
      </c>
      <c r="H229" t="s">
        <v>85</v>
      </c>
      <c r="I229" t="s">
        <v>86</v>
      </c>
      <c r="J229" s="111">
        <v>46091</v>
      </c>
      <c r="K229" t="s">
        <v>540</v>
      </c>
      <c r="L229" t="s">
        <v>93</v>
      </c>
      <c r="M229" t="s">
        <v>541</v>
      </c>
      <c r="N229" s="112">
        <v>13950</v>
      </c>
      <c r="O229" t="s">
        <v>97</v>
      </c>
      <c r="P229" t="s">
        <v>91</v>
      </c>
      <c r="Q229" s="112">
        <v>13950</v>
      </c>
      <c r="R229" s="113">
        <v>2651</v>
      </c>
      <c r="S229" s="113">
        <v>16601</v>
      </c>
      <c r="U229" s="113">
        <v>16601</v>
      </c>
      <c r="V229" t="s">
        <v>86</v>
      </c>
      <c r="W229" s="111">
        <v>46091</v>
      </c>
      <c r="X229" t="s">
        <v>740</v>
      </c>
      <c r="Y229" t="s">
        <v>93</v>
      </c>
      <c r="Z229" t="s">
        <v>878</v>
      </c>
      <c r="AA229" s="112">
        <v>14800</v>
      </c>
      <c r="AB229" t="s">
        <v>90</v>
      </c>
      <c r="AC229" t="s">
        <v>91</v>
      </c>
      <c r="AD229" s="112">
        <v>12436.97</v>
      </c>
      <c r="AE229" s="113">
        <v>2363</v>
      </c>
      <c r="AF229" s="113">
        <v>14800</v>
      </c>
      <c r="AG229" s="113">
        <v>14800</v>
      </c>
      <c r="AH229" s="113">
        <v>14800</v>
      </c>
      <c r="AI229" t="s">
        <v>86</v>
      </c>
      <c r="AJ229" s="111">
        <v>46091</v>
      </c>
      <c r="AK229" t="s">
        <v>174</v>
      </c>
      <c r="AL229" t="s">
        <v>93</v>
      </c>
      <c r="AM229" t="s">
        <v>956</v>
      </c>
      <c r="AN229" s="112">
        <v>14400</v>
      </c>
      <c r="AO229" t="s">
        <v>90</v>
      </c>
      <c r="AP229" t="s">
        <v>91</v>
      </c>
      <c r="AQ229" s="112">
        <v>12100.84</v>
      </c>
      <c r="AR229" s="113">
        <v>2299</v>
      </c>
      <c r="AS229" s="113">
        <v>14400</v>
      </c>
      <c r="AT229" s="113">
        <v>14400</v>
      </c>
      <c r="AU229" s="113">
        <v>14400</v>
      </c>
      <c r="AV229" s="112">
        <v>15266.83</v>
      </c>
      <c r="AW229" s="112">
        <v>15266.83</v>
      </c>
      <c r="AX229" s="112">
        <v>1172.18</v>
      </c>
      <c r="AY229" s="114">
        <v>7.6799999999999993E-2</v>
      </c>
      <c r="BA229">
        <v>3</v>
      </c>
    </row>
    <row r="230" spans="1:53" ht="259.14999999999998" hidden="1">
      <c r="A230" t="s">
        <v>159</v>
      </c>
      <c r="B230" t="s">
        <v>159</v>
      </c>
      <c r="C230" t="s">
        <v>159</v>
      </c>
      <c r="D230" t="s">
        <v>957</v>
      </c>
      <c r="E230" s="3" t="s">
        <v>958</v>
      </c>
      <c r="F230" t="s">
        <v>162</v>
      </c>
      <c r="G230">
        <v>1</v>
      </c>
      <c r="I230" t="s">
        <v>159</v>
      </c>
      <c r="J230" t="s">
        <v>159</v>
      </c>
      <c r="K230" t="s">
        <v>159</v>
      </c>
      <c r="L230" t="s">
        <v>159</v>
      </c>
      <c r="M230" t="s">
        <v>159</v>
      </c>
      <c r="Q230" t="s">
        <v>163</v>
      </c>
      <c r="R230" t="s">
        <v>163</v>
      </c>
      <c r="S230" t="s">
        <v>163</v>
      </c>
      <c r="T230" t="s">
        <v>163</v>
      </c>
      <c r="U230" t="s">
        <v>163</v>
      </c>
      <c r="V230" t="s">
        <v>159</v>
      </c>
      <c r="W230" t="s">
        <v>159</v>
      </c>
      <c r="X230" t="s">
        <v>159</v>
      </c>
      <c r="Y230" t="s">
        <v>159</v>
      </c>
      <c r="Z230" t="s">
        <v>164</v>
      </c>
      <c r="AA230" t="s">
        <v>165</v>
      </c>
      <c r="AB230" t="s">
        <v>165</v>
      </c>
      <c r="AC230" t="s">
        <v>165</v>
      </c>
      <c r="AD230" t="s">
        <v>165</v>
      </c>
      <c r="AE230" t="s">
        <v>165</v>
      </c>
      <c r="AF230" s="113">
        <v>171496</v>
      </c>
      <c r="AG230" s="113">
        <v>0</v>
      </c>
      <c r="AH230" s="113">
        <v>181031</v>
      </c>
      <c r="AI230" t="s">
        <v>159</v>
      </c>
      <c r="AJ230" t="s">
        <v>159</v>
      </c>
      <c r="AK230" t="s">
        <v>165</v>
      </c>
      <c r="AL230" t="s">
        <v>159</v>
      </c>
      <c r="AM230" t="s">
        <v>166</v>
      </c>
      <c r="AN230" t="s">
        <v>165</v>
      </c>
      <c r="AO230" t="s">
        <v>165</v>
      </c>
      <c r="AP230" t="s">
        <v>165</v>
      </c>
      <c r="AQ230" s="112">
        <v>146996</v>
      </c>
      <c r="AR230" s="113">
        <v>27929</v>
      </c>
      <c r="AS230" s="113">
        <v>174925</v>
      </c>
      <c r="AT230" s="113">
        <v>146996</v>
      </c>
      <c r="AU230" s="113">
        <v>174925</v>
      </c>
      <c r="AV230" s="112">
        <v>177978</v>
      </c>
      <c r="AW230" s="112">
        <v>177978</v>
      </c>
      <c r="AX230" s="112">
        <v>4317.0600000000004</v>
      </c>
      <c r="AY230" s="114">
        <v>2.4299999999999999E-2</v>
      </c>
    </row>
    <row r="231" spans="1:53" hidden="1">
      <c r="A231" t="s">
        <v>80</v>
      </c>
      <c r="B231" t="s">
        <v>167</v>
      </c>
      <c r="C231">
        <v>44121506</v>
      </c>
      <c r="D231" t="s">
        <v>959</v>
      </c>
      <c r="E231" t="s">
        <v>960</v>
      </c>
      <c r="F231" t="s">
        <v>84</v>
      </c>
      <c r="G231">
        <v>1</v>
      </c>
      <c r="H231" t="s">
        <v>85</v>
      </c>
      <c r="I231" t="s">
        <v>99</v>
      </c>
      <c r="J231" s="111">
        <v>46069</v>
      </c>
      <c r="K231" t="s">
        <v>422</v>
      </c>
      <c r="L231" t="s">
        <v>93</v>
      </c>
      <c r="M231" t="s">
        <v>727</v>
      </c>
      <c r="N231" s="112">
        <v>8200</v>
      </c>
      <c r="O231" t="s">
        <v>90</v>
      </c>
      <c r="P231" t="s">
        <v>91</v>
      </c>
      <c r="Q231" s="112">
        <v>6890.76</v>
      </c>
      <c r="R231" s="113">
        <v>1309</v>
      </c>
      <c r="S231" s="113">
        <v>8200</v>
      </c>
      <c r="T231" s="113">
        <v>8200</v>
      </c>
      <c r="U231" s="113">
        <v>8200</v>
      </c>
      <c r="V231" t="s">
        <v>99</v>
      </c>
      <c r="W231" s="111">
        <v>46069</v>
      </c>
      <c r="X231" t="s">
        <v>961</v>
      </c>
      <c r="Y231" t="s">
        <v>93</v>
      </c>
      <c r="Z231" t="s">
        <v>962</v>
      </c>
      <c r="AA231" s="112">
        <v>10500</v>
      </c>
      <c r="AB231" t="s">
        <v>90</v>
      </c>
      <c r="AC231" t="s">
        <v>91</v>
      </c>
      <c r="AD231" s="112">
        <v>8823.5300000000007</v>
      </c>
      <c r="AE231" s="113">
        <v>1676</v>
      </c>
      <c r="AF231" s="113">
        <v>10500</v>
      </c>
      <c r="AG231" s="113">
        <v>10500</v>
      </c>
      <c r="AH231" s="113">
        <v>10500</v>
      </c>
      <c r="AI231" t="s">
        <v>99</v>
      </c>
      <c r="AJ231" s="111">
        <v>46069</v>
      </c>
      <c r="AK231" t="s">
        <v>439</v>
      </c>
      <c r="AL231" t="s">
        <v>93</v>
      </c>
      <c r="AM231" t="s">
        <v>440</v>
      </c>
      <c r="AN231" s="112">
        <v>6126</v>
      </c>
      <c r="AO231" t="s">
        <v>97</v>
      </c>
      <c r="AP231" t="s">
        <v>91</v>
      </c>
      <c r="AQ231" s="112">
        <v>6126</v>
      </c>
      <c r="AR231" s="113">
        <v>1164</v>
      </c>
      <c r="AS231" s="113">
        <v>7290</v>
      </c>
      <c r="AT231" s="113">
        <v>6126</v>
      </c>
      <c r="AU231" s="113">
        <v>7290</v>
      </c>
      <c r="AV231" s="112">
        <v>8663.31</v>
      </c>
      <c r="AW231" s="112">
        <v>8663.31</v>
      </c>
      <c r="AX231" s="112">
        <v>1654.42</v>
      </c>
      <c r="AY231" s="114">
        <v>0.191</v>
      </c>
      <c r="BA231">
        <v>3</v>
      </c>
    </row>
    <row r="232" spans="1:53" hidden="1">
      <c r="A232" t="s">
        <v>159</v>
      </c>
      <c r="B232" t="s">
        <v>159</v>
      </c>
      <c r="C232" t="s">
        <v>159</v>
      </c>
      <c r="D232" t="s">
        <v>963</v>
      </c>
      <c r="E232" t="s">
        <v>964</v>
      </c>
      <c r="F232" t="s">
        <v>162</v>
      </c>
      <c r="G232">
        <v>1</v>
      </c>
      <c r="I232" t="s">
        <v>159</v>
      </c>
      <c r="J232" t="s">
        <v>159</v>
      </c>
      <c r="K232" t="s">
        <v>159</v>
      </c>
      <c r="L232" t="s">
        <v>159</v>
      </c>
      <c r="M232" t="s">
        <v>159</v>
      </c>
      <c r="Q232" t="s">
        <v>163</v>
      </c>
      <c r="R232" t="s">
        <v>163</v>
      </c>
      <c r="S232" t="s">
        <v>163</v>
      </c>
      <c r="T232" t="s">
        <v>163</v>
      </c>
      <c r="U232" t="s">
        <v>163</v>
      </c>
      <c r="V232" t="s">
        <v>159</v>
      </c>
      <c r="W232" t="s">
        <v>159</v>
      </c>
      <c r="X232" t="s">
        <v>159</v>
      </c>
      <c r="Y232" t="s">
        <v>159</v>
      </c>
      <c r="Z232" t="s">
        <v>164</v>
      </c>
      <c r="AA232" t="s">
        <v>165</v>
      </c>
      <c r="AB232" t="s">
        <v>165</v>
      </c>
      <c r="AC232" t="s">
        <v>165</v>
      </c>
      <c r="AD232" t="s">
        <v>165</v>
      </c>
      <c r="AE232" t="s">
        <v>165</v>
      </c>
      <c r="AF232" s="113">
        <v>277125</v>
      </c>
      <c r="AG232" s="113">
        <v>0</v>
      </c>
      <c r="AH232" s="113">
        <v>292533</v>
      </c>
      <c r="AI232" t="s">
        <v>159</v>
      </c>
      <c r="AJ232" t="s">
        <v>159</v>
      </c>
      <c r="AK232" t="s">
        <v>165</v>
      </c>
      <c r="AL232" t="s">
        <v>159</v>
      </c>
      <c r="AM232" t="s">
        <v>166</v>
      </c>
      <c r="AN232" t="s">
        <v>165</v>
      </c>
      <c r="AO232" t="s">
        <v>165</v>
      </c>
      <c r="AP232" t="s">
        <v>165</v>
      </c>
      <c r="AQ232" s="112">
        <v>237536</v>
      </c>
      <c r="AR232" s="113">
        <v>45132</v>
      </c>
      <c r="AS232" s="113">
        <v>282668</v>
      </c>
      <c r="AT232" s="113">
        <v>237536</v>
      </c>
      <c r="AU232" s="113">
        <v>282668</v>
      </c>
      <c r="AV232" s="112">
        <v>287600</v>
      </c>
      <c r="AW232" s="112">
        <v>287600</v>
      </c>
      <c r="AX232" s="112">
        <v>6976.07</v>
      </c>
      <c r="AY232" s="114">
        <v>2.4299999999999999E-2</v>
      </c>
    </row>
    <row r="233" spans="1:53" hidden="1">
      <c r="A233" t="s">
        <v>159</v>
      </c>
      <c r="B233" t="s">
        <v>159</v>
      </c>
      <c r="C233" t="s">
        <v>159</v>
      </c>
      <c r="D233" t="s">
        <v>965</v>
      </c>
      <c r="E233" t="s">
        <v>966</v>
      </c>
      <c r="F233" t="s">
        <v>162</v>
      </c>
      <c r="G233">
        <v>1</v>
      </c>
      <c r="I233" t="s">
        <v>159</v>
      </c>
      <c r="J233" t="s">
        <v>159</v>
      </c>
      <c r="K233" t="s">
        <v>159</v>
      </c>
      <c r="L233" t="s">
        <v>159</v>
      </c>
      <c r="M233" t="s">
        <v>159</v>
      </c>
      <c r="Q233" t="s">
        <v>163</v>
      </c>
      <c r="R233" t="s">
        <v>163</v>
      </c>
      <c r="S233" t="s">
        <v>163</v>
      </c>
      <c r="T233" t="s">
        <v>163</v>
      </c>
      <c r="U233" t="s">
        <v>163</v>
      </c>
      <c r="V233" t="s">
        <v>159</v>
      </c>
      <c r="W233" t="s">
        <v>159</v>
      </c>
      <c r="X233" t="s">
        <v>159</v>
      </c>
      <c r="Y233" t="s">
        <v>159</v>
      </c>
      <c r="Z233" t="s">
        <v>164</v>
      </c>
      <c r="AA233" t="s">
        <v>165</v>
      </c>
      <c r="AB233" t="s">
        <v>165</v>
      </c>
      <c r="AC233" t="s">
        <v>165</v>
      </c>
      <c r="AD233" t="s">
        <v>165</v>
      </c>
      <c r="AE233" t="s">
        <v>165</v>
      </c>
      <c r="AF233" s="113">
        <v>5920228</v>
      </c>
      <c r="AG233" s="113">
        <v>0</v>
      </c>
      <c r="AH233" s="113">
        <v>6249392</v>
      </c>
      <c r="AI233" t="s">
        <v>159</v>
      </c>
      <c r="AJ233" t="s">
        <v>159</v>
      </c>
      <c r="AK233" t="s">
        <v>165</v>
      </c>
      <c r="AL233" t="s">
        <v>159</v>
      </c>
      <c r="AM233" t="s">
        <v>166</v>
      </c>
      <c r="AN233" t="s">
        <v>165</v>
      </c>
      <c r="AO233" t="s">
        <v>165</v>
      </c>
      <c r="AP233" t="s">
        <v>165</v>
      </c>
      <c r="AQ233" s="112">
        <v>5074481</v>
      </c>
      <c r="AR233" s="113">
        <v>964151</v>
      </c>
      <c r="AS233" s="113">
        <v>6038632</v>
      </c>
      <c r="AT233" s="113">
        <v>5074481</v>
      </c>
      <c r="AU233" s="113">
        <v>6038632</v>
      </c>
      <c r="AV233" s="112">
        <v>6144012</v>
      </c>
      <c r="AW233" s="112">
        <v>6144012</v>
      </c>
      <c r="AX233" s="112">
        <v>149029.9</v>
      </c>
      <c r="AY233" s="114">
        <v>2.4299999999999999E-2</v>
      </c>
    </row>
    <row r="234" spans="1:53" hidden="1">
      <c r="A234" t="s">
        <v>159</v>
      </c>
      <c r="B234" t="s">
        <v>159</v>
      </c>
      <c r="C234" t="s">
        <v>159</v>
      </c>
      <c r="D234" t="s">
        <v>967</v>
      </c>
      <c r="E234" t="s">
        <v>968</v>
      </c>
      <c r="F234" t="s">
        <v>162</v>
      </c>
      <c r="G234">
        <v>1</v>
      </c>
      <c r="I234" t="s">
        <v>159</v>
      </c>
      <c r="J234" t="s">
        <v>159</v>
      </c>
      <c r="K234" t="s">
        <v>159</v>
      </c>
      <c r="L234" t="s">
        <v>159</v>
      </c>
      <c r="M234" t="s">
        <v>159</v>
      </c>
      <c r="Q234" t="s">
        <v>163</v>
      </c>
      <c r="R234" t="s">
        <v>163</v>
      </c>
      <c r="S234" t="s">
        <v>163</v>
      </c>
      <c r="T234" t="s">
        <v>163</v>
      </c>
      <c r="U234" t="s">
        <v>163</v>
      </c>
      <c r="V234" t="s">
        <v>159</v>
      </c>
      <c r="W234" t="s">
        <v>159</v>
      </c>
      <c r="X234" t="s">
        <v>159</v>
      </c>
      <c r="Y234" t="s">
        <v>159</v>
      </c>
      <c r="Z234" t="s">
        <v>164</v>
      </c>
      <c r="AA234" t="s">
        <v>165</v>
      </c>
      <c r="AB234" t="s">
        <v>165</v>
      </c>
      <c r="AC234" t="s">
        <v>165</v>
      </c>
      <c r="AD234" t="s">
        <v>165</v>
      </c>
      <c r="AE234" t="s">
        <v>165</v>
      </c>
      <c r="AF234" s="113">
        <v>9767300</v>
      </c>
      <c r="AG234" s="113">
        <v>0</v>
      </c>
      <c r="AH234" s="113">
        <v>10310362</v>
      </c>
      <c r="AI234" t="s">
        <v>159</v>
      </c>
      <c r="AJ234" t="s">
        <v>159</v>
      </c>
      <c r="AK234" t="s">
        <v>165</v>
      </c>
      <c r="AL234" t="s">
        <v>159</v>
      </c>
      <c r="AM234" t="s">
        <v>166</v>
      </c>
      <c r="AN234" t="s">
        <v>165</v>
      </c>
      <c r="AO234" t="s">
        <v>165</v>
      </c>
      <c r="AP234" t="s">
        <v>165</v>
      </c>
      <c r="AQ234" s="112">
        <v>8371971</v>
      </c>
      <c r="AR234" s="113">
        <v>1590675</v>
      </c>
      <c r="AS234" s="113">
        <v>9962646</v>
      </c>
      <c r="AT234" s="113">
        <v>8371971</v>
      </c>
      <c r="AU234" s="113">
        <v>9962646</v>
      </c>
      <c r="AV234" s="112">
        <v>10136504</v>
      </c>
      <c r="AW234" s="112">
        <v>10136504</v>
      </c>
      <c r="AX234" s="112">
        <v>245872.26</v>
      </c>
      <c r="AY234" s="114">
        <v>2.4299999999999999E-2</v>
      </c>
    </row>
    <row r="235" spans="1:53" hidden="1">
      <c r="A235" t="s">
        <v>80</v>
      </c>
      <c r="B235" t="s">
        <v>167</v>
      </c>
      <c r="C235">
        <v>44122012</v>
      </c>
      <c r="D235" t="s">
        <v>969</v>
      </c>
      <c r="E235" t="s">
        <v>969</v>
      </c>
      <c r="F235" t="s">
        <v>84</v>
      </c>
      <c r="G235">
        <v>1</v>
      </c>
      <c r="H235" t="s">
        <v>85</v>
      </c>
      <c r="I235" t="s">
        <v>86</v>
      </c>
      <c r="J235" s="111">
        <v>46091</v>
      </c>
      <c r="K235" t="s">
        <v>970</v>
      </c>
      <c r="L235" t="s">
        <v>93</v>
      </c>
      <c r="M235" t="s">
        <v>971</v>
      </c>
      <c r="N235" s="112">
        <v>5200</v>
      </c>
      <c r="O235" t="s">
        <v>90</v>
      </c>
      <c r="P235" t="s">
        <v>91</v>
      </c>
      <c r="Q235" s="112">
        <v>4369.75</v>
      </c>
      <c r="R235" s="113">
        <v>830</v>
      </c>
      <c r="S235" s="113">
        <v>5200</v>
      </c>
      <c r="T235" s="113">
        <v>5200</v>
      </c>
      <c r="U235" s="113">
        <v>5200</v>
      </c>
      <c r="V235" t="s">
        <v>86</v>
      </c>
      <c r="W235" s="111">
        <v>46091</v>
      </c>
      <c r="X235" t="s">
        <v>540</v>
      </c>
      <c r="Y235" t="s">
        <v>93</v>
      </c>
      <c r="Z235" t="s">
        <v>708</v>
      </c>
      <c r="AA235" s="112">
        <v>4200</v>
      </c>
      <c r="AB235" t="s">
        <v>97</v>
      </c>
      <c r="AC235" t="s">
        <v>91</v>
      </c>
      <c r="AD235" s="112">
        <v>4200</v>
      </c>
      <c r="AE235" s="113">
        <v>798</v>
      </c>
      <c r="AF235" s="113">
        <v>4998</v>
      </c>
      <c r="AG235" s="113">
        <v>4200</v>
      </c>
      <c r="AH235" s="113">
        <v>4998</v>
      </c>
      <c r="AI235" t="s">
        <v>86</v>
      </c>
      <c r="AJ235" s="111">
        <v>46091</v>
      </c>
      <c r="AK235" t="s">
        <v>683</v>
      </c>
      <c r="AL235" t="s">
        <v>93</v>
      </c>
      <c r="AM235" t="s">
        <v>684</v>
      </c>
      <c r="AN235" s="112">
        <v>4800</v>
      </c>
      <c r="AO235" t="s">
        <v>90</v>
      </c>
      <c r="AP235" t="s">
        <v>91</v>
      </c>
      <c r="AQ235" s="112">
        <v>4033.61</v>
      </c>
      <c r="AR235" s="113">
        <v>766</v>
      </c>
      <c r="AS235" s="113">
        <v>4800</v>
      </c>
      <c r="AT235" s="113">
        <v>4800</v>
      </c>
      <c r="AU235" s="113">
        <v>4800</v>
      </c>
      <c r="AV235" s="112">
        <v>4999.33</v>
      </c>
      <c r="AW235" s="112">
        <v>4999.33</v>
      </c>
      <c r="AX235" s="112">
        <v>200</v>
      </c>
      <c r="AY235" s="114">
        <v>0.04</v>
      </c>
      <c r="BA235">
        <v>3</v>
      </c>
    </row>
    <row r="236" spans="1:53" hidden="1">
      <c r="A236" t="s">
        <v>80</v>
      </c>
      <c r="B236" t="s">
        <v>167</v>
      </c>
      <c r="C236">
        <v>44111905</v>
      </c>
      <c r="D236" t="s">
        <v>972</v>
      </c>
      <c r="E236" t="s">
        <v>973</v>
      </c>
      <c r="F236" t="s">
        <v>84</v>
      </c>
      <c r="G236">
        <v>1</v>
      </c>
      <c r="H236" t="s">
        <v>85</v>
      </c>
      <c r="I236" t="s">
        <v>86</v>
      </c>
      <c r="J236" s="111">
        <v>46091</v>
      </c>
      <c r="K236" t="s">
        <v>540</v>
      </c>
      <c r="L236" t="s">
        <v>93</v>
      </c>
      <c r="M236" t="s">
        <v>541</v>
      </c>
      <c r="N236" s="112">
        <v>106000</v>
      </c>
      <c r="O236" t="s">
        <v>97</v>
      </c>
      <c r="P236" t="s">
        <v>91</v>
      </c>
      <c r="Q236" s="112">
        <v>106000</v>
      </c>
      <c r="R236" s="113">
        <v>20140</v>
      </c>
      <c r="S236" s="113">
        <v>126140</v>
      </c>
      <c r="T236" s="113">
        <v>106000</v>
      </c>
      <c r="U236" s="113">
        <v>126140</v>
      </c>
      <c r="V236" t="s">
        <v>86</v>
      </c>
      <c r="W236" s="111">
        <v>46091</v>
      </c>
      <c r="X236" t="s">
        <v>974</v>
      </c>
      <c r="Y236" t="s">
        <v>93</v>
      </c>
      <c r="Z236" t="s">
        <v>975</v>
      </c>
      <c r="AA236" s="112">
        <v>132000</v>
      </c>
      <c r="AB236" t="s">
        <v>90</v>
      </c>
      <c r="AC236" t="s">
        <v>91</v>
      </c>
      <c r="AD236" s="112">
        <v>110924.37</v>
      </c>
      <c r="AE236" s="113">
        <v>21076</v>
      </c>
      <c r="AF236" s="113">
        <v>132000</v>
      </c>
      <c r="AG236" s="113">
        <v>132000</v>
      </c>
      <c r="AH236" s="113">
        <v>132000</v>
      </c>
      <c r="AI236" t="s">
        <v>86</v>
      </c>
      <c r="AJ236" s="111">
        <v>46091</v>
      </c>
      <c r="AK236" t="s">
        <v>976</v>
      </c>
      <c r="AL236" t="s">
        <v>93</v>
      </c>
      <c r="AM236" t="s">
        <v>977</v>
      </c>
      <c r="AN236" s="112">
        <v>159900</v>
      </c>
      <c r="AO236" t="s">
        <v>90</v>
      </c>
      <c r="AP236" t="s">
        <v>91</v>
      </c>
      <c r="AQ236" s="112">
        <v>134369.75</v>
      </c>
      <c r="AR236" s="113">
        <v>25530</v>
      </c>
      <c r="AS236" s="113">
        <v>159900</v>
      </c>
      <c r="AT236" s="113">
        <v>159900</v>
      </c>
      <c r="AU236" s="113">
        <v>159900</v>
      </c>
      <c r="AV236" s="112">
        <v>139346.67000000001</v>
      </c>
      <c r="AW236" s="112">
        <v>139346.67000000001</v>
      </c>
      <c r="AX236" s="112">
        <v>18039.25</v>
      </c>
      <c r="AY236" s="114">
        <v>0.1295</v>
      </c>
      <c r="BA236">
        <v>3</v>
      </c>
    </row>
    <row r="237" spans="1:53" hidden="1">
      <c r="A237" t="s">
        <v>80</v>
      </c>
      <c r="B237" t="s">
        <v>167</v>
      </c>
      <c r="C237">
        <v>60121201</v>
      </c>
      <c r="D237" t="s">
        <v>978</v>
      </c>
      <c r="E237" t="s">
        <v>979</v>
      </c>
      <c r="F237" t="s">
        <v>84</v>
      </c>
      <c r="G237">
        <v>1</v>
      </c>
      <c r="H237" t="s">
        <v>85</v>
      </c>
      <c r="I237" t="s">
        <v>86</v>
      </c>
      <c r="J237" s="111">
        <v>46091</v>
      </c>
      <c r="K237" t="s">
        <v>980</v>
      </c>
      <c r="L237" t="s">
        <v>93</v>
      </c>
      <c r="M237" t="s">
        <v>981</v>
      </c>
      <c r="N237" s="112">
        <v>1316</v>
      </c>
      <c r="O237" t="s">
        <v>90</v>
      </c>
      <c r="P237" t="s">
        <v>91</v>
      </c>
      <c r="Q237" s="112">
        <v>1105.8800000000001</v>
      </c>
      <c r="R237" s="113">
        <v>210</v>
      </c>
      <c r="S237" s="113">
        <v>1316</v>
      </c>
      <c r="T237" s="113">
        <v>1316</v>
      </c>
      <c r="U237" s="113">
        <v>1316</v>
      </c>
      <c r="V237" t="s">
        <v>86</v>
      </c>
      <c r="W237" s="111">
        <v>46099</v>
      </c>
      <c r="X237" t="s">
        <v>982</v>
      </c>
      <c r="Y237" t="s">
        <v>93</v>
      </c>
      <c r="Z237" t="s">
        <v>983</v>
      </c>
      <c r="AA237" s="112">
        <v>1500</v>
      </c>
      <c r="AB237" t="s">
        <v>90</v>
      </c>
      <c r="AC237" t="s">
        <v>91</v>
      </c>
      <c r="AD237" s="112">
        <v>1260.5</v>
      </c>
      <c r="AE237" s="113">
        <v>239</v>
      </c>
      <c r="AF237" s="113">
        <v>1500</v>
      </c>
      <c r="AG237" s="113">
        <v>1500</v>
      </c>
      <c r="AH237" s="113">
        <v>1500</v>
      </c>
      <c r="AI237" t="s">
        <v>86</v>
      </c>
      <c r="AJ237" s="111">
        <v>46099</v>
      </c>
      <c r="AK237" t="s">
        <v>984</v>
      </c>
      <c r="AL237" t="s">
        <v>93</v>
      </c>
      <c r="AM237" t="s">
        <v>985</v>
      </c>
      <c r="AN237" s="112">
        <v>1200</v>
      </c>
      <c r="AO237" t="s">
        <v>90</v>
      </c>
      <c r="AP237" t="s">
        <v>91</v>
      </c>
      <c r="AQ237" s="112">
        <v>1008.4</v>
      </c>
      <c r="AR237" s="113">
        <v>192</v>
      </c>
      <c r="AS237" s="113">
        <v>1200</v>
      </c>
      <c r="AT237" s="113">
        <v>1200</v>
      </c>
      <c r="AU237" s="113">
        <v>1200</v>
      </c>
      <c r="AV237" s="112">
        <v>1338.67</v>
      </c>
      <c r="AW237" s="112">
        <v>1338.67</v>
      </c>
      <c r="AX237" s="112">
        <v>151.28</v>
      </c>
      <c r="AY237" s="114">
        <v>0.113</v>
      </c>
      <c r="BA237">
        <v>3</v>
      </c>
    </row>
    <row r="238" spans="1:53" hidden="1">
      <c r="A238" t="s">
        <v>80</v>
      </c>
      <c r="B238" t="s">
        <v>167</v>
      </c>
      <c r="C238">
        <v>60121201</v>
      </c>
      <c r="D238" t="s">
        <v>986</v>
      </c>
      <c r="E238" t="s">
        <v>987</v>
      </c>
      <c r="F238" t="s">
        <v>84</v>
      </c>
      <c r="G238">
        <v>1</v>
      </c>
      <c r="H238" t="s">
        <v>85</v>
      </c>
      <c r="I238" t="s">
        <v>86</v>
      </c>
      <c r="J238" s="111">
        <v>46091</v>
      </c>
      <c r="K238" t="s">
        <v>988</v>
      </c>
      <c r="L238" t="s">
        <v>93</v>
      </c>
      <c r="M238" t="s">
        <v>989</v>
      </c>
      <c r="N238" s="112">
        <v>3900</v>
      </c>
      <c r="O238" t="s">
        <v>90</v>
      </c>
      <c r="P238" t="s">
        <v>91</v>
      </c>
      <c r="Q238" s="112">
        <v>3277.31</v>
      </c>
      <c r="R238" s="113">
        <v>623</v>
      </c>
      <c r="S238" s="113">
        <v>3900</v>
      </c>
      <c r="T238" s="113">
        <v>3900</v>
      </c>
      <c r="U238" s="113">
        <v>3900</v>
      </c>
      <c r="V238" t="s">
        <v>86</v>
      </c>
      <c r="W238" s="111">
        <v>46091</v>
      </c>
      <c r="X238" t="s">
        <v>990</v>
      </c>
      <c r="Y238" t="s">
        <v>93</v>
      </c>
      <c r="Z238" t="s">
        <v>849</v>
      </c>
      <c r="AA238" s="112">
        <v>3200</v>
      </c>
      <c r="AB238" t="s">
        <v>90</v>
      </c>
      <c r="AC238" t="s">
        <v>91</v>
      </c>
      <c r="AD238" s="112">
        <v>2689.08</v>
      </c>
      <c r="AE238" s="113">
        <v>511</v>
      </c>
      <c r="AF238" s="113">
        <v>3200</v>
      </c>
      <c r="AG238" s="113">
        <v>3200</v>
      </c>
      <c r="AH238" s="113">
        <v>3200</v>
      </c>
      <c r="AI238" t="s">
        <v>86</v>
      </c>
      <c r="AJ238" s="111">
        <v>46091</v>
      </c>
      <c r="AK238" t="s">
        <v>683</v>
      </c>
      <c r="AL238" t="s">
        <v>93</v>
      </c>
      <c r="AM238" t="s">
        <v>684</v>
      </c>
      <c r="AN238" s="112">
        <v>3900</v>
      </c>
      <c r="AO238" t="s">
        <v>90</v>
      </c>
      <c r="AP238" t="s">
        <v>91</v>
      </c>
      <c r="AQ238" s="112">
        <v>3277.31</v>
      </c>
      <c r="AR238" s="113">
        <v>623</v>
      </c>
      <c r="AS238" s="113">
        <v>3900</v>
      </c>
      <c r="AT238" s="113">
        <v>3900</v>
      </c>
      <c r="AU238" s="113">
        <v>3900</v>
      </c>
      <c r="AV238" s="112">
        <v>3666.67</v>
      </c>
      <c r="AW238" s="112">
        <v>3666.67</v>
      </c>
      <c r="AX238" s="112">
        <v>404.15</v>
      </c>
      <c r="AY238" s="114">
        <v>0.11020000000000001</v>
      </c>
      <c r="BA238">
        <v>3</v>
      </c>
    </row>
    <row r="239" spans="1:53" hidden="1">
      <c r="A239" t="s">
        <v>80</v>
      </c>
      <c r="B239" t="s">
        <v>167</v>
      </c>
      <c r="C239">
        <v>44121618</v>
      </c>
      <c r="D239" t="s">
        <v>991</v>
      </c>
      <c r="E239" t="s">
        <v>992</v>
      </c>
      <c r="F239" t="s">
        <v>84</v>
      </c>
      <c r="G239">
        <v>1</v>
      </c>
      <c r="H239" t="s">
        <v>85</v>
      </c>
      <c r="I239" t="s">
        <v>99</v>
      </c>
      <c r="J239" s="111">
        <v>46105</v>
      </c>
      <c r="K239" t="s">
        <v>993</v>
      </c>
      <c r="L239" t="s">
        <v>93</v>
      </c>
      <c r="M239" t="s">
        <v>994</v>
      </c>
      <c r="N239" s="112">
        <v>6373</v>
      </c>
      <c r="O239" t="s">
        <v>90</v>
      </c>
      <c r="P239" t="s">
        <v>91</v>
      </c>
      <c r="Q239" s="112">
        <v>5355.46</v>
      </c>
      <c r="R239" s="113">
        <v>1018</v>
      </c>
      <c r="S239" s="113">
        <v>6373</v>
      </c>
      <c r="T239" s="113">
        <v>6373</v>
      </c>
      <c r="U239" s="113">
        <v>6373</v>
      </c>
      <c r="V239" t="s">
        <v>99</v>
      </c>
      <c r="W239" s="111">
        <v>46105</v>
      </c>
      <c r="X239" t="s">
        <v>995</v>
      </c>
      <c r="Y239" t="s">
        <v>93</v>
      </c>
      <c r="Z239" t="s">
        <v>996</v>
      </c>
      <c r="AA239" s="112">
        <v>6900</v>
      </c>
      <c r="AB239" t="s">
        <v>90</v>
      </c>
      <c r="AC239" t="s">
        <v>91</v>
      </c>
      <c r="AD239" s="112">
        <v>5798.32</v>
      </c>
      <c r="AE239" s="113">
        <v>1102</v>
      </c>
      <c r="AF239" s="113">
        <v>6900</v>
      </c>
      <c r="AG239" s="113">
        <v>6900</v>
      </c>
      <c r="AH239" s="113">
        <v>6900</v>
      </c>
      <c r="AS239" t="s">
        <v>123</v>
      </c>
      <c r="AT239" t="s">
        <v>123</v>
      </c>
      <c r="AU239" t="s">
        <v>123</v>
      </c>
      <c r="AV239" s="112">
        <v>6636.5</v>
      </c>
      <c r="AW239" s="112">
        <v>6636.5</v>
      </c>
      <c r="AX239" s="112">
        <v>372.65</v>
      </c>
      <c r="AY239" s="114">
        <v>5.62E-2</v>
      </c>
      <c r="AZ239" t="s">
        <v>997</v>
      </c>
      <c r="BA239">
        <v>2</v>
      </c>
    </row>
    <row r="240" spans="1:53" hidden="1">
      <c r="A240" t="s">
        <v>80</v>
      </c>
      <c r="B240" t="s">
        <v>167</v>
      </c>
      <c r="C240">
        <v>44121618</v>
      </c>
      <c r="D240" t="s">
        <v>998</v>
      </c>
      <c r="E240" t="s">
        <v>999</v>
      </c>
      <c r="F240" t="s">
        <v>84</v>
      </c>
      <c r="G240">
        <v>1</v>
      </c>
      <c r="H240" t="s">
        <v>85</v>
      </c>
      <c r="I240" t="s">
        <v>99</v>
      </c>
      <c r="J240" s="111">
        <v>46090</v>
      </c>
      <c r="K240" t="s">
        <v>1000</v>
      </c>
      <c r="L240" t="s">
        <v>93</v>
      </c>
      <c r="M240" t="s">
        <v>57</v>
      </c>
      <c r="N240" s="112">
        <v>45900</v>
      </c>
      <c r="O240" t="s">
        <v>90</v>
      </c>
      <c r="P240" t="s">
        <v>91</v>
      </c>
      <c r="Q240" s="112">
        <v>38571.43</v>
      </c>
      <c r="R240" s="113">
        <v>7329</v>
      </c>
      <c r="S240" s="113">
        <v>45900</v>
      </c>
      <c r="T240" s="113">
        <v>45900</v>
      </c>
      <c r="U240" s="113">
        <v>45900</v>
      </c>
      <c r="V240" t="s">
        <v>99</v>
      </c>
      <c r="W240" s="111">
        <v>46090</v>
      </c>
      <c r="X240" t="s">
        <v>1001</v>
      </c>
      <c r="Y240" t="s">
        <v>93</v>
      </c>
      <c r="Z240" t="s">
        <v>1002</v>
      </c>
      <c r="AA240" s="112">
        <v>54000</v>
      </c>
      <c r="AB240" t="s">
        <v>90</v>
      </c>
      <c r="AC240" t="s">
        <v>91</v>
      </c>
      <c r="AD240" s="112">
        <v>45378.15</v>
      </c>
      <c r="AE240" s="113">
        <v>8622</v>
      </c>
      <c r="AF240" s="113">
        <v>54000</v>
      </c>
      <c r="AG240" s="113">
        <v>54000</v>
      </c>
      <c r="AH240" s="113">
        <v>54000</v>
      </c>
      <c r="AI240" t="s">
        <v>99</v>
      </c>
      <c r="AJ240" s="111">
        <v>46090</v>
      </c>
      <c r="AK240" t="s">
        <v>1003</v>
      </c>
      <c r="AL240" t="s">
        <v>93</v>
      </c>
      <c r="AM240" t="s">
        <v>1004</v>
      </c>
      <c r="AN240" s="112">
        <v>39418</v>
      </c>
      <c r="AO240" t="s">
        <v>90</v>
      </c>
      <c r="AP240" t="s">
        <v>91</v>
      </c>
      <c r="AQ240" s="112">
        <v>33124.370000000003</v>
      </c>
      <c r="AR240" s="113">
        <v>6294</v>
      </c>
      <c r="AS240" s="113">
        <v>39418</v>
      </c>
      <c r="AT240" s="113">
        <v>39418</v>
      </c>
      <c r="AU240" s="113">
        <v>39418</v>
      </c>
      <c r="AV240" s="112">
        <v>46439.65</v>
      </c>
      <c r="AW240" s="112">
        <v>46439.65</v>
      </c>
      <c r="AX240" s="112">
        <v>7305.83</v>
      </c>
      <c r="AY240" s="114">
        <v>0.1573</v>
      </c>
      <c r="BA240">
        <v>3</v>
      </c>
    </row>
    <row r="241" spans="1:53" hidden="1">
      <c r="A241" t="s">
        <v>80</v>
      </c>
      <c r="B241" t="s">
        <v>167</v>
      </c>
      <c r="C241">
        <v>44121618</v>
      </c>
      <c r="D241" t="s">
        <v>1005</v>
      </c>
      <c r="E241" t="s">
        <v>1006</v>
      </c>
      <c r="F241" t="s">
        <v>84</v>
      </c>
      <c r="G241">
        <v>1</v>
      </c>
      <c r="H241" t="s">
        <v>85</v>
      </c>
      <c r="I241" t="s">
        <v>86</v>
      </c>
      <c r="J241" s="111">
        <v>46091</v>
      </c>
      <c r="K241" t="s">
        <v>1007</v>
      </c>
      <c r="L241" t="s">
        <v>93</v>
      </c>
      <c r="M241" t="s">
        <v>1008</v>
      </c>
      <c r="N241" s="112">
        <v>1500</v>
      </c>
      <c r="O241" t="s">
        <v>90</v>
      </c>
      <c r="P241" t="s">
        <v>91</v>
      </c>
      <c r="Q241" s="112">
        <v>1260.5</v>
      </c>
      <c r="R241" s="113">
        <v>239</v>
      </c>
      <c r="S241" s="113">
        <v>1500</v>
      </c>
      <c r="T241" s="113">
        <v>1500</v>
      </c>
      <c r="U241" s="113">
        <v>1500</v>
      </c>
      <c r="V241" t="s">
        <v>86</v>
      </c>
      <c r="W241" s="111">
        <v>46091</v>
      </c>
      <c r="X241" t="s">
        <v>1009</v>
      </c>
      <c r="Y241" t="s">
        <v>93</v>
      </c>
      <c r="Z241" t="s">
        <v>153</v>
      </c>
      <c r="AA241" s="112">
        <v>2000</v>
      </c>
      <c r="AB241" t="s">
        <v>90</v>
      </c>
      <c r="AC241" t="s">
        <v>91</v>
      </c>
      <c r="AD241" s="112">
        <v>1680.67</v>
      </c>
      <c r="AE241" s="113">
        <v>319</v>
      </c>
      <c r="AF241" s="113">
        <v>2000</v>
      </c>
      <c r="AG241" s="113">
        <v>2000</v>
      </c>
      <c r="AH241" s="113">
        <v>2000</v>
      </c>
      <c r="AI241" t="s">
        <v>86</v>
      </c>
      <c r="AJ241" s="111">
        <v>46091</v>
      </c>
      <c r="AK241" t="s">
        <v>1010</v>
      </c>
      <c r="AL241" t="s">
        <v>93</v>
      </c>
      <c r="AM241" t="s">
        <v>1011</v>
      </c>
      <c r="AN241" s="112">
        <v>1400</v>
      </c>
      <c r="AO241" t="s">
        <v>90</v>
      </c>
      <c r="AP241" t="s">
        <v>91</v>
      </c>
      <c r="AQ241" s="112">
        <v>1176.47</v>
      </c>
      <c r="AR241" s="113">
        <v>224</v>
      </c>
      <c r="AS241" s="113">
        <v>1400</v>
      </c>
      <c r="AT241" s="113">
        <v>1400</v>
      </c>
      <c r="AU241" s="113">
        <v>1400</v>
      </c>
      <c r="AV241" s="112">
        <v>1633.33</v>
      </c>
      <c r="AW241" s="112">
        <v>1633.33</v>
      </c>
      <c r="AX241" s="112">
        <v>321.45999999999998</v>
      </c>
      <c r="AY241" s="114">
        <v>0.1968</v>
      </c>
      <c r="BA241">
        <v>3</v>
      </c>
    </row>
    <row r="242" spans="1:53" hidden="1">
      <c r="A242" t="s">
        <v>80</v>
      </c>
      <c r="B242" t="s">
        <v>167</v>
      </c>
      <c r="D242" t="s">
        <v>1012</v>
      </c>
      <c r="E242" t="s">
        <v>1013</v>
      </c>
      <c r="F242" t="s">
        <v>84</v>
      </c>
      <c r="G242">
        <v>1</v>
      </c>
      <c r="H242" t="s">
        <v>85</v>
      </c>
      <c r="I242" t="s">
        <v>99</v>
      </c>
      <c r="J242" s="111">
        <v>46090</v>
      </c>
      <c r="K242" t="s">
        <v>540</v>
      </c>
      <c r="L242" t="s">
        <v>88</v>
      </c>
      <c r="M242" t="s">
        <v>541</v>
      </c>
      <c r="N242" s="112">
        <v>3300</v>
      </c>
      <c r="O242" t="s">
        <v>90</v>
      </c>
      <c r="P242" t="s">
        <v>91</v>
      </c>
      <c r="Q242" s="112">
        <v>2773.11</v>
      </c>
      <c r="R242" s="113">
        <v>527</v>
      </c>
      <c r="S242" s="113">
        <v>3300</v>
      </c>
      <c r="T242" s="113">
        <v>3300</v>
      </c>
      <c r="U242" s="113">
        <v>3300</v>
      </c>
      <c r="V242" t="s">
        <v>99</v>
      </c>
      <c r="W242" s="111">
        <v>46090</v>
      </c>
      <c r="X242" t="s">
        <v>1014</v>
      </c>
      <c r="Y242" t="s">
        <v>93</v>
      </c>
      <c r="Z242" t="s">
        <v>1015</v>
      </c>
      <c r="AA242" s="112">
        <v>2827</v>
      </c>
      <c r="AB242" t="s">
        <v>90</v>
      </c>
      <c r="AC242" t="s">
        <v>90</v>
      </c>
      <c r="AD242" s="112">
        <v>2375.63</v>
      </c>
      <c r="AE242" s="113">
        <v>451</v>
      </c>
      <c r="AF242" s="113">
        <v>2827</v>
      </c>
      <c r="AG242" s="113">
        <v>2827</v>
      </c>
      <c r="AH242" s="113">
        <v>2827</v>
      </c>
      <c r="AI242" t="s">
        <v>99</v>
      </c>
      <c r="AJ242" s="111">
        <v>46090</v>
      </c>
      <c r="AK242" t="s">
        <v>1016</v>
      </c>
      <c r="AL242" t="s">
        <v>93</v>
      </c>
      <c r="AM242" t="s">
        <v>1017</v>
      </c>
      <c r="AN242" s="112">
        <v>3161</v>
      </c>
      <c r="AO242" t="s">
        <v>90</v>
      </c>
      <c r="AP242" t="s">
        <v>90</v>
      </c>
      <c r="AQ242" s="112">
        <v>2656.3</v>
      </c>
      <c r="AR242" s="113">
        <v>505</v>
      </c>
      <c r="AS242" s="113">
        <v>3161</v>
      </c>
      <c r="AT242" s="113">
        <v>3161</v>
      </c>
      <c r="AU242" s="113">
        <v>3161</v>
      </c>
      <c r="AV242" s="112">
        <v>3096</v>
      </c>
      <c r="AW242" s="112">
        <v>3096</v>
      </c>
      <c r="AX242" s="112">
        <v>243.11</v>
      </c>
      <c r="AY242" s="114">
        <v>7.85E-2</v>
      </c>
      <c r="BA242">
        <v>3</v>
      </c>
    </row>
    <row r="243" spans="1:53" hidden="1">
      <c r="A243" t="s">
        <v>80</v>
      </c>
      <c r="B243" t="s">
        <v>167</v>
      </c>
      <c r="D243" t="s">
        <v>1018</v>
      </c>
      <c r="E243" t="s">
        <v>1019</v>
      </c>
      <c r="F243" t="s">
        <v>84</v>
      </c>
      <c r="G243">
        <v>1</v>
      </c>
      <c r="H243" t="s">
        <v>85</v>
      </c>
      <c r="I243" t="s">
        <v>86</v>
      </c>
      <c r="J243" s="111">
        <v>46091</v>
      </c>
      <c r="K243" t="s">
        <v>1020</v>
      </c>
      <c r="L243" t="s">
        <v>93</v>
      </c>
      <c r="M243" t="s">
        <v>1021</v>
      </c>
      <c r="N243" s="112">
        <v>1000</v>
      </c>
      <c r="O243" t="s">
        <v>90</v>
      </c>
      <c r="P243" t="s">
        <v>91</v>
      </c>
      <c r="Q243" s="112">
        <v>840.34</v>
      </c>
      <c r="R243" s="113">
        <v>160</v>
      </c>
      <c r="S243" s="113">
        <v>1000</v>
      </c>
      <c r="T243" s="113">
        <v>1000</v>
      </c>
      <c r="U243" s="113">
        <v>1000</v>
      </c>
      <c r="V243" t="s">
        <v>86</v>
      </c>
      <c r="W243" s="111">
        <v>46091</v>
      </c>
      <c r="X243" t="s">
        <v>1022</v>
      </c>
      <c r="Y243" t="s">
        <v>93</v>
      </c>
      <c r="Z243" t="s">
        <v>1023</v>
      </c>
      <c r="AA243" s="112">
        <v>1200</v>
      </c>
      <c r="AB243" t="s">
        <v>90</v>
      </c>
      <c r="AC243" t="s">
        <v>91</v>
      </c>
      <c r="AD243" s="112">
        <v>1008.4</v>
      </c>
      <c r="AE243" s="113">
        <v>192</v>
      </c>
      <c r="AF243" s="113">
        <v>1200</v>
      </c>
      <c r="AG243" s="113">
        <v>1200</v>
      </c>
      <c r="AH243" s="113">
        <v>1200</v>
      </c>
      <c r="AI243" t="s">
        <v>86</v>
      </c>
      <c r="AJ243" s="111">
        <v>46091</v>
      </c>
      <c r="AK243" t="s">
        <v>1024</v>
      </c>
      <c r="AL243" t="s">
        <v>93</v>
      </c>
      <c r="AM243" t="s">
        <v>1025</v>
      </c>
      <c r="AN243" s="112">
        <v>1200</v>
      </c>
      <c r="AO243" t="s">
        <v>90</v>
      </c>
      <c r="AP243" t="s">
        <v>91</v>
      </c>
      <c r="AQ243" s="112">
        <v>1008.4</v>
      </c>
      <c r="AR243" s="113">
        <v>192</v>
      </c>
      <c r="AS243" s="113">
        <v>1200</v>
      </c>
      <c r="AT243" s="113">
        <v>1200</v>
      </c>
      <c r="AU243" s="113">
        <v>1200</v>
      </c>
      <c r="AV243" s="112">
        <v>1133.33</v>
      </c>
      <c r="AW243" s="112">
        <v>1133.33</v>
      </c>
      <c r="AX243" s="112">
        <v>115.47</v>
      </c>
      <c r="AY243" s="114">
        <v>0.1019</v>
      </c>
      <c r="BA243">
        <v>3</v>
      </c>
    </row>
    <row r="244" spans="1:53" ht="302.45" hidden="1">
      <c r="A244" t="s">
        <v>80</v>
      </c>
      <c r="B244" t="s">
        <v>81</v>
      </c>
      <c r="C244">
        <v>53121602</v>
      </c>
      <c r="D244" t="s">
        <v>1026</v>
      </c>
      <c r="E244" s="3" t="s">
        <v>1027</v>
      </c>
      <c r="F244" t="s">
        <v>84</v>
      </c>
      <c r="G244">
        <v>1</v>
      </c>
      <c r="H244" t="s">
        <v>85</v>
      </c>
      <c r="I244" t="s">
        <v>140</v>
      </c>
      <c r="J244" s="111">
        <v>46070</v>
      </c>
      <c r="K244" t="s">
        <v>100</v>
      </c>
      <c r="L244" t="s">
        <v>93</v>
      </c>
      <c r="M244" t="s">
        <v>101</v>
      </c>
      <c r="N244" s="112">
        <v>17500</v>
      </c>
      <c r="O244" t="s">
        <v>97</v>
      </c>
      <c r="P244" t="s">
        <v>91</v>
      </c>
      <c r="Q244" s="112">
        <v>17500</v>
      </c>
      <c r="R244" s="113">
        <v>3325</v>
      </c>
      <c r="S244" s="113">
        <v>20825</v>
      </c>
      <c r="T244" s="113">
        <v>17500</v>
      </c>
      <c r="U244" s="113">
        <v>20825</v>
      </c>
      <c r="V244" t="s">
        <v>140</v>
      </c>
      <c r="W244" s="111">
        <v>46070</v>
      </c>
      <c r="X244" t="s">
        <v>128</v>
      </c>
      <c r="Y244" t="s">
        <v>93</v>
      </c>
      <c r="Z244" t="s">
        <v>471</v>
      </c>
      <c r="AA244" s="112">
        <v>20000</v>
      </c>
      <c r="AB244" t="s">
        <v>97</v>
      </c>
      <c r="AC244" t="s">
        <v>91</v>
      </c>
      <c r="AD244" s="112">
        <v>20000</v>
      </c>
      <c r="AE244" s="113">
        <v>3800</v>
      </c>
      <c r="AF244" s="113">
        <v>23800</v>
      </c>
      <c r="AG244" s="113">
        <v>20000</v>
      </c>
      <c r="AH244" s="113">
        <v>23800</v>
      </c>
      <c r="AI244" t="s">
        <v>140</v>
      </c>
      <c r="AJ244" s="111">
        <v>46071</v>
      </c>
      <c r="AK244" t="s">
        <v>146</v>
      </c>
      <c r="AL244" t="s">
        <v>93</v>
      </c>
      <c r="AM244" t="s">
        <v>147</v>
      </c>
      <c r="AN244" s="112">
        <v>18000</v>
      </c>
      <c r="AO244" t="s">
        <v>97</v>
      </c>
      <c r="AP244" t="s">
        <v>122</v>
      </c>
      <c r="AQ244" s="112">
        <v>18000</v>
      </c>
      <c r="AR244" t="s">
        <v>123</v>
      </c>
      <c r="AS244" s="113">
        <v>18000</v>
      </c>
      <c r="AT244" s="113">
        <v>18000</v>
      </c>
      <c r="AU244" s="113">
        <v>18000</v>
      </c>
      <c r="AV244" s="112">
        <v>20875</v>
      </c>
      <c r="AW244" s="112">
        <v>20875</v>
      </c>
      <c r="AX244" s="112">
        <v>2900.32</v>
      </c>
      <c r="AY244" s="114">
        <v>0.1389</v>
      </c>
      <c r="BA244">
        <v>3</v>
      </c>
    </row>
    <row r="245" spans="1:53" hidden="1">
      <c r="A245" t="s">
        <v>80</v>
      </c>
      <c r="B245" t="s">
        <v>81</v>
      </c>
      <c r="C245">
        <v>82101505</v>
      </c>
      <c r="D245" t="s">
        <v>1028</v>
      </c>
      <c r="E245" t="s">
        <v>1029</v>
      </c>
      <c r="F245" t="s">
        <v>1030</v>
      </c>
      <c r="G245">
        <v>100</v>
      </c>
      <c r="H245" t="s">
        <v>85</v>
      </c>
      <c r="I245" t="s">
        <v>99</v>
      </c>
      <c r="J245" s="111">
        <v>46147</v>
      </c>
      <c r="K245" t="s">
        <v>1031</v>
      </c>
      <c r="L245" t="s">
        <v>88</v>
      </c>
      <c r="M245" t="s">
        <v>1032</v>
      </c>
      <c r="N245" s="112">
        <v>110000</v>
      </c>
      <c r="O245" t="s">
        <v>90</v>
      </c>
      <c r="P245" t="s">
        <v>91</v>
      </c>
      <c r="Q245" s="112">
        <v>92436.97</v>
      </c>
      <c r="R245" s="113">
        <v>17563</v>
      </c>
      <c r="S245" s="113">
        <v>110000</v>
      </c>
      <c r="T245" s="113">
        <v>11000000</v>
      </c>
      <c r="U245" s="113">
        <v>11000000</v>
      </c>
      <c r="V245" t="s">
        <v>102</v>
      </c>
      <c r="W245" s="111">
        <v>46070</v>
      </c>
      <c r="X245" t="s">
        <v>141</v>
      </c>
      <c r="Y245" t="s">
        <v>88</v>
      </c>
      <c r="Z245" t="s">
        <v>116</v>
      </c>
      <c r="AA245" s="112">
        <v>120000</v>
      </c>
      <c r="AB245" t="s">
        <v>97</v>
      </c>
      <c r="AC245" t="s">
        <v>91</v>
      </c>
      <c r="AD245" s="112">
        <v>120000</v>
      </c>
      <c r="AE245" s="113">
        <v>22800</v>
      </c>
      <c r="AF245" s="113">
        <v>142800</v>
      </c>
      <c r="AG245" s="113">
        <v>12000000</v>
      </c>
      <c r="AH245" s="113">
        <v>14280000</v>
      </c>
      <c r="AI245" t="s">
        <v>140</v>
      </c>
      <c r="AJ245" s="111">
        <v>46072</v>
      </c>
      <c r="AK245" t="s">
        <v>142</v>
      </c>
      <c r="AL245" t="s">
        <v>88</v>
      </c>
      <c r="AM245" t="s">
        <v>143</v>
      </c>
      <c r="AN245" s="112">
        <v>120000</v>
      </c>
      <c r="AO245" t="s">
        <v>97</v>
      </c>
      <c r="AP245" t="s">
        <v>122</v>
      </c>
      <c r="AQ245" s="112">
        <v>120000</v>
      </c>
      <c r="AR245" t="s">
        <v>123</v>
      </c>
      <c r="AS245" s="113">
        <v>120000</v>
      </c>
      <c r="AT245" s="113">
        <v>12000000</v>
      </c>
      <c r="AU245" s="113">
        <v>12000000</v>
      </c>
      <c r="AV245" s="112">
        <v>124266.67</v>
      </c>
      <c r="AW245" s="112">
        <v>12426666.67</v>
      </c>
      <c r="AX245" s="112">
        <v>1681110.74</v>
      </c>
      <c r="AY245" s="114">
        <v>0.1353</v>
      </c>
      <c r="AZ245" t="s">
        <v>1033</v>
      </c>
      <c r="BA245">
        <v>3</v>
      </c>
    </row>
    <row r="246" spans="1:53" hidden="1">
      <c r="A246" t="s">
        <v>80</v>
      </c>
      <c r="B246" t="s">
        <v>81</v>
      </c>
      <c r="C246">
        <v>82101505</v>
      </c>
      <c r="D246" t="s">
        <v>1034</v>
      </c>
      <c r="E246" t="s">
        <v>1029</v>
      </c>
      <c r="F246" t="s">
        <v>84</v>
      </c>
      <c r="G246">
        <v>1</v>
      </c>
      <c r="H246" t="s">
        <v>85</v>
      </c>
      <c r="I246" t="s">
        <v>1035</v>
      </c>
      <c r="J246" s="111">
        <v>46147</v>
      </c>
      <c r="K246" t="s">
        <v>92</v>
      </c>
      <c r="L246" t="s">
        <v>88</v>
      </c>
      <c r="M246" t="s">
        <v>110</v>
      </c>
      <c r="N246" s="112">
        <v>290000</v>
      </c>
      <c r="O246" t="s">
        <v>90</v>
      </c>
      <c r="P246" t="s">
        <v>91</v>
      </c>
      <c r="Q246" s="112">
        <v>243697.48</v>
      </c>
      <c r="R246" s="113">
        <v>46303</v>
      </c>
      <c r="S246" s="113">
        <v>290000</v>
      </c>
      <c r="T246" s="113">
        <v>290000</v>
      </c>
      <c r="U246" s="113">
        <v>290000</v>
      </c>
      <c r="V246" t="s">
        <v>102</v>
      </c>
      <c r="W246" s="111">
        <v>46147</v>
      </c>
      <c r="X246" t="s">
        <v>120</v>
      </c>
      <c r="Y246" t="s">
        <v>88</v>
      </c>
      <c r="Z246" t="s">
        <v>121</v>
      </c>
      <c r="AA246" s="112">
        <v>200000</v>
      </c>
      <c r="AB246" t="s">
        <v>97</v>
      </c>
      <c r="AC246" t="s">
        <v>122</v>
      </c>
      <c r="AD246" s="112">
        <v>200000</v>
      </c>
      <c r="AE246" t="s">
        <v>123</v>
      </c>
      <c r="AF246" s="113">
        <v>200000</v>
      </c>
      <c r="AG246" s="113">
        <v>200000</v>
      </c>
      <c r="AH246" s="113">
        <v>200000</v>
      </c>
      <c r="AI246" t="s">
        <v>102</v>
      </c>
      <c r="AJ246" s="111">
        <v>46147</v>
      </c>
      <c r="AK246" t="s">
        <v>1036</v>
      </c>
      <c r="AL246" t="s">
        <v>88</v>
      </c>
      <c r="AM246" t="s">
        <v>136</v>
      </c>
      <c r="AN246" s="112">
        <v>240000</v>
      </c>
      <c r="AO246" t="s">
        <v>97</v>
      </c>
      <c r="AP246" t="s">
        <v>122</v>
      </c>
      <c r="AQ246" s="112">
        <v>240000</v>
      </c>
      <c r="AR246" t="s">
        <v>123</v>
      </c>
      <c r="AS246" s="113">
        <v>240000</v>
      </c>
      <c r="AT246" s="113">
        <v>240000</v>
      </c>
      <c r="AU246" s="113">
        <v>240000</v>
      </c>
      <c r="AV246" s="112">
        <v>243333.33</v>
      </c>
      <c r="AW246" s="112">
        <v>243333.33</v>
      </c>
      <c r="AX246" s="112">
        <v>45092.5</v>
      </c>
      <c r="AY246" s="114">
        <v>0.18529999999999999</v>
      </c>
      <c r="BA246">
        <v>3</v>
      </c>
    </row>
  </sheetData>
  <autoFilter ref="A1:BA246" xr:uid="{CFC9F629-019D-48D9-B5F1-CD5C9DA25215}">
    <filterColumn colId="50">
      <filters>
        <filter val="65,97%"/>
      </filters>
    </filterColumn>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28515625" defaultRowHeight="14.45"/>
  <cols>
    <col min="1" max="1" width="16.7109375" bestFit="1" customWidth="1"/>
    <col min="2" max="2" width="50.140625" bestFit="1" customWidth="1"/>
  </cols>
  <sheetData>
    <row r="1" spans="1:2">
      <c r="A1" t="s">
        <v>1037</v>
      </c>
    </row>
    <row r="2" spans="1:2">
      <c r="A2" s="61" t="s">
        <v>1038</v>
      </c>
      <c r="B2" t="s">
        <v>1039</v>
      </c>
    </row>
    <row r="3" spans="1:2">
      <c r="A3" s="62" t="s">
        <v>1040</v>
      </c>
      <c r="B3">
        <v>87</v>
      </c>
    </row>
    <row r="4" spans="1:2">
      <c r="A4" s="62" t="s">
        <v>1041</v>
      </c>
      <c r="B4">
        <v>87</v>
      </c>
    </row>
    <row r="100" spans="1:2">
      <c r="A100" t="s">
        <v>1042</v>
      </c>
    </row>
    <row r="102" spans="1:2">
      <c r="A102" s="61" t="s">
        <v>1038</v>
      </c>
      <c r="B102" t="s">
        <v>1043</v>
      </c>
    </row>
    <row r="103" spans="1:2">
      <c r="A103" s="62" t="s">
        <v>1040</v>
      </c>
      <c r="B103" t="e">
        <v>#DIV/0!</v>
      </c>
    </row>
    <row r="104" spans="1:2">
      <c r="A104" s="62" t="s">
        <v>1041</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5EAF5-4F34-4CE0-B812-D3E9EE19C52B}">
  <sheetPr codeName="Hoja8">
    <pageSetUpPr fitToPage="1"/>
  </sheetPr>
  <dimension ref="A3:BF335"/>
  <sheetViews>
    <sheetView view="pageBreakPreview" zoomScale="39" zoomScaleNormal="52" zoomScaleSheetLayoutView="39" workbookViewId="0">
      <selection activeCell="H11" sqref="H11:H12"/>
    </sheetView>
  </sheetViews>
  <sheetFormatPr defaultColWidth="11.28515625" defaultRowHeight="14.45"/>
  <cols>
    <col min="1" max="1" width="17.140625" style="3" customWidth="1"/>
    <col min="2" max="2" width="51.42578125" style="3" customWidth="1"/>
    <col min="3" max="3" width="52.28515625" style="3" customWidth="1"/>
    <col min="4" max="4" width="213.7109375" style="3" customWidth="1"/>
    <col min="5" max="7" width="28.28515625" style="3" customWidth="1"/>
    <col min="8" max="8" width="31.28515625" style="3" customWidth="1"/>
    <col min="9" max="9" width="30.140625" style="3" customWidth="1"/>
    <col min="10" max="14" width="25.28515625" style="3" customWidth="1"/>
    <col min="15" max="17" width="24.28515625" style="3" customWidth="1"/>
    <col min="18" max="18" width="29.5703125" style="3" customWidth="1"/>
    <col min="19" max="19" width="30.28515625" style="3" customWidth="1"/>
    <col min="20" max="23" width="24.28515625" style="3" customWidth="1"/>
    <col min="24" max="24" width="32.5703125" style="3" customWidth="1"/>
    <col min="25" max="25" width="31.7109375" style="3" customWidth="1"/>
    <col min="26" max="26" width="24.28515625" style="3" customWidth="1"/>
    <col min="27" max="27" width="31.7109375" style="3" bestFit="1" customWidth="1"/>
    <col min="28" max="28" width="32.42578125" style="3" customWidth="1"/>
    <col min="29" max="29" width="24.28515625" style="3" customWidth="1"/>
    <col min="30" max="30" width="56.28515625" style="3" customWidth="1"/>
    <col min="31" max="36" width="11.28515625" style="3"/>
    <col min="37" max="37" width="32.140625" style="3" customWidth="1"/>
    <col min="38" max="54" width="11.28515625" style="3"/>
    <col min="55" max="55" width="5.28515625" style="3" bestFit="1" customWidth="1"/>
    <col min="56" max="16384" width="11.28515625" style="3"/>
  </cols>
  <sheetData>
    <row r="3" spans="1:58" s="1" customFormat="1" ht="93.6">
      <c r="A3" s="209" t="s">
        <v>0</v>
      </c>
      <c r="B3" s="209"/>
      <c r="C3" s="209"/>
      <c r="D3" s="209"/>
      <c r="E3" s="209"/>
      <c r="F3" s="209"/>
      <c r="G3" s="209"/>
      <c r="H3" s="209"/>
      <c r="I3" s="209"/>
      <c r="J3" s="209"/>
      <c r="K3" s="209"/>
      <c r="L3" s="209"/>
      <c r="M3" s="209"/>
      <c r="N3" s="210" t="s">
        <v>1</v>
      </c>
      <c r="O3" s="210"/>
      <c r="P3" s="210"/>
      <c r="Q3" s="210"/>
      <c r="R3" s="210"/>
      <c r="S3" s="210"/>
      <c r="T3" s="210"/>
      <c r="U3" s="210"/>
      <c r="V3" s="210"/>
      <c r="W3" s="210"/>
      <c r="X3" s="33"/>
      <c r="Y3" s="33"/>
      <c r="Z3" s="33"/>
      <c r="AA3" s="33"/>
      <c r="AB3" s="33"/>
      <c r="AC3" s="33"/>
    </row>
    <row r="4" spans="1:58" s="2" customFormat="1" ht="93.6">
      <c r="A4" s="211"/>
      <c r="B4" s="211"/>
      <c r="C4" s="45" t="s">
        <v>2</v>
      </c>
      <c r="D4" s="17"/>
      <c r="E4" s="196" t="s">
        <v>3</v>
      </c>
      <c r="F4" s="196"/>
      <c r="G4" s="17"/>
      <c r="H4" s="212" t="s">
        <v>4</v>
      </c>
      <c r="I4" s="212"/>
      <c r="J4" s="212"/>
      <c r="K4" s="212"/>
      <c r="L4" s="212"/>
      <c r="M4" s="212"/>
      <c r="N4" s="210"/>
      <c r="O4" s="210"/>
      <c r="P4" s="210"/>
      <c r="Q4" s="210"/>
      <c r="R4" s="210"/>
      <c r="S4" s="210"/>
      <c r="T4" s="210"/>
      <c r="U4" s="210"/>
      <c r="V4" s="210"/>
      <c r="W4" s="210"/>
      <c r="Z4" s="197" t="s">
        <v>5</v>
      </c>
      <c r="AA4" s="197"/>
      <c r="AB4" s="73">
        <f>IF(B11="","",AA17)</f>
        <v>1585640526.2825003</v>
      </c>
      <c r="AC4" s="38"/>
    </row>
    <row r="5" spans="1:58" s="2" customFormat="1" ht="93.6">
      <c r="A5" s="211"/>
      <c r="B5" s="211"/>
      <c r="C5" s="20" t="s">
        <v>6</v>
      </c>
      <c r="D5" s="213" t="s">
        <v>7</v>
      </c>
      <c r="E5" s="214"/>
      <c r="F5" s="215"/>
      <c r="G5" s="104"/>
      <c r="H5" s="20" t="s">
        <v>8</v>
      </c>
      <c r="I5" s="213" t="s">
        <v>9</v>
      </c>
      <c r="J5" s="215"/>
      <c r="K5" s="20" t="s">
        <v>10</v>
      </c>
      <c r="L5" s="213"/>
      <c r="M5" s="215"/>
      <c r="N5" s="210"/>
      <c r="O5" s="210"/>
      <c r="P5" s="210"/>
      <c r="Q5" s="210"/>
      <c r="R5" s="210"/>
      <c r="S5" s="210"/>
      <c r="T5" s="210"/>
      <c r="U5" s="210"/>
      <c r="V5" s="210"/>
      <c r="W5" s="210"/>
      <c r="Z5" s="197" t="s">
        <v>11</v>
      </c>
      <c r="AA5" s="197"/>
      <c r="AB5" s="73">
        <v>0</v>
      </c>
      <c r="AC5" s="38"/>
    </row>
    <row r="6" spans="1:58" s="2" customFormat="1" ht="93.6">
      <c r="A6" s="211"/>
      <c r="B6" s="211"/>
      <c r="C6" s="46" t="s">
        <v>12</v>
      </c>
      <c r="D6" s="196" t="s">
        <v>13</v>
      </c>
      <c r="E6" s="196"/>
      <c r="F6" s="196"/>
      <c r="G6" s="196"/>
      <c r="H6" s="196"/>
      <c r="I6" s="196"/>
      <c r="J6" s="196"/>
      <c r="K6" s="196"/>
      <c r="L6" s="196"/>
      <c r="M6" s="196"/>
      <c r="N6" s="210"/>
      <c r="O6" s="210"/>
      <c r="P6" s="210"/>
      <c r="Q6" s="210"/>
      <c r="R6" s="210"/>
      <c r="S6" s="210"/>
      <c r="T6" s="210"/>
      <c r="U6" s="210"/>
      <c r="V6" s="210"/>
      <c r="W6" s="210"/>
      <c r="Z6" s="197" t="s">
        <v>14</v>
      </c>
      <c r="AA6" s="197"/>
      <c r="AB6" s="74">
        <f>AB4+AB5</f>
        <v>1585640526.2825003</v>
      </c>
      <c r="AC6" s="36"/>
    </row>
    <row r="8" spans="1:58">
      <c r="A8" s="4"/>
      <c r="J8" s="16"/>
      <c r="K8" s="16"/>
      <c r="L8" s="16"/>
      <c r="M8" s="16"/>
      <c r="P8" s="16"/>
      <c r="Q8" s="16"/>
      <c r="R8" s="16"/>
      <c r="S8" s="16"/>
      <c r="V8" s="16"/>
      <c r="W8" s="16"/>
      <c r="X8" s="16"/>
      <c r="Y8" s="16"/>
      <c r="Z8" s="16"/>
    </row>
    <row r="9" spans="1:58" s="18" customFormat="1" ht="23.45">
      <c r="H9" s="198" t="s">
        <v>15</v>
      </c>
      <c r="I9" s="199"/>
      <c r="J9" s="199"/>
      <c r="K9" s="199"/>
      <c r="L9" s="199"/>
      <c r="M9" s="200"/>
      <c r="N9" s="201" t="s">
        <v>16</v>
      </c>
      <c r="O9" s="202"/>
      <c r="P9" s="202"/>
      <c r="Q9" s="202"/>
      <c r="R9" s="202"/>
      <c r="S9" s="203"/>
      <c r="T9" s="204" t="s">
        <v>17</v>
      </c>
      <c r="U9" s="205"/>
      <c r="V9" s="205"/>
      <c r="W9" s="205"/>
      <c r="X9" s="205"/>
      <c r="Y9" s="206"/>
      <c r="Z9" s="207" t="s">
        <v>18</v>
      </c>
      <c r="AA9" s="208"/>
      <c r="AB9" s="208"/>
      <c r="AC9" s="208"/>
    </row>
    <row r="10" spans="1:58" s="18" customFormat="1" ht="70.150000000000006">
      <c r="A10" s="88" t="s">
        <v>19</v>
      </c>
      <c r="B10" s="88" t="s">
        <v>20</v>
      </c>
      <c r="C10" s="88" t="s">
        <v>21</v>
      </c>
      <c r="D10" s="88" t="s">
        <v>22</v>
      </c>
      <c r="E10" s="88" t="s">
        <v>23</v>
      </c>
      <c r="F10" s="88" t="s">
        <v>24</v>
      </c>
      <c r="G10" s="88" t="s">
        <v>25</v>
      </c>
      <c r="H10" s="89" t="s">
        <v>26</v>
      </c>
      <c r="I10" s="89" t="s">
        <v>27</v>
      </c>
      <c r="J10" s="89" t="s">
        <v>28</v>
      </c>
      <c r="K10" s="89" t="s">
        <v>29</v>
      </c>
      <c r="L10" s="89" t="s">
        <v>30</v>
      </c>
      <c r="M10" s="89" t="s">
        <v>31</v>
      </c>
      <c r="N10" s="88" t="s">
        <v>32</v>
      </c>
      <c r="O10" s="88" t="s">
        <v>27</v>
      </c>
      <c r="P10" s="88" t="s">
        <v>28</v>
      </c>
      <c r="Q10" s="88" t="s">
        <v>29</v>
      </c>
      <c r="R10" s="88" t="s">
        <v>30</v>
      </c>
      <c r="S10" s="88" t="s">
        <v>31</v>
      </c>
      <c r="T10" s="90" t="s">
        <v>33</v>
      </c>
      <c r="U10" s="90" t="s">
        <v>27</v>
      </c>
      <c r="V10" s="90" t="s">
        <v>28</v>
      </c>
      <c r="W10" s="90" t="s">
        <v>29</v>
      </c>
      <c r="X10" s="90" t="s">
        <v>30</v>
      </c>
      <c r="Y10" s="90" t="s">
        <v>31</v>
      </c>
      <c r="Z10" s="89" t="s">
        <v>34</v>
      </c>
      <c r="AA10" s="89" t="s">
        <v>35</v>
      </c>
      <c r="AB10" s="89" t="s">
        <v>36</v>
      </c>
      <c r="AC10" s="89" t="s">
        <v>37</v>
      </c>
      <c r="AD10" s="91" t="s">
        <v>38</v>
      </c>
      <c r="AK10" s="18" t="s">
        <v>39</v>
      </c>
      <c r="AL10" s="18" t="s">
        <v>40</v>
      </c>
    </row>
    <row r="11" spans="1:58" s="7" customFormat="1" ht="43.15" customHeight="1">
      <c r="A11" s="189">
        <v>1</v>
      </c>
      <c r="B11" s="189" t="s">
        <v>41</v>
      </c>
      <c r="C11" s="189" t="s">
        <v>42</v>
      </c>
      <c r="D11" s="223" t="s">
        <v>43</v>
      </c>
      <c r="E11" s="225" t="s">
        <v>44</v>
      </c>
      <c r="F11" s="227">
        <v>170</v>
      </c>
      <c r="G11" s="227" t="s">
        <v>45</v>
      </c>
      <c r="H11" s="229" t="s">
        <v>46</v>
      </c>
      <c r="I11" s="118">
        <v>5860000</v>
      </c>
      <c r="J11" s="77">
        <f>I11*19%</f>
        <v>1113400</v>
      </c>
      <c r="K11" s="119">
        <f>I11+J11</f>
        <v>6973400</v>
      </c>
      <c r="L11" s="78">
        <f>IF(B11="","",(I11*F11))</f>
        <v>996200000</v>
      </c>
      <c r="M11" s="78">
        <f>IF(B11="","",(K11*F11))</f>
        <v>1185478000</v>
      </c>
      <c r="N11" s="126" t="s">
        <v>47</v>
      </c>
      <c r="O11" s="127">
        <v>4668243</v>
      </c>
      <c r="P11" s="128">
        <f>(O11*19%)-116706-51368</f>
        <v>718892.17</v>
      </c>
      <c r="Q11" s="128">
        <f>O11+P11</f>
        <v>5387135.1699999999</v>
      </c>
      <c r="R11" s="123">
        <f>IF(B11="","",(O11*F11))</f>
        <v>793601310</v>
      </c>
      <c r="S11" s="123">
        <f>IF(B11="","",(Q11*F11))</f>
        <v>915812978.89999998</v>
      </c>
      <c r="T11" s="120" t="s">
        <v>48</v>
      </c>
      <c r="U11" s="122">
        <f>6750000/1.19</f>
        <v>5672268.9075630251</v>
      </c>
      <c r="V11" s="121">
        <f>U11*19%</f>
        <v>1077731.0924369749</v>
      </c>
      <c r="W11" s="121">
        <f>U11+V11</f>
        <v>6750000</v>
      </c>
      <c r="X11" s="85">
        <f>IF(B11="","",(U11*F11))</f>
        <v>964285714.28571427</v>
      </c>
      <c r="Y11" s="85">
        <f>IF(B11="","",(W11*F11))</f>
        <v>1147500000</v>
      </c>
      <c r="Z11" s="86">
        <f>IF(A11="","",AVERAGE(K11,Q11,W11))</f>
        <v>6370178.3900000006</v>
      </c>
      <c r="AA11" s="86">
        <f>IF(B11="","",Z11*F11)</f>
        <v>1082930326.3000002</v>
      </c>
      <c r="AB11" s="86">
        <f>IF(B11="","",STDEV(M11,S11,Y11))</f>
        <v>145968277.28143257</v>
      </c>
      <c r="AC11" s="116">
        <f>IF(B11="","",(AB11/AA11))</f>
        <v>0.13479009104875278</v>
      </c>
      <c r="AD11" s="5"/>
      <c r="AG11" s="7" t="e">
        <f>VLOOKUP(C11,Bolsa!D:BA,10,0)</f>
        <v>#N/A</v>
      </c>
      <c r="AH11" s="7" t="e">
        <f>VLOOKUP(C11,Bolsa!D:BA,23,0)</f>
        <v>#N/A</v>
      </c>
      <c r="AI11" s="7" t="e">
        <f>VLOOKUP(C11,Bolsa!D:BA,36,0)</f>
        <v>#N/A</v>
      </c>
      <c r="AJ11" s="115" t="e">
        <f>VLOOKUP(C11,Bolsa!D:BA,48,0)</f>
        <v>#N/A</v>
      </c>
      <c r="AK11" s="7" t="s">
        <v>49</v>
      </c>
      <c r="AL11" s="7" t="s">
        <v>50</v>
      </c>
      <c r="BF11" s="7">
        <v>1</v>
      </c>
    </row>
    <row r="12" spans="1:58" s="7" customFormat="1" ht="21">
      <c r="A12" s="190"/>
      <c r="B12" s="190"/>
      <c r="C12" s="190"/>
      <c r="D12" s="224"/>
      <c r="E12" s="226"/>
      <c r="F12" s="228"/>
      <c r="G12" s="228"/>
      <c r="H12" s="230"/>
      <c r="I12" s="118"/>
      <c r="J12" s="77"/>
      <c r="K12" s="119"/>
      <c r="L12" s="78"/>
      <c r="M12" s="78"/>
      <c r="N12" s="126"/>
      <c r="O12" s="127"/>
      <c r="P12" s="128"/>
      <c r="Q12" s="128"/>
      <c r="R12" s="123"/>
      <c r="S12" s="123"/>
      <c r="T12" s="120"/>
      <c r="U12" s="122"/>
      <c r="V12" s="121"/>
      <c r="W12" s="121"/>
      <c r="X12" s="85"/>
      <c r="Y12" s="85"/>
      <c r="Z12" s="86"/>
      <c r="AA12" s="86"/>
      <c r="AB12" s="86"/>
      <c r="AC12" s="116"/>
      <c r="AD12" s="5"/>
      <c r="AJ12" s="115"/>
    </row>
    <row r="13" spans="1:58" s="7" customFormat="1" ht="409.6">
      <c r="A13" s="105">
        <v>2</v>
      </c>
      <c r="B13" s="106" t="s">
        <v>41</v>
      </c>
      <c r="C13" s="105" t="s">
        <v>51</v>
      </c>
      <c r="D13" s="129" t="s">
        <v>52</v>
      </c>
      <c r="E13" s="106" t="s">
        <v>44</v>
      </c>
      <c r="F13" s="107">
        <v>75</v>
      </c>
      <c r="G13" s="75" t="s">
        <v>45</v>
      </c>
      <c r="H13" s="76" t="s">
        <v>46</v>
      </c>
      <c r="I13" s="118">
        <v>6870000</v>
      </c>
      <c r="J13" s="77">
        <f t="shared" ref="J13:J15" si="0">I13*19%</f>
        <v>1305300</v>
      </c>
      <c r="K13" s="119">
        <f t="shared" ref="K13:K15" si="1">I13+J13</f>
        <v>8175300</v>
      </c>
      <c r="L13" s="78">
        <f t="shared" ref="L13:L15" si="2">IF(B13="","",(I13*F13))</f>
        <v>515250000</v>
      </c>
      <c r="M13" s="78">
        <f t="shared" ref="M13:M15" si="3">IF(B13="","",(K13*F13))</f>
        <v>613147500</v>
      </c>
      <c r="N13" s="120" t="s">
        <v>48</v>
      </c>
      <c r="O13" s="124">
        <f>5570000/1.19</f>
        <v>4680672.2689075628</v>
      </c>
      <c r="P13" s="125">
        <f t="shared" ref="P13:P15" si="4">O13*19%</f>
        <v>889327.73109243694</v>
      </c>
      <c r="Q13" s="125">
        <f t="shared" ref="Q13:Q15" si="5">O13+P13</f>
        <v>5570000</v>
      </c>
      <c r="R13" s="123">
        <f t="shared" ref="R13:R15" si="6">IF(B13="","",(O13*F13))</f>
        <v>351050420.16806722</v>
      </c>
      <c r="S13" s="123">
        <f t="shared" ref="S13:S15" si="7">IF(B13="","",(Q13*F13))</f>
        <v>417750000</v>
      </c>
      <c r="T13" s="120" t="s">
        <v>53</v>
      </c>
      <c r="U13" s="122">
        <v>5041176.47</v>
      </c>
      <c r="V13" s="121">
        <f t="shared" ref="V13:V15" si="8">U13*19%</f>
        <v>957823.52929999994</v>
      </c>
      <c r="W13" s="121">
        <f t="shared" ref="W13:W15" si="9">U13+V13</f>
        <v>5998999.9992999993</v>
      </c>
      <c r="X13" s="85">
        <f t="shared" ref="X13:X15" si="10">IF(B13="","",(U13*F13))</f>
        <v>378088235.25</v>
      </c>
      <c r="Y13" s="85">
        <f t="shared" ref="Y13:Y15" si="11">IF(B13="","",(W13*F13))</f>
        <v>449924999.94749993</v>
      </c>
      <c r="Z13" s="86">
        <f t="shared" ref="Z13:Z15" si="12">IF(A13="","",AVERAGE(K13,Q13,W13))</f>
        <v>6581433.3330999995</v>
      </c>
      <c r="AA13" s="86">
        <f t="shared" ref="AA13:AA15" si="13">IF(B13="","",Z13*F13)</f>
        <v>493607499.98249996</v>
      </c>
      <c r="AB13" s="86">
        <f t="shared" ref="AB13:AB15" si="14">IF(B13="","",STDEV(M13,S13,Y13))</f>
        <v>104767200.77649921</v>
      </c>
      <c r="AC13" s="116">
        <f t="shared" ref="AC13:AC15" si="15">IF(B13="","",(AB13/AA13))</f>
        <v>0.2122479921399362</v>
      </c>
      <c r="AD13" s="5"/>
      <c r="AG13" s="7" t="e">
        <f>VLOOKUP(C13,Bolsa!D:BA,10,0)</f>
        <v>#N/A</v>
      </c>
      <c r="AH13" s="7" t="e">
        <f>VLOOKUP(C13,Bolsa!D:BA,23,0)</f>
        <v>#N/A</v>
      </c>
      <c r="AI13" s="7" t="e">
        <f>VLOOKUP(C13,Bolsa!D:BA,36,0)</f>
        <v>#N/A</v>
      </c>
      <c r="AJ13" s="115" t="e">
        <f>VLOOKUP(C13,Bolsa!D:BA,48,0)</f>
        <v>#N/A</v>
      </c>
      <c r="AK13" s="7" t="s">
        <v>49</v>
      </c>
      <c r="AL13" s="7" t="s">
        <v>50</v>
      </c>
      <c r="BF13" s="7">
        <v>2</v>
      </c>
    </row>
    <row r="14" spans="1:58" s="7" customFormat="1" ht="21">
      <c r="A14" s="105"/>
      <c r="B14" s="106"/>
      <c r="C14" s="105"/>
      <c r="D14" s="129"/>
      <c r="E14" s="106"/>
      <c r="F14" s="107"/>
      <c r="G14" s="75"/>
      <c r="H14" s="76"/>
      <c r="I14" s="118"/>
      <c r="J14" s="77"/>
      <c r="K14" s="119"/>
      <c r="L14" s="78"/>
      <c r="M14" s="78"/>
      <c r="N14" s="120"/>
      <c r="O14" s="124"/>
      <c r="P14" s="125"/>
      <c r="Q14" s="125"/>
      <c r="R14" s="123"/>
      <c r="S14" s="123"/>
      <c r="T14" s="120"/>
      <c r="U14" s="122"/>
      <c r="V14" s="121"/>
      <c r="W14" s="121"/>
      <c r="X14" s="85"/>
      <c r="Y14" s="85"/>
      <c r="Z14" s="86"/>
      <c r="AA14" s="86"/>
      <c r="AB14" s="86"/>
      <c r="AC14" s="116"/>
      <c r="AD14" s="5"/>
      <c r="AJ14" s="115"/>
    </row>
    <row r="15" spans="1:58" s="7" customFormat="1" ht="296.45">
      <c r="A15" s="105">
        <v>3</v>
      </c>
      <c r="B15" s="106" t="s">
        <v>41</v>
      </c>
      <c r="C15" s="105" t="s">
        <v>54</v>
      </c>
      <c r="D15" s="130" t="s">
        <v>55</v>
      </c>
      <c r="E15" s="106" t="s">
        <v>44</v>
      </c>
      <c r="F15" s="107">
        <v>1</v>
      </c>
      <c r="G15" s="75" t="s">
        <v>45</v>
      </c>
      <c r="H15" s="76" t="s">
        <v>46</v>
      </c>
      <c r="I15" s="118">
        <v>8680000</v>
      </c>
      <c r="J15" s="77">
        <f t="shared" si="0"/>
        <v>1649200</v>
      </c>
      <c r="K15" s="119">
        <f t="shared" si="1"/>
        <v>10329200</v>
      </c>
      <c r="L15" s="78">
        <f t="shared" si="2"/>
        <v>8680000</v>
      </c>
      <c r="M15" s="78">
        <f t="shared" si="3"/>
        <v>10329200</v>
      </c>
      <c r="N15" s="120" t="s">
        <v>56</v>
      </c>
      <c r="O15" s="124">
        <f>7989000/1.19</f>
        <v>6713445.3781512612</v>
      </c>
      <c r="P15" s="125">
        <f t="shared" si="4"/>
        <v>1275554.6218487397</v>
      </c>
      <c r="Q15" s="125">
        <f t="shared" si="5"/>
        <v>7989000.0000000009</v>
      </c>
      <c r="R15" s="123">
        <f t="shared" si="6"/>
        <v>6713445.3781512612</v>
      </c>
      <c r="S15" s="123">
        <f t="shared" si="7"/>
        <v>7989000.0000000009</v>
      </c>
      <c r="T15" s="120" t="s">
        <v>57</v>
      </c>
      <c r="U15" s="122">
        <f>8989900/1.19</f>
        <v>7554537.8151260512</v>
      </c>
      <c r="V15" s="121">
        <f t="shared" si="8"/>
        <v>1435362.1848739497</v>
      </c>
      <c r="W15" s="121">
        <f t="shared" si="9"/>
        <v>8989900</v>
      </c>
      <c r="X15" s="85">
        <f t="shared" si="10"/>
        <v>7554537.8151260512</v>
      </c>
      <c r="Y15" s="85">
        <f t="shared" si="11"/>
        <v>8989900</v>
      </c>
      <c r="Z15" s="86">
        <f t="shared" si="12"/>
        <v>9102700</v>
      </c>
      <c r="AA15" s="86">
        <f t="shared" si="13"/>
        <v>9102700</v>
      </c>
      <c r="AB15" s="86">
        <f t="shared" si="14"/>
        <v>1174170.7243838096</v>
      </c>
      <c r="AC15" s="116">
        <f t="shared" si="15"/>
        <v>0.12899147773559599</v>
      </c>
      <c r="AD15" s="5"/>
      <c r="AG15" s="7" t="e">
        <f>VLOOKUP(C15,Bolsa!D:BA,10,0)</f>
        <v>#N/A</v>
      </c>
      <c r="AH15" s="7" t="e">
        <f>VLOOKUP(C15,Bolsa!D:BA,23,0)</f>
        <v>#N/A</v>
      </c>
      <c r="AI15" s="7" t="e">
        <f>VLOOKUP(C15,Bolsa!D:BA,36,0)</f>
        <v>#N/A</v>
      </c>
      <c r="AJ15" s="115" t="e">
        <f>VLOOKUP(C15,Bolsa!D:BA,48,0)</f>
        <v>#N/A</v>
      </c>
      <c r="AK15" s="7" t="s">
        <v>49</v>
      </c>
      <c r="AL15" s="7" t="s">
        <v>50</v>
      </c>
      <c r="BF15" s="7">
        <v>3</v>
      </c>
    </row>
    <row r="16" spans="1:58" s="7" customFormat="1" ht="21">
      <c r="A16" s="131"/>
      <c r="B16" s="132"/>
      <c r="C16" s="131"/>
      <c r="D16" s="133"/>
      <c r="E16" s="132"/>
      <c r="F16" s="134"/>
      <c r="G16" s="135"/>
      <c r="H16" s="136"/>
      <c r="I16" s="137"/>
      <c r="J16" s="138"/>
      <c r="K16" s="139"/>
      <c r="L16" s="140"/>
      <c r="M16" s="140"/>
      <c r="N16" s="141"/>
      <c r="O16" s="142"/>
      <c r="P16" s="143"/>
      <c r="Q16" s="143"/>
      <c r="R16" s="144"/>
      <c r="S16" s="144"/>
      <c r="T16" s="141"/>
      <c r="U16" s="145"/>
      <c r="V16" s="146"/>
      <c r="W16" s="146"/>
      <c r="X16" s="147"/>
      <c r="Y16" s="147"/>
      <c r="Z16" s="148"/>
      <c r="AA16" s="149"/>
      <c r="AB16" s="149"/>
      <c r="AC16" s="150"/>
      <c r="AJ16" s="115"/>
    </row>
    <row r="17" spans="1:58" s="7" customFormat="1" ht="21">
      <c r="A17" s="195">
        <v>3</v>
      </c>
      <c r="B17" s="195"/>
      <c r="C17" s="195"/>
      <c r="D17" s="195"/>
      <c r="E17" s="195"/>
      <c r="F17" s="195"/>
      <c r="G17" s="195"/>
      <c r="H17" s="195"/>
      <c r="I17" s="195"/>
      <c r="J17" s="195"/>
      <c r="K17" s="195"/>
      <c r="L17" s="195"/>
      <c r="M17" s="195"/>
      <c r="N17" s="195"/>
      <c r="O17" s="195"/>
      <c r="P17" s="195"/>
      <c r="Q17" s="195"/>
      <c r="R17" s="195"/>
      <c r="S17" s="195"/>
      <c r="T17" s="195"/>
      <c r="U17" s="195"/>
      <c r="V17" s="195"/>
      <c r="W17" s="195"/>
      <c r="X17" s="195"/>
      <c r="Y17" s="195"/>
      <c r="Z17" s="195"/>
      <c r="AA17" s="87">
        <f>SUM(AA11:AA15)</f>
        <v>1585640526.2825003</v>
      </c>
      <c r="BF17" s="7">
        <v>56</v>
      </c>
    </row>
    <row r="18" spans="1:58" s="7" customFormat="1">
      <c r="A18" s="3"/>
      <c r="B18" s="3"/>
      <c r="C18" s="3"/>
      <c r="D18" s="3"/>
      <c r="E18" s="3"/>
      <c r="F18" s="3"/>
      <c r="G18" s="3"/>
      <c r="H18" s="3"/>
      <c r="I18" s="3"/>
      <c r="J18" s="3"/>
      <c r="K18" s="3"/>
      <c r="L18" s="3"/>
      <c r="M18" s="3"/>
      <c r="N18" s="3"/>
      <c r="O18" s="3"/>
      <c r="P18" s="70"/>
      <c r="Q18" s="70"/>
      <c r="R18" s="70"/>
      <c r="S18" s="70"/>
      <c r="T18" s="164"/>
      <c r="U18" s="164"/>
      <c r="V18" s="164"/>
      <c r="W18" s="164"/>
      <c r="X18" s="164"/>
      <c r="Y18" s="164"/>
      <c r="Z18" s="220"/>
      <c r="AA18" s="221"/>
      <c r="AQ18" s="222"/>
      <c r="AR18" s="222"/>
      <c r="AS18" s="222"/>
      <c r="AT18" s="222"/>
      <c r="AU18" s="222"/>
      <c r="AV18" s="222"/>
      <c r="AW18" s="222"/>
      <c r="AX18" s="222"/>
      <c r="AY18" s="159"/>
      <c r="AZ18" s="216"/>
      <c r="BA18" s="217"/>
      <c r="BF18" s="7">
        <v>67</v>
      </c>
    </row>
    <row r="19" spans="1:58" s="7" customFormat="1">
      <c r="A19" s="3"/>
      <c r="B19" s="3"/>
      <c r="C19" s="3"/>
      <c r="D19" s="3"/>
      <c r="E19" s="3"/>
      <c r="F19" s="3"/>
      <c r="G19" s="3"/>
      <c r="H19" s="3"/>
      <c r="I19" s="3"/>
      <c r="J19" s="3"/>
      <c r="K19" s="3"/>
      <c r="L19" s="3"/>
      <c r="M19" s="3"/>
      <c r="N19" s="3"/>
      <c r="O19" s="3"/>
      <c r="P19" s="70"/>
      <c r="Q19" s="70"/>
      <c r="R19" s="70"/>
      <c r="S19" s="70"/>
      <c r="T19" s="164"/>
      <c r="U19" s="164"/>
      <c r="V19" s="164"/>
      <c r="W19" s="164"/>
      <c r="X19" s="164"/>
      <c r="Y19" s="164"/>
      <c r="Z19" s="220"/>
      <c r="AA19" s="221"/>
      <c r="AQ19" s="222"/>
      <c r="AR19" s="222"/>
      <c r="AS19" s="222"/>
      <c r="AT19" s="222"/>
      <c r="AU19" s="222"/>
      <c r="AV19" s="222"/>
      <c r="AW19" s="222"/>
      <c r="AX19" s="222"/>
      <c r="AY19" s="159"/>
      <c r="AZ19" s="216"/>
      <c r="BA19" s="217"/>
      <c r="BF19" s="7">
        <v>68</v>
      </c>
    </row>
    <row r="20" spans="1:58" s="7" customFormat="1">
      <c r="A20" s="3"/>
      <c r="B20" s="3"/>
      <c r="C20" s="3"/>
      <c r="D20" s="3"/>
      <c r="E20" s="3"/>
      <c r="F20" s="3"/>
      <c r="G20" s="3"/>
      <c r="H20" s="3"/>
      <c r="I20" s="3"/>
      <c r="J20" s="3"/>
      <c r="K20" s="3"/>
      <c r="L20" s="3"/>
      <c r="M20" s="3"/>
      <c r="N20" s="3"/>
      <c r="O20" s="3"/>
      <c r="P20" s="70"/>
      <c r="Q20" s="70"/>
      <c r="R20" s="70"/>
      <c r="S20" s="70"/>
      <c r="T20" s="164"/>
      <c r="U20" s="164"/>
      <c r="V20" s="164"/>
      <c r="W20" s="164"/>
      <c r="X20" s="164"/>
      <c r="Y20" s="164"/>
      <c r="Z20" s="220"/>
      <c r="AA20" s="221"/>
      <c r="AQ20" s="222"/>
      <c r="AR20" s="222"/>
      <c r="AS20" s="222"/>
      <c r="AT20" s="222"/>
      <c r="AU20" s="222"/>
      <c r="AV20" s="222"/>
      <c r="AW20" s="222"/>
      <c r="AX20" s="222"/>
      <c r="AY20" s="159"/>
      <c r="AZ20" s="216"/>
      <c r="BA20" s="217"/>
      <c r="BF20" s="7">
        <v>69</v>
      </c>
    </row>
    <row r="21" spans="1:58" s="7" customFormat="1">
      <c r="A21" s="3"/>
      <c r="B21" s="3"/>
      <c r="C21" s="3"/>
      <c r="D21" s="3"/>
      <c r="E21" s="3"/>
      <c r="F21" s="3"/>
      <c r="G21" s="3"/>
      <c r="H21" s="3"/>
      <c r="I21" s="3"/>
      <c r="J21" s="3"/>
      <c r="K21" s="3"/>
      <c r="L21" s="3"/>
      <c r="M21" s="3"/>
      <c r="N21" s="3"/>
      <c r="O21" s="3"/>
      <c r="P21" s="70"/>
      <c r="Q21" s="70"/>
      <c r="R21" s="70"/>
      <c r="S21" s="70"/>
      <c r="T21" s="164"/>
      <c r="U21" s="164"/>
      <c r="V21" s="164"/>
      <c r="W21" s="164"/>
      <c r="X21" s="164"/>
      <c r="Y21" s="164"/>
      <c r="Z21" s="220"/>
      <c r="AA21" s="221"/>
      <c r="AQ21" s="222"/>
      <c r="AR21" s="222"/>
      <c r="AS21" s="222"/>
      <c r="AT21" s="222"/>
      <c r="AU21" s="222"/>
      <c r="AV21" s="222"/>
      <c r="AW21" s="222"/>
      <c r="AX21" s="222"/>
      <c r="AY21" s="159"/>
      <c r="AZ21" s="216"/>
      <c r="BA21" s="217"/>
      <c r="BF21" s="7">
        <v>70</v>
      </c>
    </row>
    <row r="22" spans="1:58" s="7" customFormat="1">
      <c r="A22" s="3"/>
      <c r="B22" s="3"/>
      <c r="C22" s="3"/>
      <c r="D22" s="3"/>
      <c r="E22" s="3"/>
      <c r="F22" s="3"/>
      <c r="G22" s="3"/>
      <c r="H22" s="3"/>
      <c r="I22" s="3"/>
      <c r="J22" s="3"/>
      <c r="K22" s="3"/>
      <c r="L22" s="3"/>
      <c r="M22" s="3"/>
      <c r="N22" s="3"/>
      <c r="O22" s="3"/>
      <c r="P22" s="70"/>
      <c r="Q22" s="70"/>
      <c r="R22" s="70"/>
      <c r="S22" s="70"/>
      <c r="T22" s="164"/>
      <c r="U22" s="164"/>
      <c r="V22" s="164"/>
      <c r="W22" s="164"/>
      <c r="X22" s="164"/>
      <c r="Y22" s="164"/>
      <c r="Z22" s="220"/>
      <c r="AA22" s="221"/>
      <c r="AQ22" s="222"/>
      <c r="AR22" s="222"/>
      <c r="AS22" s="222"/>
      <c r="AT22" s="222"/>
      <c r="AU22" s="222"/>
      <c r="AV22" s="222"/>
      <c r="AW22" s="222"/>
      <c r="AX22" s="222"/>
      <c r="AY22" s="159"/>
      <c r="AZ22" s="216"/>
      <c r="BA22" s="217"/>
      <c r="BF22" s="7">
        <v>71</v>
      </c>
    </row>
    <row r="23" spans="1:58" s="7" customFormat="1">
      <c r="A23" s="3"/>
      <c r="B23" s="3"/>
      <c r="C23" s="3"/>
      <c r="D23" s="3"/>
      <c r="E23" s="3"/>
      <c r="F23" s="3"/>
      <c r="G23" s="3"/>
      <c r="H23" s="3"/>
      <c r="I23" s="3"/>
      <c r="J23" s="3"/>
      <c r="K23" s="3"/>
      <c r="L23" s="3"/>
      <c r="M23" s="3"/>
      <c r="N23" s="3"/>
      <c r="O23" s="3"/>
      <c r="P23" s="70"/>
      <c r="Q23" s="70"/>
      <c r="R23" s="70"/>
      <c r="S23" s="70"/>
      <c r="T23" s="164"/>
      <c r="U23" s="164"/>
      <c r="V23" s="164"/>
      <c r="W23" s="164"/>
      <c r="X23" s="164"/>
      <c r="Y23" s="164"/>
      <c r="Z23" s="220"/>
      <c r="AA23" s="221"/>
      <c r="AQ23" s="222"/>
      <c r="AR23" s="222"/>
      <c r="AS23" s="222"/>
      <c r="AT23" s="222"/>
      <c r="AU23" s="222"/>
      <c r="AV23" s="222"/>
      <c r="AW23" s="222"/>
      <c r="AX23" s="222"/>
      <c r="AY23" s="159"/>
      <c r="AZ23" s="216"/>
      <c r="BA23" s="217"/>
      <c r="BF23" s="7">
        <v>72</v>
      </c>
    </row>
    <row r="24" spans="1:58" s="7" customFormat="1">
      <c r="A24" s="3"/>
      <c r="B24" s="3"/>
      <c r="C24" s="3"/>
      <c r="D24" s="3"/>
      <c r="E24" s="3"/>
      <c r="F24" s="3"/>
      <c r="G24" s="3"/>
      <c r="H24" s="3"/>
      <c r="I24" s="3"/>
      <c r="J24" s="3"/>
      <c r="K24" s="3"/>
      <c r="L24" s="3"/>
      <c r="M24" s="3"/>
      <c r="N24" s="3"/>
      <c r="O24" s="3"/>
      <c r="P24" s="70"/>
      <c r="Q24" s="70"/>
      <c r="R24" s="70"/>
      <c r="S24" s="70"/>
      <c r="T24" s="164"/>
      <c r="U24" s="164"/>
      <c r="V24" s="164"/>
      <c r="W24" s="164"/>
      <c r="X24" s="164"/>
      <c r="Y24" s="164"/>
      <c r="Z24" s="220"/>
      <c r="AA24" s="221"/>
      <c r="AQ24" s="222"/>
      <c r="AR24" s="222"/>
      <c r="AS24" s="222"/>
      <c r="AT24" s="222"/>
      <c r="AU24" s="222"/>
      <c r="AV24" s="222"/>
      <c r="AW24" s="222"/>
      <c r="AX24" s="222"/>
      <c r="AY24" s="159"/>
      <c r="AZ24" s="216"/>
      <c r="BA24" s="217"/>
      <c r="BF24" s="7">
        <v>73</v>
      </c>
    </row>
    <row r="25" spans="1:58" s="7" customFormat="1">
      <c r="A25" s="3"/>
      <c r="B25" s="3"/>
      <c r="C25" s="3"/>
      <c r="D25" s="3"/>
      <c r="E25" s="3"/>
      <c r="F25" s="3"/>
      <c r="G25" s="3"/>
      <c r="H25" s="3"/>
      <c r="I25" s="3"/>
      <c r="J25" s="3"/>
      <c r="K25" s="3"/>
      <c r="L25" s="3"/>
      <c r="M25" s="3"/>
      <c r="N25" s="3"/>
      <c r="O25" s="3"/>
      <c r="P25" s="70"/>
      <c r="Q25" s="70"/>
      <c r="R25" s="70"/>
      <c r="S25" s="70"/>
      <c r="T25" s="164"/>
      <c r="U25" s="164"/>
      <c r="V25" s="164"/>
      <c r="W25" s="164"/>
      <c r="X25" s="164"/>
      <c r="Y25" s="164"/>
      <c r="Z25" s="220"/>
      <c r="AA25" s="221"/>
      <c r="AQ25" s="222"/>
      <c r="AR25" s="222"/>
      <c r="AS25" s="222"/>
      <c r="AT25" s="222"/>
      <c r="AU25" s="222"/>
      <c r="AV25" s="222"/>
      <c r="AW25" s="222"/>
      <c r="AX25" s="222"/>
      <c r="AY25" s="159"/>
      <c r="AZ25" s="216"/>
      <c r="BA25" s="217"/>
      <c r="BF25" s="7">
        <v>74</v>
      </c>
    </row>
    <row r="26" spans="1:58" s="7" customFormat="1">
      <c r="A26" s="3"/>
      <c r="B26" s="3"/>
      <c r="C26" s="3"/>
      <c r="D26" s="3"/>
      <c r="E26" s="3"/>
      <c r="F26" s="3"/>
      <c r="G26" s="3"/>
      <c r="H26" s="3"/>
      <c r="I26" s="3"/>
      <c r="J26" s="3"/>
      <c r="K26" s="3"/>
      <c r="L26" s="3"/>
      <c r="M26" s="3"/>
      <c r="N26" s="3"/>
      <c r="O26" s="3"/>
      <c r="P26" s="70"/>
      <c r="Q26" s="70"/>
      <c r="R26" s="70"/>
      <c r="S26" s="70"/>
      <c r="T26" s="164"/>
      <c r="U26" s="164"/>
      <c r="V26" s="164"/>
      <c r="W26" s="164"/>
      <c r="X26" s="164"/>
      <c r="Y26" s="164"/>
      <c r="Z26" s="220"/>
      <c r="AA26" s="221"/>
      <c r="AQ26" s="222"/>
      <c r="AR26" s="222"/>
      <c r="AS26" s="222"/>
      <c r="AT26" s="222"/>
      <c r="AU26" s="222"/>
      <c r="AV26" s="222"/>
      <c r="AW26" s="222"/>
      <c r="AX26" s="222"/>
      <c r="AY26" s="159"/>
      <c r="AZ26" s="216"/>
      <c r="BA26" s="217"/>
      <c r="BF26" s="7">
        <v>75</v>
      </c>
    </row>
    <row r="27" spans="1:58" s="7" customFormat="1">
      <c r="A27" s="3"/>
      <c r="B27" s="3"/>
      <c r="C27" s="3"/>
      <c r="D27" s="3"/>
      <c r="E27" s="3"/>
      <c r="F27" s="3"/>
      <c r="G27" s="3"/>
      <c r="H27" s="3"/>
      <c r="I27" s="3"/>
      <c r="J27" s="3"/>
      <c r="K27" s="3"/>
      <c r="L27" s="3"/>
      <c r="M27" s="3"/>
      <c r="N27" s="3"/>
      <c r="O27" s="3"/>
      <c r="P27" s="70"/>
      <c r="Q27" s="70"/>
      <c r="R27" s="70"/>
      <c r="S27" s="70"/>
      <c r="T27" s="164"/>
      <c r="U27" s="164"/>
      <c r="V27" s="164"/>
      <c r="W27" s="164"/>
      <c r="X27" s="164"/>
      <c r="Y27" s="164"/>
      <c r="Z27" s="220"/>
      <c r="AA27" s="221"/>
      <c r="AQ27" s="222"/>
      <c r="AR27" s="222"/>
      <c r="AS27" s="222"/>
      <c r="AT27" s="222"/>
      <c r="AU27" s="222"/>
      <c r="AV27" s="222"/>
      <c r="AW27" s="222"/>
      <c r="AX27" s="222"/>
      <c r="AY27" s="159"/>
      <c r="AZ27" s="216"/>
      <c r="BA27" s="217"/>
      <c r="BF27" s="7">
        <v>76</v>
      </c>
    </row>
    <row r="28" spans="1:58" s="7" customFormat="1">
      <c r="A28" s="3"/>
      <c r="B28" s="3"/>
      <c r="C28" s="3"/>
      <c r="D28" s="3"/>
      <c r="E28" s="3"/>
      <c r="F28" s="3"/>
      <c r="G28" s="3"/>
      <c r="H28" s="3"/>
      <c r="I28" s="3"/>
      <c r="J28" s="3"/>
      <c r="K28" s="3"/>
      <c r="L28" s="3"/>
      <c r="M28" s="3"/>
      <c r="N28" s="3"/>
      <c r="O28" s="3"/>
      <c r="P28" s="70"/>
      <c r="Q28" s="70"/>
      <c r="R28" s="70"/>
      <c r="S28" s="70"/>
      <c r="T28" s="164"/>
      <c r="U28" s="164"/>
      <c r="V28" s="164"/>
      <c r="W28" s="164"/>
      <c r="X28" s="164"/>
      <c r="Y28" s="164"/>
      <c r="Z28" s="220"/>
      <c r="AA28" s="221"/>
      <c r="AQ28" s="222"/>
      <c r="AR28" s="222"/>
      <c r="AS28" s="222"/>
      <c r="AT28" s="222"/>
      <c r="AU28" s="222"/>
      <c r="AV28" s="222"/>
      <c r="AW28" s="222"/>
      <c r="AX28" s="222"/>
      <c r="AY28" s="159"/>
      <c r="AZ28" s="216"/>
      <c r="BA28" s="217"/>
      <c r="BF28" s="7">
        <v>77</v>
      </c>
    </row>
    <row r="29" spans="1:58" s="7" customFormat="1">
      <c r="A29" s="3"/>
      <c r="B29" s="3"/>
      <c r="C29" s="3"/>
      <c r="D29" s="3"/>
      <c r="E29" s="3"/>
      <c r="F29" s="3"/>
      <c r="G29" s="3"/>
      <c r="H29" s="3"/>
      <c r="I29" s="3"/>
      <c r="J29" s="3"/>
      <c r="K29" s="3"/>
      <c r="L29" s="3"/>
      <c r="M29" s="3"/>
      <c r="N29" s="3"/>
      <c r="O29" s="3"/>
      <c r="P29" s="70"/>
      <c r="Q29" s="70"/>
      <c r="R29" s="70"/>
      <c r="S29" s="70"/>
      <c r="T29" s="164"/>
      <c r="U29" s="164"/>
      <c r="V29" s="164"/>
      <c r="W29" s="164"/>
      <c r="X29" s="164"/>
      <c r="Y29" s="164"/>
      <c r="Z29" s="220"/>
      <c r="AA29" s="221"/>
      <c r="AQ29" s="222"/>
      <c r="AR29" s="222"/>
      <c r="AS29" s="222"/>
      <c r="AT29" s="222"/>
      <c r="AU29" s="222"/>
      <c r="AV29" s="222"/>
      <c r="AW29" s="222"/>
      <c r="AX29" s="222"/>
      <c r="AY29" s="159"/>
      <c r="AZ29" s="216"/>
      <c r="BA29" s="217"/>
      <c r="BF29" s="7">
        <v>78</v>
      </c>
    </row>
    <row r="30" spans="1:58" s="7" customFormat="1">
      <c r="A30" s="3"/>
      <c r="B30" s="3"/>
      <c r="C30" s="3"/>
      <c r="D30" s="3"/>
      <c r="E30" s="3"/>
      <c r="F30" s="3"/>
      <c r="G30" s="3"/>
      <c r="H30" s="3"/>
      <c r="I30" s="3"/>
      <c r="J30" s="3"/>
      <c r="K30" s="3"/>
      <c r="L30" s="3"/>
      <c r="M30" s="3"/>
      <c r="N30" s="3"/>
      <c r="O30" s="3"/>
      <c r="P30" s="70"/>
      <c r="Q30" s="70"/>
      <c r="R30" s="70"/>
      <c r="S30" s="70"/>
      <c r="T30" s="70"/>
      <c r="AQ30" s="222"/>
      <c r="AR30" s="222"/>
      <c r="AS30" s="222"/>
      <c r="AT30" s="222"/>
      <c r="AU30" s="222"/>
      <c r="AV30" s="222"/>
      <c r="AW30" s="222"/>
      <c r="AX30" s="222"/>
      <c r="AY30" s="159"/>
      <c r="AZ30" s="216"/>
      <c r="BA30" s="217"/>
      <c r="BF30" s="7">
        <v>79</v>
      </c>
    </row>
    <row r="31" spans="1:58" s="7" customFormat="1">
      <c r="A31" s="3"/>
      <c r="B31" s="3"/>
      <c r="C31" s="3"/>
      <c r="D31" s="3"/>
      <c r="E31" s="3"/>
      <c r="F31" s="3"/>
      <c r="G31" s="3"/>
      <c r="H31" s="3"/>
      <c r="I31" s="3"/>
      <c r="J31" s="3"/>
      <c r="K31" s="3"/>
      <c r="L31" s="3"/>
      <c r="M31" s="3"/>
      <c r="N31" s="3"/>
      <c r="O31" s="3"/>
      <c r="P31" s="70"/>
      <c r="Q31" s="70"/>
      <c r="R31" s="70"/>
      <c r="S31" s="70"/>
      <c r="T31" s="70"/>
      <c r="AQ31" s="222"/>
      <c r="AR31" s="222"/>
      <c r="AS31" s="222"/>
      <c r="AT31" s="222"/>
      <c r="AU31" s="222"/>
      <c r="AV31" s="222"/>
      <c r="AW31" s="222"/>
      <c r="AX31" s="222"/>
      <c r="AY31" s="159"/>
      <c r="AZ31" s="216"/>
      <c r="BA31" s="217"/>
      <c r="BF31" s="7">
        <v>80</v>
      </c>
    </row>
    <row r="32" spans="1:58" s="7" customFormat="1">
      <c r="A32" s="3"/>
      <c r="B32" s="3"/>
      <c r="C32" s="3"/>
      <c r="D32" s="3"/>
      <c r="E32" s="3"/>
      <c r="F32" s="3"/>
      <c r="G32" s="3"/>
      <c r="H32" s="3"/>
      <c r="I32" s="3"/>
      <c r="J32" s="3"/>
      <c r="K32" s="3"/>
      <c r="L32" s="3"/>
      <c r="M32" s="3"/>
      <c r="N32" s="3"/>
      <c r="O32" s="3"/>
      <c r="P32" s="70"/>
      <c r="Q32" s="70"/>
      <c r="R32" s="70"/>
      <c r="S32" s="70"/>
      <c r="T32" s="70"/>
      <c r="AQ32" s="222"/>
      <c r="AR32" s="222"/>
      <c r="AS32" s="222"/>
      <c r="AT32" s="222"/>
      <c r="AU32" s="222"/>
      <c r="AV32" s="222"/>
      <c r="AW32" s="222"/>
      <c r="AX32" s="222"/>
      <c r="AY32" s="159"/>
      <c r="AZ32" s="216"/>
      <c r="BA32" s="217"/>
      <c r="BF32" s="7">
        <v>81</v>
      </c>
    </row>
    <row r="33" spans="1:58" s="7" customFormat="1">
      <c r="A33" s="3"/>
      <c r="B33" s="3"/>
      <c r="C33" s="3"/>
      <c r="D33" s="3"/>
      <c r="E33" s="3"/>
      <c r="F33" s="3"/>
      <c r="G33" s="3"/>
      <c r="H33" s="3"/>
      <c r="I33" s="3"/>
      <c r="J33" s="3"/>
      <c r="K33" s="3"/>
      <c r="L33" s="3"/>
      <c r="M33" s="3"/>
      <c r="N33" s="3"/>
      <c r="O33" s="3"/>
      <c r="P33" s="70"/>
      <c r="Q33" s="70"/>
      <c r="R33" s="70"/>
      <c r="S33" s="70"/>
      <c r="T33" s="70"/>
      <c r="AQ33" s="222"/>
      <c r="AR33" s="222"/>
      <c r="AS33" s="222"/>
      <c r="AT33" s="222"/>
      <c r="AU33" s="222"/>
      <c r="AV33" s="222"/>
      <c r="AW33" s="222"/>
      <c r="AX33" s="222"/>
      <c r="AY33" s="159"/>
      <c r="AZ33" s="216"/>
      <c r="BA33" s="217"/>
      <c r="BF33" s="7">
        <v>82</v>
      </c>
    </row>
    <row r="34" spans="1:58" s="7" customFormat="1">
      <c r="A34" s="3"/>
      <c r="B34" s="3"/>
      <c r="C34" s="3"/>
      <c r="D34" s="3"/>
      <c r="E34" s="3"/>
      <c r="F34" s="3"/>
      <c r="G34" s="3"/>
      <c r="H34" s="3"/>
      <c r="I34" s="3"/>
      <c r="J34" s="3"/>
      <c r="K34" s="3"/>
      <c r="L34" s="3"/>
      <c r="M34" s="3"/>
      <c r="N34" s="3"/>
      <c r="O34" s="3"/>
      <c r="P34" s="70"/>
      <c r="Q34" s="70"/>
      <c r="R34" s="70"/>
      <c r="S34" s="70"/>
      <c r="T34" s="70"/>
      <c r="AQ34" s="222"/>
      <c r="AR34" s="222"/>
      <c r="AS34" s="222"/>
      <c r="AT34" s="222"/>
      <c r="AU34" s="222"/>
      <c r="AV34" s="222"/>
      <c r="AW34" s="222"/>
      <c r="AX34" s="222"/>
      <c r="AY34" s="159"/>
      <c r="AZ34" s="216"/>
      <c r="BA34" s="217"/>
      <c r="BF34" s="7">
        <v>83</v>
      </c>
    </row>
    <row r="35" spans="1:58" s="7" customFormat="1">
      <c r="A35" s="3"/>
      <c r="B35" s="3"/>
      <c r="C35" s="3"/>
      <c r="D35" s="3"/>
      <c r="E35" s="3"/>
      <c r="F35" s="3"/>
      <c r="G35" s="3"/>
      <c r="H35" s="3"/>
      <c r="I35" s="3"/>
      <c r="J35" s="3"/>
      <c r="K35" s="3"/>
      <c r="L35" s="3"/>
      <c r="M35" s="3"/>
      <c r="N35" s="3"/>
      <c r="O35" s="3"/>
      <c r="P35" s="70"/>
      <c r="Q35" s="70"/>
      <c r="R35" s="70"/>
      <c r="S35" s="70"/>
      <c r="T35" s="70"/>
      <c r="AQ35" s="222"/>
      <c r="AR35" s="222"/>
      <c r="AS35" s="222"/>
      <c r="AT35" s="222"/>
      <c r="AU35" s="222"/>
      <c r="AV35" s="222"/>
      <c r="AW35" s="222"/>
      <c r="AX35" s="222"/>
      <c r="AY35" s="159"/>
      <c r="AZ35" s="216"/>
      <c r="BA35" s="217"/>
      <c r="BF35" s="7">
        <v>84</v>
      </c>
    </row>
    <row r="36" spans="1:58" s="7" customFormat="1">
      <c r="A36" s="3"/>
      <c r="B36" s="3"/>
      <c r="C36" s="3"/>
      <c r="D36" s="3"/>
      <c r="E36" s="3"/>
      <c r="F36" s="3"/>
      <c r="G36" s="3"/>
      <c r="H36" s="3"/>
      <c r="I36" s="3"/>
      <c r="J36" s="3"/>
      <c r="K36" s="3"/>
      <c r="L36" s="3"/>
      <c r="M36" s="3"/>
      <c r="N36" s="3"/>
      <c r="O36" s="3"/>
      <c r="P36" s="70"/>
      <c r="Q36" s="70"/>
      <c r="R36" s="70"/>
      <c r="S36" s="70"/>
      <c r="T36" s="70"/>
      <c r="AQ36" s="222"/>
      <c r="AR36" s="222"/>
      <c r="AS36" s="222"/>
      <c r="AT36" s="222"/>
      <c r="AU36" s="222"/>
      <c r="AV36" s="222"/>
      <c r="AW36" s="222"/>
      <c r="AX36" s="222"/>
      <c r="AY36" s="159"/>
      <c r="AZ36" s="216"/>
      <c r="BA36" s="217"/>
      <c r="BF36" s="7">
        <v>85</v>
      </c>
    </row>
    <row r="37" spans="1:58" s="7" customFormat="1">
      <c r="A37" s="3"/>
      <c r="B37" s="3"/>
      <c r="C37" s="3"/>
      <c r="D37" s="3"/>
      <c r="E37" s="3"/>
      <c r="F37" s="3"/>
      <c r="G37" s="3"/>
      <c r="H37" s="3"/>
      <c r="I37" s="3"/>
      <c r="J37" s="3"/>
      <c r="K37" s="3"/>
      <c r="L37" s="3"/>
      <c r="M37" s="3"/>
      <c r="N37" s="3"/>
      <c r="O37" s="3"/>
      <c r="P37" s="70"/>
      <c r="Q37" s="70"/>
      <c r="R37" s="70"/>
      <c r="S37" s="70"/>
      <c r="T37" s="70"/>
      <c r="AQ37" s="222"/>
      <c r="AR37" s="222"/>
      <c r="AS37" s="222"/>
      <c r="AT37" s="222"/>
      <c r="AU37" s="222"/>
      <c r="AV37" s="222"/>
      <c r="AW37" s="222"/>
      <c r="AX37" s="222"/>
      <c r="AY37" s="159"/>
      <c r="AZ37" s="216"/>
      <c r="BA37" s="217"/>
      <c r="BF37" s="7">
        <v>86</v>
      </c>
    </row>
    <row r="38" spans="1:58" s="7" customFormat="1">
      <c r="A38" s="3"/>
      <c r="B38" s="3"/>
      <c r="C38" s="3"/>
      <c r="D38" s="3"/>
      <c r="E38" s="3"/>
      <c r="F38" s="3"/>
      <c r="G38" s="3"/>
      <c r="H38" s="3"/>
      <c r="I38" s="3"/>
      <c r="J38" s="3"/>
      <c r="K38" s="3"/>
      <c r="L38" s="3"/>
      <c r="M38" s="3"/>
      <c r="N38" s="3"/>
      <c r="O38" s="3"/>
      <c r="P38" s="70"/>
      <c r="Q38" s="70"/>
      <c r="R38" s="70"/>
      <c r="S38" s="70"/>
      <c r="T38" s="70"/>
      <c r="AQ38" s="222"/>
      <c r="AR38" s="222"/>
      <c r="AS38" s="222"/>
      <c r="AT38" s="222"/>
      <c r="AU38" s="222"/>
      <c r="AV38" s="222"/>
      <c r="AW38" s="222"/>
      <c r="AX38" s="222"/>
      <c r="AY38" s="159"/>
      <c r="AZ38" s="216"/>
      <c r="BA38" s="217"/>
      <c r="BF38" s="7">
        <v>87</v>
      </c>
    </row>
    <row r="39" spans="1:58" s="7" customFormat="1">
      <c r="A39" s="3"/>
      <c r="B39" s="3"/>
      <c r="C39" s="3"/>
      <c r="D39" s="3"/>
      <c r="E39" s="3"/>
      <c r="F39" s="3"/>
      <c r="G39" s="3"/>
      <c r="H39" s="3"/>
      <c r="I39" s="3"/>
      <c r="J39" s="3"/>
      <c r="K39" s="3"/>
      <c r="L39" s="3"/>
      <c r="M39" s="3"/>
      <c r="N39" s="3"/>
      <c r="O39" s="3"/>
      <c r="P39" s="70"/>
      <c r="Q39" s="70"/>
      <c r="R39" s="70"/>
      <c r="S39" s="70"/>
      <c r="T39" s="70"/>
      <c r="AQ39" s="222"/>
      <c r="AR39" s="222"/>
      <c r="AS39" s="222"/>
      <c r="AT39" s="222"/>
      <c r="AU39" s="222"/>
      <c r="AV39" s="222"/>
      <c r="AW39" s="222"/>
      <c r="AX39" s="222"/>
      <c r="AY39" s="159"/>
      <c r="AZ39" s="216"/>
      <c r="BA39" s="217"/>
      <c r="BF39" s="7">
        <v>88</v>
      </c>
    </row>
    <row r="40" spans="1:58" s="7" customFormat="1">
      <c r="A40" s="3"/>
      <c r="B40" s="3"/>
      <c r="C40" s="3"/>
      <c r="D40" s="3"/>
      <c r="E40" s="3"/>
      <c r="F40" s="3"/>
      <c r="G40" s="3"/>
      <c r="H40" s="3"/>
      <c r="I40" s="3"/>
      <c r="J40" s="3"/>
      <c r="K40" s="3"/>
      <c r="L40" s="3"/>
      <c r="M40" s="3"/>
      <c r="N40" s="3"/>
      <c r="O40" s="3"/>
      <c r="AQ40" s="222"/>
      <c r="AR40" s="222"/>
      <c r="AS40" s="222"/>
      <c r="AT40" s="222"/>
      <c r="AU40" s="222"/>
      <c r="AV40" s="222"/>
      <c r="AW40" s="222"/>
      <c r="AX40" s="222"/>
      <c r="AY40" s="159"/>
      <c r="AZ40" s="216"/>
      <c r="BA40" s="217"/>
      <c r="BF40" s="7">
        <v>89</v>
      </c>
    </row>
    <row r="41" spans="1:58" s="7" customForma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Q41" s="222"/>
      <c r="AR41" s="222"/>
      <c r="AS41" s="222"/>
      <c r="AT41" s="222"/>
      <c r="AU41" s="222"/>
      <c r="AV41" s="222"/>
      <c r="AW41" s="222"/>
      <c r="AX41" s="222"/>
      <c r="AY41" s="159"/>
      <c r="AZ41" s="216"/>
      <c r="BA41" s="217"/>
      <c r="BF41" s="7">
        <v>90</v>
      </c>
    </row>
    <row r="42" spans="1:58" s="7" customForma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Q42" s="222"/>
      <c r="AR42" s="222"/>
      <c r="AS42" s="222"/>
      <c r="AT42" s="222"/>
      <c r="AU42" s="222"/>
      <c r="AV42" s="222"/>
      <c r="AW42" s="222"/>
      <c r="AX42" s="222"/>
      <c r="AY42" s="159"/>
      <c r="AZ42" s="216"/>
      <c r="BA42" s="217"/>
      <c r="BF42" s="7">
        <v>91</v>
      </c>
    </row>
    <row r="43" spans="1:58" s="7" customForma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Q43" s="222"/>
      <c r="AR43" s="222"/>
      <c r="AS43" s="222"/>
      <c r="AT43" s="222"/>
      <c r="AU43" s="222"/>
      <c r="AV43" s="222"/>
      <c r="AW43" s="222"/>
      <c r="AX43" s="222"/>
      <c r="AY43" s="159"/>
      <c r="AZ43" s="216"/>
      <c r="BA43" s="217"/>
      <c r="BF43" s="7">
        <v>92</v>
      </c>
    </row>
    <row r="44" spans="1:58" s="7" customForma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Q44" s="222"/>
      <c r="AR44" s="222"/>
      <c r="AS44" s="222"/>
      <c r="AT44" s="222"/>
      <c r="AU44" s="222"/>
      <c r="AV44" s="222"/>
      <c r="AW44" s="222"/>
      <c r="AX44" s="222"/>
      <c r="AY44" s="159"/>
      <c r="AZ44" s="216"/>
      <c r="BA44" s="217"/>
      <c r="BF44" s="7">
        <v>93</v>
      </c>
    </row>
    <row r="45" spans="1:58" s="7" customForma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Q45" s="222"/>
      <c r="AR45" s="222"/>
      <c r="AS45" s="222"/>
      <c r="AT45" s="222"/>
      <c r="AU45" s="222"/>
      <c r="AV45" s="222"/>
      <c r="AW45" s="222"/>
      <c r="AX45" s="222"/>
      <c r="AY45" s="159"/>
      <c r="AZ45" s="216"/>
      <c r="BA45" s="217"/>
      <c r="BF45" s="7">
        <v>94</v>
      </c>
    </row>
    <row r="46" spans="1:58" s="7" customForma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Q46" s="222"/>
      <c r="AR46" s="222"/>
      <c r="AS46" s="222"/>
      <c r="AT46" s="222"/>
      <c r="AU46" s="222"/>
      <c r="AV46" s="222"/>
      <c r="AW46" s="222"/>
      <c r="AX46" s="222"/>
      <c r="AY46" s="159"/>
      <c r="AZ46" s="216"/>
      <c r="BA46" s="217"/>
      <c r="BF46" s="7">
        <v>95</v>
      </c>
    </row>
    <row r="47" spans="1:58" s="7" customForma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Q47" s="222"/>
      <c r="AR47" s="222"/>
      <c r="AS47" s="222"/>
      <c r="AT47" s="222"/>
      <c r="AU47" s="222"/>
      <c r="AV47" s="222"/>
      <c r="AW47" s="222"/>
      <c r="AX47" s="222"/>
      <c r="AY47" s="159"/>
      <c r="AZ47" s="216"/>
      <c r="BA47" s="217"/>
      <c r="BF47" s="7">
        <v>96</v>
      </c>
    </row>
    <row r="48" spans="1:58" s="7" customForma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Q48" s="222"/>
      <c r="AR48" s="222"/>
      <c r="AS48" s="222"/>
      <c r="AT48" s="222"/>
      <c r="AU48" s="222"/>
      <c r="AV48" s="222"/>
      <c r="AW48" s="222"/>
      <c r="AX48" s="222"/>
      <c r="AY48" s="159"/>
      <c r="AZ48" s="216"/>
      <c r="BA48" s="217"/>
      <c r="BF48" s="7">
        <v>97</v>
      </c>
    </row>
    <row r="49" spans="1:58" s="7" customForma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Q49" s="222"/>
      <c r="AR49" s="222"/>
      <c r="AS49" s="222"/>
      <c r="AT49" s="222"/>
      <c r="AU49" s="222"/>
      <c r="AV49" s="222"/>
      <c r="AW49" s="222"/>
      <c r="AX49" s="222"/>
      <c r="AY49" s="159"/>
      <c r="AZ49" s="216"/>
      <c r="BA49" s="217"/>
      <c r="BF49" s="7">
        <v>98</v>
      </c>
    </row>
    <row r="50" spans="1:58" s="7" customForma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Q50" s="222"/>
      <c r="AR50" s="222"/>
      <c r="AS50" s="222"/>
      <c r="AT50" s="222"/>
      <c r="AU50" s="222"/>
      <c r="AV50" s="222"/>
      <c r="AW50" s="222"/>
      <c r="AX50" s="222"/>
      <c r="AY50" s="159"/>
      <c r="AZ50" s="216"/>
      <c r="BA50" s="217"/>
      <c r="BF50" s="7">
        <v>99</v>
      </c>
    </row>
    <row r="51" spans="1:58" s="7" customForma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Q51" s="222"/>
      <c r="AR51" s="222"/>
      <c r="AS51" s="222"/>
      <c r="AT51" s="222"/>
      <c r="AU51" s="222"/>
      <c r="AV51" s="222"/>
      <c r="AW51" s="222"/>
      <c r="AX51" s="222"/>
      <c r="AY51" s="159"/>
      <c r="AZ51" s="216"/>
      <c r="BA51" s="217"/>
      <c r="BF51" s="7">
        <v>100</v>
      </c>
    </row>
    <row r="52" spans="1:58" s="7" customForma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Q52" s="222"/>
      <c r="AR52" s="222"/>
      <c r="AS52" s="222"/>
      <c r="AT52" s="222"/>
      <c r="AU52" s="222"/>
      <c r="AV52" s="222"/>
      <c r="AW52" s="222"/>
      <c r="AX52" s="222"/>
      <c r="AY52" s="159"/>
      <c r="AZ52" s="216"/>
      <c r="BA52" s="217"/>
      <c r="BF52" s="7">
        <v>101</v>
      </c>
    </row>
    <row r="53" spans="1:58" s="7" customForma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Q53" s="222"/>
      <c r="AR53" s="222"/>
      <c r="AS53" s="222"/>
      <c r="AT53" s="222"/>
      <c r="AU53" s="222"/>
      <c r="AV53" s="222"/>
      <c r="AW53" s="222"/>
      <c r="AX53" s="222"/>
      <c r="AY53" s="159"/>
      <c r="AZ53" s="216"/>
      <c r="BA53" s="217"/>
      <c r="BF53" s="7">
        <v>102</v>
      </c>
    </row>
    <row r="54" spans="1:58" s="7" customForma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Q54" s="222"/>
      <c r="AR54" s="222"/>
      <c r="AS54" s="222"/>
      <c r="AT54" s="222"/>
      <c r="AU54" s="222"/>
      <c r="AV54" s="222"/>
      <c r="AW54" s="222"/>
      <c r="AX54" s="222"/>
      <c r="AY54" s="159"/>
      <c r="AZ54" s="216"/>
      <c r="BA54" s="217"/>
      <c r="BF54" s="7">
        <v>103</v>
      </c>
    </row>
    <row r="55" spans="1:58" s="7" customForma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Q55" s="222"/>
      <c r="AR55" s="222"/>
      <c r="AS55" s="222"/>
      <c r="AT55" s="222"/>
      <c r="AU55" s="222"/>
      <c r="AV55" s="222"/>
      <c r="AW55" s="222"/>
      <c r="AX55" s="222"/>
      <c r="AY55" s="159"/>
      <c r="AZ55" s="216"/>
      <c r="BA55" s="217"/>
      <c r="BF55" s="7">
        <v>104</v>
      </c>
    </row>
    <row r="56" spans="1:58" s="7" customForma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Q56" s="222"/>
      <c r="AR56" s="222"/>
      <c r="AS56" s="222"/>
      <c r="AT56" s="222"/>
      <c r="AU56" s="222"/>
      <c r="AV56" s="222"/>
      <c r="AW56" s="222"/>
      <c r="AX56" s="222"/>
      <c r="AY56" s="159"/>
      <c r="AZ56" s="216"/>
      <c r="BA56" s="217"/>
      <c r="BF56" s="7">
        <v>105</v>
      </c>
    </row>
    <row r="57" spans="1:58" s="7" customForma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Q57" s="222"/>
      <c r="AR57" s="222"/>
      <c r="AS57" s="222"/>
      <c r="AT57" s="222"/>
      <c r="AU57" s="222"/>
      <c r="AV57" s="222"/>
      <c r="AW57" s="222"/>
      <c r="AX57" s="222"/>
      <c r="AY57" s="159"/>
      <c r="AZ57" s="216"/>
      <c r="BA57" s="217"/>
      <c r="BF57" s="7">
        <v>106</v>
      </c>
    </row>
    <row r="58" spans="1:58" s="7" customForma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Q58" s="222"/>
      <c r="AR58" s="222"/>
      <c r="AS58" s="222"/>
      <c r="AT58" s="222"/>
      <c r="AU58" s="222"/>
      <c r="AV58" s="222"/>
      <c r="AW58" s="222"/>
      <c r="AX58" s="222"/>
      <c r="AY58" s="159"/>
      <c r="AZ58" s="216"/>
      <c r="BA58" s="217"/>
      <c r="BF58" s="7">
        <v>107</v>
      </c>
    </row>
    <row r="59" spans="1:58" s="7" customForma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Q59" s="222"/>
      <c r="AR59" s="222"/>
      <c r="AS59" s="222"/>
      <c r="AT59" s="222"/>
      <c r="AU59" s="222"/>
      <c r="AV59" s="222"/>
      <c r="AW59" s="222"/>
      <c r="AX59" s="222"/>
      <c r="AY59" s="159"/>
      <c r="AZ59" s="216"/>
      <c r="BA59" s="217"/>
      <c r="BF59" s="7">
        <v>108</v>
      </c>
    </row>
    <row r="60" spans="1:58" s="7" customForma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Q60" s="222"/>
      <c r="AR60" s="222"/>
      <c r="AS60" s="222"/>
      <c r="AT60" s="222"/>
      <c r="AU60" s="222"/>
      <c r="AV60" s="222"/>
      <c r="AW60" s="222"/>
      <c r="AX60" s="222"/>
      <c r="AY60" s="159"/>
      <c r="AZ60" s="216"/>
      <c r="BA60" s="217"/>
      <c r="BF60" s="7">
        <v>109</v>
      </c>
    </row>
    <row r="61" spans="1:58" s="7" customForma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Q61" s="222"/>
      <c r="AR61" s="222"/>
      <c r="AS61" s="222"/>
      <c r="AT61" s="222"/>
      <c r="AU61" s="222"/>
      <c r="AV61" s="222"/>
      <c r="AW61" s="222"/>
      <c r="AX61" s="222"/>
      <c r="AY61" s="159"/>
      <c r="AZ61" s="216"/>
      <c r="BA61" s="217"/>
      <c r="BF61" s="7">
        <v>110</v>
      </c>
    </row>
    <row r="62" spans="1:58" s="7" customForma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Q62" s="222"/>
      <c r="AR62" s="222"/>
      <c r="AS62" s="222"/>
      <c r="AT62" s="222"/>
      <c r="AU62" s="222"/>
      <c r="AV62" s="222"/>
      <c r="AW62" s="222"/>
      <c r="AX62" s="222"/>
      <c r="AY62" s="159"/>
      <c r="AZ62" s="216"/>
      <c r="BA62" s="217"/>
      <c r="BF62" s="7">
        <v>111</v>
      </c>
    </row>
    <row r="63" spans="1:58" s="7" customForma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Q63" s="222"/>
      <c r="AR63" s="222"/>
      <c r="AS63" s="222"/>
      <c r="AT63" s="222"/>
      <c r="AU63" s="222"/>
      <c r="AV63" s="222"/>
      <c r="AW63" s="222"/>
      <c r="AX63" s="222"/>
      <c r="AY63" s="159"/>
      <c r="AZ63" s="216"/>
      <c r="BA63" s="217"/>
      <c r="BF63" s="7">
        <v>112</v>
      </c>
    </row>
    <row r="64" spans="1:58" s="7" customForma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Q64" s="222"/>
      <c r="AR64" s="222"/>
      <c r="AS64" s="222"/>
      <c r="AT64" s="222"/>
      <c r="AU64" s="222"/>
      <c r="AV64" s="222"/>
      <c r="AW64" s="222"/>
      <c r="AX64" s="222"/>
      <c r="AY64" s="159"/>
      <c r="AZ64" s="216"/>
      <c r="BA64" s="217"/>
      <c r="BF64" s="7">
        <v>113</v>
      </c>
    </row>
    <row r="65" spans="1:58" s="7" customForma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Q65" s="222"/>
      <c r="AR65" s="222"/>
      <c r="AS65" s="222"/>
      <c r="AT65" s="222"/>
      <c r="AU65" s="222"/>
      <c r="AV65" s="222"/>
      <c r="AW65" s="222"/>
      <c r="AX65" s="222"/>
      <c r="AY65" s="159"/>
      <c r="AZ65" s="216"/>
      <c r="BA65" s="217"/>
      <c r="BF65" s="7">
        <v>114</v>
      </c>
    </row>
    <row r="66" spans="1:58" s="7" customForma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Q66" s="222"/>
      <c r="AR66" s="222"/>
      <c r="AS66" s="222"/>
      <c r="AT66" s="222"/>
      <c r="AU66" s="222"/>
      <c r="AV66" s="222"/>
      <c r="AW66" s="222"/>
      <c r="AX66" s="222"/>
      <c r="AY66" s="159"/>
      <c r="AZ66" s="216"/>
      <c r="BA66" s="217"/>
      <c r="BF66" s="7">
        <v>115</v>
      </c>
    </row>
    <row r="67" spans="1:58" s="7" customForma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Q67" s="222"/>
      <c r="AR67" s="222"/>
      <c r="AS67" s="222"/>
      <c r="AT67" s="222"/>
      <c r="AU67" s="222"/>
      <c r="AV67" s="222"/>
      <c r="AW67" s="222"/>
      <c r="AX67" s="222"/>
      <c r="AY67" s="159"/>
      <c r="AZ67" s="216"/>
      <c r="BA67" s="217"/>
      <c r="BF67" s="7">
        <v>116</v>
      </c>
    </row>
    <row r="68" spans="1:58" s="7" customForma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Q68" s="222"/>
      <c r="AR68" s="222"/>
      <c r="AS68" s="222"/>
      <c r="AT68" s="222"/>
      <c r="AU68" s="222"/>
      <c r="AV68" s="222"/>
      <c r="AW68" s="222"/>
      <c r="AX68" s="222"/>
      <c r="AY68" s="159"/>
      <c r="AZ68" s="216"/>
      <c r="BA68" s="217"/>
      <c r="BF68" s="7">
        <v>117</v>
      </c>
    </row>
    <row r="69" spans="1:58" s="7" customForma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Q69" s="222"/>
      <c r="AR69" s="222"/>
      <c r="AS69" s="222"/>
      <c r="AT69" s="222"/>
      <c r="AU69" s="222"/>
      <c r="AV69" s="222"/>
      <c r="AW69" s="222"/>
      <c r="AX69" s="222"/>
      <c r="AY69" s="159"/>
      <c r="AZ69" s="216"/>
      <c r="BA69" s="217"/>
      <c r="BF69" s="7">
        <v>118</v>
      </c>
    </row>
    <row r="70" spans="1:58" s="7" customForma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Q70" s="222"/>
      <c r="AR70" s="222"/>
      <c r="AS70" s="222"/>
      <c r="AT70" s="222"/>
      <c r="AU70" s="222"/>
      <c r="AV70" s="222"/>
      <c r="AW70" s="222"/>
      <c r="AX70" s="222"/>
      <c r="AY70" s="159"/>
      <c r="AZ70" s="216"/>
      <c r="BA70" s="217"/>
      <c r="BF70" s="7">
        <v>119</v>
      </c>
    </row>
    <row r="71" spans="1:58" s="7" customForma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Q71" s="222"/>
      <c r="AR71" s="222"/>
      <c r="AS71" s="222"/>
      <c r="AT71" s="222"/>
      <c r="AU71" s="222"/>
      <c r="AV71" s="222"/>
      <c r="AW71" s="222"/>
      <c r="AX71" s="222"/>
      <c r="AY71" s="159"/>
      <c r="AZ71" s="216"/>
      <c r="BA71" s="217"/>
      <c r="BF71" s="7">
        <v>120</v>
      </c>
    </row>
    <row r="72" spans="1:58" s="7" customForma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Q72" s="222"/>
      <c r="AR72" s="222"/>
      <c r="AS72" s="222"/>
      <c r="AT72" s="222"/>
      <c r="AU72" s="222"/>
      <c r="AV72" s="222"/>
      <c r="AW72" s="222"/>
      <c r="AX72" s="222"/>
      <c r="AY72" s="159"/>
      <c r="AZ72" s="216"/>
      <c r="BA72" s="217"/>
      <c r="BF72" s="7">
        <v>121</v>
      </c>
    </row>
    <row r="73" spans="1:58" s="7" customForma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Q73" s="222"/>
      <c r="AR73" s="222"/>
      <c r="AS73" s="222"/>
      <c r="AT73" s="222"/>
      <c r="AU73" s="222"/>
      <c r="AV73" s="222"/>
      <c r="AW73" s="222"/>
      <c r="AX73" s="222"/>
      <c r="AY73" s="159"/>
      <c r="AZ73" s="216"/>
      <c r="BA73" s="217"/>
      <c r="BF73" s="7">
        <v>122</v>
      </c>
    </row>
    <row r="74" spans="1:58" s="7" customForma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Q74" s="222"/>
      <c r="AR74" s="222"/>
      <c r="AS74" s="222"/>
      <c r="AT74" s="222"/>
      <c r="AU74" s="222"/>
      <c r="AV74" s="222"/>
      <c r="AW74" s="222"/>
      <c r="AX74" s="222"/>
      <c r="AY74" s="159"/>
      <c r="AZ74" s="216"/>
      <c r="BA74" s="217"/>
      <c r="BF74" s="7">
        <v>123</v>
      </c>
    </row>
    <row r="75" spans="1:58" s="7" customForma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Q75" s="222"/>
      <c r="AR75" s="222"/>
      <c r="AS75" s="222"/>
      <c r="AT75" s="222"/>
      <c r="AU75" s="222"/>
      <c r="AV75" s="222"/>
      <c r="AW75" s="222"/>
      <c r="AX75" s="222"/>
      <c r="AY75" s="159"/>
      <c r="AZ75" s="216"/>
      <c r="BA75" s="217"/>
      <c r="BF75" s="7">
        <v>124</v>
      </c>
    </row>
    <row r="76" spans="1:58" s="7" customForma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Q76" s="222"/>
      <c r="AR76" s="222"/>
      <c r="AS76" s="222"/>
      <c r="AT76" s="222"/>
      <c r="AU76" s="222"/>
      <c r="AV76" s="222"/>
      <c r="AW76" s="222"/>
      <c r="AX76" s="222"/>
      <c r="AY76" s="159"/>
      <c r="AZ76" s="216"/>
      <c r="BA76" s="217"/>
      <c r="BF76" s="7">
        <v>125</v>
      </c>
    </row>
    <row r="77" spans="1:58" s="7" customForma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Q77" s="222"/>
      <c r="AR77" s="222"/>
      <c r="AS77" s="222"/>
      <c r="AT77" s="222"/>
      <c r="AU77" s="222"/>
      <c r="AV77" s="222"/>
      <c r="AW77" s="222"/>
      <c r="AX77" s="222"/>
      <c r="AY77" s="159"/>
      <c r="AZ77" s="216"/>
      <c r="BA77" s="217"/>
      <c r="BF77" s="7">
        <v>126</v>
      </c>
    </row>
    <row r="78" spans="1:58" s="7" customForma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Q78" s="222"/>
      <c r="AR78" s="222"/>
      <c r="AS78" s="222"/>
      <c r="AT78" s="222"/>
      <c r="AU78" s="222"/>
      <c r="AV78" s="222"/>
      <c r="AW78" s="222"/>
      <c r="AX78" s="222"/>
      <c r="AY78" s="159"/>
      <c r="AZ78" s="216"/>
      <c r="BA78" s="217"/>
      <c r="BF78" s="7">
        <v>127</v>
      </c>
    </row>
    <row r="79" spans="1:58" s="7" customForma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Q79" s="222"/>
      <c r="AR79" s="222"/>
      <c r="AS79" s="222"/>
      <c r="AT79" s="222"/>
      <c r="AU79" s="222"/>
      <c r="AV79" s="222"/>
      <c r="AW79" s="222"/>
      <c r="AX79" s="222"/>
      <c r="AY79" s="159"/>
      <c r="AZ79" s="216"/>
      <c r="BA79" s="217"/>
      <c r="BF79" s="7">
        <v>128</v>
      </c>
    </row>
    <row r="80" spans="1:58" s="7" customForma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Q80" s="222"/>
      <c r="AR80" s="222"/>
      <c r="AS80" s="222"/>
      <c r="AT80" s="222"/>
      <c r="AU80" s="222"/>
      <c r="AV80" s="222"/>
      <c r="AW80" s="222"/>
      <c r="AX80" s="222"/>
      <c r="AY80" s="159"/>
      <c r="AZ80" s="216"/>
      <c r="BA80" s="217"/>
      <c r="BF80" s="7">
        <v>129</v>
      </c>
    </row>
    <row r="81" spans="1:58" s="7" customForma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Q81" s="222"/>
      <c r="AR81" s="222"/>
      <c r="AS81" s="222"/>
      <c r="AT81" s="222"/>
      <c r="AU81" s="222"/>
      <c r="AV81" s="222"/>
      <c r="AW81" s="222"/>
      <c r="AX81" s="222"/>
      <c r="AY81" s="159"/>
      <c r="AZ81" s="216"/>
      <c r="BA81" s="217"/>
      <c r="BF81" s="7">
        <v>130</v>
      </c>
    </row>
    <row r="82" spans="1:58" s="7"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Q82" s="222"/>
      <c r="AR82" s="222"/>
      <c r="AS82" s="222"/>
      <c r="AT82" s="222"/>
      <c r="AU82" s="222"/>
      <c r="AV82" s="222"/>
      <c r="AW82" s="222"/>
      <c r="AX82" s="222"/>
      <c r="AY82" s="159"/>
      <c r="AZ82" s="216"/>
      <c r="BA82" s="217"/>
      <c r="BF82" s="7">
        <v>131</v>
      </c>
    </row>
    <row r="83" spans="1:58" s="7" customForma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Q83" s="222"/>
      <c r="AR83" s="222"/>
      <c r="AS83" s="222"/>
      <c r="AT83" s="222"/>
      <c r="AU83" s="222"/>
      <c r="AV83" s="222"/>
      <c r="AW83" s="222"/>
      <c r="AX83" s="222"/>
      <c r="AY83" s="159"/>
      <c r="AZ83" s="216"/>
      <c r="BA83" s="217"/>
      <c r="BF83" s="7">
        <v>132</v>
      </c>
    </row>
    <row r="84" spans="1:58" s="7" customForma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Q84" s="222"/>
      <c r="AR84" s="222"/>
      <c r="AS84" s="222"/>
      <c r="AT84" s="222"/>
      <c r="AU84" s="222"/>
      <c r="AV84" s="222"/>
      <c r="AW84" s="222"/>
      <c r="AX84" s="222"/>
      <c r="AY84" s="159"/>
      <c r="AZ84" s="216"/>
      <c r="BA84" s="217"/>
      <c r="BF84" s="7">
        <v>133</v>
      </c>
    </row>
    <row r="85" spans="1:58" s="7" customForma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Q85" s="222"/>
      <c r="AR85" s="222"/>
      <c r="AS85" s="222"/>
      <c r="AT85" s="222"/>
      <c r="AU85" s="222"/>
      <c r="AV85" s="222"/>
      <c r="AW85" s="222"/>
      <c r="AX85" s="222"/>
      <c r="AY85" s="159"/>
      <c r="AZ85" s="216"/>
      <c r="BA85" s="217"/>
      <c r="BF85" s="7">
        <v>134</v>
      </c>
    </row>
    <row r="86" spans="1:58" s="7" customForma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Q86" s="222"/>
      <c r="AR86" s="222"/>
      <c r="AS86" s="222"/>
      <c r="AT86" s="222"/>
      <c r="AU86" s="222"/>
      <c r="AV86" s="222"/>
      <c r="AW86" s="222"/>
      <c r="AX86" s="222"/>
      <c r="AY86" s="159"/>
      <c r="AZ86" s="216"/>
      <c r="BA86" s="217"/>
      <c r="BF86" s="7">
        <v>135</v>
      </c>
    </row>
    <row r="87" spans="1:58" s="7" customForma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Q87" s="222"/>
      <c r="AR87" s="222"/>
      <c r="AS87" s="222"/>
      <c r="AT87" s="222"/>
      <c r="AU87" s="222"/>
      <c r="AV87" s="222"/>
      <c r="AW87" s="222"/>
      <c r="AX87" s="222"/>
      <c r="AY87" s="159"/>
      <c r="AZ87" s="216"/>
      <c r="BA87" s="217"/>
      <c r="BF87" s="7">
        <v>136</v>
      </c>
    </row>
    <row r="88" spans="1:58" s="7" customForma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Q88" s="222"/>
      <c r="AR88" s="222"/>
      <c r="AS88" s="222"/>
      <c r="AT88" s="222"/>
      <c r="AU88" s="222"/>
      <c r="AV88" s="222"/>
      <c r="AW88" s="222"/>
      <c r="AX88" s="222"/>
      <c r="AY88" s="159"/>
      <c r="AZ88" s="216"/>
      <c r="BA88" s="217"/>
      <c r="BF88" s="7">
        <v>137</v>
      </c>
    </row>
    <row r="89" spans="1:58" s="7" customForma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Q89" s="222"/>
      <c r="AR89" s="222"/>
      <c r="AS89" s="222"/>
      <c r="AT89" s="222"/>
      <c r="AU89" s="222"/>
      <c r="AV89" s="222"/>
      <c r="AW89" s="222"/>
      <c r="AX89" s="222"/>
      <c r="AY89" s="159"/>
      <c r="AZ89" s="216"/>
      <c r="BA89" s="217"/>
      <c r="BF89" s="7">
        <v>138</v>
      </c>
    </row>
    <row r="90" spans="1:58" s="7" customForma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Q90" s="222"/>
      <c r="AR90" s="222"/>
      <c r="AS90" s="222"/>
      <c r="AT90" s="222"/>
      <c r="AU90" s="222"/>
      <c r="AV90" s="222"/>
      <c r="AW90" s="222"/>
      <c r="AX90" s="222"/>
      <c r="AY90" s="159"/>
      <c r="AZ90" s="216"/>
      <c r="BA90" s="217"/>
      <c r="BF90" s="7">
        <v>139</v>
      </c>
    </row>
    <row r="91" spans="1:58" s="7" customForma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Q91" s="222"/>
      <c r="AR91" s="222"/>
      <c r="AS91" s="222"/>
      <c r="AT91" s="222"/>
      <c r="AU91" s="222"/>
      <c r="AV91" s="222"/>
      <c r="AW91" s="222"/>
      <c r="AX91" s="222"/>
      <c r="AY91" s="159"/>
      <c r="AZ91" s="216"/>
      <c r="BA91" s="217"/>
      <c r="BF91" s="7">
        <v>140</v>
      </c>
    </row>
    <row r="92" spans="1:58" s="7" customForma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Q92" s="222"/>
      <c r="AR92" s="222"/>
      <c r="AS92" s="222"/>
      <c r="AT92" s="222"/>
      <c r="AU92" s="222"/>
      <c r="AV92" s="222"/>
      <c r="AW92" s="222"/>
      <c r="AX92" s="222"/>
      <c r="AY92" s="159"/>
      <c r="AZ92" s="216"/>
      <c r="BA92" s="217"/>
      <c r="BF92" s="7">
        <v>141</v>
      </c>
    </row>
    <row r="93" spans="1:58" s="7" customForma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Q93" s="222"/>
      <c r="AR93" s="222"/>
      <c r="AS93" s="222"/>
      <c r="AT93" s="222"/>
      <c r="AU93" s="222"/>
      <c r="AV93" s="222"/>
      <c r="AW93" s="222"/>
      <c r="AX93" s="222"/>
      <c r="AY93" s="159"/>
      <c r="AZ93" s="216"/>
      <c r="BA93" s="217"/>
      <c r="BF93" s="7">
        <v>142</v>
      </c>
    </row>
    <row r="94" spans="1:58" s="7" customForma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Q94" s="222"/>
      <c r="AR94" s="222"/>
      <c r="AS94" s="222"/>
      <c r="AT94" s="222"/>
      <c r="AU94" s="222"/>
      <c r="AV94" s="222"/>
      <c r="AW94" s="222"/>
      <c r="AX94" s="222"/>
      <c r="AY94" s="159"/>
      <c r="AZ94" s="216"/>
      <c r="BA94" s="217"/>
      <c r="BF94" s="7">
        <v>143</v>
      </c>
    </row>
    <row r="95" spans="1:58" s="7" customForma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Q95" s="222"/>
      <c r="AR95" s="222"/>
      <c r="AS95" s="222"/>
      <c r="AT95" s="222"/>
      <c r="AU95" s="222"/>
      <c r="AV95" s="222"/>
      <c r="AW95" s="222"/>
      <c r="AX95" s="222"/>
      <c r="AY95" s="159"/>
      <c r="AZ95" s="216"/>
      <c r="BA95" s="217"/>
      <c r="BF95" s="7">
        <v>144</v>
      </c>
    </row>
    <row r="96" spans="1:58" s="7" customForma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Q96" s="222"/>
      <c r="AR96" s="222"/>
      <c r="AS96" s="222"/>
      <c r="AT96" s="222"/>
      <c r="AU96" s="222"/>
      <c r="AV96" s="222"/>
      <c r="AW96" s="222"/>
      <c r="AX96" s="222"/>
      <c r="AY96" s="159"/>
      <c r="AZ96" s="216"/>
      <c r="BA96" s="217"/>
      <c r="BF96" s="7">
        <v>145</v>
      </c>
    </row>
    <row r="97" spans="1:58" s="7" customForma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Q97" s="222"/>
      <c r="AR97" s="222"/>
      <c r="AS97" s="222"/>
      <c r="AT97" s="222"/>
      <c r="AU97" s="222"/>
      <c r="AV97" s="222"/>
      <c r="AW97" s="222"/>
      <c r="AX97" s="222"/>
      <c r="AY97" s="159"/>
      <c r="AZ97" s="216"/>
      <c r="BA97" s="217"/>
      <c r="BF97" s="7">
        <v>146</v>
      </c>
    </row>
    <row r="98" spans="1:58" s="7" customForma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Q98" s="222"/>
      <c r="AR98" s="222"/>
      <c r="AS98" s="222"/>
      <c r="AT98" s="222"/>
      <c r="AU98" s="222"/>
      <c r="AV98" s="222"/>
      <c r="AW98" s="222"/>
      <c r="AX98" s="222"/>
      <c r="AY98" s="159"/>
      <c r="AZ98" s="216"/>
      <c r="BA98" s="217"/>
      <c r="BF98" s="7">
        <v>147</v>
      </c>
    </row>
    <row r="99" spans="1:58" s="7" customForma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Q99" s="222"/>
      <c r="AR99" s="222"/>
      <c r="AS99" s="222"/>
      <c r="AT99" s="222"/>
      <c r="AU99" s="222"/>
      <c r="AV99" s="222"/>
      <c r="AW99" s="222"/>
      <c r="AX99" s="222"/>
      <c r="AY99" s="159"/>
      <c r="AZ99" s="216"/>
      <c r="BA99" s="217"/>
      <c r="BF99" s="7">
        <v>148</v>
      </c>
    </row>
    <row r="100" spans="1:58" s="7" customForma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Q100" s="222"/>
      <c r="AR100" s="222"/>
      <c r="AS100" s="222"/>
      <c r="AT100" s="222"/>
      <c r="AU100" s="222"/>
      <c r="AV100" s="222"/>
      <c r="AW100" s="222"/>
      <c r="AX100" s="222"/>
      <c r="AY100" s="159"/>
      <c r="AZ100" s="216"/>
      <c r="BA100" s="217"/>
      <c r="BF100" s="7">
        <v>149</v>
      </c>
    </row>
    <row r="101" spans="1:58" s="7" customForma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Q101" s="222"/>
      <c r="AR101" s="222"/>
      <c r="AS101" s="222"/>
      <c r="AT101" s="222"/>
      <c r="AU101" s="222"/>
      <c r="AV101" s="222"/>
      <c r="AW101" s="222"/>
      <c r="AX101" s="222"/>
      <c r="AY101" s="159"/>
      <c r="AZ101" s="216"/>
      <c r="BA101" s="217"/>
      <c r="BF101" s="7">
        <v>150</v>
      </c>
    </row>
    <row r="102" spans="1:58" s="7" customForma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Q102" s="222"/>
      <c r="AR102" s="222"/>
      <c r="AS102" s="222"/>
      <c r="AT102" s="222"/>
      <c r="AU102" s="222"/>
      <c r="AV102" s="222"/>
      <c r="AW102" s="222"/>
      <c r="AX102" s="222"/>
      <c r="AY102" s="159"/>
      <c r="AZ102" s="216"/>
      <c r="BA102" s="217"/>
      <c r="BF102" s="7">
        <v>151</v>
      </c>
    </row>
    <row r="103" spans="1:58" s="7" customForma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Q103" s="222"/>
      <c r="AR103" s="222"/>
      <c r="AS103" s="222"/>
      <c r="AT103" s="222"/>
      <c r="AU103" s="222"/>
      <c r="AV103" s="222"/>
      <c r="AW103" s="222"/>
      <c r="AX103" s="222"/>
      <c r="AY103" s="159"/>
      <c r="AZ103" s="216"/>
      <c r="BA103" s="217"/>
      <c r="BF103" s="7">
        <v>152</v>
      </c>
    </row>
    <row r="104" spans="1:58" s="7" customForma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Q104" s="222"/>
      <c r="AR104" s="222"/>
      <c r="AS104" s="222"/>
      <c r="AT104" s="222"/>
      <c r="AU104" s="222"/>
      <c r="AV104" s="222"/>
      <c r="AW104" s="222"/>
      <c r="AX104" s="222"/>
      <c r="AY104" s="159"/>
      <c r="AZ104" s="216"/>
      <c r="BA104" s="217"/>
      <c r="BF104" s="7">
        <v>153</v>
      </c>
    </row>
    <row r="105" spans="1:58" s="7" customForma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Q105" s="222"/>
      <c r="AR105" s="222"/>
      <c r="AS105" s="222"/>
      <c r="AT105" s="222"/>
      <c r="AU105" s="222"/>
      <c r="AV105" s="222"/>
      <c r="AW105" s="222"/>
      <c r="AX105" s="222"/>
      <c r="AY105" s="159"/>
      <c r="AZ105" s="216"/>
      <c r="BA105" s="217"/>
      <c r="BF105" s="7">
        <v>154</v>
      </c>
    </row>
    <row r="106" spans="1:58" s="7" customForma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Q106" s="222"/>
      <c r="AR106" s="222"/>
      <c r="AS106" s="222"/>
      <c r="AT106" s="222"/>
      <c r="AU106" s="222"/>
      <c r="AV106" s="222"/>
      <c r="AW106" s="222"/>
      <c r="AX106" s="222"/>
      <c r="AY106" s="159"/>
      <c r="AZ106" s="216"/>
      <c r="BA106" s="217"/>
      <c r="BF106" s="7">
        <v>155</v>
      </c>
    </row>
    <row r="107" spans="1:58" s="7" customForma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Q107" s="222"/>
      <c r="AR107" s="222"/>
      <c r="AS107" s="222"/>
      <c r="AT107" s="222"/>
      <c r="AU107" s="222"/>
      <c r="AV107" s="222"/>
      <c r="AW107" s="222"/>
      <c r="AX107" s="222"/>
      <c r="AY107" s="159"/>
      <c r="AZ107" s="216"/>
      <c r="BA107" s="217"/>
      <c r="BF107" s="7">
        <v>156</v>
      </c>
    </row>
    <row r="108" spans="1:58" s="7" customForma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Q108" s="222"/>
      <c r="AR108" s="222"/>
      <c r="AS108" s="222"/>
      <c r="AT108" s="222"/>
      <c r="AU108" s="222"/>
      <c r="AV108" s="222"/>
      <c r="AW108" s="222"/>
      <c r="AX108" s="222"/>
      <c r="AY108" s="159"/>
      <c r="AZ108" s="216"/>
      <c r="BA108" s="217"/>
      <c r="BF108" s="7">
        <v>157</v>
      </c>
    </row>
    <row r="109" spans="1:58" s="7" customForma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Q109" s="222"/>
      <c r="AR109" s="222"/>
      <c r="AS109" s="222"/>
      <c r="AT109" s="222"/>
      <c r="AU109" s="222"/>
      <c r="AV109" s="222"/>
      <c r="AW109" s="222"/>
      <c r="AX109" s="222"/>
      <c r="AY109" s="159"/>
      <c r="AZ109" s="216"/>
      <c r="BA109" s="217"/>
      <c r="BF109" s="7">
        <v>158</v>
      </c>
    </row>
    <row r="110" spans="1:58" s="7" customForma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Q110" s="222"/>
      <c r="AR110" s="222"/>
      <c r="AS110" s="222"/>
      <c r="AT110" s="222"/>
      <c r="AU110" s="222"/>
      <c r="AV110" s="222"/>
      <c r="AW110" s="222"/>
      <c r="AX110" s="222"/>
      <c r="AY110" s="159"/>
      <c r="AZ110" s="216"/>
      <c r="BA110" s="217"/>
      <c r="BF110" s="7">
        <v>159</v>
      </c>
    </row>
    <row r="111" spans="1:58" s="7" customForma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Q111" s="222"/>
      <c r="AR111" s="222"/>
      <c r="AS111" s="222"/>
      <c r="AT111" s="222"/>
      <c r="AU111" s="222"/>
      <c r="AV111" s="222"/>
      <c r="AW111" s="222"/>
      <c r="AX111" s="222"/>
      <c r="AY111" s="159"/>
      <c r="AZ111" s="216"/>
      <c r="BA111" s="217"/>
      <c r="BF111" s="7">
        <v>160</v>
      </c>
    </row>
    <row r="112" spans="1:58" s="7" customForma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Q112" s="222"/>
      <c r="AR112" s="222"/>
      <c r="AS112" s="222"/>
      <c r="AT112" s="222"/>
      <c r="AU112" s="222"/>
      <c r="AV112" s="222"/>
      <c r="AW112" s="222"/>
      <c r="AX112" s="222"/>
      <c r="AY112" s="159"/>
      <c r="AZ112" s="216"/>
      <c r="BA112" s="217"/>
      <c r="BF112" s="7">
        <v>161</v>
      </c>
    </row>
    <row r="113" spans="1:58" s="7" customForma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Q113" s="222"/>
      <c r="AR113" s="222"/>
      <c r="AS113" s="222"/>
      <c r="AT113" s="222"/>
      <c r="AU113" s="222"/>
      <c r="AV113" s="222"/>
      <c r="AW113" s="222"/>
      <c r="AX113" s="222"/>
      <c r="AY113" s="159"/>
      <c r="AZ113" s="216"/>
      <c r="BA113" s="217"/>
      <c r="BF113" s="7">
        <v>162</v>
      </c>
    </row>
    <row r="114" spans="1:58" s="7" customForma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Q114" s="222"/>
      <c r="AR114" s="222"/>
      <c r="AS114" s="222"/>
      <c r="AT114" s="222"/>
      <c r="AU114" s="222"/>
      <c r="AV114" s="222"/>
      <c r="AW114" s="222"/>
      <c r="AX114" s="222"/>
      <c r="AY114" s="159"/>
      <c r="AZ114" s="216"/>
      <c r="BA114" s="217"/>
      <c r="BF114" s="7">
        <v>163</v>
      </c>
    </row>
    <row r="115" spans="1:58" s="7" customForma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Q115" s="222"/>
      <c r="AR115" s="222"/>
      <c r="AS115" s="222"/>
      <c r="AT115" s="222"/>
      <c r="AU115" s="222"/>
      <c r="AV115" s="222"/>
      <c r="AW115" s="222"/>
      <c r="AX115" s="222"/>
      <c r="AY115" s="159"/>
      <c r="AZ115" s="216"/>
      <c r="BA115" s="217"/>
      <c r="BF115" s="7">
        <v>164</v>
      </c>
    </row>
    <row r="116" spans="1:58" s="7" customForma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Q116" s="222"/>
      <c r="AR116" s="222"/>
      <c r="AS116" s="222"/>
      <c r="AT116" s="222"/>
      <c r="AU116" s="222"/>
      <c r="AV116" s="222"/>
      <c r="AW116" s="222"/>
      <c r="AX116" s="222"/>
      <c r="AY116" s="159"/>
      <c r="AZ116" s="216"/>
      <c r="BA116" s="217"/>
      <c r="BF116" s="7">
        <v>165</v>
      </c>
    </row>
    <row r="117" spans="1:58" s="7" customForma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Q117" s="222"/>
      <c r="AR117" s="222"/>
      <c r="AS117" s="222"/>
      <c r="AT117" s="222"/>
      <c r="AU117" s="222"/>
      <c r="AV117" s="222"/>
      <c r="AW117" s="222"/>
      <c r="AX117" s="222"/>
      <c r="AY117" s="159"/>
      <c r="AZ117" s="216"/>
      <c r="BA117" s="217"/>
      <c r="BF117" s="7">
        <v>166</v>
      </c>
    </row>
    <row r="118" spans="1:58" s="7" customForma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Q118" s="222"/>
      <c r="AR118" s="222"/>
      <c r="AS118" s="222"/>
      <c r="AT118" s="222"/>
      <c r="AU118" s="222"/>
      <c r="AV118" s="222"/>
      <c r="AW118" s="222"/>
      <c r="AX118" s="222"/>
      <c r="AY118" s="159"/>
      <c r="AZ118" s="216"/>
      <c r="BA118" s="217"/>
      <c r="BF118" s="7">
        <v>167</v>
      </c>
    </row>
    <row r="119" spans="1:58" s="7" customForma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Q119" s="222"/>
      <c r="AR119" s="222"/>
      <c r="AS119" s="222"/>
      <c r="AT119" s="222"/>
      <c r="AU119" s="222"/>
      <c r="AV119" s="222"/>
      <c r="AW119" s="222"/>
      <c r="AX119" s="222"/>
      <c r="AY119" s="159"/>
      <c r="AZ119" s="216"/>
      <c r="BA119" s="217"/>
      <c r="BF119" s="7">
        <v>168</v>
      </c>
    </row>
    <row r="120" spans="1:58" s="7" customForma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Q120" s="222"/>
      <c r="AR120" s="222"/>
      <c r="AS120" s="222"/>
      <c r="AT120" s="222"/>
      <c r="AU120" s="222"/>
      <c r="AV120" s="222"/>
      <c r="AW120" s="222"/>
      <c r="AX120" s="222"/>
      <c r="AY120" s="159"/>
      <c r="AZ120" s="216"/>
      <c r="BA120" s="217"/>
      <c r="BF120" s="7">
        <v>169</v>
      </c>
    </row>
    <row r="121" spans="1:58" s="7" customForma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Q121" s="222"/>
      <c r="AR121" s="222"/>
      <c r="AS121" s="222"/>
      <c r="AT121" s="222"/>
      <c r="AU121" s="222"/>
      <c r="AV121" s="222"/>
      <c r="AW121" s="222"/>
      <c r="AX121" s="222"/>
      <c r="AY121" s="159"/>
      <c r="AZ121" s="216"/>
      <c r="BA121" s="217"/>
      <c r="BF121" s="7">
        <v>170</v>
      </c>
    </row>
    <row r="122" spans="1:58" s="7" customForma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Q122" s="222"/>
      <c r="AR122" s="222"/>
      <c r="AS122" s="222"/>
      <c r="AT122" s="222"/>
      <c r="AU122" s="222"/>
      <c r="AV122" s="222"/>
      <c r="AW122" s="222"/>
      <c r="AX122" s="222"/>
      <c r="AY122" s="159"/>
      <c r="AZ122" s="216"/>
      <c r="BA122" s="217"/>
      <c r="BF122" s="7">
        <v>171</v>
      </c>
    </row>
    <row r="123" spans="1:58" s="7" customForma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Q123" s="222"/>
      <c r="AR123" s="222"/>
      <c r="AS123" s="222"/>
      <c r="AT123" s="222"/>
      <c r="AU123" s="222"/>
      <c r="AV123" s="222"/>
      <c r="AW123" s="222"/>
      <c r="AX123" s="222"/>
      <c r="AY123" s="159"/>
      <c r="AZ123" s="216"/>
      <c r="BA123" s="217"/>
      <c r="BF123" s="7">
        <v>172</v>
      </c>
    </row>
    <row r="124" spans="1:58" s="7" customForma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Q124" s="222"/>
      <c r="AR124" s="222"/>
      <c r="AS124" s="222"/>
      <c r="AT124" s="222"/>
      <c r="AU124" s="222"/>
      <c r="AV124" s="222"/>
      <c r="AW124" s="222"/>
      <c r="AX124" s="222"/>
      <c r="AY124" s="159"/>
      <c r="AZ124" s="216"/>
      <c r="BA124" s="217"/>
      <c r="BF124" s="7">
        <v>173</v>
      </c>
    </row>
    <row r="125" spans="1:58" s="7" customForma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Q125" s="222"/>
      <c r="AR125" s="222"/>
      <c r="AS125" s="222"/>
      <c r="AT125" s="222"/>
      <c r="AU125" s="222"/>
      <c r="AV125" s="222"/>
      <c r="AW125" s="222"/>
      <c r="AX125" s="222"/>
      <c r="AY125" s="159"/>
      <c r="AZ125" s="216"/>
      <c r="BA125" s="217"/>
      <c r="BF125" s="7">
        <v>174</v>
      </c>
    </row>
    <row r="126" spans="1:58" s="7" customForma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Q126" s="222"/>
      <c r="AR126" s="222"/>
      <c r="AS126" s="222"/>
      <c r="AT126" s="222"/>
      <c r="AU126" s="222"/>
      <c r="AV126" s="222"/>
      <c r="AW126" s="222"/>
      <c r="AX126" s="222"/>
      <c r="AY126" s="159"/>
      <c r="AZ126" s="216"/>
      <c r="BA126" s="217"/>
      <c r="BF126" s="7">
        <v>175</v>
      </c>
    </row>
    <row r="127" spans="1:58" s="7" customForma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Q127" s="222"/>
      <c r="AR127" s="222"/>
      <c r="AS127" s="222"/>
      <c r="AT127" s="222"/>
      <c r="AU127" s="222"/>
      <c r="AV127" s="222"/>
      <c r="AW127" s="222"/>
      <c r="AX127" s="222"/>
      <c r="AY127" s="159"/>
      <c r="AZ127" s="216"/>
      <c r="BA127" s="217"/>
      <c r="BF127" s="7">
        <v>176</v>
      </c>
    </row>
    <row r="128" spans="1:58" s="7" customForma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Q128" s="222"/>
      <c r="AR128" s="222"/>
      <c r="AS128" s="222"/>
      <c r="AT128" s="222"/>
      <c r="AU128" s="222"/>
      <c r="AV128" s="222"/>
      <c r="AW128" s="222"/>
      <c r="AX128" s="222"/>
      <c r="AY128" s="159"/>
      <c r="AZ128" s="216"/>
      <c r="BA128" s="217"/>
      <c r="BF128" s="7">
        <v>177</v>
      </c>
    </row>
    <row r="129" spans="1:58" s="7" customForma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Q129" s="222"/>
      <c r="AR129" s="222"/>
      <c r="AS129" s="222"/>
      <c r="AT129" s="222"/>
      <c r="AU129" s="222"/>
      <c r="AV129" s="222"/>
      <c r="AW129" s="222"/>
      <c r="AX129" s="222"/>
      <c r="AY129" s="159"/>
      <c r="AZ129" s="216"/>
      <c r="BA129" s="217"/>
      <c r="BF129" s="7">
        <v>178</v>
      </c>
    </row>
    <row r="130" spans="1:58" s="7" customForma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Q130" s="222"/>
      <c r="AR130" s="222"/>
      <c r="AS130" s="222"/>
      <c r="AT130" s="222"/>
      <c r="AU130" s="222"/>
      <c r="AV130" s="222"/>
      <c r="AW130" s="222"/>
      <c r="AX130" s="222"/>
      <c r="AY130" s="159"/>
      <c r="AZ130" s="216"/>
      <c r="BA130" s="217"/>
      <c r="BF130" s="7">
        <v>179</v>
      </c>
    </row>
    <row r="131" spans="1:58" s="7" customForma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Q131" s="222"/>
      <c r="AR131" s="222"/>
      <c r="AS131" s="222"/>
      <c r="AT131" s="222"/>
      <c r="AU131" s="222"/>
      <c r="AV131" s="222"/>
      <c r="AW131" s="222"/>
      <c r="AX131" s="222"/>
      <c r="AY131" s="159"/>
      <c r="AZ131" s="216"/>
      <c r="BA131" s="217"/>
      <c r="BF131" s="7">
        <v>180</v>
      </c>
    </row>
    <row r="132" spans="1:58" s="7" customForma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Q132" s="222"/>
      <c r="AR132" s="222"/>
      <c r="AS132" s="222"/>
      <c r="AT132" s="222"/>
      <c r="AU132" s="222"/>
      <c r="AV132" s="222"/>
      <c r="AW132" s="222"/>
      <c r="AX132" s="222"/>
      <c r="AY132" s="159"/>
      <c r="AZ132" s="216"/>
      <c r="BA132" s="217"/>
      <c r="BF132" s="7">
        <v>181</v>
      </c>
    </row>
    <row r="133" spans="1:58" s="7" customForma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Q133" s="222"/>
      <c r="AR133" s="222"/>
      <c r="AS133" s="222"/>
      <c r="AT133" s="222"/>
      <c r="AU133" s="222"/>
      <c r="AV133" s="222"/>
      <c r="AW133" s="222"/>
      <c r="AX133" s="222"/>
      <c r="AY133" s="159"/>
      <c r="AZ133" s="216"/>
      <c r="BA133" s="217"/>
      <c r="BF133" s="7">
        <v>182</v>
      </c>
    </row>
    <row r="134" spans="1:58" s="7" customForma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Q134" s="222"/>
      <c r="AR134" s="222"/>
      <c r="AS134" s="222"/>
      <c r="AT134" s="222"/>
      <c r="AU134" s="222"/>
      <c r="AV134" s="222"/>
      <c r="AW134" s="222"/>
      <c r="AX134" s="222"/>
      <c r="AY134" s="159"/>
      <c r="AZ134" s="216"/>
      <c r="BA134" s="217"/>
      <c r="BF134" s="7">
        <v>183</v>
      </c>
    </row>
    <row r="135" spans="1:58" s="7" customForma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Q135" s="222"/>
      <c r="AR135" s="222"/>
      <c r="AS135" s="222"/>
      <c r="AT135" s="222"/>
      <c r="AU135" s="222"/>
      <c r="AV135" s="222"/>
      <c r="AW135" s="222"/>
      <c r="AX135" s="222"/>
      <c r="AY135" s="159"/>
      <c r="AZ135" s="216"/>
      <c r="BA135" s="217"/>
      <c r="BF135" s="7">
        <v>184</v>
      </c>
    </row>
    <row r="136" spans="1:58" s="7" customForma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Q136" s="222"/>
      <c r="AR136" s="222"/>
      <c r="AS136" s="222"/>
      <c r="AT136" s="222"/>
      <c r="AU136" s="222"/>
      <c r="AV136" s="222"/>
      <c r="AW136" s="222"/>
      <c r="AX136" s="222"/>
      <c r="AY136" s="159"/>
      <c r="AZ136" s="216"/>
      <c r="BA136" s="217"/>
      <c r="BF136" s="7">
        <v>185</v>
      </c>
    </row>
    <row r="137" spans="1:58" s="7" customForma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Q137" s="222"/>
      <c r="AR137" s="222"/>
      <c r="AS137" s="222"/>
      <c r="AT137" s="222"/>
      <c r="AU137" s="222"/>
      <c r="AV137" s="222"/>
      <c r="AW137" s="222"/>
      <c r="AX137" s="222"/>
      <c r="AY137" s="159"/>
      <c r="AZ137" s="216"/>
      <c r="BA137" s="217"/>
      <c r="BF137" s="7">
        <v>186</v>
      </c>
    </row>
    <row r="138" spans="1:58" s="7" customForma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Q138" s="222"/>
      <c r="AR138" s="222"/>
      <c r="AS138" s="222"/>
      <c r="AT138" s="222"/>
      <c r="AU138" s="222"/>
      <c r="AV138" s="222"/>
      <c r="AW138" s="222"/>
      <c r="AX138" s="222"/>
      <c r="AY138" s="159"/>
      <c r="AZ138" s="216"/>
      <c r="BA138" s="217"/>
      <c r="BF138" s="7">
        <v>187</v>
      </c>
    </row>
    <row r="139" spans="1:58" s="7" customForma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Q139" s="222"/>
      <c r="AR139" s="222"/>
      <c r="AS139" s="222"/>
      <c r="AT139" s="222"/>
      <c r="AU139" s="222"/>
      <c r="AV139" s="222"/>
      <c r="AW139" s="222"/>
      <c r="AX139" s="222"/>
      <c r="AY139" s="160"/>
      <c r="AZ139" s="218"/>
      <c r="BA139" s="219"/>
      <c r="BF139" s="7">
        <v>188</v>
      </c>
    </row>
    <row r="140" spans="1:58" s="7" customForma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BF140" s="7">
        <v>189</v>
      </c>
    </row>
    <row r="141" spans="1:58" s="7" customForma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BF141" s="7">
        <v>190</v>
      </c>
    </row>
    <row r="142" spans="1:58" s="7" customForma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BF142" s="7">
        <v>191</v>
      </c>
    </row>
    <row r="143" spans="1:58" s="7" customForma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BF143" s="7">
        <v>192</v>
      </c>
    </row>
    <row r="144" spans="1:58" s="7" customForma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BF144" s="7">
        <v>193</v>
      </c>
    </row>
    <row r="145" spans="1:58" s="7" customForma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BF145" s="7">
        <v>194</v>
      </c>
    </row>
    <row r="146" spans="1:58" s="7" customForma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BF146" s="7">
        <v>195</v>
      </c>
    </row>
    <row r="147" spans="1:58" s="7" customForma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BF147" s="7">
        <v>196</v>
      </c>
    </row>
    <row r="148" spans="1:58" s="7" customForma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BF148" s="7">
        <v>197</v>
      </c>
    </row>
    <row r="149" spans="1:58" s="7" customForma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BF149" s="7">
        <v>198</v>
      </c>
    </row>
    <row r="150" spans="1:58" s="7" customForma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BF150" s="7">
        <v>199</v>
      </c>
    </row>
    <row r="151" spans="1:58" s="7" customForma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BF151" s="7">
        <v>200</v>
      </c>
    </row>
    <row r="152" spans="1:58" s="7" customForma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BF152" s="7">
        <v>201</v>
      </c>
    </row>
    <row r="153" spans="1:58" s="7" customForma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BF153" s="7">
        <v>202</v>
      </c>
    </row>
    <row r="154" spans="1:58" s="7" customForma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BF154" s="7">
        <v>203</v>
      </c>
    </row>
    <row r="155" spans="1:58" s="7" customForma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BF155" s="7">
        <v>204</v>
      </c>
    </row>
    <row r="156" spans="1:58" s="7" customForma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BF156" s="7">
        <v>205</v>
      </c>
    </row>
    <row r="157" spans="1:58" s="7" customForma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BF157" s="7">
        <v>206</v>
      </c>
    </row>
    <row r="158" spans="1:58" s="7" customForma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BF158" s="7">
        <v>207</v>
      </c>
    </row>
    <row r="159" spans="1:58" s="7" customForma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BF159" s="7">
        <v>208</v>
      </c>
    </row>
    <row r="160" spans="1:58" s="7" customForma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BF160" s="7">
        <v>209</v>
      </c>
    </row>
    <row r="161" spans="1:58" s="7" customForma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BF161" s="7">
        <v>210</v>
      </c>
    </row>
    <row r="162" spans="1:58" s="7" customForma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BF162" s="7">
        <v>211</v>
      </c>
    </row>
    <row r="163" spans="1:58" s="7" customForma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BF163" s="7">
        <v>212</v>
      </c>
    </row>
    <row r="164" spans="1:58" s="7" customForma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BF164" s="7">
        <v>213</v>
      </c>
    </row>
    <row r="165" spans="1:58" s="7" customForma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BF165" s="7">
        <v>214</v>
      </c>
    </row>
    <row r="166" spans="1:58" s="7" customForma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BF166" s="7">
        <v>215</v>
      </c>
    </row>
    <row r="167" spans="1:58" s="7" customForma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BF167" s="7">
        <v>216</v>
      </c>
    </row>
    <row r="168" spans="1:58" s="7" customForma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BF168" s="7">
        <v>217</v>
      </c>
    </row>
    <row r="169" spans="1:58" s="7" customForma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BF169" s="7">
        <v>218</v>
      </c>
    </row>
    <row r="170" spans="1:58" s="7" customForma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BF170" s="7">
        <v>219</v>
      </c>
    </row>
    <row r="171" spans="1:58" s="7" customForma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BF171" s="7">
        <v>220</v>
      </c>
    </row>
    <row r="172" spans="1:58" s="7" customForma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BF172" s="7">
        <v>221</v>
      </c>
    </row>
    <row r="173" spans="1:58" s="7" customForma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BF173" s="7">
        <v>222</v>
      </c>
    </row>
    <row r="174" spans="1:58" s="7" customForma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BF174" s="7">
        <v>223</v>
      </c>
    </row>
    <row r="175" spans="1:58" s="7" customForma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BF175" s="7">
        <v>224</v>
      </c>
    </row>
    <row r="176" spans="1:58" s="7" customForma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BF176" s="7">
        <v>225</v>
      </c>
    </row>
    <row r="177" spans="1:58" s="7" customForma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BF177" s="7">
        <v>226</v>
      </c>
    </row>
    <row r="178" spans="1:58" s="7" customForma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BF178" s="7">
        <v>227</v>
      </c>
    </row>
    <row r="179" spans="1:58" s="7" customForma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BF179" s="7">
        <v>228</v>
      </c>
    </row>
    <row r="180" spans="1:58" s="7" customForma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BF180" s="7">
        <v>229</v>
      </c>
    </row>
    <row r="181" spans="1:58" s="7" customForma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BF181" s="7">
        <v>230</v>
      </c>
    </row>
    <row r="182" spans="1:58" s="7" customForma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BF182" s="7">
        <v>231</v>
      </c>
    </row>
    <row r="183" spans="1:58" s="7" customForma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BF183" s="7">
        <v>232</v>
      </c>
    </row>
    <row r="184" spans="1:58" s="7" customForma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BF184" s="7">
        <v>233</v>
      </c>
    </row>
    <row r="185" spans="1:58" s="7" customForma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BF185" s="7">
        <v>234</v>
      </c>
    </row>
    <row r="186" spans="1:58" s="7" customForma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BF186" s="7">
        <v>235</v>
      </c>
    </row>
    <row r="187" spans="1:58" s="7" customForma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BF187" s="7">
        <v>236</v>
      </c>
    </row>
    <row r="188" spans="1:58" s="7" customForma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BF188" s="7">
        <v>237</v>
      </c>
    </row>
    <row r="189" spans="1:58" s="7" customForma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BF189" s="7">
        <v>238</v>
      </c>
    </row>
    <row r="190" spans="1:58" s="7" customForma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BF190" s="7">
        <v>239</v>
      </c>
    </row>
    <row r="191" spans="1:58" s="7" customForma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BF191" s="7">
        <v>240</v>
      </c>
    </row>
    <row r="192" spans="1:58" s="7" customForma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BF192" s="7">
        <v>241</v>
      </c>
    </row>
    <row r="193" spans="1:58" s="7" customForma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BF193" s="7">
        <v>242</v>
      </c>
    </row>
    <row r="194" spans="1:58" s="7" customForma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BF194" s="7">
        <v>243</v>
      </c>
    </row>
    <row r="195" spans="1:58" s="7" customForma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BF195" s="7">
        <v>244</v>
      </c>
    </row>
    <row r="196" spans="1:58" s="7" customForma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BF196" s="7">
        <v>245</v>
      </c>
    </row>
    <row r="197" spans="1:58" s="7" customForma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BF197" s="7">
        <v>246</v>
      </c>
    </row>
    <row r="198" spans="1:58" s="7" customForma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BF198" s="7">
        <v>247</v>
      </c>
    </row>
    <row r="199" spans="1:58" s="7" customForma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BF199" s="7">
        <v>248</v>
      </c>
    </row>
    <row r="200" spans="1:58" s="7" customForma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BF200" s="7">
        <v>249</v>
      </c>
    </row>
    <row r="201" spans="1:58" s="7" customForma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BF201" s="7">
        <v>250</v>
      </c>
    </row>
    <row r="202" spans="1:58" s="7" customForma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BF202" s="7">
        <v>251</v>
      </c>
    </row>
    <row r="203" spans="1:58" s="7" customForma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BF203" s="7">
        <v>252</v>
      </c>
    </row>
    <row r="204" spans="1:58" s="7" customForma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BF204" s="7">
        <v>253</v>
      </c>
    </row>
    <row r="205" spans="1:58" s="7" customForma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BF205" s="7">
        <v>254</v>
      </c>
    </row>
    <row r="206" spans="1:58" s="7" customForma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BF206" s="7">
        <v>255</v>
      </c>
    </row>
    <row r="207" spans="1:58" s="7" customForma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BF207" s="7">
        <v>256</v>
      </c>
    </row>
    <row r="208" spans="1:58" s="7" customForma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BF208" s="7">
        <v>257</v>
      </c>
    </row>
    <row r="209" spans="1:58" s="7" customForma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BF209" s="7">
        <v>258</v>
      </c>
    </row>
    <row r="210" spans="1:58" s="7" customForma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BF210" s="7">
        <v>259</v>
      </c>
    </row>
    <row r="211" spans="1:58" s="7" customForma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BF211" s="7">
        <v>260</v>
      </c>
    </row>
    <row r="212" spans="1:58" s="7" customForma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BF212" s="7">
        <v>261</v>
      </c>
    </row>
    <row r="213" spans="1:58" s="7" customForma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BF213" s="7">
        <v>262</v>
      </c>
    </row>
    <row r="214" spans="1:58" s="7" customForma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BF214" s="7">
        <v>263</v>
      </c>
    </row>
    <row r="215" spans="1:58" s="7" customForma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BF215" s="7">
        <v>264</v>
      </c>
    </row>
    <row r="216" spans="1:58" s="7" customForma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BF216" s="7">
        <v>265</v>
      </c>
    </row>
    <row r="217" spans="1:58" s="7" customForma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BF217" s="7">
        <v>266</v>
      </c>
    </row>
    <row r="218" spans="1:58" s="7" customForma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BF218" s="7">
        <v>267</v>
      </c>
    </row>
    <row r="219" spans="1:58" s="7" customForma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BF219" s="7">
        <v>268</v>
      </c>
    </row>
    <row r="220" spans="1:58" s="7" customForma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BF220" s="7">
        <v>269</v>
      </c>
    </row>
    <row r="221" spans="1:58" s="7" customForma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BF221" s="7">
        <v>270</v>
      </c>
    </row>
    <row r="222" spans="1:58" s="7" customForma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BF222" s="7">
        <v>271</v>
      </c>
    </row>
    <row r="223" spans="1:58" s="7" customForma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BF223" s="7">
        <v>272</v>
      </c>
    </row>
    <row r="224" spans="1:58" s="7" customForma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BF224" s="7">
        <v>273</v>
      </c>
    </row>
    <row r="225" spans="1:58" s="7" customForma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BF225" s="7">
        <v>274</v>
      </c>
    </row>
    <row r="226" spans="1:58" s="7" customForma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BF226" s="7">
        <v>275</v>
      </c>
    </row>
    <row r="227" spans="1:58" s="7" customForma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BF227" s="7">
        <v>276</v>
      </c>
    </row>
    <row r="228" spans="1:58" s="7" customForma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BF228" s="7">
        <v>277</v>
      </c>
    </row>
    <row r="229" spans="1:58" s="7" customForma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BF229" s="7">
        <v>278</v>
      </c>
    </row>
    <row r="230" spans="1:58" s="7" customForma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BF230" s="7">
        <v>279</v>
      </c>
    </row>
    <row r="231" spans="1:58" s="7" customForma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BF231" s="7">
        <v>280</v>
      </c>
    </row>
    <row r="232" spans="1:58" s="7" customForma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BF232" s="7">
        <v>281</v>
      </c>
    </row>
    <row r="233" spans="1:58" s="7" customForma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BF233" s="7">
        <v>282</v>
      </c>
    </row>
    <row r="234" spans="1:58" s="7" customForma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BF234" s="7">
        <v>283</v>
      </c>
    </row>
    <row r="235" spans="1:58" s="7" customForma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BF235" s="7">
        <v>284</v>
      </c>
    </row>
    <row r="236" spans="1:58" s="7" customForma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BF236" s="7">
        <v>285</v>
      </c>
    </row>
    <row r="237" spans="1:58" s="7" customForma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BF237" s="7">
        <v>286</v>
      </c>
    </row>
    <row r="238" spans="1:58" s="7" customForma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BF238" s="7">
        <v>287</v>
      </c>
    </row>
    <row r="239" spans="1:58" s="7" customForma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BF239" s="7">
        <v>288</v>
      </c>
    </row>
    <row r="240" spans="1:58" s="7" customForma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BF240" s="7">
        <v>289</v>
      </c>
    </row>
    <row r="241" spans="1:58" s="7" customForma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BF241" s="7">
        <v>290</v>
      </c>
    </row>
    <row r="242" spans="1:58" s="7" customForma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BF242" s="7">
        <v>291</v>
      </c>
    </row>
    <row r="243" spans="1:58" s="7" customForma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BF243" s="7">
        <v>292</v>
      </c>
    </row>
    <row r="244" spans="1:58" s="7" customForma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BF244" s="7">
        <v>293</v>
      </c>
    </row>
    <row r="245" spans="1:58" s="7" customForma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BF245" s="7">
        <v>294</v>
      </c>
    </row>
    <row r="246" spans="1:58" s="7" customForma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BF246" s="7">
        <v>295</v>
      </c>
    </row>
    <row r="247" spans="1:58" s="7" customForma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BF247" s="7">
        <v>296</v>
      </c>
    </row>
    <row r="248" spans="1:58" s="7" customForma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BF248" s="7">
        <v>297</v>
      </c>
    </row>
    <row r="249" spans="1:58" s="7" customForma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BF249" s="7">
        <v>298</v>
      </c>
    </row>
    <row r="250" spans="1:58" s="7" customForma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BF250" s="7">
        <v>299</v>
      </c>
    </row>
    <row r="251" spans="1:58" s="7" customForma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BF251" s="7">
        <v>300</v>
      </c>
    </row>
    <row r="252" spans="1:58" s="7" customForma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BF252" s="7">
        <v>301</v>
      </c>
    </row>
    <row r="253" spans="1:58" s="7" customForma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BF253" s="7">
        <v>302</v>
      </c>
    </row>
    <row r="254" spans="1:58" s="7" customForma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BF254" s="7">
        <v>303</v>
      </c>
    </row>
    <row r="255" spans="1:58" s="7" customForma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BF255" s="7">
        <v>304</v>
      </c>
    </row>
    <row r="256" spans="1:58" s="7" customForma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BF256" s="7">
        <v>305</v>
      </c>
    </row>
    <row r="257" spans="1:58" s="7" customForma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BF257" s="7">
        <v>306</v>
      </c>
    </row>
    <row r="258" spans="1:58" s="7" customForma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BF258" s="7">
        <v>307</v>
      </c>
    </row>
    <row r="259" spans="1:58" s="7" customForma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BF259" s="7">
        <v>308</v>
      </c>
    </row>
    <row r="260" spans="1:58" s="7" customForma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BF260" s="7">
        <v>309</v>
      </c>
    </row>
    <row r="261" spans="1:58" s="7" customForma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BF261" s="7">
        <v>310</v>
      </c>
    </row>
    <row r="262" spans="1:58" s="7" customForma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BF262" s="7">
        <v>311</v>
      </c>
    </row>
    <row r="263" spans="1:58" s="7" customForma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BF263" s="7">
        <v>312</v>
      </c>
    </row>
    <row r="264" spans="1:58" s="7" customForma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BF264" s="7">
        <v>313</v>
      </c>
    </row>
    <row r="265" spans="1:58" s="7" customForma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BF265" s="7">
        <v>314</v>
      </c>
    </row>
    <row r="266" spans="1:58" s="7" customForma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BF266" s="7">
        <v>315</v>
      </c>
    </row>
    <row r="267" spans="1:58" s="7" customForma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BF267" s="7">
        <v>316</v>
      </c>
    </row>
    <row r="268" spans="1:58" s="7" customForma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BF268" s="7">
        <v>317</v>
      </c>
    </row>
    <row r="269" spans="1:58" s="7" customForma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BF269" s="7">
        <v>318</v>
      </c>
    </row>
    <row r="270" spans="1:58" s="7" customForma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BF270" s="7">
        <v>319</v>
      </c>
    </row>
    <row r="271" spans="1:58" s="7" customForma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BF271" s="7">
        <v>320</v>
      </c>
    </row>
    <row r="272" spans="1:58" s="7" customForma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BF272" s="7">
        <v>321</v>
      </c>
    </row>
    <row r="273" spans="1:58" s="7" customForma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BF273" s="7">
        <v>322</v>
      </c>
    </row>
    <row r="274" spans="1:58" s="7" customForma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BF274" s="7">
        <v>323</v>
      </c>
    </row>
    <row r="275" spans="1:58" s="7" customForma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BF275" s="7">
        <v>324</v>
      </c>
    </row>
    <row r="276" spans="1:58" s="7" customForma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BF276" s="7">
        <v>325</v>
      </c>
    </row>
    <row r="277" spans="1:58" s="7" customForma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BF277" s="7">
        <v>326</v>
      </c>
    </row>
    <row r="278" spans="1:58" s="7" customForma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BF278" s="7">
        <v>327</v>
      </c>
    </row>
    <row r="279" spans="1:58" s="7" customForma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BF279" s="7">
        <v>328</v>
      </c>
    </row>
    <row r="280" spans="1:58" s="7" customForma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BF280" s="7">
        <v>329</v>
      </c>
    </row>
    <row r="281" spans="1:58" s="7" customForma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BF281" s="7">
        <v>330</v>
      </c>
    </row>
    <row r="282" spans="1:58" s="7" customForma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BF282" s="7">
        <v>331</v>
      </c>
    </row>
    <row r="283" spans="1:58" s="7" customForma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BF283" s="7">
        <v>332</v>
      </c>
    </row>
    <row r="284" spans="1:58" s="7" customForma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BF284" s="7">
        <v>333</v>
      </c>
    </row>
    <row r="285" spans="1:58" s="7" customForma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BF285" s="7">
        <v>334</v>
      </c>
    </row>
    <row r="286" spans="1:58" s="7" customForma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BF286" s="7">
        <v>335</v>
      </c>
    </row>
    <row r="287" spans="1:58" s="7" customForma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BF287" s="7">
        <v>336</v>
      </c>
    </row>
    <row r="288" spans="1:58" s="7" customForma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BF288" s="7">
        <v>337</v>
      </c>
    </row>
    <row r="289" spans="1:58" s="7" customForma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BF289" s="7">
        <v>338</v>
      </c>
    </row>
    <row r="290" spans="1:58" s="7" customForma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BF290" s="7">
        <v>339</v>
      </c>
    </row>
    <row r="291" spans="1:58" s="7" customForma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BF291" s="7">
        <v>340</v>
      </c>
    </row>
    <row r="292" spans="1:58" s="7" customForma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BF292" s="7">
        <v>341</v>
      </c>
    </row>
    <row r="293" spans="1:58" s="7" customForma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BF293" s="7">
        <v>342</v>
      </c>
    </row>
    <row r="294" spans="1:58" s="7" customForma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BF294" s="7">
        <v>343</v>
      </c>
    </row>
    <row r="295" spans="1:58" s="7" customForma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BF295" s="7">
        <v>344</v>
      </c>
    </row>
    <row r="296" spans="1:58" s="7" customForma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BF296" s="7">
        <v>345</v>
      </c>
    </row>
    <row r="297" spans="1:58" s="7" customForma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BF297" s="7">
        <v>346</v>
      </c>
    </row>
    <row r="298" spans="1:58" s="7" customForma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BF298" s="7">
        <v>347</v>
      </c>
    </row>
    <row r="299" spans="1:58" s="7" customForma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BF299" s="7">
        <v>348</v>
      </c>
    </row>
    <row r="300" spans="1:58" s="7" customForma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BF300" s="7">
        <v>349</v>
      </c>
    </row>
    <row r="301" spans="1:58" s="7" customForma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BF301" s="7">
        <v>350</v>
      </c>
    </row>
    <row r="302" spans="1:58" s="7" customForma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row>
    <row r="303" spans="1:58" s="7" customForma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row>
    <row r="304" spans="1:58" s="10" customForma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O304" s="7"/>
    </row>
    <row r="305" spans="1:41" s="7" customForma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O305" s="7">
        <v>1</v>
      </c>
    </row>
    <row r="306" spans="1:41" s="7" customForma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O306" s="7">
        <v>2</v>
      </c>
    </row>
    <row r="307" spans="1:41" s="7" customForma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O307" s="7">
        <v>3</v>
      </c>
    </row>
    <row r="308" spans="1:41" s="7" customForma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O308" s="7">
        <v>4</v>
      </c>
    </row>
    <row r="309" spans="1:41" s="7" customForma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O309" s="7">
        <v>5</v>
      </c>
    </row>
    <row r="310" spans="1:41" s="7" customForma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O310" s="7">
        <v>6</v>
      </c>
    </row>
    <row r="311" spans="1:41" s="7" customForma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O311" s="7">
        <v>7</v>
      </c>
    </row>
    <row r="312" spans="1:41" s="7" customForma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O312" s="7">
        <v>8</v>
      </c>
    </row>
    <row r="313" spans="1:41" s="7" customForma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O313" s="7">
        <v>9</v>
      </c>
    </row>
    <row r="314" spans="1:41" s="7" customForma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O314" s="7">
        <v>10</v>
      </c>
    </row>
    <row r="315" spans="1:41" s="7" customForma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O315" s="7">
        <v>11</v>
      </c>
    </row>
    <row r="316" spans="1:41" s="7" customForma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O316" s="7">
        <v>12</v>
      </c>
    </row>
    <row r="317" spans="1:41" s="7" customForma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O317" s="7">
        <v>13</v>
      </c>
    </row>
    <row r="318" spans="1:41" s="7" customForma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O318" s="7">
        <v>14</v>
      </c>
    </row>
    <row r="319" spans="1:41" s="7" customForma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O319" s="7">
        <v>15</v>
      </c>
    </row>
    <row r="320" spans="1:41" s="7" customForma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O320" s="7">
        <v>16</v>
      </c>
    </row>
    <row r="321" spans="1:41" s="7" customForma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O321" s="7">
        <v>17</v>
      </c>
    </row>
    <row r="322" spans="1:41" s="7" customForma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O322" s="7">
        <v>18</v>
      </c>
    </row>
    <row r="323" spans="1:41" s="7" customForma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O323" s="7">
        <v>19</v>
      </c>
    </row>
    <row r="324" spans="1:41" s="7" customForma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O324" s="7">
        <v>20</v>
      </c>
    </row>
    <row r="325" spans="1:41" s="7" customForma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O325" s="7">
        <v>21</v>
      </c>
    </row>
    <row r="326" spans="1:41" s="7" customForma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O326" s="7">
        <v>22</v>
      </c>
    </row>
    <row r="327" spans="1:41" s="7" customForma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O327" s="7">
        <v>23</v>
      </c>
    </row>
    <row r="328" spans="1:41" s="7" customForma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O328" s="7">
        <v>24</v>
      </c>
    </row>
    <row r="329" spans="1:41" s="7" customForma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O329" s="7">
        <v>25</v>
      </c>
    </row>
    <row r="330" spans="1:41" s="7" customForma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O330" s="7">
        <v>26</v>
      </c>
    </row>
    <row r="331" spans="1:41" s="7" customForma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O331" s="7">
        <v>27</v>
      </c>
    </row>
    <row r="332" spans="1:41" s="7" customForma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O332" s="7">
        <v>28</v>
      </c>
    </row>
    <row r="333" spans="1:41" s="7" customForma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O333" s="7">
        <v>29</v>
      </c>
    </row>
    <row r="334" spans="1:41" s="7" customForma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O334" s="7">
        <v>30</v>
      </c>
    </row>
    <row r="335" spans="1:41" s="7" customForma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row>
  </sheetData>
  <sheetProtection formatColumns="0" formatRows="0" insertColumns="0" insertRows="0" autoFilter="0"/>
  <autoFilter ref="A10:BF29" xr:uid="{CD4E1CA7-A360-49FE-9893-C36C580FA894}"/>
  <mergeCells count="31">
    <mergeCell ref="Z4:AA4"/>
    <mergeCell ref="D5:F5"/>
    <mergeCell ref="I5:J5"/>
    <mergeCell ref="L5:M5"/>
    <mergeCell ref="Z5:AA5"/>
    <mergeCell ref="A3:M3"/>
    <mergeCell ref="N3:W6"/>
    <mergeCell ref="A4:B6"/>
    <mergeCell ref="E4:F4"/>
    <mergeCell ref="H4:M4"/>
    <mergeCell ref="D6:M6"/>
    <mergeCell ref="Z6:AA6"/>
    <mergeCell ref="H9:M9"/>
    <mergeCell ref="N9:S9"/>
    <mergeCell ref="T9:Y9"/>
    <mergeCell ref="Z9:AC9"/>
    <mergeCell ref="AZ18:BA139"/>
    <mergeCell ref="A11:A12"/>
    <mergeCell ref="B11:B12"/>
    <mergeCell ref="C11:C12"/>
    <mergeCell ref="D11:D12"/>
    <mergeCell ref="E11:E12"/>
    <mergeCell ref="F11:F12"/>
    <mergeCell ref="G11:G12"/>
    <mergeCell ref="H11:H12"/>
    <mergeCell ref="A17:Z17"/>
    <mergeCell ref="T18:Y29"/>
    <mergeCell ref="Z18:Z29"/>
    <mergeCell ref="AA18:AA29"/>
    <mergeCell ref="AQ18:AX139"/>
    <mergeCell ref="AY18:AY139"/>
  </mergeCells>
  <conditionalFormatting sqref="AC11:AC16">
    <cfRule type="cellIs" dxfId="5"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427"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0BD75F-F20C-49E9-B7E3-0940FCFFBF10}">
          <x14:formula1>
            <xm:f>Lista!$V$8:$V$14</xm:f>
          </x14:formula1>
          <xm:sqref>H4:M4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9AB81-8FD0-476A-A75A-E04655C9793E}">
  <sheetPr codeName="Hoja9"/>
  <dimension ref="A3:AG48"/>
  <sheetViews>
    <sheetView view="pageBreakPreview" topLeftCell="C1" zoomScale="55" zoomScaleNormal="52" zoomScaleSheetLayoutView="55" workbookViewId="0">
      <selection activeCell="D8" sqref="D8"/>
    </sheetView>
  </sheetViews>
  <sheetFormatPr defaultColWidth="11.28515625" defaultRowHeight="14.45"/>
  <cols>
    <col min="1" max="1" width="17.140625" style="3" customWidth="1"/>
    <col min="2" max="2" width="51.42578125" style="3" customWidth="1"/>
    <col min="3" max="3" width="52.28515625" style="3" customWidth="1"/>
    <col min="4" max="4" width="213.7109375" style="3" customWidth="1"/>
    <col min="5" max="7" width="28.28515625" style="3" customWidth="1"/>
    <col min="8" max="8" width="31.28515625" style="3" customWidth="1"/>
    <col min="9" max="9" width="30.140625" style="3" customWidth="1"/>
    <col min="10" max="12" width="25.28515625" style="3" customWidth="1"/>
    <col min="13" max="13" width="33.7109375" style="3" bestFit="1" customWidth="1"/>
    <col min="14" max="14" width="25.28515625" style="3" customWidth="1"/>
    <col min="15" max="17" width="24.28515625" style="3" customWidth="1"/>
    <col min="18" max="18" width="29.5703125" style="3" customWidth="1"/>
    <col min="19" max="19" width="30.28515625" style="3" customWidth="1"/>
    <col min="20" max="23" width="24.28515625" style="3" customWidth="1"/>
    <col min="24" max="24" width="32.5703125" style="3" customWidth="1"/>
    <col min="25" max="25" width="31.7109375" style="3" customWidth="1"/>
    <col min="26" max="26" width="24.28515625" style="3" customWidth="1"/>
    <col min="27" max="27" width="33.42578125" style="3" bestFit="1" customWidth="1"/>
    <col min="28" max="28" width="47.7109375" style="3" customWidth="1"/>
    <col min="29" max="29" width="24.28515625" style="3" customWidth="1"/>
    <col min="30" max="30" width="56.28515625" style="3" customWidth="1"/>
    <col min="31" max="16384" width="11.28515625" style="3"/>
  </cols>
  <sheetData>
    <row r="3" spans="1:33" s="1" customFormat="1" ht="93.6">
      <c r="A3" s="209" t="s">
        <v>0</v>
      </c>
      <c r="B3" s="209"/>
      <c r="C3" s="209"/>
      <c r="D3" s="209"/>
      <c r="E3" s="209"/>
      <c r="F3" s="209"/>
      <c r="G3" s="209"/>
      <c r="H3" s="209"/>
      <c r="I3" s="209"/>
      <c r="J3" s="209"/>
      <c r="K3" s="209"/>
      <c r="L3" s="209"/>
      <c r="M3" s="209"/>
      <c r="N3" s="210" t="s">
        <v>1</v>
      </c>
      <c r="O3" s="210"/>
      <c r="P3" s="210"/>
      <c r="Q3" s="210"/>
      <c r="R3" s="210"/>
      <c r="S3" s="210"/>
      <c r="T3" s="210"/>
      <c r="U3" s="210"/>
      <c r="V3" s="210"/>
      <c r="W3" s="210"/>
      <c r="X3" s="33"/>
      <c r="Y3" s="33"/>
      <c r="Z3" s="33"/>
      <c r="AA3" s="33"/>
      <c r="AB3" s="33"/>
      <c r="AC3" s="33"/>
    </row>
    <row r="4" spans="1:33" s="2" customFormat="1" ht="93.6">
      <c r="A4" s="211"/>
      <c r="B4" s="211"/>
      <c r="C4" s="45" t="s">
        <v>2</v>
      </c>
      <c r="D4" s="17"/>
      <c r="E4" s="196" t="s">
        <v>3</v>
      </c>
      <c r="F4" s="196"/>
      <c r="G4" s="17"/>
      <c r="H4" s="212" t="s">
        <v>4</v>
      </c>
      <c r="I4" s="212"/>
      <c r="J4" s="212"/>
      <c r="K4" s="212"/>
      <c r="L4" s="212"/>
      <c r="M4" s="212"/>
      <c r="N4" s="210"/>
      <c r="O4" s="210"/>
      <c r="P4" s="210"/>
      <c r="Q4" s="210"/>
      <c r="R4" s="210"/>
      <c r="S4" s="210"/>
      <c r="T4" s="210"/>
      <c r="U4" s="210"/>
      <c r="V4" s="210"/>
      <c r="W4" s="210"/>
      <c r="Z4" s="197" t="s">
        <v>5</v>
      </c>
      <c r="AA4" s="197"/>
      <c r="AB4" s="151">
        <f>IF(B11="","",AA17)</f>
        <v>1585640526.2825003</v>
      </c>
      <c r="AC4" s="38"/>
    </row>
    <row r="5" spans="1:33" s="2" customFormat="1" ht="93.6">
      <c r="A5" s="211"/>
      <c r="B5" s="211"/>
      <c r="C5" s="20" t="s">
        <v>6</v>
      </c>
      <c r="D5" s="213" t="s">
        <v>7</v>
      </c>
      <c r="E5" s="214"/>
      <c r="F5" s="215"/>
      <c r="G5" s="104"/>
      <c r="H5" s="20" t="s">
        <v>8</v>
      </c>
      <c r="I5" s="213" t="s">
        <v>9</v>
      </c>
      <c r="J5" s="215"/>
      <c r="K5" s="20" t="s">
        <v>10</v>
      </c>
      <c r="L5" s="213"/>
      <c r="M5" s="215"/>
      <c r="N5" s="210"/>
      <c r="O5" s="210"/>
      <c r="P5" s="210"/>
      <c r="Q5" s="210"/>
      <c r="R5" s="210"/>
      <c r="S5" s="210"/>
      <c r="T5" s="210"/>
      <c r="U5" s="210"/>
      <c r="V5" s="210"/>
      <c r="W5" s="210"/>
      <c r="Z5" s="197" t="s">
        <v>11</v>
      </c>
      <c r="AA5" s="197"/>
      <c r="AB5" s="151">
        <v>0</v>
      </c>
      <c r="AC5" s="38"/>
    </row>
    <row r="6" spans="1:33" s="2" customFormat="1" ht="93.6">
      <c r="A6" s="211"/>
      <c r="B6" s="211"/>
      <c r="C6" s="46" t="s">
        <v>12</v>
      </c>
      <c r="D6" s="196" t="s">
        <v>13</v>
      </c>
      <c r="E6" s="196"/>
      <c r="F6" s="196"/>
      <c r="G6" s="196"/>
      <c r="H6" s="196"/>
      <c r="I6" s="196"/>
      <c r="J6" s="196"/>
      <c r="K6" s="196"/>
      <c r="L6" s="196"/>
      <c r="M6" s="196"/>
      <c r="N6" s="210"/>
      <c r="O6" s="210"/>
      <c r="P6" s="210"/>
      <c r="Q6" s="210"/>
      <c r="R6" s="210"/>
      <c r="S6" s="210"/>
      <c r="T6" s="210"/>
      <c r="U6" s="210"/>
      <c r="V6" s="210"/>
      <c r="W6" s="210"/>
      <c r="Z6" s="197" t="s">
        <v>14</v>
      </c>
      <c r="AA6" s="197"/>
      <c r="AB6" s="152">
        <f>AB4+AB5</f>
        <v>1585640526.2825003</v>
      </c>
      <c r="AC6" s="36"/>
    </row>
    <row r="8" spans="1:33">
      <c r="A8" s="4"/>
      <c r="J8" s="16"/>
      <c r="K8" s="16"/>
      <c r="L8" s="16"/>
      <c r="M8" s="16"/>
      <c r="P8" s="16"/>
      <c r="Q8" s="16"/>
      <c r="R8" s="16"/>
      <c r="S8" s="16"/>
      <c r="V8" s="16"/>
      <c r="W8" s="16"/>
      <c r="X8" s="16"/>
      <c r="Y8" s="16"/>
      <c r="Z8" s="16"/>
    </row>
    <row r="9" spans="1:33" s="18" customFormat="1" ht="23.45">
      <c r="H9" s="198" t="s">
        <v>15</v>
      </c>
      <c r="I9" s="199"/>
      <c r="J9" s="199"/>
      <c r="K9" s="199"/>
      <c r="L9" s="199"/>
      <c r="M9" s="200"/>
      <c r="N9" s="201" t="s">
        <v>16</v>
      </c>
      <c r="O9" s="202"/>
      <c r="P9" s="202"/>
      <c r="Q9" s="202"/>
      <c r="R9" s="202"/>
      <c r="S9" s="203"/>
      <c r="T9" s="204" t="s">
        <v>17</v>
      </c>
      <c r="U9" s="205"/>
      <c r="V9" s="205"/>
      <c r="W9" s="205"/>
      <c r="X9" s="205"/>
      <c r="Y9" s="206"/>
      <c r="Z9" s="207" t="s">
        <v>18</v>
      </c>
      <c r="AA9" s="208"/>
      <c r="AB9" s="208"/>
      <c r="AC9" s="208"/>
    </row>
    <row r="10" spans="1:33" s="18" customFormat="1" ht="93.6">
      <c r="A10" s="88" t="s">
        <v>19</v>
      </c>
      <c r="B10" s="88" t="s">
        <v>20</v>
      </c>
      <c r="C10" s="88" t="s">
        <v>21</v>
      </c>
      <c r="D10" s="88" t="s">
        <v>22</v>
      </c>
      <c r="E10" s="88" t="s">
        <v>23</v>
      </c>
      <c r="F10" s="88" t="s">
        <v>24</v>
      </c>
      <c r="G10" s="88" t="s">
        <v>25</v>
      </c>
      <c r="H10" s="89" t="s">
        <v>26</v>
      </c>
      <c r="I10" s="89" t="s">
        <v>27</v>
      </c>
      <c r="J10" s="89" t="s">
        <v>28</v>
      </c>
      <c r="K10" s="89" t="s">
        <v>29</v>
      </c>
      <c r="L10" s="89" t="s">
        <v>30</v>
      </c>
      <c r="M10" s="89" t="s">
        <v>31</v>
      </c>
      <c r="N10" s="88" t="s">
        <v>32</v>
      </c>
      <c r="O10" s="88" t="s">
        <v>27</v>
      </c>
      <c r="P10" s="88" t="s">
        <v>28</v>
      </c>
      <c r="Q10" s="88" t="s">
        <v>29</v>
      </c>
      <c r="R10" s="88" t="s">
        <v>30</v>
      </c>
      <c r="S10" s="88" t="s">
        <v>31</v>
      </c>
      <c r="T10" s="90" t="s">
        <v>33</v>
      </c>
      <c r="U10" s="90" t="s">
        <v>27</v>
      </c>
      <c r="V10" s="90" t="s">
        <v>28</v>
      </c>
      <c r="W10" s="90" t="s">
        <v>29</v>
      </c>
      <c r="X10" s="90" t="s">
        <v>30</v>
      </c>
      <c r="Y10" s="90" t="s">
        <v>31</v>
      </c>
      <c r="Z10" s="89" t="s">
        <v>34</v>
      </c>
      <c r="AA10" s="89" t="s">
        <v>35</v>
      </c>
      <c r="AB10" s="89" t="s">
        <v>36</v>
      </c>
      <c r="AC10" s="89" t="s">
        <v>37</v>
      </c>
      <c r="AD10" s="91" t="s">
        <v>38</v>
      </c>
    </row>
    <row r="11" spans="1:33" s="7" customFormat="1" ht="279" customHeight="1">
      <c r="A11" s="189">
        <v>1</v>
      </c>
      <c r="B11" s="189" t="s">
        <v>41</v>
      </c>
      <c r="C11" s="189" t="s">
        <v>42</v>
      </c>
      <c r="D11" s="191" t="s">
        <v>43</v>
      </c>
      <c r="E11" s="193" t="s">
        <v>44</v>
      </c>
      <c r="F11" s="183">
        <v>170</v>
      </c>
      <c r="G11" s="183" t="s">
        <v>45</v>
      </c>
      <c r="H11" s="185" t="s">
        <v>46</v>
      </c>
      <c r="I11" s="187">
        <v>5860000</v>
      </c>
      <c r="J11" s="177">
        <f>I11*19%</f>
        <v>1113400</v>
      </c>
      <c r="K11" s="177">
        <f>I11+J11</f>
        <v>6973400</v>
      </c>
      <c r="L11" s="177">
        <f>IF(B11="","",(I11*F11))</f>
        <v>996200000</v>
      </c>
      <c r="M11" s="177">
        <f>IF(B11="","",(K11*F11))</f>
        <v>1185478000</v>
      </c>
      <c r="N11" s="179" t="s">
        <v>47</v>
      </c>
      <c r="O11" s="181">
        <v>4668243</v>
      </c>
      <c r="P11" s="171">
        <f>(O11*19%)-116706-51368</f>
        <v>718892.17</v>
      </c>
      <c r="Q11" s="171">
        <f>O11+P11</f>
        <v>5387135.1699999999</v>
      </c>
      <c r="R11" s="171">
        <f>IF(B11="","",(O11*F11))</f>
        <v>793601310</v>
      </c>
      <c r="S11" s="171">
        <f>IF(B11="","",(Q11*F11))</f>
        <v>915812978.89999998</v>
      </c>
      <c r="T11" s="173" t="s">
        <v>48</v>
      </c>
      <c r="U11" s="175">
        <f>6750000/1.19</f>
        <v>5672268.9075630251</v>
      </c>
      <c r="V11" s="165">
        <f>U11*19%</f>
        <v>1077731.0924369749</v>
      </c>
      <c r="W11" s="165">
        <f>U11+V11</f>
        <v>6750000</v>
      </c>
      <c r="X11" s="165">
        <f>IF(B11="","",(U11*F11))</f>
        <v>964285714.28571427</v>
      </c>
      <c r="Y11" s="165">
        <f>IF(B11="","",(W11*F11))</f>
        <v>1147500000</v>
      </c>
      <c r="Z11" s="167">
        <f>IF(A11="","",AVERAGE(K11,Q11,W11))</f>
        <v>6370178.3900000006</v>
      </c>
      <c r="AA11" s="167">
        <f>IF(B11="","",Z11*F11)</f>
        <v>1082930326.3000002</v>
      </c>
      <c r="AB11" s="167">
        <f>IF(B11="","",STDEV(M11,S11,Y11))</f>
        <v>145968277.28143257</v>
      </c>
      <c r="AC11" s="169">
        <f>IF(B11="","",(AB11/AA11))</f>
        <v>0.13479009104875278</v>
      </c>
      <c r="AD11" s="161"/>
      <c r="AG11" s="7">
        <v>1</v>
      </c>
    </row>
    <row r="12" spans="1:33" s="7" customFormat="1" ht="363.6" customHeight="1">
      <c r="A12" s="190"/>
      <c r="B12" s="190"/>
      <c r="C12" s="190"/>
      <c r="D12" s="192"/>
      <c r="E12" s="194"/>
      <c r="F12" s="184"/>
      <c r="G12" s="184"/>
      <c r="H12" s="186"/>
      <c r="I12" s="188"/>
      <c r="J12" s="178"/>
      <c r="K12" s="178"/>
      <c r="L12" s="178"/>
      <c r="M12" s="178"/>
      <c r="N12" s="180"/>
      <c r="O12" s="182"/>
      <c r="P12" s="172"/>
      <c r="Q12" s="172"/>
      <c r="R12" s="172"/>
      <c r="S12" s="172"/>
      <c r="T12" s="174"/>
      <c r="U12" s="176"/>
      <c r="V12" s="166"/>
      <c r="W12" s="166"/>
      <c r="X12" s="166"/>
      <c r="Y12" s="166"/>
      <c r="Z12" s="168"/>
      <c r="AA12" s="168"/>
      <c r="AB12" s="168"/>
      <c r="AC12" s="170"/>
      <c r="AD12" s="162"/>
    </row>
    <row r="13" spans="1:33" s="7" customFormat="1" ht="279" customHeight="1">
      <c r="A13" s="189">
        <v>2</v>
      </c>
      <c r="B13" s="189" t="s">
        <v>41</v>
      </c>
      <c r="C13" s="189" t="s">
        <v>51</v>
      </c>
      <c r="D13" s="191" t="s">
        <v>52</v>
      </c>
      <c r="E13" s="193" t="s">
        <v>44</v>
      </c>
      <c r="F13" s="183">
        <v>75</v>
      </c>
      <c r="G13" s="183" t="s">
        <v>45</v>
      </c>
      <c r="H13" s="185" t="s">
        <v>46</v>
      </c>
      <c r="I13" s="187">
        <v>6870000</v>
      </c>
      <c r="J13" s="177">
        <f t="shared" ref="J13:J15" si="0">I13*19%</f>
        <v>1305300</v>
      </c>
      <c r="K13" s="177">
        <f t="shared" ref="K13:K15" si="1">I13+J13</f>
        <v>8175300</v>
      </c>
      <c r="L13" s="177">
        <f t="shared" ref="L13:L15" si="2">IF(B13="","",(I13*F13))</f>
        <v>515250000</v>
      </c>
      <c r="M13" s="177">
        <f t="shared" ref="M13:M15" si="3">IF(B13="","",(K13*F13))</f>
        <v>613147500</v>
      </c>
      <c r="N13" s="179" t="s">
        <v>48</v>
      </c>
      <c r="O13" s="181">
        <f>5570000/1.19</f>
        <v>4680672.2689075628</v>
      </c>
      <c r="P13" s="171">
        <f t="shared" ref="P13:P15" si="4">O13*19%</f>
        <v>889327.73109243694</v>
      </c>
      <c r="Q13" s="171">
        <f t="shared" ref="Q13:Q15" si="5">O13+P13</f>
        <v>5570000</v>
      </c>
      <c r="R13" s="171">
        <f t="shared" ref="R13:R15" si="6">IF(B13="","",(O13*F13))</f>
        <v>351050420.16806722</v>
      </c>
      <c r="S13" s="171">
        <f t="shared" ref="S13:S15" si="7">IF(B13="","",(Q13*F13))</f>
        <v>417750000</v>
      </c>
      <c r="T13" s="173" t="s">
        <v>53</v>
      </c>
      <c r="U13" s="175">
        <v>5041176.47</v>
      </c>
      <c r="V13" s="165">
        <f t="shared" ref="V13:V15" si="8">U13*19%</f>
        <v>957823.52929999994</v>
      </c>
      <c r="W13" s="165">
        <f t="shared" ref="W13:W15" si="9">U13+V13</f>
        <v>5998999.9992999993</v>
      </c>
      <c r="X13" s="165">
        <f t="shared" ref="X13:X15" si="10">IF(B13="","",(U13*F13))</f>
        <v>378088235.25</v>
      </c>
      <c r="Y13" s="165">
        <f t="shared" ref="Y13:Y15" si="11">IF(B13="","",(W13*F13))</f>
        <v>449924999.94749993</v>
      </c>
      <c r="Z13" s="167">
        <f t="shared" ref="Z13:Z15" si="12">IF(A13="","",AVERAGE(K13,Q13,W13))</f>
        <v>6581433.3330999995</v>
      </c>
      <c r="AA13" s="167">
        <f t="shared" ref="AA13:AA15" si="13">IF(B13="","",Z13*F13)</f>
        <v>493607499.98249996</v>
      </c>
      <c r="AB13" s="167">
        <f t="shared" ref="AB13:AB15" si="14">IF(B13="","",STDEV(M13,S13,Y13))</f>
        <v>104767200.77649921</v>
      </c>
      <c r="AC13" s="169">
        <f t="shared" ref="AC13:AC15" si="15">IF(B13="","",(AB13/AA13))</f>
        <v>0.2122479921399362</v>
      </c>
      <c r="AD13" s="161"/>
      <c r="AG13" s="7">
        <v>2</v>
      </c>
    </row>
    <row r="14" spans="1:33" s="7" customFormat="1" ht="363.6" customHeight="1">
      <c r="A14" s="190"/>
      <c r="B14" s="190"/>
      <c r="C14" s="190"/>
      <c r="D14" s="192"/>
      <c r="E14" s="194"/>
      <c r="F14" s="184"/>
      <c r="G14" s="184"/>
      <c r="H14" s="186"/>
      <c r="I14" s="188"/>
      <c r="J14" s="178"/>
      <c r="K14" s="178"/>
      <c r="L14" s="178"/>
      <c r="M14" s="178"/>
      <c r="N14" s="180"/>
      <c r="O14" s="182"/>
      <c r="P14" s="172"/>
      <c r="Q14" s="172"/>
      <c r="R14" s="172"/>
      <c r="S14" s="172"/>
      <c r="T14" s="174"/>
      <c r="U14" s="176"/>
      <c r="V14" s="166"/>
      <c r="W14" s="166"/>
      <c r="X14" s="166"/>
      <c r="Y14" s="166"/>
      <c r="Z14" s="168"/>
      <c r="AA14" s="168"/>
      <c r="AB14" s="168"/>
      <c r="AC14" s="170"/>
      <c r="AD14" s="162"/>
    </row>
    <row r="15" spans="1:33" s="7" customFormat="1" ht="279" customHeight="1">
      <c r="A15" s="189">
        <v>3</v>
      </c>
      <c r="B15" s="189" t="s">
        <v>41</v>
      </c>
      <c r="C15" s="189" t="s">
        <v>54</v>
      </c>
      <c r="D15" s="191" t="s">
        <v>55</v>
      </c>
      <c r="E15" s="193" t="s">
        <v>44</v>
      </c>
      <c r="F15" s="183">
        <v>1</v>
      </c>
      <c r="G15" s="183" t="s">
        <v>45</v>
      </c>
      <c r="H15" s="185" t="s">
        <v>46</v>
      </c>
      <c r="I15" s="187">
        <v>8680000</v>
      </c>
      <c r="J15" s="177">
        <f t="shared" si="0"/>
        <v>1649200</v>
      </c>
      <c r="K15" s="177">
        <f t="shared" si="1"/>
        <v>10329200</v>
      </c>
      <c r="L15" s="177">
        <f t="shared" si="2"/>
        <v>8680000</v>
      </c>
      <c r="M15" s="177">
        <f t="shared" si="3"/>
        <v>10329200</v>
      </c>
      <c r="N15" s="179" t="s">
        <v>56</v>
      </c>
      <c r="O15" s="181">
        <f>7989000/1.19</f>
        <v>6713445.3781512612</v>
      </c>
      <c r="P15" s="171">
        <f t="shared" si="4"/>
        <v>1275554.6218487397</v>
      </c>
      <c r="Q15" s="171">
        <f t="shared" si="5"/>
        <v>7989000.0000000009</v>
      </c>
      <c r="R15" s="171">
        <f t="shared" si="6"/>
        <v>6713445.3781512612</v>
      </c>
      <c r="S15" s="171">
        <f t="shared" si="7"/>
        <v>7989000.0000000009</v>
      </c>
      <c r="T15" s="173" t="s">
        <v>57</v>
      </c>
      <c r="U15" s="175">
        <f>8989900/1.19</f>
        <v>7554537.8151260512</v>
      </c>
      <c r="V15" s="165">
        <f t="shared" si="8"/>
        <v>1435362.1848739497</v>
      </c>
      <c r="W15" s="165">
        <f t="shared" si="9"/>
        <v>8989900</v>
      </c>
      <c r="X15" s="165">
        <f t="shared" si="10"/>
        <v>7554537.8151260512</v>
      </c>
      <c r="Y15" s="165">
        <f t="shared" si="11"/>
        <v>8989900</v>
      </c>
      <c r="Z15" s="167">
        <f t="shared" si="12"/>
        <v>9102700</v>
      </c>
      <c r="AA15" s="167">
        <f t="shared" si="13"/>
        <v>9102700</v>
      </c>
      <c r="AB15" s="167">
        <f t="shared" si="14"/>
        <v>1174170.7243838096</v>
      </c>
      <c r="AC15" s="169">
        <f t="shared" si="15"/>
        <v>0.12899147773559599</v>
      </c>
      <c r="AD15" s="161"/>
      <c r="AG15" s="7">
        <v>3</v>
      </c>
    </row>
    <row r="16" spans="1:33" s="7" customFormat="1" ht="363.6" customHeight="1">
      <c r="A16" s="190"/>
      <c r="B16" s="190"/>
      <c r="C16" s="190"/>
      <c r="D16" s="192"/>
      <c r="E16" s="194"/>
      <c r="F16" s="184"/>
      <c r="G16" s="184"/>
      <c r="H16" s="186"/>
      <c r="I16" s="188"/>
      <c r="J16" s="178"/>
      <c r="K16" s="178"/>
      <c r="L16" s="178"/>
      <c r="M16" s="178"/>
      <c r="N16" s="180"/>
      <c r="O16" s="182"/>
      <c r="P16" s="172"/>
      <c r="Q16" s="172"/>
      <c r="R16" s="172"/>
      <c r="S16" s="172"/>
      <c r="T16" s="174"/>
      <c r="U16" s="176"/>
      <c r="V16" s="166"/>
      <c r="W16" s="166"/>
      <c r="X16" s="166"/>
      <c r="Y16" s="166"/>
      <c r="Z16" s="168"/>
      <c r="AA16" s="168"/>
      <c r="AB16" s="168"/>
      <c r="AC16" s="170"/>
      <c r="AD16" s="162"/>
    </row>
    <row r="17" spans="1:33" s="7" customFormat="1" ht="28.9">
      <c r="A17" s="195" t="s">
        <v>1044</v>
      </c>
      <c r="B17" s="195"/>
      <c r="C17" s="195"/>
      <c r="D17" s="195"/>
      <c r="E17" s="195"/>
      <c r="F17" s="195"/>
      <c r="G17" s="195"/>
      <c r="H17" s="195"/>
      <c r="I17" s="195"/>
      <c r="J17" s="195"/>
      <c r="K17" s="195"/>
      <c r="L17" s="195"/>
      <c r="M17" s="195"/>
      <c r="N17" s="195"/>
      <c r="O17" s="195"/>
      <c r="P17" s="195"/>
      <c r="Q17" s="195"/>
      <c r="R17" s="195"/>
      <c r="S17" s="195"/>
      <c r="T17" s="195"/>
      <c r="U17" s="195"/>
      <c r="V17" s="195"/>
      <c r="W17" s="195"/>
      <c r="X17" s="195"/>
      <c r="Y17" s="195"/>
      <c r="Z17" s="195"/>
      <c r="AA17" s="153">
        <f>SUM(AA11:AA16)</f>
        <v>1585640526.2825003</v>
      </c>
      <c r="AG17" s="7">
        <v>56</v>
      </c>
    </row>
    <row r="18" spans="1:33" s="7" customFormat="1">
      <c r="A18" s="3"/>
      <c r="B18" s="3"/>
      <c r="C18" s="3"/>
      <c r="D18" s="3"/>
      <c r="E18" s="3"/>
      <c r="F18" s="3"/>
      <c r="G18" s="3"/>
      <c r="H18" s="3"/>
      <c r="I18" s="3"/>
      <c r="J18" s="3"/>
      <c r="K18" s="3"/>
      <c r="L18" s="3"/>
      <c r="M18" s="3"/>
      <c r="N18" s="3"/>
      <c r="O18" s="3"/>
      <c r="P18" s="70"/>
      <c r="Q18" s="70"/>
      <c r="R18" s="70"/>
      <c r="S18" s="70"/>
      <c r="T18" s="70"/>
      <c r="AG18" s="7">
        <v>79</v>
      </c>
    </row>
    <row r="19" spans="1:33" s="7" customFormat="1">
      <c r="A19" s="3"/>
      <c r="B19" s="3"/>
      <c r="C19" s="3"/>
      <c r="D19" s="3"/>
      <c r="E19" s="3"/>
      <c r="F19" s="3"/>
      <c r="G19" s="3"/>
      <c r="H19" s="3"/>
      <c r="I19" s="3"/>
      <c r="J19" s="3"/>
      <c r="K19" s="3"/>
      <c r="L19" s="3"/>
      <c r="M19" s="3"/>
      <c r="N19" s="3"/>
      <c r="O19" s="3"/>
      <c r="P19" s="70"/>
      <c r="Q19" s="70"/>
      <c r="R19" s="70"/>
      <c r="S19" s="70"/>
      <c r="T19" s="70"/>
      <c r="AG19" s="7">
        <v>80</v>
      </c>
    </row>
    <row r="20" spans="1:33" s="7" customFormat="1">
      <c r="A20" s="3"/>
      <c r="B20" s="3"/>
      <c r="C20" s="3"/>
      <c r="D20" s="3"/>
      <c r="E20" s="3"/>
      <c r="F20" s="3"/>
      <c r="G20" s="3"/>
      <c r="H20" s="3"/>
      <c r="I20" s="3"/>
      <c r="J20" s="3"/>
      <c r="K20" s="3"/>
      <c r="L20" s="3"/>
      <c r="M20" s="3"/>
      <c r="N20" s="3"/>
      <c r="O20" s="3"/>
      <c r="P20" s="70"/>
      <c r="Q20" s="70"/>
      <c r="R20" s="70"/>
      <c r="S20" s="70"/>
      <c r="T20" s="70"/>
      <c r="AG20" s="7">
        <v>81</v>
      </c>
    </row>
    <row r="21" spans="1:33" s="7" customFormat="1">
      <c r="A21" s="3"/>
      <c r="B21" s="3"/>
      <c r="C21" s="3"/>
      <c r="D21" s="3"/>
      <c r="E21" s="3"/>
      <c r="F21" s="3"/>
      <c r="G21" s="3"/>
      <c r="H21" s="3"/>
      <c r="I21" s="3"/>
      <c r="J21" s="3"/>
      <c r="K21" s="3"/>
      <c r="L21" s="3"/>
      <c r="M21" s="3"/>
      <c r="N21" s="3"/>
      <c r="O21" s="3"/>
      <c r="P21" s="70"/>
      <c r="Q21" s="70"/>
      <c r="R21" s="70"/>
      <c r="S21" s="70"/>
      <c r="T21" s="70"/>
      <c r="AG21" s="7">
        <v>82</v>
      </c>
    </row>
    <row r="22" spans="1:33" s="7" customFormat="1" ht="43.15" customHeight="1">
      <c r="A22" s="3"/>
      <c r="B22" s="3"/>
      <c r="C22" s="3"/>
      <c r="D22" s="3"/>
      <c r="E22" s="3"/>
      <c r="F22" s="3"/>
      <c r="G22" s="3"/>
      <c r="H22" s="3"/>
      <c r="I22" s="3"/>
      <c r="J22" s="3"/>
      <c r="K22" s="3"/>
      <c r="L22" s="3"/>
      <c r="M22" s="3"/>
      <c r="N22" s="3"/>
      <c r="O22" s="3"/>
      <c r="P22" s="70"/>
      <c r="Q22" s="70"/>
      <c r="R22" s="70"/>
      <c r="S22" s="70"/>
      <c r="T22" s="163" t="s">
        <v>1045</v>
      </c>
      <c r="U22" s="163"/>
      <c r="V22" s="163"/>
      <c r="W22" s="163"/>
      <c r="X22" s="163"/>
      <c r="Y22" s="163"/>
      <c r="Z22" s="163"/>
      <c r="AA22" s="163"/>
      <c r="AG22" s="7">
        <v>83</v>
      </c>
    </row>
    <row r="23" spans="1:33" s="7" customFormat="1" ht="194.45" customHeight="1">
      <c r="A23" s="3"/>
      <c r="B23" s="3"/>
      <c r="C23" s="3"/>
      <c r="D23" s="3"/>
      <c r="E23" s="3"/>
      <c r="F23" s="3"/>
      <c r="G23" s="3"/>
      <c r="H23" s="3"/>
      <c r="I23" s="3"/>
      <c r="J23" s="3"/>
      <c r="K23" s="3"/>
      <c r="L23" s="3"/>
      <c r="M23" s="3"/>
      <c r="N23" s="3"/>
      <c r="O23" s="3"/>
      <c r="P23" s="70"/>
      <c r="Q23" s="70"/>
      <c r="R23" s="70"/>
      <c r="S23" s="70"/>
      <c r="T23" s="164" t="s">
        <v>1046</v>
      </c>
      <c r="U23" s="164"/>
      <c r="V23" s="164"/>
      <c r="W23" s="164"/>
      <c r="X23" s="164"/>
      <c r="Y23" s="164"/>
      <c r="Z23" s="158" t="s">
        <v>1047</v>
      </c>
      <c r="AA23" s="155">
        <f>AA17</f>
        <v>1585640526.2825003</v>
      </c>
      <c r="AG23" s="7">
        <v>84</v>
      </c>
    </row>
    <row r="24" spans="1:33" s="7" customFormat="1" ht="14.45" customHeight="1">
      <c r="A24" s="3"/>
      <c r="B24" s="3"/>
      <c r="C24" s="3"/>
      <c r="D24" s="3"/>
      <c r="E24" s="3"/>
      <c r="F24" s="3"/>
      <c r="G24" s="3"/>
      <c r="H24" s="3"/>
      <c r="I24" s="3"/>
      <c r="J24" s="3"/>
      <c r="K24" s="3"/>
      <c r="L24" s="3"/>
      <c r="M24" s="3"/>
      <c r="N24" s="3"/>
      <c r="O24" s="3"/>
      <c r="P24" s="70"/>
      <c r="Q24" s="70"/>
      <c r="R24" s="70"/>
      <c r="S24" s="70"/>
      <c r="T24" s="164"/>
      <c r="U24" s="164"/>
      <c r="V24" s="164"/>
      <c r="W24" s="164"/>
      <c r="X24" s="164"/>
      <c r="Y24" s="164"/>
      <c r="Z24" s="159"/>
      <c r="AA24" s="156"/>
      <c r="AG24" s="7">
        <v>85</v>
      </c>
    </row>
    <row r="25" spans="1:33" s="7" customFormat="1">
      <c r="A25" s="3"/>
      <c r="B25" s="3"/>
      <c r="C25" s="3"/>
      <c r="D25" s="3"/>
      <c r="E25" s="3"/>
      <c r="F25" s="3"/>
      <c r="G25" s="3"/>
      <c r="H25" s="3"/>
      <c r="I25" s="3"/>
      <c r="J25" s="3"/>
      <c r="K25" s="3"/>
      <c r="L25" s="3"/>
      <c r="M25" s="3"/>
      <c r="N25" s="3"/>
      <c r="O25" s="3"/>
      <c r="P25" s="70"/>
      <c r="Q25" s="70"/>
      <c r="R25" s="70"/>
      <c r="S25" s="70"/>
      <c r="T25" s="164"/>
      <c r="U25" s="164"/>
      <c r="V25" s="164"/>
      <c r="W25" s="164"/>
      <c r="X25" s="164"/>
      <c r="Y25" s="164"/>
      <c r="Z25" s="159"/>
      <c r="AA25" s="156"/>
      <c r="AG25" s="7">
        <v>86</v>
      </c>
    </row>
    <row r="26" spans="1:33" s="7" customFormat="1">
      <c r="A26" s="3"/>
      <c r="B26" s="3"/>
      <c r="C26" s="3"/>
      <c r="D26" s="3"/>
      <c r="E26" s="3"/>
      <c r="F26" s="3"/>
      <c r="G26" s="3"/>
      <c r="H26" s="3"/>
      <c r="I26" s="3"/>
      <c r="J26" s="3"/>
      <c r="K26" s="3"/>
      <c r="L26" s="3"/>
      <c r="M26" s="3"/>
      <c r="N26" s="3"/>
      <c r="O26" s="3"/>
      <c r="P26" s="70"/>
      <c r="Q26" s="70"/>
      <c r="R26" s="70"/>
      <c r="S26" s="70"/>
      <c r="T26" s="164"/>
      <c r="U26" s="164"/>
      <c r="V26" s="164"/>
      <c r="W26" s="164"/>
      <c r="X26" s="164"/>
      <c r="Y26" s="164"/>
      <c r="Z26" s="160"/>
      <c r="AA26" s="157"/>
      <c r="AG26" s="7">
        <v>87</v>
      </c>
    </row>
    <row r="27" spans="1:33" s="7" customFormat="1">
      <c r="A27" s="3"/>
      <c r="B27" s="3"/>
      <c r="C27" s="3"/>
      <c r="D27" s="3"/>
      <c r="E27" s="3"/>
      <c r="F27" s="3"/>
      <c r="G27" s="3"/>
      <c r="H27" s="3"/>
      <c r="I27" s="3"/>
      <c r="J27" s="3"/>
      <c r="K27" s="3"/>
      <c r="L27" s="3"/>
      <c r="M27" s="3"/>
      <c r="N27" s="3"/>
      <c r="O27" s="3"/>
      <c r="P27" s="70"/>
      <c r="Q27" s="70"/>
      <c r="R27" s="70"/>
      <c r="S27" s="70"/>
      <c r="T27" s="70"/>
      <c r="AG27" s="7">
        <v>88</v>
      </c>
    </row>
    <row r="28" spans="1:33" s="7" customFormat="1">
      <c r="A28" s="3"/>
      <c r="B28" s="3"/>
      <c r="C28" s="3"/>
      <c r="D28" s="3"/>
      <c r="E28" s="3"/>
      <c r="F28" s="3"/>
      <c r="G28" s="3"/>
      <c r="H28" s="3"/>
      <c r="I28" s="3"/>
      <c r="J28" s="3"/>
      <c r="K28" s="3"/>
      <c r="L28" s="3"/>
      <c r="M28" s="3"/>
      <c r="N28" s="3"/>
      <c r="O28" s="3"/>
      <c r="AG28" s="7">
        <v>89</v>
      </c>
    </row>
    <row r="29" spans="1:33" s="7" customForma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G29" s="7">
        <v>90</v>
      </c>
    </row>
    <row r="30" spans="1:33" s="7" customForma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G30" s="7">
        <v>91</v>
      </c>
    </row>
    <row r="31" spans="1:33" s="7" customForma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G31" s="7">
        <v>92</v>
      </c>
    </row>
    <row r="32" spans="1:33" s="7" customFormat="1" ht="14.4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G32" s="7">
        <v>93</v>
      </c>
    </row>
    <row r="33" spans="1:33" s="7" customFormat="1" ht="14.4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G33" s="7">
        <v>94</v>
      </c>
    </row>
    <row r="34" spans="1:33" s="7" customFormat="1" ht="14.4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G34" s="7">
        <v>95</v>
      </c>
    </row>
    <row r="35" spans="1:33" s="7" customFormat="1" ht="14.4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G35" s="7">
        <v>96</v>
      </c>
    </row>
    <row r="36" spans="1:33" s="7" customFormat="1" ht="14.4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G36" s="7">
        <v>97</v>
      </c>
    </row>
    <row r="37" spans="1:33" s="7" customForma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G37" s="7">
        <v>98</v>
      </c>
    </row>
    <row r="38" spans="1:33" s="7" customForma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G38" s="7">
        <v>99</v>
      </c>
    </row>
    <row r="39" spans="1:33" s="7" customForma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G39" s="7">
        <v>100</v>
      </c>
    </row>
    <row r="40" spans="1:33" s="7" customForma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G40" s="7">
        <v>101</v>
      </c>
    </row>
    <row r="41" spans="1:33" s="7" customForma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G41" s="7">
        <v>102</v>
      </c>
    </row>
    <row r="42" spans="1:33" s="7" customForma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G42" s="7">
        <v>103</v>
      </c>
    </row>
    <row r="43" spans="1:33" s="7" customForma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G43" s="7">
        <v>104</v>
      </c>
    </row>
    <row r="44" spans="1:33" s="7" customForma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G44" s="7">
        <v>105</v>
      </c>
    </row>
    <row r="45" spans="1:33" s="7" customForma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G45" s="7">
        <v>106</v>
      </c>
    </row>
    <row r="46" spans="1:33" s="7" customForma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G46" s="7">
        <v>107</v>
      </c>
    </row>
    <row r="47" spans="1:33" s="7" customForma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G47" s="7">
        <v>108</v>
      </c>
    </row>
    <row r="48" spans="1:33" s="7" customForma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G48" s="7">
        <v>109</v>
      </c>
    </row>
  </sheetData>
  <sheetProtection algorithmName="SHA-512" hashValue="dqWbLBqBau3PlsD8djRwa9Hi78BDJ7+T/XpLRQCyAMONRhYvA5K2gzPMUFXj0eoMlEjZnucu2k6Azm54IVmLuQ==" saltValue="n6l7jFMaAG+jQXY7LZaykg==" spinCount="100000" sheet="1" formatColumns="0" formatRows="0" insertColumns="0" insertRows="0" autoFilter="0"/>
  <autoFilter ref="A10:AG17" xr:uid="{CD4E1CA7-A360-49FE-9893-C36C580FA894}"/>
  <mergeCells count="111">
    <mergeCell ref="D6:M6"/>
    <mergeCell ref="Z6:AA6"/>
    <mergeCell ref="H9:M9"/>
    <mergeCell ref="N9:S9"/>
    <mergeCell ref="T9:Y9"/>
    <mergeCell ref="Z9:AC9"/>
    <mergeCell ref="A3:M3"/>
    <mergeCell ref="N3:W6"/>
    <mergeCell ref="A4:B6"/>
    <mergeCell ref="E4:F4"/>
    <mergeCell ref="H4:M4"/>
    <mergeCell ref="Z4:AA4"/>
    <mergeCell ref="D5:F5"/>
    <mergeCell ref="I5:J5"/>
    <mergeCell ref="L5:M5"/>
    <mergeCell ref="Z5:AA5"/>
    <mergeCell ref="A13:A14"/>
    <mergeCell ref="B13:B14"/>
    <mergeCell ref="C13:C14"/>
    <mergeCell ref="D13:D14"/>
    <mergeCell ref="E13:E14"/>
    <mergeCell ref="F13:F14"/>
    <mergeCell ref="T11:T12"/>
    <mergeCell ref="U11:U12"/>
    <mergeCell ref="V11:V12"/>
    <mergeCell ref="I11:I12"/>
    <mergeCell ref="J11:J12"/>
    <mergeCell ref="K11:K12"/>
    <mergeCell ref="L11:L12"/>
    <mergeCell ref="M11:M12"/>
    <mergeCell ref="N11:N12"/>
    <mergeCell ref="O11:O12"/>
    <mergeCell ref="G11:G12"/>
    <mergeCell ref="H11:H12"/>
    <mergeCell ref="P11:P12"/>
    <mergeCell ref="Q11:Q12"/>
    <mergeCell ref="R11:R12"/>
    <mergeCell ref="S11:S12"/>
    <mergeCell ref="A11:A12"/>
    <mergeCell ref="B11:B12"/>
    <mergeCell ref="G13:G14"/>
    <mergeCell ref="H13:H14"/>
    <mergeCell ref="I13:I14"/>
    <mergeCell ref="J13:J14"/>
    <mergeCell ref="K13:K14"/>
    <mergeCell ref="L13:L14"/>
    <mergeCell ref="Z11:Z12"/>
    <mergeCell ref="AA11:AA12"/>
    <mergeCell ref="AB11:AB12"/>
    <mergeCell ref="W11:W12"/>
    <mergeCell ref="X11:X12"/>
    <mergeCell ref="Y11:Y12"/>
    <mergeCell ref="S13:S14"/>
    <mergeCell ref="T13:T14"/>
    <mergeCell ref="U13:U14"/>
    <mergeCell ref="V13:V14"/>
    <mergeCell ref="W13:W14"/>
    <mergeCell ref="X13:X14"/>
    <mergeCell ref="M13:M14"/>
    <mergeCell ref="N13:N14"/>
    <mergeCell ref="O13:O14"/>
    <mergeCell ref="P13:P14"/>
    <mergeCell ref="Q13:Q14"/>
    <mergeCell ref="R13:R14"/>
    <mergeCell ref="G15:G16"/>
    <mergeCell ref="H15:H16"/>
    <mergeCell ref="I15:I16"/>
    <mergeCell ref="J15:J16"/>
    <mergeCell ref="K15:K16"/>
    <mergeCell ref="L15:L16"/>
    <mergeCell ref="A15:A16"/>
    <mergeCell ref="B15:B16"/>
    <mergeCell ref="C15:C16"/>
    <mergeCell ref="D15:D16"/>
    <mergeCell ref="E15:E16"/>
    <mergeCell ref="F15:F16"/>
    <mergeCell ref="S15:S16"/>
    <mergeCell ref="T15:T16"/>
    <mergeCell ref="U15:U16"/>
    <mergeCell ref="V15:V16"/>
    <mergeCell ref="W15:W16"/>
    <mergeCell ref="X15:X16"/>
    <mergeCell ref="M15:M16"/>
    <mergeCell ref="N15:N16"/>
    <mergeCell ref="O15:O16"/>
    <mergeCell ref="P15:P16"/>
    <mergeCell ref="Q15:Q16"/>
    <mergeCell ref="R15:R16"/>
    <mergeCell ref="AA23:AA26"/>
    <mergeCell ref="Z23:Z26"/>
    <mergeCell ref="AD11:AD12"/>
    <mergeCell ref="T22:AA22"/>
    <mergeCell ref="T23:Y26"/>
    <mergeCell ref="Y15:Y16"/>
    <mergeCell ref="Z15:Z16"/>
    <mergeCell ref="AA15:AA16"/>
    <mergeCell ref="AB15:AB16"/>
    <mergeCell ref="AC15:AC16"/>
    <mergeCell ref="AD15:AD16"/>
    <mergeCell ref="Y13:Y14"/>
    <mergeCell ref="Z13:Z14"/>
    <mergeCell ref="AA13:AA14"/>
    <mergeCell ref="AB13:AB14"/>
    <mergeCell ref="AC13:AC14"/>
    <mergeCell ref="AD13:AD14"/>
    <mergeCell ref="AC11:AC12"/>
    <mergeCell ref="A17:Z17"/>
    <mergeCell ref="C11:C12"/>
    <mergeCell ref="D11:D12"/>
    <mergeCell ref="E11:E12"/>
    <mergeCell ref="F11:F12"/>
  </mergeCells>
  <conditionalFormatting sqref="AC11 AC13 AC15">
    <cfRule type="cellIs" dxfId="4" priority="1" stopIfTrue="1" operator="greaterThan">
      <formula>0.2</formula>
    </cfRule>
  </conditionalFormatting>
  <pageMargins left="0.23622047244094491" right="0.23622047244094491" top="0.74803149606299213" bottom="0.74803149606299213" header="0.31496062992125984" footer="0.31496062992125984"/>
  <pageSetup paperSize="3" scale="21" fitToWidth="3" orientation="landscape" r:id="rId1"/>
  <colBreaks count="2" manualBreakCount="2">
    <brk id="13" max="28" man="1"/>
    <brk id="30" max="3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4B7CF70-6F24-4E08-91D2-D439E2E2DF0A}">
          <x14:formula1>
            <xm:f>Lista!$V$8:$V$14</xm:f>
          </x14:formula1>
          <xm:sqref>H4:M4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A6:M17"/>
  <sheetViews>
    <sheetView zoomScale="70" zoomScaleNormal="70" workbookViewId="0">
      <selection activeCell="A17" sqref="A17:F17"/>
    </sheetView>
  </sheetViews>
  <sheetFormatPr defaultColWidth="9.42578125" defaultRowHeight="14.45"/>
  <cols>
    <col min="1" max="1" width="9.28515625" style="98" bestFit="1" customWidth="1"/>
    <col min="2" max="2" width="58.7109375" style="98" customWidth="1"/>
    <col min="3" max="3" width="72" style="98" customWidth="1"/>
    <col min="4" max="4" width="15.140625" style="98" customWidth="1"/>
    <col min="5" max="5" width="18.7109375" style="98" customWidth="1"/>
    <col min="6" max="6" width="25.42578125" style="98" customWidth="1"/>
    <col min="7" max="7" width="18.140625" style="98" customWidth="1"/>
    <col min="8" max="8" width="34.28515625" style="98" customWidth="1"/>
    <col min="9" max="9" width="31" style="98" customWidth="1"/>
    <col min="10" max="11" width="17.42578125" style="98" customWidth="1"/>
    <col min="12" max="12" width="17.7109375" style="98" customWidth="1"/>
    <col min="13" max="13" width="19.42578125" style="98" customWidth="1"/>
    <col min="14" max="14" width="9.42578125" style="98" customWidth="1"/>
    <col min="15" max="16384" width="9.42578125" style="98"/>
  </cols>
  <sheetData>
    <row r="6" spans="1:13" s="1" customFormat="1" ht="47.45">
      <c r="A6" s="252"/>
      <c r="B6" s="252"/>
      <c r="C6" s="253" t="s">
        <v>1048</v>
      </c>
      <c r="D6" s="254"/>
      <c r="E6" s="254"/>
      <c r="F6" s="254"/>
      <c r="G6" s="254"/>
      <c r="H6" s="255"/>
      <c r="I6" s="92"/>
    </row>
    <row r="7" spans="1:13" s="2" customFormat="1" ht="23.45">
      <c r="A7" s="252"/>
      <c r="B7" s="252"/>
      <c r="C7" s="17" t="s">
        <v>12</v>
      </c>
      <c r="D7" s="196">
        <f>[1]Tres_Proveedores_VF!D6</f>
        <v>0</v>
      </c>
      <c r="E7" s="196"/>
      <c r="F7" s="196"/>
      <c r="G7" s="196"/>
      <c r="H7" s="196"/>
      <c r="I7" s="93"/>
    </row>
    <row r="8" spans="1:13" s="97" customFormat="1" ht="46.9">
      <c r="A8" s="256" t="s">
        <v>1049</v>
      </c>
      <c r="B8" s="256"/>
      <c r="C8" s="256"/>
      <c r="D8" s="256"/>
      <c r="E8" s="94" t="s">
        <v>1050</v>
      </c>
      <c r="F8" s="154">
        <f>SUM(F11:F16)</f>
        <v>1585640526.2825003</v>
      </c>
      <c r="G8" s="94" t="s">
        <v>1051</v>
      </c>
      <c r="H8" s="95" t="e">
        <f>SUM(H11:H16)</f>
        <v>#VALUE!</v>
      </c>
      <c r="I8" s="96"/>
    </row>
    <row r="9" spans="1:13" ht="18">
      <c r="A9" s="257" t="s">
        <v>1052</v>
      </c>
      <c r="B9" s="257" t="s">
        <v>1053</v>
      </c>
      <c r="C9" s="257" t="s">
        <v>1054</v>
      </c>
      <c r="D9" s="257" t="s">
        <v>1055</v>
      </c>
      <c r="E9" s="258" t="s">
        <v>1056</v>
      </c>
      <c r="F9" s="258"/>
      <c r="G9" s="259" t="s">
        <v>1057</v>
      </c>
      <c r="H9" s="259"/>
      <c r="I9" s="247" t="s">
        <v>1058</v>
      </c>
      <c r="J9" s="247"/>
      <c r="K9" s="247"/>
      <c r="L9" s="247"/>
      <c r="M9" s="247"/>
    </row>
    <row r="10" spans="1:13" ht="90">
      <c r="A10" s="257"/>
      <c r="B10" s="257"/>
      <c r="C10" s="257"/>
      <c r="D10" s="257"/>
      <c r="E10" s="99" t="s">
        <v>1059</v>
      </c>
      <c r="F10" s="99" t="s">
        <v>1060</v>
      </c>
      <c r="G10" s="100" t="s">
        <v>1059</v>
      </c>
      <c r="H10" s="100" t="s">
        <v>1061</v>
      </c>
      <c r="I10" s="101" t="s">
        <v>1062</v>
      </c>
      <c r="J10" s="101" t="s">
        <v>1059</v>
      </c>
      <c r="K10" s="101" t="s">
        <v>1063</v>
      </c>
      <c r="L10" s="101" t="s">
        <v>1061</v>
      </c>
      <c r="M10" s="101" t="s">
        <v>1064</v>
      </c>
    </row>
    <row r="11" spans="1:13" ht="200.45" customHeight="1">
      <c r="A11" s="233" t="str">
        <f>IF( final_20260516!C11="","","1")</f>
        <v>1</v>
      </c>
      <c r="B11" s="235" t="str">
        <f>IF( final_20260516!C11="","", final_20260516!C11)</f>
        <v>Computador escritorio</v>
      </c>
      <c r="C11" s="235" t="str">
        <f>IF( final_20260516!D11="","", final_20260516!D11)</f>
        <v xml:space="preserve">1. Procesador: Procesador con 8 núcleos físicos y 16 subprocesos, cuyas referencias mínimas correspondan a:
Intel Core Ultra 7 y/o AMD Ryzen 7 PRO cuya fecha de lanzamiento no sea superior a 18 meses respecto a la fecha de la 
cotización.
2.  Forma o presentación o tipo de chasís: Small Form Factor – SFF (Entre 7 y 10 litros)
3. Almacenamiento: Tipo disco: SSD - Capacidad: 1 Tb PCIE
4. Memoria RAM: 16GB
5. CPU: Debe tener disponible el puerto para conexión del Monitor sin necesidad de convertidores. Debe tener disponibles los puertos para conexión del teclado y Mouse sin necesidad de convertidores. CPU, teclado monitor y mouse deben ser de la misma marca. La CPU y el monitor deben contar con la interfaz de conectividad que garantice la resolución nativa del 
monitor. Se debe entregar el computador de escritorio con todos los cables y conectores requeridos para poner en funcionamiento el equipo. El equipo debe tener instalado la última versión estable de drivers y firmwares
6. Monitor: El monitor por defecto con el que se entrega el computador de escritorio es de 21.5” de tecnología LED IPS, antirreflejo con ajuste de inclinación, altura ajustable y resolución mínimo HD.
7. Teclado: Teclado en español con cable con conexión USB, con teclado numérico a prueba de salpicaduras o derrame de líquidos.
8. Mouse: Mouse con cable con conexión USB con sensor óptico, debe tener 2 botones y scroll.
9. Puerto USB: Mínimo 4 Puertos USB en total, de los cuales al menos 1 debe ser tipo C (ubicado en la parte frontal o trasera). Los puertos deben permanecer libres tras conectar teclado y mouse.
10. Puertos de video: Mínimo 1 Puerto de Video libre tras conectar el monitor.
11. Puerto de Red: Ethernet (RJ-45) 10/100/1000 integrada con compatibilidad nativa de Ipv6 en coexistencia con Ipv4.
12. Multimedia: Conectores auriculares y micrófono de 3,5 mm independiente o en combo y parlante o altavoz interno mono o estéreo.
13. Seguridad: Chip TPM 2.0 (Trusted Platform Module), Versión 2.0 o superior, Discreto o Embebido.
14. Alimentación -Fuente de Poder: Los equipos de cómputo deben contar con fuente de poder interna con capacidad de soporte estable a la configuración final requerida, mínimo 85% de rendimiento al 50% de carga.
15. Garantia de Fabrica: Tres (3) años
16. Mantenimiento Preventivo: Uno (1) durante los tres (3) años de garantia
17. Componentes adicionales con valor: Tarjeta de red inalámbrica PCI o PCIe 802.11 ax 2x2.
• ETP con Certificación Epeat Gold.
• Manejo consumo de energía CPU y Monitor – Energy Star 8.x o superior.
• ETP certificado en el Estándar Militar MIL-STD 810H.
• Instalación del Software propietario de la Entidad Compradora y configuración del ETP.
• Marcación de la carcasa con el logo de la SED (Monitor y CPU).
• Sistema Operativo Windows 11 Pro.
• Guaya de seguridad
</v>
      </c>
      <c r="D11" s="233">
        <f>IF( final_20260516!F11="","", final_20260516!F11)</f>
        <v>170</v>
      </c>
      <c r="E11" s="237">
        <f>IF( final_20260516!Z11="","", final_20260516!Z11)</f>
        <v>6370178.3900000006</v>
      </c>
      <c r="F11" s="237">
        <f>IF( final_20260516!AA11="","",(E11*D11))</f>
        <v>1082930326.3000002</v>
      </c>
      <c r="G11" s="239"/>
      <c r="H11" s="241">
        <f>G11*D11</f>
        <v>0</v>
      </c>
      <c r="I11" s="243" t="s">
        <v>1065</v>
      </c>
      <c r="J11" s="245" t="str">
        <f>IF(G11&lt;&gt;0,IF(I11="Ofertable",IF(AND(E11&gt;=G11,G11&lt;&gt;0),"Cumple","No cumple"),IF(I11="No Ofertable",IF(E11=G11,"Cumple","No cumple"),"")),"Valor vacío")</f>
        <v>Valor vacío</v>
      </c>
      <c r="K11" s="231">
        <f>E11-G11</f>
        <v>6370178.3900000006</v>
      </c>
      <c r="L11" s="245" t="str">
        <f>IF(F11&gt;=H11,"Cumple","No cumple")</f>
        <v>Cumple</v>
      </c>
      <c r="M11" s="231">
        <f>F11-H11</f>
        <v>1082930326.3000002</v>
      </c>
    </row>
    <row r="12" spans="1:13" ht="200.45" customHeight="1">
      <c r="A12" s="234"/>
      <c r="B12" s="236"/>
      <c r="C12" s="236"/>
      <c r="D12" s="234"/>
      <c r="E12" s="238"/>
      <c r="F12" s="238"/>
      <c r="G12" s="240"/>
      <c r="H12" s="242"/>
      <c r="I12" s="244"/>
      <c r="J12" s="246"/>
      <c r="K12" s="232"/>
      <c r="L12" s="246"/>
      <c r="M12" s="232"/>
    </row>
    <row r="13" spans="1:13" ht="200.45" customHeight="1">
      <c r="A13" s="233" t="str">
        <f>IF( final_20260516!C13="","","1")</f>
        <v>1</v>
      </c>
      <c r="B13" s="235" t="str">
        <f>IF( final_20260516!C13="","", final_20260516!C13)</f>
        <v>Computador portatil</v>
      </c>
      <c r="C13" s="235" t="str">
        <f>IF( final_20260516!D13="","", final_20260516!D13)</f>
        <v>1. Procesador: Procesador con 8 núcleos físicos y 16 subprocesos, cuyas referencias mínimas correspondan a:Intel Core Ultra 7 y/o AMD Ryzen 7 PRO cuya fecha de lanzamiento no sea superior a 18 meses respecto a la fecha de la cotización.
2.  Forma o presentación o tipo de chasís: Portátiles con pantalla de 14” y peso máximo de 1,8KG con batería incluida.
3. Almacenamiento: Tipo disco: SSD - Capacidad: 1 Tb PCIE
4. Memoria RAM: 16GB
5. Portatil: El equipo debe ser entregado con el cargador, debe ser de uso corporativo con productividad empresarial para uso profesional. El portátil debe tener el puerto para poder conectar teclado, mouse inalámbrico y ranura para poder ponerle guaya de seguridad. Se debe entregar el portátil con todos los
cargadores, cables y conectores requeridos para poner en funcionamiento el equipo.
6. Pantalla: Pantalla de alta definición, iluminada y antirreflejo. Resolución soportadas 1280 x 800 o 1920 x 1080 o superior.
7. Autenticacion: El portátil debe permitir autenticación biométrica de huella dactilar integrado en el equipo y autenticado con el sistema operativo.
8. Teclado y Mouse: Teclado en español latinoamericano, Touchpad con función de activación/desactivación con botón o por software, desplazamiento en dos direcciones o con dos botones de selección que pueden estar incorporados en el touchpad.
9. Bateria: Autonomía mínimo 8 horas de acuerdo con los parámetros definidos por el fabricante del ETP. Se debe entregar certificación UL de la batería
10. Cargador: Adaptador de CA 100-240 V/50-60 Hz. Se debe entregar certificación FCC, CE o UL del cargador.
11.  Cámara web y micrófono integrados : Cámara web integrada de 720p HD y micrófono integrado.
12. Multimedia: Conectores auriculares y micrófono de 3,5 mm independiente o en combo y parlante o altavoz interno mono o estéreo
13. Puerto de Red: Ethernet (RJ-45) 10/100/1000 o Ethernet mini RJ-45 integrado, con compatibilidad nativa de Ipv6 en coexistencia con Ipv4.
14. Puertos USB: Mínimo 3 Puertos USB en total, de los cuales al menos 1 debe ser tipo C USB.
15. Puertos Video: Minimo 1 puerto de Video
16. Tarjeta de Video: Integrada
17. WIFI: Wifi 6 – Wireless 802.11 ax (2x2) integrada.
18. Bluetooth: Bluetooth 5.x integrado
19. Administración de seguridad: Seguridad con chip TPM (Trusted Platform Module), Versión 2.0 o superior, Discreto o Embebido.
20. Garantia de Fabrica: Tres (3) años
21. Mantenimiento Preventivo: Uno (1) durante los tres (3) años de garantia
22. Componentes adicionales con valor: ETP con Certificación Epeat Gold.
• Manejo consumo de energía Energy Star 8.x o superior.
• ETP certificado en el Estándar Militar MIL-STD 810H.
• Instalación del Software propietario de la Entidad Compradora y configuración del ETP.
• Sistema Operativo Windows 11 Pro.
• Guaya de seguridad.
• Auriculares</v>
      </c>
      <c r="D13" s="233">
        <f>IF( final_20260516!F13="","", final_20260516!F13)</f>
        <v>75</v>
      </c>
      <c r="E13" s="237">
        <f>IF( final_20260516!Z13="","", final_20260516!Z13)</f>
        <v>6581433.3330999995</v>
      </c>
      <c r="F13" s="237">
        <f>IF( final_20260516!AA13="","",(E13*D13))</f>
        <v>493607499.98249996</v>
      </c>
      <c r="G13" s="239"/>
      <c r="H13" s="241">
        <f t="shared" ref="H13:H14" si="0">G13*D13</f>
        <v>0</v>
      </c>
      <c r="I13" s="243" t="s">
        <v>1065</v>
      </c>
      <c r="J13" s="245" t="str">
        <f t="shared" ref="J13:J16" si="1">IF(G13&lt;&gt;0,IF(I13="Ofertable",IF(AND(E13&gt;=G13,G13&lt;&gt;0),"Cumple","No cumple"),IF(I13="No Ofertable",IF(E13=G13,"Cumple","No cumple"),"")),"Valor vacío")</f>
        <v>Valor vacío</v>
      </c>
      <c r="K13" s="231">
        <f t="shared" ref="K13:K16" si="2">E13-G13</f>
        <v>6581433.3330999995</v>
      </c>
      <c r="L13" s="245" t="str">
        <f t="shared" ref="L13:L16" si="3">IF(F13&gt;=H13,"Cumple","No cumple")</f>
        <v>Cumple</v>
      </c>
      <c r="M13" s="231">
        <f t="shared" ref="M13:M16" si="4">F13-H13</f>
        <v>493607499.98249996</v>
      </c>
    </row>
    <row r="14" spans="1:13" ht="200.45" customHeight="1">
      <c r="A14" s="234" t="str">
        <f>IF( final_20260516!C14="","","1")</f>
        <v/>
      </c>
      <c r="B14" s="236" t="str">
        <f>IF( final_20260516!C14="","", final_20260516!C14)</f>
        <v/>
      </c>
      <c r="C14" s="236" t="str">
        <f>IF( final_20260516!D14="","", final_20260516!D14)</f>
        <v/>
      </c>
      <c r="D14" s="234" t="str">
        <f>IF( final_20260516!F14="","", final_20260516!F14)</f>
        <v/>
      </c>
      <c r="E14" s="238" t="str">
        <f>IF( final_20260516!Z14="","", final_20260516!Z14)</f>
        <v/>
      </c>
      <c r="F14" s="238" t="str">
        <f>IF( final_20260516!AA14="","",(E14*D14))</f>
        <v/>
      </c>
      <c r="G14" s="240"/>
      <c r="H14" s="242" t="e">
        <f t="shared" si="0"/>
        <v>#VALUE!</v>
      </c>
      <c r="I14" s="244" t="s">
        <v>1065</v>
      </c>
      <c r="J14" s="246" t="str">
        <f t="shared" si="1"/>
        <v>Valor vacío</v>
      </c>
      <c r="K14" s="232" t="e">
        <f t="shared" si="2"/>
        <v>#VALUE!</v>
      </c>
      <c r="L14" s="246" t="e">
        <f t="shared" si="3"/>
        <v>#VALUE!</v>
      </c>
      <c r="M14" s="232" t="e">
        <f t="shared" si="4"/>
        <v>#VALUE!</v>
      </c>
    </row>
    <row r="15" spans="1:13" ht="200.45" customHeight="1">
      <c r="A15" s="233" t="str">
        <f>IF( final_20260516!C15="","","1")</f>
        <v>1</v>
      </c>
      <c r="B15" s="235" t="str">
        <f>IF( final_20260516!C15="","", final_20260516!C15)</f>
        <v>Impresora Multifuncional</v>
      </c>
      <c r="C15" s="235" t="str">
        <f>IF( final_20260516!D15="","", final_20260516!D15)</f>
        <v>IMPRESORA MULTIFUNCIONAL LÁSER MONOCROMÁTICA, VELOCIDAD: MÍNIMO 50 PPM CARTA O SUPERIOR, TIEMPO DE IMPRESIÓN DE PRIMERA PÁGINA: MENOR IGUAL A 10 SEGUNDOS. MÍNIMO 533 MHZ, CICLO ÚTIL: 20.000 PGS. MENSUALES MÍNIMO, MEMORIA: MÍNIMO DE 2 GB O SUPERIOR, RESOLUCIÓN: 1200 X 600 DPI, BANDEJA DE PAPEL: DOS BANDEJAS, UNA MANUAL DE 100 HOJAS Y OTRA DE 500 HOJAS PARA PAPEL CARTA Y OFICIO, AJUSTABLE. CONECTIVIDAD: USB 2.0 HI-SPEED, RED ETHERNET 10/100/1000 BASE-TX CONECTOR RJ-45, TAMAÑO DE IMPRESIÓN HASTA PAPEL OFICIO. COPIADO VELOCIDAD DE COPIADO: 50 CPM CARTA O SUPERIOR, RESOLUCIÓN DE COPIADO: 600 X 600 DPI, RANGO DE AMPLIACIÓN-REDUCCIÓN: 25% - 400%. ESCANEADO CAPACIDAD DE ADF DE 50 HOJAS MÍNIMO, VELOCIDAD DE ESCANEO MÍNIMO 50 PPM O SUPERIOR, TAMAÑOS SOPORTADOS CARTA, OFICIO EN ADF, RESOLUCIÓN ÓPTICA DE:600 X 600 DPI, CAPACIDAD DE ESCANEO MÍNIMA EN ADF Y EN CAMA PLANA TAMAÑO OFICIO, ESCANEO Y COPIA A DOBLE CARA ADF EN UNA SOLA PASADA DIGITALIZACIÓN A PC POR CONEXIÓN USB, CARPETA DE RED Y USB MEMORY, DIGITALIZACIÓN A EMAIL, INCLUIR SOFTWARE DE CONTROL DE ESCANEO DURANTE TODO EL PERIODO DE GARANTÍA DE LA IMPRESORA. CONECTIVIDAD ESTÁNDAR 1 DISPOSITIVO USB 2.0 DE ALTA VELOCIDAD 1 PUERTO DE RED ETHERNET 10/100/1000 BASE-TX, SISTEMAS OPERATIVOS COMPATIBLES MICROSOFT® WINDOWS® 7 (32 BIT, 64 BIT), WINDOWS® 10 (32 BIT, 64 BIT), WINDOWS® 11 (32 BIT, 64 BIT). SE DEBEN ENTREGAR LOS DRIVERS Y PROGRAMAS NECESARIOS PARA SU INSTALACIÓN CONSUMIBLES UNITARIOS ORIGINALES NECESARIOS PARA IMPRIMIR 100.000 PÁGINAS INCLUYENDO EL TONER INICIAL, POR CADA MÁQUINA SUMINISTRADA. GARANTÍA: SE SOLICITA UNA GARANTÍA DE 3 AÑOS EN SITIO CERTIFICADA POR EL FABRICANTE, EL CONTRATISTA DEBE SUMINISTRAR EL SOFTWARE NECESARIO PARA LA ADMINISTRACIÓN DE LAS IMPRESORAS EN RED Y EL CONTROL DE LA OPERACIÓN DE ESTAS DURANTE EL TIEMPO DE LA GARANTÍA. LAS IMPRESORAS OFRECIDAS DEBEN SER ADMINISTRADAS POR SOFTWARE, DONDE LOS ADMINISTRADORES PUEDEN OTORGAR ACCESO SEGÚN LAS RESPONSABILIDADES DEL USUARIO, Y LOS USUARIOS SÓLO VEAN LAS FUNCIONES Y CARACTERÍSTICAS QUE NECESITAN PARA REALIZAR SU TRABAJO. CERTIFICADOS: CERTIFICADO DE DISTRIBUCIÓN DIRECTA DEL FABRICANTE DE LOS EQUIPOS OFRECIDOS. EL CONTRATISTA DENTRO DEL TIEMPO DE LA EJECUCIÓN DEL CONTRATO, DEBERÁ PRESENTAR EL CERTIFICADO EMITIDO POR EL FABRICANTE SUCURSAL COLOMBIA, DE LA IMPRESORA MULTIFUNCIONAL “OFRECIDOS EN EL CUAL SE INDIQUE QUE EL CANAL ESTÁ EN CAPACIDAD DE COMERCIALIZAR LOS PRODUCTOS EN EL PAÍS Y ADEMÁS QUE ESTÁ EN CAPACIDAD DE OFRECER LOS SERVICIOS DE INSTALACIÓN, CAPACITACIÓN OP, MANTENIMIENTO Y SOPORTE DE LOS MISMOS, DURANTE LA VIGENCIA DEL CONTRATO. CERTIFICADO DE SUMINISTRO DE REPUESTOS: EL CONTRATISTA DENTRO DEL TIEMPO DE LA EJECUCIÓN DEL CONTRATO, DEBERÁ PRESENTAR CERTIFICACIÓN EXPEDIDA POR EL FABRICANTE DE LAS IMPRESORAS MULTIFUNCIONALES, QUE GARANTICE EL SUMINISTRO DE REPUESTOS ORIGINALES PARA LAS IMPRESORAS MULTIFUNCIONALES, DURANTE MÍNIMO CINCO AÑOS. EL FABRICANTE DE LAS IMPRESORAS DEBE TENER PRESENCIA DIRECTA EN EL PAÍS A TRAVÉS DE SUCURSAL O SUBSIDIARIA. (ADJUNTAR CERTIFICADO DE CÁMARA DE COMERCIO). EL PROCESO DE INSTALACIÓN ES EL SIGUIENTE: SE DEBE ENTREGAR Y PROBAR QUE FUNCIONA LA IMPRESORA MULTIFUNCIONAL CON EL PROCEDIMIENTO BÁSICO DE ENCENDIDO, CONEXIÓN DEL CABLE DE PODER A UNA TOMA DE CORRIENTE, SE DEBE VERIFICAR EL FUNCIONAMIENTO DE LOS ACCESORIOS QUE SE ENTREGUEN CON LA IMPRESORA MULTIFUNCIONAL CABLE DE RED USB, PATCH CORD PARA RED LAN, Y DEMÁS NECESARIOS PARA LA FUNCIONALIDAD DE LA IMPRESORA</v>
      </c>
      <c r="D15" s="233">
        <f>IF( final_20260516!F15="","", final_20260516!F15)</f>
        <v>1</v>
      </c>
      <c r="E15" s="237">
        <f>IF( final_20260516!Z15="","", final_20260516!Z15)</f>
        <v>9102700</v>
      </c>
      <c r="F15" s="237">
        <f>IF( final_20260516!AA15="","",(E15*D15))</f>
        <v>9102700</v>
      </c>
      <c r="G15" s="239"/>
      <c r="H15" s="241">
        <f t="shared" ref="H15:H16" si="5">G15*D15</f>
        <v>0</v>
      </c>
      <c r="I15" s="243" t="s">
        <v>1065</v>
      </c>
      <c r="J15" s="245" t="str">
        <f t="shared" si="1"/>
        <v>Valor vacío</v>
      </c>
      <c r="K15" s="231">
        <f t="shared" si="2"/>
        <v>9102700</v>
      </c>
      <c r="L15" s="245" t="str">
        <f t="shared" si="3"/>
        <v>Cumple</v>
      </c>
      <c r="M15" s="231">
        <f t="shared" si="4"/>
        <v>9102700</v>
      </c>
    </row>
    <row r="16" spans="1:13" ht="200.45" customHeight="1">
      <c r="A16" s="234" t="str">
        <f>IF( final_20260516!C16="","","1")</f>
        <v/>
      </c>
      <c r="B16" s="236" t="str">
        <f>IF( final_20260516!C16="","", final_20260516!C16)</f>
        <v/>
      </c>
      <c r="C16" s="236" t="str">
        <f>IF( final_20260516!D16="","", final_20260516!D16)</f>
        <v/>
      </c>
      <c r="D16" s="234" t="str">
        <f>IF( final_20260516!F16="","", final_20260516!F16)</f>
        <v/>
      </c>
      <c r="E16" s="238" t="str">
        <f>IF( final_20260516!Z16="","", final_20260516!Z16)</f>
        <v/>
      </c>
      <c r="F16" s="238" t="str">
        <f>IF( final_20260516!AA16="","",(E16*D16))</f>
        <v/>
      </c>
      <c r="G16" s="240"/>
      <c r="H16" s="242" t="e">
        <f t="shared" si="5"/>
        <v>#VALUE!</v>
      </c>
      <c r="I16" s="244" t="s">
        <v>1065</v>
      </c>
      <c r="J16" s="246" t="str">
        <f t="shared" si="1"/>
        <v>Valor vacío</v>
      </c>
      <c r="K16" s="232" t="e">
        <f t="shared" si="2"/>
        <v>#VALUE!</v>
      </c>
      <c r="L16" s="246" t="e">
        <f t="shared" si="3"/>
        <v>#VALUE!</v>
      </c>
      <c r="M16" s="232" t="e">
        <f t="shared" si="4"/>
        <v>#VALUE!</v>
      </c>
    </row>
    <row r="17" spans="1:13" ht="30" customHeight="1">
      <c r="A17" s="248" t="s">
        <v>1066</v>
      </c>
      <c r="B17" s="248"/>
      <c r="C17" s="248"/>
      <c r="D17" s="248"/>
      <c r="E17" s="248"/>
      <c r="F17" s="248"/>
      <c r="G17" s="103">
        <f>SUM(G11:G16)</f>
        <v>0</v>
      </c>
      <c r="H17" s="102"/>
      <c r="I17" s="249"/>
      <c r="J17" s="250"/>
      <c r="K17" s="250"/>
      <c r="L17" s="250"/>
      <c r="M17" s="251"/>
    </row>
  </sheetData>
  <mergeCells count="52">
    <mergeCell ref="A6:B7"/>
    <mergeCell ref="C6:H6"/>
    <mergeCell ref="D7:H7"/>
    <mergeCell ref="A8:D8"/>
    <mergeCell ref="A9:A10"/>
    <mergeCell ref="B9:B10"/>
    <mergeCell ref="C9:C10"/>
    <mergeCell ref="D9:D10"/>
    <mergeCell ref="E9:F9"/>
    <mergeCell ref="G9:H9"/>
    <mergeCell ref="I9:M9"/>
    <mergeCell ref="A17:F17"/>
    <mergeCell ref="I17:M17"/>
    <mergeCell ref="A11:A12"/>
    <mergeCell ref="B11:B12"/>
    <mergeCell ref="C11:C12"/>
    <mergeCell ref="D11:D12"/>
    <mergeCell ref="E11:E12"/>
    <mergeCell ref="F11:F12"/>
    <mergeCell ref="G11:G12"/>
    <mergeCell ref="H11:H12"/>
    <mergeCell ref="A13:A14"/>
    <mergeCell ref="B13:B14"/>
    <mergeCell ref="I11:I12"/>
    <mergeCell ref="J11:J12"/>
    <mergeCell ref="K11:K12"/>
    <mergeCell ref="L11:L12"/>
    <mergeCell ref="M11:M12"/>
    <mergeCell ref="J13:J14"/>
    <mergeCell ref="K13:K14"/>
    <mergeCell ref="L13:L14"/>
    <mergeCell ref="C13:C14"/>
    <mergeCell ref="D13:D14"/>
    <mergeCell ref="E13:E14"/>
    <mergeCell ref="F13:F14"/>
    <mergeCell ref="G13:G14"/>
    <mergeCell ref="M13:M14"/>
    <mergeCell ref="A15:A16"/>
    <mergeCell ref="B15:B16"/>
    <mergeCell ref="C15:C16"/>
    <mergeCell ref="D15:D16"/>
    <mergeCell ref="E15:E16"/>
    <mergeCell ref="F15:F16"/>
    <mergeCell ref="G15:G16"/>
    <mergeCell ref="H15:H16"/>
    <mergeCell ref="I15:I16"/>
    <mergeCell ref="J15:J16"/>
    <mergeCell ref="K15:K16"/>
    <mergeCell ref="L15:L16"/>
    <mergeCell ref="M15:M16"/>
    <mergeCell ref="H13:H14"/>
    <mergeCell ref="I13:I14"/>
  </mergeCells>
  <conditionalFormatting sqref="K11 M11 K13 K15 M13 M15">
    <cfRule type="cellIs" dxfId="3" priority="15" operator="lessThan">
      <formula>0</formula>
    </cfRule>
    <cfRule type="cellIs" dxfId="2" priority="16" operator="lessThan">
      <formula>0</formula>
    </cfRule>
  </conditionalFormatting>
  <dataValidations count="1">
    <dataValidation type="list" allowBlank="1" showInputMessage="1" showErrorMessage="1" sqref="I11 I13:I17" xr:uid="{3EDDE622-3B58-4F14-B0A4-7EFE69923BD9}">
      <formula1>"Ofertable,No Ofertable"</formula1>
    </dataValidation>
  </dataValidation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28515625" defaultRowHeight="14.45"/>
  <cols>
    <col min="1" max="1" width="17.140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40" width="24.28515625" style="3" customWidth="1"/>
    <col min="41" max="50" width="23" style="3" customWidth="1"/>
    <col min="51" max="51" width="56.28515625" style="3" customWidth="1"/>
    <col min="52" max="54" width="11.28515625" style="3"/>
    <col min="55" max="56" width="31.28515625" style="3" customWidth="1"/>
    <col min="57" max="57" width="29.28515625" style="3" customWidth="1"/>
    <col min="58" max="58" width="66.7109375" style="3" customWidth="1"/>
    <col min="59" max="61" width="22.7109375" style="3" customWidth="1"/>
    <col min="62" max="63" width="32.28515625" style="3" customWidth="1"/>
    <col min="64" max="66" width="22.7109375" style="3" customWidth="1"/>
    <col min="67" max="88" width="11.28515625" style="3"/>
    <col min="89" max="89" width="5.28515625" style="3" bestFit="1" customWidth="1"/>
    <col min="90" max="16384" width="11.28515625" style="3"/>
  </cols>
  <sheetData>
    <row r="3" spans="1:92" s="1" customFormat="1" ht="32.450000000000003" customHeight="1">
      <c r="A3" s="209" t="s">
        <v>0</v>
      </c>
      <c r="B3" s="209"/>
      <c r="C3" s="209"/>
      <c r="D3" s="209"/>
      <c r="E3" s="209"/>
      <c r="F3" s="209"/>
      <c r="G3" s="209"/>
      <c r="H3" s="209"/>
      <c r="I3" s="209"/>
      <c r="J3" s="209"/>
      <c r="K3" s="209"/>
      <c r="L3" s="209"/>
      <c r="M3" s="282" t="s">
        <v>1</v>
      </c>
      <c r="N3" s="283"/>
      <c r="O3" s="283"/>
      <c r="P3" s="283"/>
      <c r="Q3" s="283"/>
      <c r="R3" s="283"/>
      <c r="S3" s="283"/>
      <c r="T3" s="283"/>
      <c r="U3" s="283"/>
      <c r="V3" s="28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211"/>
      <c r="B4" s="211"/>
      <c r="C4" s="45" t="s">
        <v>1067</v>
      </c>
      <c r="D4" s="17"/>
      <c r="E4" s="196" t="s">
        <v>3</v>
      </c>
      <c r="F4" s="196"/>
      <c r="G4" s="212"/>
      <c r="H4" s="212"/>
      <c r="I4" s="212"/>
      <c r="J4" s="212"/>
      <c r="K4" s="212"/>
      <c r="L4" s="212"/>
      <c r="M4" s="284"/>
      <c r="N4" s="285"/>
      <c r="O4" s="285"/>
      <c r="P4" s="285"/>
      <c r="Q4" s="285"/>
      <c r="R4" s="285"/>
      <c r="S4" s="285"/>
      <c r="T4" s="285"/>
      <c r="U4" s="285"/>
      <c r="V4" s="285"/>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211"/>
      <c r="B5" s="211"/>
      <c r="C5" s="20" t="s">
        <v>6</v>
      </c>
      <c r="D5" s="213"/>
      <c r="E5" s="214"/>
      <c r="F5" s="215"/>
      <c r="G5" s="20" t="s">
        <v>8</v>
      </c>
      <c r="H5" s="213"/>
      <c r="I5" s="215"/>
      <c r="J5" s="20" t="s">
        <v>10</v>
      </c>
      <c r="K5" s="213"/>
      <c r="L5" s="215"/>
      <c r="M5" s="284"/>
      <c r="N5" s="285"/>
      <c r="O5" s="285"/>
      <c r="P5" s="285"/>
      <c r="Q5" s="285"/>
      <c r="R5" s="285"/>
      <c r="S5" s="285"/>
      <c r="T5" s="285"/>
      <c r="U5" s="285"/>
      <c r="V5" s="285"/>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211"/>
      <c r="B6" s="211"/>
      <c r="C6" s="46" t="s">
        <v>12</v>
      </c>
      <c r="D6" s="196"/>
      <c r="E6" s="196"/>
      <c r="F6" s="196"/>
      <c r="G6" s="196"/>
      <c r="H6" s="196"/>
      <c r="I6" s="196"/>
      <c r="J6" s="196"/>
      <c r="K6" s="196"/>
      <c r="L6" s="196"/>
      <c r="M6" s="286"/>
      <c r="N6" s="287"/>
      <c r="O6" s="287"/>
      <c r="P6" s="287"/>
      <c r="Q6" s="287"/>
      <c r="R6" s="287"/>
      <c r="S6" s="287"/>
      <c r="T6" s="287"/>
      <c r="U6" s="287"/>
      <c r="V6" s="287"/>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66" t="s">
        <v>1068</v>
      </c>
      <c r="BD6" s="266"/>
      <c r="BE6" s="266"/>
      <c r="BF6" s="266"/>
      <c r="BG6" s="266"/>
      <c r="BH6" s="266"/>
      <c r="BI6" s="266"/>
      <c r="BJ6" s="266"/>
      <c r="BK6" s="266"/>
      <c r="BL6" s="266"/>
      <c r="BM6" s="266"/>
      <c r="BN6" s="266"/>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273" t="s">
        <v>15</v>
      </c>
      <c r="H9" s="274"/>
      <c r="I9" s="274"/>
      <c r="J9" s="274"/>
      <c r="K9" s="274"/>
      <c r="L9" s="275"/>
      <c r="M9" s="276" t="s">
        <v>16</v>
      </c>
      <c r="N9" s="277"/>
      <c r="O9" s="277"/>
      <c r="P9" s="277"/>
      <c r="Q9" s="277"/>
      <c r="R9" s="278"/>
      <c r="S9" s="279" t="s">
        <v>17</v>
      </c>
      <c r="T9" s="280"/>
      <c r="U9" s="280"/>
      <c r="V9" s="280"/>
      <c r="W9" s="280"/>
      <c r="X9" s="281"/>
      <c r="Y9" s="276" t="s">
        <v>1069</v>
      </c>
      <c r="Z9" s="277"/>
      <c r="AA9" s="277"/>
      <c r="AB9" s="277"/>
      <c r="AC9" s="277"/>
      <c r="AD9" s="278"/>
      <c r="AE9" s="270" t="s">
        <v>18</v>
      </c>
      <c r="AF9" s="271"/>
      <c r="AG9" s="271"/>
      <c r="AH9" s="271"/>
      <c r="AI9" s="269" t="s">
        <v>1070</v>
      </c>
      <c r="AJ9" s="269"/>
      <c r="AO9" s="270" t="s">
        <v>18</v>
      </c>
      <c r="AP9" s="271"/>
      <c r="AQ9" s="271"/>
      <c r="AR9" s="271"/>
      <c r="AS9" s="269" t="s">
        <v>1070</v>
      </c>
      <c r="AT9" s="269"/>
    </row>
    <row r="10" spans="1:92" s="18" customFormat="1" ht="97.9" customHeight="1">
      <c r="A10" s="19" t="s">
        <v>19</v>
      </c>
      <c r="B10" s="19" t="s">
        <v>20</v>
      </c>
      <c r="C10" s="19" t="s">
        <v>21</v>
      </c>
      <c r="D10" s="19" t="s">
        <v>22</v>
      </c>
      <c r="E10" s="19" t="s">
        <v>23</v>
      </c>
      <c r="F10" s="19" t="s">
        <v>24</v>
      </c>
      <c r="G10" s="21" t="s">
        <v>26</v>
      </c>
      <c r="H10" s="21" t="s">
        <v>27</v>
      </c>
      <c r="I10" s="21" t="s">
        <v>28</v>
      </c>
      <c r="J10" s="21" t="s">
        <v>29</v>
      </c>
      <c r="K10" s="21" t="s">
        <v>30</v>
      </c>
      <c r="L10" s="21" t="s">
        <v>31</v>
      </c>
      <c r="M10" s="19" t="s">
        <v>32</v>
      </c>
      <c r="N10" s="19" t="s">
        <v>27</v>
      </c>
      <c r="O10" s="19" t="s">
        <v>28</v>
      </c>
      <c r="P10" s="19" t="s">
        <v>29</v>
      </c>
      <c r="Q10" s="19" t="s">
        <v>30</v>
      </c>
      <c r="R10" s="19" t="s">
        <v>31</v>
      </c>
      <c r="S10" s="28" t="s">
        <v>33</v>
      </c>
      <c r="T10" s="28" t="s">
        <v>27</v>
      </c>
      <c r="U10" s="28" t="s">
        <v>28</v>
      </c>
      <c r="V10" s="28" t="s">
        <v>29</v>
      </c>
      <c r="W10" s="28" t="s">
        <v>30</v>
      </c>
      <c r="X10" s="28" t="s">
        <v>31</v>
      </c>
      <c r="Y10" s="19" t="s">
        <v>1071</v>
      </c>
      <c r="Z10" s="19" t="s">
        <v>27</v>
      </c>
      <c r="AA10" s="19" t="s">
        <v>28</v>
      </c>
      <c r="AB10" s="19" t="s">
        <v>29</v>
      </c>
      <c r="AC10" s="19" t="s">
        <v>30</v>
      </c>
      <c r="AD10" s="19" t="s">
        <v>31</v>
      </c>
      <c r="AE10" s="21" t="s">
        <v>34</v>
      </c>
      <c r="AF10" s="21" t="s">
        <v>35</v>
      </c>
      <c r="AG10" s="21" t="s">
        <v>36</v>
      </c>
      <c r="AH10" s="21" t="s">
        <v>37</v>
      </c>
      <c r="AI10" s="21" t="s">
        <v>34</v>
      </c>
      <c r="AJ10" s="21" t="s">
        <v>35</v>
      </c>
      <c r="AK10" s="21" t="s">
        <v>1072</v>
      </c>
      <c r="AL10" s="21" t="s">
        <v>1073</v>
      </c>
      <c r="AM10" s="21" t="s">
        <v>1074</v>
      </c>
      <c r="AN10" s="21" t="s">
        <v>1075</v>
      </c>
      <c r="AO10" s="71" t="s">
        <v>34</v>
      </c>
      <c r="AP10" s="71" t="s">
        <v>35</v>
      </c>
      <c r="AQ10" s="71" t="s">
        <v>36</v>
      </c>
      <c r="AR10" s="71" t="s">
        <v>37</v>
      </c>
      <c r="AS10" s="71" t="s">
        <v>34</v>
      </c>
      <c r="AT10" s="71" t="s">
        <v>35</v>
      </c>
      <c r="AU10" s="71" t="s">
        <v>1072</v>
      </c>
      <c r="AV10" s="71" t="s">
        <v>1073</v>
      </c>
      <c r="AW10" s="71" t="s">
        <v>1074</v>
      </c>
      <c r="AX10" s="71" t="s">
        <v>1075</v>
      </c>
      <c r="AY10" s="71" t="s">
        <v>38</v>
      </c>
      <c r="BC10" s="21" t="s">
        <v>20</v>
      </c>
      <c r="BD10" s="21" t="s">
        <v>1076</v>
      </c>
      <c r="BE10" s="21" t="s">
        <v>1077</v>
      </c>
      <c r="BF10" s="21" t="s">
        <v>1078</v>
      </c>
      <c r="BG10" s="21" t="s">
        <v>1079</v>
      </c>
      <c r="BH10" s="21" t="s">
        <v>1080</v>
      </c>
      <c r="BI10" s="21" t="s">
        <v>1081</v>
      </c>
      <c r="BJ10" s="21" t="s">
        <v>1082</v>
      </c>
      <c r="BK10" s="21" t="s">
        <v>1083</v>
      </c>
      <c r="BL10" s="21" t="s">
        <v>16</v>
      </c>
      <c r="BM10" s="21" t="s">
        <v>17</v>
      </c>
      <c r="BN10" s="21" t="s">
        <v>1084</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67" t="s">
        <v>1085</v>
      </c>
      <c r="BG37" s="267"/>
      <c r="BH37" s="267"/>
      <c r="BI37" s="267"/>
      <c r="BJ37" s="267"/>
      <c r="BK37" s="267"/>
      <c r="BL37" s="267"/>
      <c r="BM37" s="268"/>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60" t="s">
        <v>1045</v>
      </c>
      <c r="BD46" s="261"/>
      <c r="BE46" s="261"/>
      <c r="BF46" s="261"/>
      <c r="BG46" s="261"/>
      <c r="BH46" s="261"/>
      <c r="BI46" s="261"/>
      <c r="BJ46" s="262"/>
      <c r="BK46" s="158" t="s">
        <v>1086</v>
      </c>
      <c r="BL46" s="263" t="e">
        <f>SUM(AP98,BN37)</f>
        <v>#DIV/0!</v>
      </c>
      <c r="BM46" s="264"/>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22" t="s">
        <v>1046</v>
      </c>
      <c r="BD47" s="222"/>
      <c r="BE47" s="222"/>
      <c r="BF47" s="222"/>
      <c r="BG47" s="222"/>
      <c r="BH47" s="222"/>
      <c r="BI47" s="222"/>
      <c r="BJ47" s="222"/>
      <c r="BK47" s="159"/>
      <c r="BL47" s="216"/>
      <c r="BM47" s="217"/>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22"/>
      <c r="BD48" s="222"/>
      <c r="BE48" s="222"/>
      <c r="BF48" s="222"/>
      <c r="BG48" s="222"/>
      <c r="BH48" s="222"/>
      <c r="BI48" s="222"/>
      <c r="BJ48" s="222"/>
      <c r="BK48" s="159"/>
      <c r="BL48" s="216"/>
      <c r="BM48" s="217"/>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22"/>
      <c r="BD49" s="222"/>
      <c r="BE49" s="222"/>
      <c r="BF49" s="222"/>
      <c r="BG49" s="222"/>
      <c r="BH49" s="222"/>
      <c r="BI49" s="222"/>
      <c r="BJ49" s="222"/>
      <c r="BK49" s="159"/>
      <c r="BL49" s="216"/>
      <c r="BM49" s="217"/>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22"/>
      <c r="BD50" s="222"/>
      <c r="BE50" s="222"/>
      <c r="BF50" s="222"/>
      <c r="BG50" s="222"/>
      <c r="BH50" s="222"/>
      <c r="BI50" s="222"/>
      <c r="BJ50" s="222"/>
      <c r="BK50" s="159"/>
      <c r="BL50" s="216"/>
      <c r="BM50" s="217"/>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22"/>
      <c r="BD51" s="222"/>
      <c r="BE51" s="222"/>
      <c r="BF51" s="222"/>
      <c r="BG51" s="222"/>
      <c r="BH51" s="222"/>
      <c r="BI51" s="222"/>
      <c r="BJ51" s="222"/>
      <c r="BK51" s="159"/>
      <c r="BL51" s="216"/>
      <c r="BM51" s="217"/>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22"/>
      <c r="BD52" s="222"/>
      <c r="BE52" s="222"/>
      <c r="BF52" s="222"/>
      <c r="BG52" s="222"/>
      <c r="BH52" s="222"/>
      <c r="BI52" s="222"/>
      <c r="BJ52" s="222"/>
      <c r="BK52" s="159"/>
      <c r="BL52" s="216"/>
      <c r="BM52" s="217"/>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22"/>
      <c r="BD53" s="222"/>
      <c r="BE53" s="222"/>
      <c r="BF53" s="222"/>
      <c r="BG53" s="222"/>
      <c r="BH53" s="222"/>
      <c r="BI53" s="222"/>
      <c r="BJ53" s="222"/>
      <c r="BK53" s="159"/>
      <c r="BL53" s="216"/>
      <c r="BM53" s="217"/>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22"/>
      <c r="BD54" s="222"/>
      <c r="BE54" s="222"/>
      <c r="BF54" s="222"/>
      <c r="BG54" s="222"/>
      <c r="BH54" s="222"/>
      <c r="BI54" s="222"/>
      <c r="BJ54" s="222"/>
      <c r="BK54" s="159"/>
      <c r="BL54" s="216"/>
      <c r="BM54" s="217"/>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22"/>
      <c r="BD55" s="222"/>
      <c r="BE55" s="222"/>
      <c r="BF55" s="222"/>
      <c r="BG55" s="222"/>
      <c r="BH55" s="222"/>
      <c r="BI55" s="222"/>
      <c r="BJ55" s="222"/>
      <c r="BK55" s="159"/>
      <c r="BL55" s="216"/>
      <c r="BM55" s="217"/>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22"/>
      <c r="BD56" s="222"/>
      <c r="BE56" s="222"/>
      <c r="BF56" s="222"/>
      <c r="BG56" s="222"/>
      <c r="BH56" s="222"/>
      <c r="BI56" s="222"/>
      <c r="BJ56" s="222"/>
      <c r="BK56" s="159"/>
      <c r="BL56" s="216"/>
      <c r="BM56" s="217"/>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22"/>
      <c r="BD57" s="222"/>
      <c r="BE57" s="222"/>
      <c r="BF57" s="222"/>
      <c r="BG57" s="222"/>
      <c r="BH57" s="222"/>
      <c r="BI57" s="222"/>
      <c r="BJ57" s="222"/>
      <c r="BK57" s="159"/>
      <c r="BL57" s="216"/>
      <c r="BM57" s="217"/>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22"/>
      <c r="BD58" s="222"/>
      <c r="BE58" s="222"/>
      <c r="BF58" s="222"/>
      <c r="BG58" s="222"/>
      <c r="BH58" s="222"/>
      <c r="BI58" s="222"/>
      <c r="BJ58" s="222"/>
      <c r="BK58" s="159"/>
      <c r="BL58" s="216"/>
      <c r="BM58" s="217"/>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22"/>
      <c r="BD59" s="222"/>
      <c r="BE59" s="222"/>
      <c r="BF59" s="222"/>
      <c r="BG59" s="222"/>
      <c r="BH59" s="222"/>
      <c r="BI59" s="222"/>
      <c r="BJ59" s="222"/>
      <c r="BK59" s="160"/>
      <c r="BL59" s="218"/>
      <c r="BM59" s="219"/>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60" t="s">
        <v>1045</v>
      </c>
      <c r="BZ69" s="261"/>
      <c r="CA69" s="261"/>
      <c r="CB69" s="261"/>
      <c r="CC69" s="261"/>
      <c r="CD69" s="261"/>
      <c r="CE69" s="261"/>
      <c r="CF69" s="262"/>
      <c r="CG69" s="158" t="s">
        <v>1086</v>
      </c>
      <c r="CH69" s="263">
        <f>SUM(AF120,BN59)</f>
        <v>0</v>
      </c>
      <c r="CI69" s="264"/>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22" t="s">
        <v>1046</v>
      </c>
      <c r="BZ70" s="222"/>
      <c r="CA70" s="222"/>
      <c r="CB70" s="222"/>
      <c r="CC70" s="222"/>
      <c r="CD70" s="222"/>
      <c r="CE70" s="222"/>
      <c r="CF70" s="222"/>
      <c r="CG70" s="159"/>
      <c r="CH70" s="216"/>
      <c r="CI70" s="217"/>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22"/>
      <c r="BZ71" s="222"/>
      <c r="CA71" s="222"/>
      <c r="CB71" s="222"/>
      <c r="CC71" s="222"/>
      <c r="CD71" s="222"/>
      <c r="CE71" s="222"/>
      <c r="CF71" s="222"/>
      <c r="CG71" s="159"/>
      <c r="CH71" s="216"/>
      <c r="CI71" s="217"/>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22"/>
      <c r="BZ72" s="222"/>
      <c r="CA72" s="222"/>
      <c r="CB72" s="222"/>
      <c r="CC72" s="222"/>
      <c r="CD72" s="222"/>
      <c r="CE72" s="222"/>
      <c r="CF72" s="222"/>
      <c r="CG72" s="159"/>
      <c r="CH72" s="216"/>
      <c r="CI72" s="217"/>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22"/>
      <c r="BZ73" s="222"/>
      <c r="CA73" s="222"/>
      <c r="CB73" s="222"/>
      <c r="CC73" s="222"/>
      <c r="CD73" s="222"/>
      <c r="CE73" s="222"/>
      <c r="CF73" s="222"/>
      <c r="CG73" s="159"/>
      <c r="CH73" s="216"/>
      <c r="CI73" s="217"/>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22"/>
      <c r="BZ74" s="222"/>
      <c r="CA74" s="222"/>
      <c r="CB74" s="222"/>
      <c r="CC74" s="222"/>
      <c r="CD74" s="222"/>
      <c r="CE74" s="222"/>
      <c r="CF74" s="222"/>
      <c r="CG74" s="159"/>
      <c r="CH74" s="216"/>
      <c r="CI74" s="217"/>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22"/>
      <c r="BZ75" s="222"/>
      <c r="CA75" s="222"/>
      <c r="CB75" s="222"/>
      <c r="CC75" s="222"/>
      <c r="CD75" s="222"/>
      <c r="CE75" s="222"/>
      <c r="CF75" s="222"/>
      <c r="CG75" s="159"/>
      <c r="CH75" s="216"/>
      <c r="CI75" s="217"/>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22"/>
      <c r="BZ76" s="222"/>
      <c r="CA76" s="222"/>
      <c r="CB76" s="222"/>
      <c r="CC76" s="222"/>
      <c r="CD76" s="222"/>
      <c r="CE76" s="222"/>
      <c r="CF76" s="222"/>
      <c r="CG76" s="159"/>
      <c r="CH76" s="216"/>
      <c r="CI76" s="217"/>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22"/>
      <c r="BZ77" s="222"/>
      <c r="CA77" s="222"/>
      <c r="CB77" s="222"/>
      <c r="CC77" s="222"/>
      <c r="CD77" s="222"/>
      <c r="CE77" s="222"/>
      <c r="CF77" s="222"/>
      <c r="CG77" s="159"/>
      <c r="CH77" s="216"/>
      <c r="CI77" s="217"/>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22"/>
      <c r="BZ78" s="222"/>
      <c r="CA78" s="222"/>
      <c r="CB78" s="222"/>
      <c r="CC78" s="222"/>
      <c r="CD78" s="222"/>
      <c r="CE78" s="222"/>
      <c r="CF78" s="222"/>
      <c r="CG78" s="159"/>
      <c r="CH78" s="216"/>
      <c r="CI78" s="217"/>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22"/>
      <c r="BZ79" s="222"/>
      <c r="CA79" s="222"/>
      <c r="CB79" s="222"/>
      <c r="CC79" s="222"/>
      <c r="CD79" s="222"/>
      <c r="CE79" s="222"/>
      <c r="CF79" s="222"/>
      <c r="CG79" s="159"/>
      <c r="CH79" s="216"/>
      <c r="CI79" s="217"/>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22"/>
      <c r="BZ80" s="222"/>
      <c r="CA80" s="222"/>
      <c r="CB80" s="222"/>
      <c r="CC80" s="222"/>
      <c r="CD80" s="222"/>
      <c r="CE80" s="222"/>
      <c r="CF80" s="222"/>
      <c r="CG80" s="159"/>
      <c r="CH80" s="216"/>
      <c r="CI80" s="217"/>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22"/>
      <c r="BZ81" s="222"/>
      <c r="CA81" s="222"/>
      <c r="CB81" s="222"/>
      <c r="CC81" s="222"/>
      <c r="CD81" s="222"/>
      <c r="CE81" s="222"/>
      <c r="CF81" s="222"/>
      <c r="CG81" s="159"/>
      <c r="CH81" s="216"/>
      <c r="CI81" s="217"/>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22"/>
      <c r="BZ82" s="222"/>
      <c r="CA82" s="222"/>
      <c r="CB82" s="222"/>
      <c r="CC82" s="222"/>
      <c r="CD82" s="222"/>
      <c r="CE82" s="222"/>
      <c r="CF82" s="222"/>
      <c r="CG82" s="160"/>
      <c r="CH82" s="218"/>
      <c r="CI82" s="219"/>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265" t="s">
        <v>1087</v>
      </c>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272"/>
      <c r="B100" s="272"/>
      <c r="C100" s="272"/>
      <c r="D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c r="AF100" s="272"/>
      <c r="AG100" s="272"/>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28515625" defaultRowHeight="14.4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28515625" defaultRowHeight="14.45"/>
  <cols>
    <col min="12" max="12" width="36.28515625" customWidth="1"/>
    <col min="14" max="14" width="16.28515625" customWidth="1"/>
    <col min="16" max="16" width="49.28515625" customWidth="1"/>
  </cols>
  <sheetData>
    <row r="2" spans="1:22">
      <c r="A2" t="s">
        <v>1088</v>
      </c>
      <c r="C2" t="s">
        <v>1089</v>
      </c>
    </row>
    <row r="3" spans="1:22">
      <c r="A3" t="s">
        <v>1090</v>
      </c>
      <c r="C3" t="s">
        <v>1091</v>
      </c>
    </row>
    <row r="7" spans="1:22" ht="72">
      <c r="A7" s="11" t="s">
        <v>1092</v>
      </c>
      <c r="C7" s="11" t="s">
        <v>1093</v>
      </c>
      <c r="F7" s="11" t="s">
        <v>1094</v>
      </c>
      <c r="H7" s="11" t="s">
        <v>1095</v>
      </c>
      <c r="J7" s="11" t="s">
        <v>1096</v>
      </c>
      <c r="L7" s="48" t="s">
        <v>1097</v>
      </c>
      <c r="N7" s="11" t="s">
        <v>1098</v>
      </c>
      <c r="P7" s="11" t="s">
        <v>1099</v>
      </c>
      <c r="R7" s="11" t="s">
        <v>1100</v>
      </c>
      <c r="T7" t="s">
        <v>1101</v>
      </c>
      <c r="V7" t="s">
        <v>1102</v>
      </c>
    </row>
    <row r="8" spans="1:22">
      <c r="A8" t="s">
        <v>1103</v>
      </c>
      <c r="C8" t="s">
        <v>1104</v>
      </c>
      <c r="F8" t="s">
        <v>1105</v>
      </c>
      <c r="H8" t="s">
        <v>1106</v>
      </c>
      <c r="J8" t="s">
        <v>1107</v>
      </c>
      <c r="L8" s="14" t="s">
        <v>1108</v>
      </c>
      <c r="N8" t="s">
        <v>1109</v>
      </c>
      <c r="P8" s="13" t="s">
        <v>1110</v>
      </c>
      <c r="R8" t="s">
        <v>1111</v>
      </c>
      <c r="T8" t="s">
        <v>1112</v>
      </c>
      <c r="V8" t="s">
        <v>1113</v>
      </c>
    </row>
    <row r="9" spans="1:22">
      <c r="A9" t="s">
        <v>1114</v>
      </c>
      <c r="C9" t="s">
        <v>1115</v>
      </c>
      <c r="F9" t="s">
        <v>1116</v>
      </c>
      <c r="H9" t="s">
        <v>1117</v>
      </c>
      <c r="J9" t="s">
        <v>1118</v>
      </c>
      <c r="L9" s="14" t="s">
        <v>1119</v>
      </c>
      <c r="N9" t="s">
        <v>1120</v>
      </c>
      <c r="P9" s="13" t="s">
        <v>1121</v>
      </c>
      <c r="R9" t="s">
        <v>1122</v>
      </c>
      <c r="T9" t="s">
        <v>1123</v>
      </c>
      <c r="V9" t="s">
        <v>1124</v>
      </c>
    </row>
    <row r="10" spans="1:22">
      <c r="A10" t="s">
        <v>1125</v>
      </c>
      <c r="C10" t="s">
        <v>1126</v>
      </c>
      <c r="H10" t="s">
        <v>1127</v>
      </c>
      <c r="J10" t="s">
        <v>1128</v>
      </c>
      <c r="L10" s="14" t="s">
        <v>1129</v>
      </c>
      <c r="N10" t="s">
        <v>1130</v>
      </c>
      <c r="P10" s="13" t="s">
        <v>1131</v>
      </c>
      <c r="R10" t="s">
        <v>1132</v>
      </c>
      <c r="T10" t="s">
        <v>1133</v>
      </c>
      <c r="V10" t="s">
        <v>1134</v>
      </c>
    </row>
    <row r="11" spans="1:22">
      <c r="A11" t="s">
        <v>1135</v>
      </c>
      <c r="C11" t="s">
        <v>1136</v>
      </c>
      <c r="H11" t="s">
        <v>1137</v>
      </c>
      <c r="J11" t="s">
        <v>1138</v>
      </c>
      <c r="L11" s="14" t="s">
        <v>1139</v>
      </c>
      <c r="T11" t="s">
        <v>1140</v>
      </c>
      <c r="V11" t="s">
        <v>1141</v>
      </c>
    </row>
    <row r="12" spans="1:22" ht="28.9">
      <c r="C12" s="7"/>
      <c r="D12" s="7"/>
      <c r="E12" s="7"/>
      <c r="F12" s="7"/>
      <c r="G12" s="7"/>
      <c r="H12" s="7" t="s">
        <v>1142</v>
      </c>
      <c r="I12" s="7"/>
      <c r="J12" s="7" t="s">
        <v>1143</v>
      </c>
      <c r="K12" s="7"/>
      <c r="L12" s="14" t="s">
        <v>1144</v>
      </c>
      <c r="M12" s="7"/>
      <c r="N12" s="7"/>
      <c r="T12" t="s">
        <v>1145</v>
      </c>
      <c r="V12" t="s">
        <v>1146</v>
      </c>
    </row>
    <row r="13" spans="1:22">
      <c r="H13" t="s">
        <v>1147</v>
      </c>
      <c r="I13" s="15"/>
      <c r="J13" s="15" t="s">
        <v>1148</v>
      </c>
      <c r="L13" s="14" t="s">
        <v>1149</v>
      </c>
      <c r="T13" t="s">
        <v>1150</v>
      </c>
      <c r="V13" t="s">
        <v>1151</v>
      </c>
    </row>
    <row r="14" spans="1:22">
      <c r="H14" t="s">
        <v>1152</v>
      </c>
      <c r="I14" s="15"/>
      <c r="J14" s="15" t="s">
        <v>1153</v>
      </c>
      <c r="L14" s="14" t="s">
        <v>1154</v>
      </c>
      <c r="T14" t="s">
        <v>1155</v>
      </c>
      <c r="V14" t="s">
        <v>4</v>
      </c>
    </row>
    <row r="15" spans="1:22">
      <c r="G15" s="15"/>
      <c r="H15" s="15" t="s">
        <v>1156</v>
      </c>
      <c r="I15" s="15"/>
      <c r="J15" s="15" t="s">
        <v>1157</v>
      </c>
      <c r="K15" s="15"/>
      <c r="L15" s="14" t="s">
        <v>1158</v>
      </c>
      <c r="M15" s="15"/>
      <c r="N15" s="15"/>
      <c r="T15" t="s">
        <v>1159</v>
      </c>
    </row>
    <row r="16" spans="1:22" ht="43.15">
      <c r="A16" s="11" t="s">
        <v>1160</v>
      </c>
      <c r="J16" t="s">
        <v>1161</v>
      </c>
      <c r="L16" s="14" t="s">
        <v>1162</v>
      </c>
      <c r="T16" t="s">
        <v>1163</v>
      </c>
    </row>
    <row r="17" spans="1:20">
      <c r="A17" t="s">
        <v>1164</v>
      </c>
      <c r="J17" t="s">
        <v>1165</v>
      </c>
      <c r="L17" s="14" t="s">
        <v>1166</v>
      </c>
      <c r="T17" t="s">
        <v>1167</v>
      </c>
    </row>
    <row r="18" spans="1:20">
      <c r="A18" t="s">
        <v>1168</v>
      </c>
      <c r="J18" t="s">
        <v>1169</v>
      </c>
      <c r="L18" s="14" t="s">
        <v>1170</v>
      </c>
      <c r="T18" t="s">
        <v>1171</v>
      </c>
    </row>
    <row r="19" spans="1:20">
      <c r="J19" t="s">
        <v>1172</v>
      </c>
      <c r="L19" s="14" t="s">
        <v>1173</v>
      </c>
    </row>
    <row r="20" spans="1:20">
      <c r="J20" t="s">
        <v>1174</v>
      </c>
      <c r="L20" s="14" t="s">
        <v>1175</v>
      </c>
    </row>
    <row r="21" spans="1:20">
      <c r="J21" t="s">
        <v>1176</v>
      </c>
      <c r="L21" s="12"/>
    </row>
    <row r="22" spans="1:20">
      <c r="J22" t="s">
        <v>1177</v>
      </c>
    </row>
    <row r="23" spans="1:20">
      <c r="J23" t="s">
        <v>1178</v>
      </c>
    </row>
    <row r="24" spans="1:20">
      <c r="J24" t="s">
        <v>1179</v>
      </c>
    </row>
    <row r="25" spans="1:20">
      <c r="A25" t="s">
        <v>1180</v>
      </c>
      <c r="J25" t="s">
        <v>1181</v>
      </c>
    </row>
    <row r="26" spans="1:20">
      <c r="J26" t="s">
        <v>1182</v>
      </c>
    </row>
    <row r="27" spans="1:20">
      <c r="J27" t="s">
        <v>1183</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Carlos Andres Granados Osorio</cp:lastModifiedBy>
  <cp:revision/>
  <dcterms:created xsi:type="dcterms:W3CDTF">2025-03-14T01:33:22Z</dcterms:created>
  <dcterms:modified xsi:type="dcterms:W3CDTF">2026-05-20T18:00:57Z</dcterms:modified>
  <cp:category/>
  <cp:contentStatus/>
</cp:coreProperties>
</file>