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https://fiscaliagovco-my.sharepoint.com/personal/ivan_uribeo_fiscalia_gov_co1/Documents/Documentos/2026 GRUPO LICITACIONES - SUBASTAS/MANTENIMIENTO PUERTAS/"/>
    </mc:Choice>
  </mc:AlternateContent>
  <xr:revisionPtr revIDLastSave="0" documentId="8_{EE08E747-4B16-429F-9F09-B9AF47EB8927}" xr6:coauthVersionLast="47" xr6:coauthVersionMax="47" xr10:uidLastSave="{00000000-0000-0000-0000-000000000000}"/>
  <bookViews>
    <workbookView xWindow="-28920" yWindow="-120" windowWidth="29040" windowHeight="15720" firstSheet="1" activeTab="1" xr2:uid="{911F2FE4-D4D9-4746-9EC5-1C3C619AF831}"/>
  </bookViews>
  <sheets>
    <sheet name="ANEXO 1 ANÁLISIS DE COTIZACIÓN" sheetId="1" state="hidden" r:id="rId1"/>
    <sheet name="ANEXO 1 ANÁLISIS DE COSTOS HIST" sheetId="6" r:id="rId2"/>
    <sheet name="ANEXO 2 ESTUDIO  2026-2027-2028" sheetId="7"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3" i="6" l="1"/>
  <c r="I14" i="6" l="1"/>
  <c r="L14" i="6" s="1"/>
  <c r="G16" i="7" s="1"/>
  <c r="M16" i="7" s="1"/>
  <c r="S16" i="7" s="1"/>
  <c r="I20" i="6"/>
  <c r="L20" i="6" s="1"/>
  <c r="M20" i="6" s="1"/>
  <c r="I21" i="6"/>
  <c r="L21" i="6" s="1"/>
  <c r="M21" i="6" s="1"/>
  <c r="N21" i="6" s="1"/>
  <c r="I22" i="6"/>
  <c r="L22" i="6" s="1"/>
  <c r="G24" i="7" s="1"/>
  <c r="M24" i="7" s="1"/>
  <c r="S24" i="7" s="1"/>
  <c r="I23" i="6"/>
  <c r="L23" i="6" s="1"/>
  <c r="M23" i="6" s="1"/>
  <c r="N23" i="6" s="1"/>
  <c r="I24" i="6"/>
  <c r="L24" i="6" s="1"/>
  <c r="M24" i="6" s="1"/>
  <c r="I19" i="6"/>
  <c r="L19" i="6" s="1"/>
  <c r="M19" i="6" s="1"/>
  <c r="I18" i="6"/>
  <c r="L18" i="6" s="1"/>
  <c r="G20" i="7" s="1"/>
  <c r="M20" i="7" s="1"/>
  <c r="I17" i="6"/>
  <c r="L17" i="6" s="1"/>
  <c r="M17" i="6" s="1"/>
  <c r="N17" i="6" s="1"/>
  <c r="I16" i="6"/>
  <c r="L16" i="6" s="1"/>
  <c r="M16" i="6" s="1"/>
  <c r="N16" i="6" s="1"/>
  <c r="I15" i="6"/>
  <c r="L15" i="6" s="1"/>
  <c r="G17" i="7" s="1"/>
  <c r="M17" i="7" l="1"/>
  <c r="N17" i="7" s="1"/>
  <c r="H17" i="7"/>
  <c r="I17" i="7" s="1"/>
  <c r="J17" i="7" s="1"/>
  <c r="G23" i="7"/>
  <c r="M23" i="7" s="1"/>
  <c r="N23" i="7" s="1"/>
  <c r="O23" i="7" s="1"/>
  <c r="P23" i="7" s="1"/>
  <c r="G19" i="7"/>
  <c r="H19" i="7" s="1"/>
  <c r="I19" i="7" s="1"/>
  <c r="J19" i="7" s="1"/>
  <c r="G18" i="7"/>
  <c r="G26" i="7"/>
  <c r="M26" i="7" s="1"/>
  <c r="S26" i="7" s="1"/>
  <c r="T26" i="7" s="1"/>
  <c r="G22" i="7"/>
  <c r="G25" i="7"/>
  <c r="G21" i="7"/>
  <c r="H16" i="7"/>
  <c r="I16" i="7" s="1"/>
  <c r="J16" i="7" s="1"/>
  <c r="H26" i="7"/>
  <c r="I26" i="7" s="1"/>
  <c r="J26" i="7" s="1"/>
  <c r="H24" i="7"/>
  <c r="I24" i="7" s="1"/>
  <c r="J24" i="7" s="1"/>
  <c r="O17" i="7"/>
  <c r="P17" i="7" s="1"/>
  <c r="H20" i="7"/>
  <c r="I20" i="7" s="1"/>
  <c r="J20" i="7" s="1"/>
  <c r="N26" i="7"/>
  <c r="O26" i="7" s="1"/>
  <c r="P26" i="7" s="1"/>
  <c r="U26" i="7"/>
  <c r="V26" i="7" s="1"/>
  <c r="N20" i="7"/>
  <c r="O20" i="7" s="1"/>
  <c r="P20" i="7" s="1"/>
  <c r="T24" i="7"/>
  <c r="U24" i="7" s="1"/>
  <c r="V24" i="7" s="1"/>
  <c r="T16" i="7"/>
  <c r="U16" i="7" s="1"/>
  <c r="V16" i="7" s="1"/>
  <c r="S20" i="7"/>
  <c r="N16" i="7"/>
  <c r="O16" i="7" s="1"/>
  <c r="P16" i="7" s="1"/>
  <c r="N24" i="7"/>
  <c r="O24" i="7" s="1"/>
  <c r="P24" i="7" s="1"/>
  <c r="S17" i="7"/>
  <c r="M22" i="6"/>
  <c r="N22" i="6" s="1"/>
  <c r="N19" i="6"/>
  <c r="N24" i="6"/>
  <c r="N20" i="6"/>
  <c r="M15" i="6"/>
  <c r="N15" i="6" s="1"/>
  <c r="M14" i="6"/>
  <c r="N14" i="6" s="1"/>
  <c r="M18" i="6"/>
  <c r="N18" i="6" s="1"/>
  <c r="H22" i="7" l="1"/>
  <c r="I22" i="7" s="1"/>
  <c r="J22" i="7" s="1"/>
  <c r="M22" i="7"/>
  <c r="S23" i="7"/>
  <c r="M19" i="7"/>
  <c r="M25" i="7"/>
  <c r="H25" i="7"/>
  <c r="I25" i="7" s="1"/>
  <c r="J25" i="7" s="1"/>
  <c r="H23" i="7"/>
  <c r="I23" i="7" s="1"/>
  <c r="J23" i="7" s="1"/>
  <c r="H21" i="7"/>
  <c r="I21" i="7" s="1"/>
  <c r="J21" i="7" s="1"/>
  <c r="M21" i="7"/>
  <c r="M18" i="7"/>
  <c r="H18" i="7"/>
  <c r="I18" i="7" s="1"/>
  <c r="J18" i="7" s="1"/>
  <c r="T23" i="7"/>
  <c r="U23" i="7" s="1"/>
  <c r="V23" i="7" s="1"/>
  <c r="T17" i="7"/>
  <c r="U17" i="7" s="1"/>
  <c r="V17" i="7" s="1"/>
  <c r="T20" i="7"/>
  <c r="U20" i="7" s="1"/>
  <c r="V20" i="7" s="1"/>
  <c r="J27" i="7" l="1"/>
  <c r="O32" i="7" s="1"/>
  <c r="N19" i="7"/>
  <c r="O19" i="7" s="1"/>
  <c r="P19" i="7" s="1"/>
  <c r="S19" i="7"/>
  <c r="T19" i="7" s="1"/>
  <c r="U19" i="7" s="1"/>
  <c r="V19" i="7" s="1"/>
  <c r="S22" i="7"/>
  <c r="N22" i="7"/>
  <c r="O22" i="7" s="1"/>
  <c r="P22" i="7" s="1"/>
  <c r="S18" i="7"/>
  <c r="T18" i="7" s="1"/>
  <c r="U18" i="7" s="1"/>
  <c r="V18" i="7" s="1"/>
  <c r="N18" i="7"/>
  <c r="O18" i="7" s="1"/>
  <c r="P18" i="7" s="1"/>
  <c r="N21" i="7"/>
  <c r="O21" i="7" s="1"/>
  <c r="P21" i="7" s="1"/>
  <c r="S21" i="7"/>
  <c r="T21" i="7" s="1"/>
  <c r="U21" i="7" s="1"/>
  <c r="V21" i="7" s="1"/>
  <c r="N25" i="7"/>
  <c r="O25" i="7" s="1"/>
  <c r="P25" i="7" s="1"/>
  <c r="S25" i="7"/>
  <c r="T25" i="7" s="1"/>
  <c r="U25" i="7" s="1"/>
  <c r="V25" i="7" s="1"/>
  <c r="T22" i="7" l="1"/>
  <c r="U22" i="7" s="1"/>
  <c r="V22" i="7" s="1"/>
  <c r="V27" i="7" s="1"/>
  <c r="P27" i="7"/>
  <c r="P32" i="7" s="1"/>
  <c r="Q32" i="7" l="1"/>
  <c r="S32" i="7" s="1"/>
  <c r="J28" i="7"/>
  <c r="I6" i="6"/>
  <c r="L6" i="6" s="1"/>
  <c r="G6" i="7" s="1"/>
  <c r="M6" i="7" l="1"/>
  <c r="H6" i="7"/>
  <c r="I6" i="7" s="1"/>
  <c r="J6" i="7" s="1"/>
  <c r="K6" i="7" s="1"/>
  <c r="K7" i="1"/>
  <c r="L7" i="1"/>
  <c r="M7" i="1"/>
  <c r="K8" i="1"/>
  <c r="L8" i="1"/>
  <c r="M8" i="1"/>
  <c r="K9" i="1"/>
  <c r="L9" i="1"/>
  <c r="M9" i="1"/>
  <c r="K10" i="1"/>
  <c r="L10" i="1"/>
  <c r="M10" i="1"/>
  <c r="L6" i="1"/>
  <c r="K6" i="1"/>
  <c r="I7" i="6"/>
  <c r="L7" i="6" s="1"/>
  <c r="G7" i="7" s="1"/>
  <c r="I8" i="6"/>
  <c r="L8" i="6" s="1"/>
  <c r="G8" i="7" s="1"/>
  <c r="I9" i="6"/>
  <c r="L9" i="6" s="1"/>
  <c r="G9" i="7" s="1"/>
  <c r="I10" i="6"/>
  <c r="L10" i="6" s="1"/>
  <c r="G10" i="7" s="1"/>
  <c r="M9" i="7" l="1"/>
  <c r="H9" i="7"/>
  <c r="I9" i="7" s="1"/>
  <c r="J9" i="7" s="1"/>
  <c r="K9" i="7" s="1"/>
  <c r="M8" i="7"/>
  <c r="H8" i="7"/>
  <c r="I8" i="7" s="1"/>
  <c r="J8" i="7" s="1"/>
  <c r="K8" i="7" s="1"/>
  <c r="M7" i="7"/>
  <c r="H7" i="7"/>
  <c r="I7" i="7" s="1"/>
  <c r="J7" i="7" s="1"/>
  <c r="K7" i="7" s="1"/>
  <c r="M10" i="7"/>
  <c r="H10" i="7"/>
  <c r="I10" i="7" s="1"/>
  <c r="J10" i="7" s="1"/>
  <c r="K10" i="7" s="1"/>
  <c r="S6" i="7"/>
  <c r="T6" i="7" s="1"/>
  <c r="U6" i="7" s="1"/>
  <c r="V6" i="7" s="1"/>
  <c r="W6" i="7" s="1"/>
  <c r="N6" i="7"/>
  <c r="O6" i="7" s="1"/>
  <c r="P6" i="7" s="1"/>
  <c r="Q6" i="7" s="1"/>
  <c r="M7" i="6"/>
  <c r="M6" i="1"/>
  <c r="N9" i="1"/>
  <c r="P9" i="1" s="1"/>
  <c r="K11" i="7" l="1"/>
  <c r="O31" i="7" s="1"/>
  <c r="O33" i="7" s="1"/>
  <c r="N10" i="7"/>
  <c r="O10" i="7" s="1"/>
  <c r="P10" i="7" s="1"/>
  <c r="Q10" i="7" s="1"/>
  <c r="S10" i="7"/>
  <c r="S8" i="7"/>
  <c r="T8" i="7" s="1"/>
  <c r="U8" i="7" s="1"/>
  <c r="V8" i="7" s="1"/>
  <c r="W8" i="7" s="1"/>
  <c r="N8" i="7"/>
  <c r="O8" i="7" s="1"/>
  <c r="P8" i="7" s="1"/>
  <c r="Q8" i="7" s="1"/>
  <c r="Y6" i="7"/>
  <c r="S7" i="7"/>
  <c r="N7" i="7"/>
  <c r="O7" i="7" s="1"/>
  <c r="P7" i="7" s="1"/>
  <c r="Q7" i="7" s="1"/>
  <c r="Q11" i="7" s="1"/>
  <c r="P31" i="7" s="1"/>
  <c r="S9" i="7"/>
  <c r="T9" i="7" s="1"/>
  <c r="U9" i="7" s="1"/>
  <c r="V9" i="7" s="1"/>
  <c r="W9" i="7" s="1"/>
  <c r="N9" i="7"/>
  <c r="O9" i="7" s="1"/>
  <c r="P9" i="7" s="1"/>
  <c r="Q9" i="7" s="1"/>
  <c r="N10" i="1"/>
  <c r="P10" i="1" s="1"/>
  <c r="M10" i="6"/>
  <c r="N10" i="6" s="1"/>
  <c r="M9" i="6"/>
  <c r="N9" i="6" s="1"/>
  <c r="M8" i="6"/>
  <c r="N8" i="6" s="1"/>
  <c r="N7" i="6"/>
  <c r="N8" i="1"/>
  <c r="P8" i="1" s="1"/>
  <c r="Y9" i="7" l="1"/>
  <c r="P33" i="7"/>
  <c r="Y8" i="7"/>
  <c r="T10" i="7"/>
  <c r="U10" i="7" s="1"/>
  <c r="V10" i="7" s="1"/>
  <c r="W10" i="7" s="1"/>
  <c r="Y10" i="7" s="1"/>
  <c r="T7" i="7"/>
  <c r="U7" i="7" s="1"/>
  <c r="V7" i="7" s="1"/>
  <c r="W7" i="7" s="1"/>
  <c r="Q10" i="1"/>
  <c r="R10" i="1" s="1"/>
  <c r="S10" i="1" s="1"/>
  <c r="Q8" i="1"/>
  <c r="R8" i="1" s="1"/>
  <c r="S8" i="1" s="1"/>
  <c r="Q9" i="1"/>
  <c r="N7" i="1"/>
  <c r="P7" i="1" s="1"/>
  <c r="Y7" i="7" l="1"/>
  <c r="Y11" i="7" s="1"/>
  <c r="J30" i="7" s="1"/>
  <c r="W11" i="7"/>
  <c r="Q31" i="7" s="1"/>
  <c r="R9" i="1"/>
  <c r="S9" i="1" s="1"/>
  <c r="N6" i="1"/>
  <c r="Q33" i="7" l="1"/>
  <c r="S31" i="7"/>
  <c r="S33" i="7" s="1"/>
  <c r="P6" i="1"/>
  <c r="Q6" i="1" l="1"/>
  <c r="R6" i="1" s="1"/>
  <c r="Q7" i="1"/>
  <c r="R7" i="1" s="1"/>
  <c r="S7" i="1" s="1"/>
  <c r="M6" i="6" l="1"/>
  <c r="N6" i="6" l="1"/>
  <c r="S6" i="1" l="1"/>
  <c r="S11" i="1" s="1"/>
</calcChain>
</file>

<file path=xl/sharedStrings.xml><?xml version="1.0" encoding="utf-8"?>
<sst xmlns="http://schemas.openxmlformats.org/spreadsheetml/2006/main" count="220" uniqueCount="107">
  <si>
    <t>Ítem</t>
  </si>
  <si>
    <t>Unidad de Medida</t>
  </si>
  <si>
    <t>Cantidad</t>
  </si>
  <si>
    <t xml:space="preserve">PROMEDIO                                                                                </t>
  </si>
  <si>
    <t>NOTAS:</t>
  </si>
  <si>
    <t>VALOR UNITARIO
SIN IVA</t>
  </si>
  <si>
    <t>TOTAL</t>
  </si>
  <si>
    <t>Valor Unitario
sin IVA</t>
  </si>
  <si>
    <t>Descripción del Bien o Servicio</t>
  </si>
  <si>
    <t>ANEXO 1 - ANÁLISIS DE COTIZACIONES</t>
  </si>
  <si>
    <t>ANÁLISIS DE COTIZACIONES</t>
  </si>
  <si>
    <t>Elaboró</t>
  </si>
  <si>
    <t>Aprobó</t>
  </si>
  <si>
    <t>Catherine Herrera Muñoz
Pofesional Equipo Estudio del Sector
Subdirección Nacional de Gestión Contractual</t>
  </si>
  <si>
    <t>DESCRIPCIÓN DE LA NECESIDAD</t>
  </si>
  <si>
    <r>
      <t>VALOR COTIZACIÓN HÁBIL MÁS BAJA</t>
    </r>
    <r>
      <rPr>
        <b/>
        <sz val="10"/>
        <rFont val="Arial Narrow"/>
        <family val="2"/>
      </rPr>
      <t xml:space="preserve">      </t>
    </r>
    <r>
      <rPr>
        <b/>
        <sz val="10"/>
        <color indexed="10"/>
        <rFont val="Arial Narrow"/>
        <family val="2"/>
      </rPr>
      <t xml:space="preserve">                                                                                              </t>
    </r>
  </si>
  <si>
    <r>
      <t>VALOR COTIZACIÓN  HÁBIL MÁS ALTA</t>
    </r>
    <r>
      <rPr>
        <b/>
        <sz val="10"/>
        <rFont val="Arial Narrow"/>
        <family val="2"/>
      </rPr>
      <t xml:space="preserve">     </t>
    </r>
    <r>
      <rPr>
        <b/>
        <sz val="10"/>
        <color indexed="10"/>
        <rFont val="Arial Narrow"/>
        <family val="2"/>
      </rPr>
      <t xml:space="preserve">                                                                                              </t>
    </r>
  </si>
  <si>
    <t>MEDIA ARITMÉTICA BAJA</t>
  </si>
  <si>
    <t>ANÁLISIS DE COSTOS HISTÓRICOS</t>
  </si>
  <si>
    <t>VALOR UNITARIO SIN IVA</t>
  </si>
  <si>
    <t>Valor IVA</t>
  </si>
  <si>
    <t>Valor Unitario incluido IVA</t>
  </si>
  <si>
    <t>Valor Total
incluido IVA</t>
  </si>
  <si>
    <t>1) El índice refleja la evolución promedio de los precios de todos los artículos es decir, se refiere a un promedio tomado sobre la base de todos los productos ofrecidos en el mercado.</t>
  </si>
  <si>
    <t xml:space="preserve">2) Para traer a valor presente los precios unitarios, se toma el índice de serie del mes vigente dividido por el índice de serie del mes y año en que fue efectuada la compra. Este resultado se multiplica por el precio de la misma. </t>
  </si>
  <si>
    <t>Unidad</t>
  </si>
  <si>
    <t>Gustavo Palacio Olarte
Coordinador Equipo Estudio del Sector
Subdirección Nacional de Gestión Contractual</t>
  </si>
  <si>
    <t>Fecha de elaboración: 16/06/2026</t>
  </si>
  <si>
    <t>1) Se realizó el estudio con dos (2) cotizaciones, las cuales cumplen con lo solicitado por la Fiscalía General de la Nación.</t>
  </si>
  <si>
    <t>3) En el presente análisis se aplicó el procedimiento de aproximación generalmente aceptado por las reglas matemáticas denominado redondeo, que consiste en acercar los valores decimales al número entero más aproximado (esto es, si el tercer decimal es menor que 5, el segundo decimal se mantiene; si el tercer decimal es igual o mayor que 5, el segundo decimal se incrementa en uno).</t>
  </si>
  <si>
    <t>2) Se aplica la fórmula de media aritmética baja considerado un margen amplio entre los valores cotizados; por ello, este método permite obtener un valor de referencia y representativo del mercado.</t>
  </si>
  <si>
    <t>PRESTAR EL SERVICIO DE MANTENIMIENTO PREVENTIVO Y CORRECTIVO TÉCNICO INTEGRAL ESPECIALIZADO CON SUMINISTRO DE INSUMOS Y BOLSA DE REPUESTOS PARA LAS PUERTAS ELECTROMECÁNICAS, CORREDIZAS, ENROLLABLES, GIRATORIAS Y TALANQUERAS CON QUE CUENTAN LAS SEDES DEL NIVEL CENTRAL DE LA FISCALÍA GENERAL DE LA NACIÓN.</t>
  </si>
  <si>
    <t>Mantenimiento Puerta Metálica Cortina Electromecánica Enrollable. (Av. Calle 24 No. 52 -01 Bogotá D.C.)</t>
  </si>
  <si>
    <t>Mantenimiento Barrera Electromecánica Automática (Talanquera). (Av. Calle 24 No. 52 – 01 Bogotá D.C.)</t>
  </si>
  <si>
    <t>Mantenimiento Puerta Corrediza Electromecánica Automática. (Av. Calle 24 No. 52 – 01 Bogotá D.C.)</t>
  </si>
  <si>
    <t>Mantenimiento Puerta Giratoria Electromecánica de Brazo Hidráulico de Hoja Sencilla. (Carrera 13 No. 73 – 50 Bogotá D.C.)</t>
  </si>
  <si>
    <t>.</t>
  </si>
  <si>
    <t xml:space="preserve">COTIZACIÓN 1 - </t>
  </si>
  <si>
    <t>MENSUAL</t>
  </si>
  <si>
    <t>Mantenimiento Puerta Giratoria Electromecánica de Brazo Hidráulico de Doble Hoja. (Carrera 28 No. 18 – 64 Bogotá D.C.).</t>
  </si>
  <si>
    <t>ÍTEM</t>
  </si>
  <si>
    <t>DESCRIPCIÓN</t>
  </si>
  <si>
    <t>CANTIDAD DE EQUIPOS</t>
  </si>
  <si>
    <t xml:space="preserve">UNIDAD DE MEDIDA </t>
  </si>
  <si>
    <t>Cantidad de Equipos</t>
  </si>
  <si>
    <t xml:space="preserve">ANEXO12 - ANÁLISIS DE COSTOS HISTÓRICOS </t>
  </si>
  <si>
    <t xml:space="preserve">Botoneras 2 botones </t>
  </si>
  <si>
    <t>Fotocelda RT15</t>
  </si>
  <si>
    <t>Fines de carrera o sensor de contacto</t>
  </si>
  <si>
    <t>Botonera Modelo PBS3. Para talanqueras</t>
  </si>
  <si>
    <t xml:space="preserve">Tarjeta electrónica (220V) REF MODELO THALIA P G para brazos Hidráulicos </t>
  </si>
  <si>
    <t>Asta para talanquera Ref: PB30</t>
  </si>
  <si>
    <t>Galón de pintura electrostática anticorrosiva</t>
  </si>
  <si>
    <t xml:space="preserve">Motorreductor modelo GH101L5  </t>
  </si>
  <si>
    <t>Pintura de poliuretano</t>
  </si>
  <si>
    <t>Cremallera para motor FAAC 884 (Metros)</t>
  </si>
  <si>
    <t>Luces de aviso Led</t>
  </si>
  <si>
    <t>UNIDAD</t>
  </si>
  <si>
    <t>TABLA DE REPUESTOS RECURRENTES</t>
  </si>
  <si>
    <t xml:space="preserve">IPSE-0055-2024 </t>
  </si>
  <si>
    <t>IPC DICIEMBRE 2024</t>
  </si>
  <si>
    <t>IPC JULIO 2026</t>
  </si>
  <si>
    <t>MANTENIMIENTO PREVENTIVO Y CORRECTIVO</t>
  </si>
  <si>
    <t>PRESUPUESTO TOTAL ASIGNADO 2026 
(1 MES)</t>
  </si>
  <si>
    <t>PRESUPUESTO TOTAL ASIGNADO 2027
 (12 MESES)</t>
  </si>
  <si>
    <t xml:space="preserve">PORCENTAJE DE INCREMENTO </t>
  </si>
  <si>
    <t>PRESUPUESTO TOTAL ASIGNADO 2028 
(11 MESES)</t>
  </si>
  <si>
    <t>PRESUPUESTO ASIGNADO PARA MANTENIMIENTO PREVENTIVO Y CORRECTIVO 
VIGENCIAS 2026, 2027 Y 2028 
(24 MESES)</t>
  </si>
  <si>
    <t>VALOR UNITARIO MENSUAL SIN IVA</t>
  </si>
  <si>
    <t xml:space="preserve">IVA UNITARIO MENSUAL </t>
  </si>
  <si>
    <t>VALOR UNITARIO MENSUAL CON IVA</t>
  </si>
  <si>
    <t>VALOR TOTAL POR LA CANTIDAD DE EQUIPOS  MENSUAL CON IVA</t>
  </si>
  <si>
    <t>VALOR TOTAL POR 1 MES 2026</t>
  </si>
  <si>
    <t xml:space="preserve">VALOR 2027 POR 12 MESES </t>
  </si>
  <si>
    <t>VALOR 2028</t>
  </si>
  <si>
    <t>TOTAL POR CONCEPTO DE SERVICIO DE MANTENIMIENTO</t>
  </si>
  <si>
    <t>TOTAL 2026 POR 1 MES</t>
  </si>
  <si>
    <t>TOTAL 2027 POR 12 MESES</t>
  </si>
  <si>
    <t>TOTAL 2028 POR 11 MESES</t>
  </si>
  <si>
    <t xml:space="preserve">DESCRIPCIÓN DE REPUESTO </t>
  </si>
  <si>
    <t>CANTIDAD</t>
  </si>
  <si>
    <t>UNIDAD DE MEDIDA</t>
  </si>
  <si>
    <t>VALOR DE REPUESTOS 2026</t>
  </si>
  <si>
    <t>VALOR DE REPUESTOS 2027</t>
  </si>
  <si>
    <t>VALOR DE REPUESTOS 2028</t>
  </si>
  <si>
    <t>IVA</t>
  </si>
  <si>
    <t>VALOR UNITARIO CON IVA</t>
  </si>
  <si>
    <t>VALOR TOTAL CON IVA</t>
  </si>
  <si>
    <t>TOTAL POR CONCEPTO REPUESTOS RECURRENTES</t>
  </si>
  <si>
    <t>TOTAL 2026</t>
  </si>
  <si>
    <t xml:space="preserve">TOTAL 2027 </t>
  </si>
  <si>
    <t>TOTAL 2028</t>
  </si>
  <si>
    <t>TOTAL POR CONCEPTO DE REPUESTOS RECURRENTES</t>
  </si>
  <si>
    <t>GRAN TOTAL MANTENIMIENTOS Y REPUESTOS</t>
  </si>
  <si>
    <t>DESCRIPCIÓN DETALLADA</t>
  </si>
  <si>
    <t>REPUESTOS RECURRECTES</t>
  </si>
  <si>
    <t>PRESUPUESTO TOTAL ASIGNADO AL PROCESO VIGENCIAS 2026, 2027 Y 2028</t>
  </si>
  <si>
    <t>PRESUPUESTO ASIGNADO 2026
1 MES</t>
  </si>
  <si>
    <t>PRESUPUESTO ASIGNADO 2027
12 MESES</t>
  </si>
  <si>
    <t>PRESUPUESTO ASIGNADO 2028
11 MESES</t>
  </si>
  <si>
    <t>ANEXO 2. ESTUDIO DEL SECTOR 2026 - 2027 - 2028</t>
  </si>
  <si>
    <t xml:space="preserve">2) El proponente deberá presentar la oferta económica tanto para el mantenimiento de los equipos, como el valor unitario de cada uno de los elementos que integran la bolsa de repuestos.
Los eventuales ahorros que se obtengan durante el proceso de selección serán destinados a incrementar la bolsa de repuestos, con el fin de fortalecer la capacidad de atención de mantenimientos correctivos y garantizar la continuidad operativa de los sistemas de acceso y control objeto del contrato. Esta medida busca maximizar el aprovechamiento de los recursos disponibles, permitiendo atender oportunamente fallas o requerimientos de reposición de componentes que se presenten durante la ejecución contractual, sin afectar la disponibilidad de los equipos ni generar necesidades adicionales de contratación. </t>
  </si>
  <si>
    <t xml:space="preserve">3) Cuando se requieran elementos no señalados en el listado de repuestos a suministrar para los equipos, se solicitarán tres (3) cotizaciones, dos (2) por parte del CONTRATISTA y una (1) por parte del supervisor y se escogerá la de menor valor.   </t>
  </si>
  <si>
    <t>4) Es de notar que la cantidad de repuestos está determinada por las necesidades de los equipos y se debe suministrar cualquier repuesto que requieran los mismos durante el transcurso de ejecución del contrato y cuya necesidad es imprevisible y aleatoria, lo que hace imposible determinar de manera exacta la cantidad de repuestos a suministrar
La estimación de la bolsa de repuestos obedece a la naturaleza técnica del servicio requerido y al comportamiento histórico evidenciado en los contratos ejecutados para el mantenimiento de estos sistemas. Si bien las actividades de mantenimiento preventivo comprenden labores de inspección, diagnóstico, ajuste, calibración, limpieza, lubricación y verificación de funcionamiento, el mayor impacto económico se concentra en la eventual reposición de componentes electromecánicos, electrónicos, hidráulicos y estructurales necesarios para garantizar la operación de los equipos. En este sentido, la necesidad de reemplazo de dichos componentes depende de variables asociadas al desgaste por uso, condiciones de operación, fallas eléctricas, deterioro de elementos mecánicos, obsolescencia tecnológica y eventos imprevistos que se presentan durante la ejecución contractual, razón por la cual se requiere una bolsa de repuestos robusta que permita atender oportunamente los mantenimientos correctivos y garantizar la continuidad operativa de los sistemas de acceso y control de las sedes de la Entidad.
Así mismo, la estimación presupuestal de la bolsa de repuestos se soporta en el análisis de los antecedentes contractuales y en el comportamiento de consumo de repuestos evidenciado durante la ejecución de contratos similares suscritos por la Entidad, donde se ha identificado que la reposición de componentes representa el principal costo asociado a la conservación y recuperación de la funcionalidad de los equipos, dada la criticidad de estos para el control de acceso, seguridad física y operación de las sedes institucionales.</t>
  </si>
  <si>
    <t>5) En el presente análisis se aplicó el procedimiento de aproximación generalmente aceptado por las reglas matemáticas denominado redondeo, que consiste en acercar los valores decimales al número entero más aproximado (esto es, si el tercer decimal es menor que 5, el segundo decimal se mantiene; si el tercer decimal es igual o mayor que 5, el segundo decimal se incrementa en uno).</t>
  </si>
  <si>
    <t>1) Se detalla el presupuesto indexado para la vigencia 2026, así como las proyecciones presupuestales para los años 2027 y 2028. Dichas proyecciones aplican los incrementos establecidos en la Circular 0023 del 06 de julio de 2026, emitida por la Dirección Ejecutiva y la Subdirección Financiera, la cual fija las estimaciones macroeconómicas del Índice de Precios al Consumidor (IPC) en 4.4% para 2027 y 3% para 2028.</t>
  </si>
  <si>
    <t>Fecha de elaboración:05/08/2026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</si>
</sst>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4" formatCode="_-&quot;$&quot;\ * #,##0.00_-;\-&quot;$&quot;\ * #,##0.00_-;_-&quot;$&quot;\ * &quot;-&quot;??_-;_-@_-"/>
    <numFmt numFmtId="164" formatCode="&quot;$&quot;#,##0.00"/>
    <numFmt numFmtId="165" formatCode="&quot;$&quot;\ #,##0.00"/>
    <numFmt numFmtId="166" formatCode="0.0%"/>
    <numFmt numFmtId="167" formatCode="_-&quot;$&quot;* #,##0_-;\-&quot;$&quot;* #,##0_-;_-&quot;$&quot;* &quot;-&quot;??_-;_-@"/>
    <numFmt numFmtId="168" formatCode="_-&quot;$&quot;* #,##0.00_-;\-&quot;$&quot;* #,##0.00_-;_-&quot;$&quot;* &quot;-&quot;??.00_-;_-@"/>
    <numFmt numFmtId="169" formatCode="_-&quot;$&quot;* #,##0.00_-;\-&quot;$&quot;* #,##0.00_-;_-&quot;$&quot;* &quot;-&quot;??_-;_-@"/>
    <numFmt numFmtId="170" formatCode="_-&quot;$&quot;\ * #,##0.00_-;\-&quot;$&quot;\ * #,##0.00_-;_-&quot;$&quot;\ * &quot;-&quot;??_-;_-@"/>
    <numFmt numFmtId="171" formatCode="&quot;$&quot;\ #,##0"/>
  </numFmts>
  <fonts count="22" x14ac:knownFonts="1">
    <font>
      <sz val="11"/>
      <color theme="1"/>
      <name val="Aptos Narrow"/>
      <family val="2"/>
      <scheme val="minor"/>
    </font>
    <font>
      <sz val="11"/>
      <color theme="1"/>
      <name val="Aptos Narrow"/>
      <family val="2"/>
      <scheme val="minor"/>
    </font>
    <font>
      <sz val="8"/>
      <name val="Aptos Narrow"/>
      <family val="2"/>
      <scheme val="minor"/>
    </font>
    <font>
      <sz val="10"/>
      <name val="Arial"/>
      <family val="2"/>
    </font>
    <font>
      <sz val="10"/>
      <color theme="1"/>
      <name val="Arial Narrow"/>
      <family val="2"/>
    </font>
    <font>
      <b/>
      <sz val="10"/>
      <color theme="1"/>
      <name val="Arial Narrow"/>
      <family val="2"/>
    </font>
    <font>
      <b/>
      <sz val="10"/>
      <name val="Arial Narrow"/>
      <family val="2"/>
    </font>
    <font>
      <b/>
      <sz val="10"/>
      <color rgb="FF000000"/>
      <name val="Arial Narrow"/>
      <family val="2"/>
    </font>
    <font>
      <b/>
      <sz val="10"/>
      <color rgb="FFFF0000"/>
      <name val="Arial Narrow"/>
      <family val="2"/>
    </font>
    <font>
      <b/>
      <sz val="10"/>
      <color indexed="10"/>
      <name val="Arial Narrow"/>
      <family val="2"/>
    </font>
    <font>
      <sz val="10"/>
      <name val="Arial Narrow"/>
      <family val="2"/>
    </font>
    <font>
      <sz val="8"/>
      <name val="Arial Narrow"/>
      <family val="2"/>
    </font>
    <font>
      <sz val="8"/>
      <color theme="1"/>
      <name val="Arial Narrow"/>
      <family val="2"/>
    </font>
    <font>
      <b/>
      <i/>
      <sz val="10"/>
      <color theme="1"/>
      <name val="Arial Narrow"/>
      <family val="2"/>
    </font>
    <font>
      <sz val="10"/>
      <color rgb="FF000000"/>
      <name val="Arial Narrow"/>
      <family val="2"/>
    </font>
    <font>
      <b/>
      <sz val="11"/>
      <color theme="1"/>
      <name val="Arial Narrow"/>
      <family val="2"/>
    </font>
    <font>
      <b/>
      <sz val="11"/>
      <name val="Arial Narrow"/>
      <family val="2"/>
    </font>
    <font>
      <b/>
      <sz val="12"/>
      <name val="Arial Narrow"/>
      <family val="2"/>
    </font>
    <font>
      <b/>
      <sz val="12"/>
      <color theme="1"/>
      <name val="Arial Narrow"/>
      <family val="2"/>
    </font>
    <font>
      <sz val="12"/>
      <name val="Arial Narrow"/>
      <family val="2"/>
    </font>
    <font>
      <sz val="12"/>
      <color theme="1"/>
      <name val="Aptos Narrow"/>
      <family val="2"/>
      <scheme val="minor"/>
    </font>
    <font>
      <sz val="11"/>
      <color theme="1"/>
      <name val="Arial Narrow"/>
      <family val="2"/>
    </font>
  </fonts>
  <fills count="21">
    <fill>
      <patternFill patternType="none"/>
    </fill>
    <fill>
      <patternFill patternType="gray125"/>
    </fill>
    <fill>
      <patternFill patternType="solid">
        <fgColor rgb="FFF2F2F2"/>
        <bgColor indexed="64"/>
      </patternFill>
    </fill>
    <fill>
      <patternFill patternType="solid">
        <fgColor theme="3" tint="0.89999084444715716"/>
        <bgColor indexed="64"/>
      </patternFill>
    </fill>
    <fill>
      <patternFill patternType="solid">
        <fgColor indexed="22"/>
        <bgColor indexed="64"/>
      </patternFill>
    </fill>
    <fill>
      <patternFill patternType="solid">
        <fgColor theme="0"/>
        <bgColor indexed="64"/>
      </patternFill>
    </fill>
    <fill>
      <patternFill patternType="solid">
        <fgColor theme="3" tint="0.749992370372631"/>
        <bgColor indexed="64"/>
      </patternFill>
    </fill>
    <fill>
      <patternFill patternType="solid">
        <fgColor theme="0" tint="-4.9989318521683403E-2"/>
        <bgColor indexed="64"/>
      </patternFill>
    </fill>
    <fill>
      <patternFill patternType="solid">
        <fgColor theme="8" tint="0.79998168889431442"/>
        <bgColor indexed="64"/>
      </patternFill>
    </fill>
    <fill>
      <patternFill patternType="solid">
        <fgColor theme="6" tint="0.79998168889431442"/>
        <bgColor indexed="64"/>
      </patternFill>
    </fill>
    <fill>
      <patternFill patternType="solid">
        <fgColor theme="2" tint="-0.14999847407452621"/>
        <bgColor rgb="FFDDD9C3"/>
      </patternFill>
    </fill>
    <fill>
      <patternFill patternType="solid">
        <fgColor theme="2" tint="-9.9978637043366805E-2"/>
        <bgColor indexed="64"/>
      </patternFill>
    </fill>
    <fill>
      <patternFill patternType="solid">
        <fgColor theme="2" tint="-0.14999847407452621"/>
        <bgColor rgb="FFBFBFBF"/>
      </patternFill>
    </fill>
    <fill>
      <patternFill patternType="solid">
        <fgColor theme="0"/>
        <bgColor rgb="FFBFBFBF"/>
      </patternFill>
    </fill>
    <fill>
      <patternFill patternType="solid">
        <fgColor theme="0"/>
        <bgColor theme="0"/>
      </patternFill>
    </fill>
    <fill>
      <patternFill patternType="solid">
        <fgColor theme="0"/>
        <bgColor rgb="FFFFFF00"/>
      </patternFill>
    </fill>
    <fill>
      <patternFill patternType="solid">
        <fgColor theme="0"/>
        <bgColor rgb="FFC0C0C0"/>
      </patternFill>
    </fill>
    <fill>
      <patternFill patternType="solid">
        <fgColor theme="2" tint="-0.14999847407452621"/>
        <bgColor rgb="FFC0C0C0"/>
      </patternFill>
    </fill>
    <fill>
      <patternFill patternType="solid">
        <fgColor theme="3" tint="0.89999084444715716"/>
        <bgColor rgb="FFC0C0C0"/>
      </patternFill>
    </fill>
    <fill>
      <patternFill patternType="solid">
        <fgColor theme="3" tint="0.89999084444715716"/>
        <bgColor rgb="FFFFFF00"/>
      </patternFill>
    </fill>
    <fill>
      <patternFill patternType="solid">
        <fgColor theme="3" tint="0.89999084444715716"/>
        <bgColor theme="0"/>
      </patternFill>
    </fill>
  </fills>
  <borders count="3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auto="1"/>
      </left>
      <right/>
      <top/>
      <bottom/>
      <diagonal/>
    </border>
    <border>
      <left style="thin">
        <color rgb="FF000000"/>
      </left>
      <right style="thin">
        <color rgb="FF000000"/>
      </right>
      <top style="thin">
        <color rgb="FF000000"/>
      </top>
      <bottom style="thin">
        <color rgb="FF000000"/>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bottom style="medium">
        <color rgb="FF000000"/>
      </bottom>
      <diagonal/>
    </border>
    <border>
      <left/>
      <right style="medium">
        <color indexed="64"/>
      </right>
      <top/>
      <bottom style="medium">
        <color indexed="64"/>
      </bottom>
      <diagonal/>
    </border>
    <border>
      <left/>
      <right/>
      <top style="medium">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diagonal/>
    </border>
    <border>
      <left style="medium">
        <color rgb="FF000000"/>
      </left>
      <right/>
      <top/>
      <bottom/>
      <diagonal/>
    </border>
    <border>
      <left style="medium">
        <color rgb="FF000000"/>
      </left>
      <right style="medium">
        <color auto="1"/>
      </right>
      <top style="medium">
        <color rgb="FF000000"/>
      </top>
      <bottom/>
      <diagonal/>
    </border>
    <border>
      <left style="medium">
        <color indexed="64"/>
      </left>
      <right style="medium">
        <color auto="1"/>
      </right>
      <top style="medium">
        <color rgb="FF000000"/>
      </top>
      <bottom/>
      <diagonal/>
    </border>
    <border>
      <left style="medium">
        <color rgb="FF000000"/>
      </left>
      <right style="medium">
        <color auto="1"/>
      </right>
      <top/>
      <bottom/>
      <diagonal/>
    </border>
    <border>
      <left style="medium">
        <color indexed="64"/>
      </left>
      <right style="medium">
        <color indexed="64"/>
      </right>
      <top/>
      <bottom style="medium">
        <color indexed="64"/>
      </bottom>
      <diagonal/>
    </border>
    <border>
      <left style="medium">
        <color auto="1"/>
      </left>
      <right style="medium">
        <color auto="1"/>
      </right>
      <top style="medium">
        <color auto="1"/>
      </top>
      <bottom style="medium">
        <color auto="1"/>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top style="medium">
        <color rgb="FF000000"/>
      </top>
      <bottom/>
      <diagonal/>
    </border>
    <border>
      <left/>
      <right style="medium">
        <color rgb="FF000000"/>
      </right>
      <top style="medium">
        <color rgb="FF000000"/>
      </top>
      <bottom/>
      <diagonal/>
    </border>
  </borders>
  <cellStyleXfs count="7">
    <xf numFmtId="0" fontId="0" fillId="0" borderId="0"/>
    <xf numFmtId="0" fontId="3" fillId="0" borderId="0"/>
    <xf numFmtId="0" fontId="1" fillId="0" borderId="0"/>
    <xf numFmtId="44" fontId="1" fillId="0" borderId="0" applyFont="0" applyFill="0" applyBorder="0" applyAlignment="0" applyProtection="0"/>
    <xf numFmtId="0" fontId="1" fillId="0" borderId="0"/>
    <xf numFmtId="0" fontId="20" fillId="0" borderId="0"/>
    <xf numFmtId="0" fontId="20" fillId="0" borderId="0"/>
  </cellStyleXfs>
  <cellXfs count="221">
    <xf numFmtId="0" fontId="0" fillId="0" borderId="0" xfId="0"/>
    <xf numFmtId="0" fontId="4" fillId="0" borderId="0" xfId="0" applyFont="1"/>
    <xf numFmtId="0" fontId="7" fillId="2" borderId="6"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8" fillId="4" borderId="5" xfId="1" applyFont="1" applyFill="1" applyBorder="1" applyAlignment="1">
      <alignment horizontal="center" vertical="center" wrapText="1"/>
    </xf>
    <xf numFmtId="0" fontId="9" fillId="4" borderId="5" xfId="1" applyFont="1" applyFill="1" applyBorder="1" applyAlignment="1">
      <alignment horizontal="center" vertical="center" wrapText="1"/>
    </xf>
    <xf numFmtId="0" fontId="6" fillId="4" borderId="1" xfId="1" applyFont="1" applyFill="1" applyBorder="1" applyAlignment="1">
      <alignment horizontal="center" vertical="center" wrapText="1"/>
    </xf>
    <xf numFmtId="165" fontId="4" fillId="0" borderId="0" xfId="0" applyNumberFormat="1" applyFont="1"/>
    <xf numFmtId="164" fontId="10" fillId="5" borderId="1" xfId="1" applyNumberFormat="1" applyFont="1" applyFill="1" applyBorder="1" applyAlignment="1">
      <alignment horizontal="center" vertical="center" wrapText="1"/>
    </xf>
    <xf numFmtId="0" fontId="4" fillId="6" borderId="1" xfId="0" applyFont="1" applyFill="1" applyBorder="1"/>
    <xf numFmtId="165" fontId="5" fillId="6" borderId="1" xfId="0" applyNumberFormat="1" applyFont="1" applyFill="1" applyBorder="1" applyAlignment="1">
      <alignment horizontal="center" vertical="center"/>
    </xf>
    <xf numFmtId="0" fontId="6" fillId="0" borderId="0" xfId="0" applyFont="1" applyAlignment="1">
      <alignment vertical="center"/>
    </xf>
    <xf numFmtId="0" fontId="10" fillId="0" borderId="0" xfId="0" applyFont="1" applyAlignment="1">
      <alignment vertical="center"/>
    </xf>
    <xf numFmtId="164" fontId="4" fillId="5" borderId="1" xfId="0" applyNumberFormat="1" applyFont="1" applyFill="1" applyBorder="1" applyAlignment="1">
      <alignment horizontal="center" vertical="center"/>
    </xf>
    <xf numFmtId="0" fontId="4" fillId="5" borderId="0" xfId="0" applyFont="1" applyFill="1"/>
    <xf numFmtId="0" fontId="6" fillId="5" borderId="0" xfId="0" applyFont="1" applyFill="1" applyAlignment="1">
      <alignment vertical="center" wrapText="1"/>
    </xf>
    <xf numFmtId="0" fontId="11" fillId="5" borderId="1" xfId="0" applyFont="1" applyFill="1" applyBorder="1" applyAlignment="1">
      <alignment horizontal="center" vertical="center" wrapText="1"/>
    </xf>
    <xf numFmtId="14" fontId="12" fillId="5" borderId="1" xfId="0" applyNumberFormat="1" applyFont="1" applyFill="1" applyBorder="1" applyAlignment="1">
      <alignment horizontal="center" vertical="center"/>
    </xf>
    <xf numFmtId="0" fontId="10" fillId="5" borderId="0" xfId="0" applyFont="1" applyFill="1" applyAlignment="1">
      <alignment horizontal="left" vertical="center" wrapText="1"/>
    </xf>
    <xf numFmtId="165" fontId="4" fillId="5" borderId="1" xfId="0" applyNumberFormat="1" applyFont="1" applyFill="1" applyBorder="1" applyAlignment="1">
      <alignment horizontal="center" vertical="center"/>
    </xf>
    <xf numFmtId="165" fontId="4" fillId="5" borderId="0" xfId="0" applyNumberFormat="1" applyFont="1" applyFill="1"/>
    <xf numFmtId="0" fontId="4" fillId="0" borderId="8" xfId="0" applyFont="1" applyBorder="1" applyAlignment="1">
      <alignment horizontal="center" vertical="center" wrapText="1"/>
    </xf>
    <xf numFmtId="44" fontId="0" fillId="0" borderId="0" xfId="3" applyFont="1"/>
    <xf numFmtId="14" fontId="11" fillId="5" borderId="1" xfId="0" applyNumberFormat="1" applyFont="1" applyFill="1" applyBorder="1" applyAlignment="1">
      <alignment horizontal="center" vertical="center"/>
    </xf>
    <xf numFmtId="0" fontId="10" fillId="5" borderId="1" xfId="0" applyFont="1" applyFill="1" applyBorder="1" applyAlignment="1">
      <alignment horizontal="center" vertical="center" wrapText="1"/>
    </xf>
    <xf numFmtId="14" fontId="4" fillId="5" borderId="1" xfId="0" applyNumberFormat="1" applyFont="1" applyFill="1" applyBorder="1" applyAlignment="1">
      <alignment horizontal="center" vertical="center"/>
    </xf>
    <xf numFmtId="14" fontId="10" fillId="5" borderId="1" xfId="0" applyNumberFormat="1" applyFont="1" applyFill="1" applyBorder="1" applyAlignment="1">
      <alignment horizontal="center" vertical="center"/>
    </xf>
    <xf numFmtId="0" fontId="5" fillId="0" borderId="8" xfId="0" applyFont="1" applyBorder="1" applyAlignment="1">
      <alignment horizontal="center" vertical="center" wrapText="1"/>
    </xf>
    <xf numFmtId="0" fontId="4" fillId="0" borderId="8" xfId="0" applyFont="1" applyBorder="1" applyAlignment="1">
      <alignment horizontal="justify" vertical="center" wrapText="1"/>
    </xf>
    <xf numFmtId="0" fontId="4" fillId="0" borderId="8" xfId="0" applyFont="1" applyBorder="1" applyAlignment="1">
      <alignment horizontal="justify" vertical="center"/>
    </xf>
    <xf numFmtId="17" fontId="5" fillId="5" borderId="0" xfId="0" applyNumberFormat="1" applyFont="1" applyFill="1" applyAlignment="1">
      <alignment horizontal="center" vertical="center" wrapText="1"/>
    </xf>
    <xf numFmtId="164" fontId="10" fillId="8" borderId="1" xfId="1" applyNumberFormat="1" applyFont="1" applyFill="1" applyBorder="1" applyAlignment="1">
      <alignment horizontal="center" vertical="center" wrapText="1"/>
    </xf>
    <xf numFmtId="44" fontId="4" fillId="5" borderId="1" xfId="3" applyFont="1" applyFill="1" applyBorder="1" applyAlignment="1">
      <alignment horizontal="center" vertical="center" wrapText="1"/>
    </xf>
    <xf numFmtId="164" fontId="4" fillId="5" borderId="1" xfId="0" applyNumberFormat="1" applyFont="1" applyFill="1" applyBorder="1" applyAlignment="1">
      <alignment horizontal="center" vertical="center" wrapText="1"/>
    </xf>
    <xf numFmtId="0" fontId="5" fillId="5" borderId="0" xfId="0" applyFont="1" applyFill="1" applyAlignment="1">
      <alignment horizontal="center" vertical="center" wrapText="1"/>
    </xf>
    <xf numFmtId="0" fontId="0" fillId="5" borderId="0" xfId="0" applyFill="1"/>
    <xf numFmtId="0" fontId="7" fillId="9" borderId="1" xfId="0" applyFont="1" applyFill="1" applyBorder="1" applyAlignment="1">
      <alignment horizontal="center" vertical="center" wrapText="1"/>
    </xf>
    <xf numFmtId="0" fontId="10" fillId="5" borderId="3" xfId="0" applyFont="1" applyFill="1" applyBorder="1" applyAlignment="1">
      <alignment horizontal="justify" vertical="justify" wrapText="1"/>
    </xf>
    <xf numFmtId="0" fontId="5" fillId="6" borderId="0" xfId="0" applyFont="1" applyFill="1" applyAlignment="1">
      <alignment horizontal="center" vertical="center" wrapText="1"/>
    </xf>
    <xf numFmtId="0" fontId="4" fillId="6" borderId="0" xfId="0" applyFont="1" applyFill="1"/>
    <xf numFmtId="0" fontId="4" fillId="6" borderId="0" xfId="0" applyFont="1" applyFill="1" applyAlignment="1">
      <alignment horizontal="center"/>
    </xf>
    <xf numFmtId="0" fontId="5" fillId="6" borderId="0" xfId="0" applyFont="1" applyFill="1" applyAlignment="1">
      <alignment horizontal="center" vertical="center"/>
    </xf>
    <xf numFmtId="165" fontId="5" fillId="6" borderId="0" xfId="0" applyNumberFormat="1" applyFont="1" applyFill="1" applyAlignment="1">
      <alignment horizontal="center" vertical="center"/>
    </xf>
    <xf numFmtId="0" fontId="4" fillId="0" borderId="12" xfId="0" applyFont="1" applyBorder="1" applyAlignment="1">
      <alignment horizontal="center" vertical="center" wrapText="1"/>
    </xf>
    <xf numFmtId="0" fontId="10" fillId="0" borderId="12" xfId="0" applyFont="1" applyBorder="1" applyAlignment="1">
      <alignment horizontal="center" vertical="center"/>
    </xf>
    <xf numFmtId="0" fontId="10" fillId="0" borderId="8" xfId="0" applyFont="1" applyBorder="1" applyAlignment="1">
      <alignment horizontal="center" vertical="center"/>
    </xf>
    <xf numFmtId="0" fontId="10" fillId="0" borderId="0" xfId="0" applyFont="1" applyAlignment="1">
      <alignment horizontal="center" vertical="center"/>
    </xf>
    <xf numFmtId="0" fontId="4" fillId="0" borderId="0" xfId="0" applyFont="1" applyAlignment="1">
      <alignment horizontal="center" vertical="center" wrapText="1"/>
    </xf>
    <xf numFmtId="44" fontId="4" fillId="5" borderId="0" xfId="3" applyFont="1" applyFill="1" applyBorder="1" applyAlignment="1">
      <alignment horizontal="center" vertical="center" wrapText="1"/>
    </xf>
    <xf numFmtId="44" fontId="4" fillId="5" borderId="0" xfId="3" applyFont="1" applyFill="1" applyBorder="1" applyAlignment="1">
      <alignment vertical="center"/>
    </xf>
    <xf numFmtId="164" fontId="4" fillId="5" borderId="0" xfId="0" applyNumberFormat="1" applyFont="1" applyFill="1" applyAlignment="1">
      <alignment horizontal="center" vertical="center" wrapText="1"/>
    </xf>
    <xf numFmtId="0" fontId="14" fillId="0" borderId="15" xfId="0" applyFont="1" applyBorder="1" applyAlignment="1">
      <alignment vertical="center" wrapText="1"/>
    </xf>
    <xf numFmtId="0" fontId="14" fillId="0" borderId="16" xfId="0" applyFont="1" applyBorder="1" applyAlignment="1">
      <alignment horizontal="center" vertical="center" wrapText="1"/>
    </xf>
    <xf numFmtId="0" fontId="4" fillId="0" borderId="17" xfId="0" applyFont="1" applyBorder="1" applyAlignment="1">
      <alignment horizontal="center" vertical="center" wrapText="1"/>
    </xf>
    <xf numFmtId="0" fontId="4" fillId="0" borderId="1" xfId="0" applyFont="1" applyBorder="1" applyAlignment="1">
      <alignment horizontal="center" vertical="center" wrapText="1"/>
    </xf>
    <xf numFmtId="0" fontId="14" fillId="0" borderId="1" xfId="0" applyFont="1" applyBorder="1" applyAlignment="1">
      <alignment vertical="center" wrapText="1"/>
    </xf>
    <xf numFmtId="0" fontId="14" fillId="0" borderId="1" xfId="0" applyFont="1" applyBorder="1" applyAlignment="1">
      <alignment horizontal="center" vertical="center" wrapText="1"/>
    </xf>
    <xf numFmtId="0" fontId="10" fillId="0" borderId="1" xfId="0" applyFont="1" applyBorder="1" applyAlignment="1">
      <alignment horizontal="center" vertical="center"/>
    </xf>
    <xf numFmtId="0" fontId="7" fillId="11" borderId="1" xfId="0" applyFont="1" applyFill="1" applyBorder="1" applyAlignment="1">
      <alignment horizontal="center" vertical="center" wrapText="1"/>
    </xf>
    <xf numFmtId="0" fontId="7" fillId="11" borderId="11" xfId="0" applyFont="1" applyFill="1" applyBorder="1" applyAlignment="1">
      <alignment horizontal="center" vertical="center" wrapText="1"/>
    </xf>
    <xf numFmtId="0" fontId="7" fillId="11" borderId="6" xfId="0" applyFont="1" applyFill="1" applyBorder="1" applyAlignment="1">
      <alignment horizontal="center" vertical="center" wrapText="1"/>
    </xf>
    <xf numFmtId="17" fontId="5" fillId="11" borderId="1" xfId="0" applyNumberFormat="1" applyFont="1" applyFill="1" applyBorder="1" applyAlignment="1">
      <alignment horizontal="center" vertical="center" wrapText="1"/>
    </xf>
    <xf numFmtId="0" fontId="7" fillId="11" borderId="5" xfId="0" applyFont="1" applyFill="1" applyBorder="1" applyAlignment="1">
      <alignment horizontal="center" vertical="center" wrapText="1"/>
    </xf>
    <xf numFmtId="10" fontId="6" fillId="11" borderId="1" xfId="0" applyNumberFormat="1" applyFont="1" applyFill="1" applyBorder="1" applyAlignment="1">
      <alignment horizontal="center" vertical="center" wrapText="1"/>
    </xf>
    <xf numFmtId="0" fontId="4" fillId="0" borderId="13" xfId="0" applyFont="1" applyBorder="1" applyAlignment="1">
      <alignment horizontal="center" vertical="center"/>
    </xf>
    <xf numFmtId="0" fontId="4" fillId="0" borderId="0" xfId="0" applyFont="1" applyAlignment="1">
      <alignment horizontal="center" vertical="center"/>
    </xf>
    <xf numFmtId="0" fontId="4" fillId="0" borderId="20" xfId="0" applyFont="1" applyBorder="1" applyAlignment="1">
      <alignment horizontal="center" vertical="center"/>
    </xf>
    <xf numFmtId="0" fontId="4" fillId="0" borderId="21" xfId="0" applyFont="1" applyBorder="1" applyAlignment="1">
      <alignment horizontal="center" vertical="center"/>
    </xf>
    <xf numFmtId="0" fontId="10" fillId="5" borderId="13" xfId="0" applyFont="1" applyFill="1" applyBorder="1" applyAlignment="1">
      <alignment vertical="center"/>
    </xf>
    <xf numFmtId="0" fontId="4" fillId="0" borderId="13" xfId="0" applyFont="1" applyBorder="1" applyAlignment="1">
      <alignment vertical="center"/>
    </xf>
    <xf numFmtId="0" fontId="4" fillId="0" borderId="22" xfId="0" applyFont="1" applyBorder="1" applyAlignment="1">
      <alignment vertical="center"/>
    </xf>
    <xf numFmtId="0" fontId="4" fillId="0" borderId="20" xfId="0" applyFont="1" applyBorder="1" applyAlignment="1">
      <alignment horizontal="center" vertical="center" wrapText="1"/>
    </xf>
    <xf numFmtId="0" fontId="10" fillId="5" borderId="20" xfId="0" applyFont="1" applyFill="1" applyBorder="1" applyAlignment="1">
      <alignment vertical="center"/>
    </xf>
    <xf numFmtId="167" fontId="5" fillId="12" borderId="12" xfId="0" applyNumberFormat="1" applyFont="1" applyFill="1" applyBorder="1" applyAlignment="1">
      <alignment horizontal="center" vertical="center" wrapText="1"/>
    </xf>
    <xf numFmtId="0" fontId="4" fillId="0" borderId="20" xfId="0" applyFont="1" applyBorder="1" applyAlignment="1">
      <alignment vertical="center"/>
    </xf>
    <xf numFmtId="0" fontId="4" fillId="0" borderId="24" xfId="0" applyFont="1" applyBorder="1" applyAlignment="1">
      <alignment vertical="center"/>
    </xf>
    <xf numFmtId="168" fontId="4" fillId="0" borderId="12" xfId="0" applyNumberFormat="1" applyFont="1" applyBorder="1" applyAlignment="1">
      <alignment horizontal="center" vertical="center"/>
    </xf>
    <xf numFmtId="168" fontId="4" fillId="14" borderId="12" xfId="0" applyNumberFormat="1" applyFont="1" applyFill="1" applyBorder="1" applyAlignment="1">
      <alignment horizontal="center" vertical="center"/>
    </xf>
    <xf numFmtId="44" fontId="4" fillId="0" borderId="26" xfId="0" applyNumberFormat="1" applyFont="1" applyBorder="1" applyAlignment="1">
      <alignment horizontal="center" vertical="center" wrapText="1"/>
    </xf>
    <xf numFmtId="0" fontId="10" fillId="5" borderId="14" xfId="0" applyFont="1" applyFill="1" applyBorder="1" applyAlignment="1">
      <alignment vertical="center"/>
    </xf>
    <xf numFmtId="44" fontId="4" fillId="0" borderId="0" xfId="0" applyNumberFormat="1" applyFont="1" applyAlignment="1">
      <alignment horizontal="center" vertical="center"/>
    </xf>
    <xf numFmtId="0" fontId="4" fillId="5" borderId="0" xfId="0" applyFont="1" applyFill="1" applyAlignment="1">
      <alignment horizontal="center" vertical="center"/>
    </xf>
    <xf numFmtId="0" fontId="5" fillId="15" borderId="16" xfId="0" applyFont="1" applyFill="1" applyBorder="1" applyAlignment="1">
      <alignment horizontal="center" vertical="center"/>
    </xf>
    <xf numFmtId="0" fontId="10" fillId="5" borderId="16" xfId="0" applyFont="1" applyFill="1" applyBorder="1" applyAlignment="1">
      <alignment horizontal="center" vertical="center"/>
    </xf>
    <xf numFmtId="167" fontId="5" fillId="15" borderId="0" xfId="0" applyNumberFormat="1" applyFont="1" applyFill="1" applyAlignment="1">
      <alignment horizontal="center" vertical="center"/>
    </xf>
    <xf numFmtId="167" fontId="5" fillId="15" borderId="16" xfId="0" applyNumberFormat="1" applyFont="1" applyFill="1" applyBorder="1" applyAlignment="1">
      <alignment horizontal="center" vertical="center"/>
    </xf>
    <xf numFmtId="169" fontId="5" fillId="15" borderId="16" xfId="0" applyNumberFormat="1" applyFont="1" applyFill="1" applyBorder="1" applyAlignment="1">
      <alignment horizontal="center" vertical="center"/>
    </xf>
    <xf numFmtId="169" fontId="5" fillId="15" borderId="0" xfId="0" applyNumberFormat="1" applyFont="1" applyFill="1" applyAlignment="1">
      <alignment horizontal="center" vertical="center"/>
    </xf>
    <xf numFmtId="0" fontId="10" fillId="5" borderId="0" xfId="0" applyFont="1" applyFill="1" applyAlignment="1">
      <alignment horizontal="center" vertical="center"/>
    </xf>
    <xf numFmtId="170" fontId="4" fillId="5" borderId="0" xfId="0" applyNumberFormat="1" applyFont="1" applyFill="1" applyAlignment="1">
      <alignment horizontal="center" vertical="center"/>
    </xf>
    <xf numFmtId="0" fontId="5" fillId="16" borderId="0" xfId="0" applyFont="1" applyFill="1" applyAlignment="1">
      <alignment vertical="center"/>
    </xf>
    <xf numFmtId="0" fontId="5" fillId="16" borderId="13" xfId="0" applyFont="1" applyFill="1" applyBorder="1" applyAlignment="1">
      <alignment vertical="center"/>
    </xf>
    <xf numFmtId="0" fontId="5" fillId="16" borderId="0" xfId="0" applyFont="1" applyFill="1" applyAlignment="1">
      <alignment horizontal="center" vertical="center"/>
    </xf>
    <xf numFmtId="0" fontId="5" fillId="16" borderId="20" xfId="0" applyFont="1" applyFill="1" applyBorder="1" applyAlignment="1">
      <alignment vertical="center"/>
    </xf>
    <xf numFmtId="167" fontId="5" fillId="12" borderId="12" xfId="0" applyNumberFormat="1" applyFont="1" applyFill="1" applyBorder="1" applyAlignment="1">
      <alignment horizontal="center" vertical="center"/>
    </xf>
    <xf numFmtId="167" fontId="5" fillId="13" borderId="0" xfId="0" applyNumberFormat="1" applyFont="1" applyFill="1" applyAlignment="1">
      <alignment horizontal="center" vertical="center" wrapText="1"/>
    </xf>
    <xf numFmtId="168" fontId="4" fillId="14" borderId="0" xfId="0" applyNumberFormat="1" applyFont="1" applyFill="1" applyAlignment="1">
      <alignment horizontal="center" vertical="center"/>
    </xf>
    <xf numFmtId="168" fontId="5" fillId="15" borderId="0" xfId="0" applyNumberFormat="1" applyFont="1" applyFill="1" applyAlignment="1">
      <alignment horizontal="center" vertical="center"/>
    </xf>
    <xf numFmtId="0" fontId="5" fillId="15" borderId="28" xfId="0" applyFont="1" applyFill="1" applyBorder="1" applyAlignment="1">
      <alignment horizontal="center" vertical="center"/>
    </xf>
    <xf numFmtId="0" fontId="10" fillId="5" borderId="28" xfId="0" applyFont="1" applyFill="1" applyBorder="1" applyAlignment="1">
      <alignment horizontal="center" vertical="center"/>
    </xf>
    <xf numFmtId="168" fontId="5" fillId="15" borderId="28" xfId="0" applyNumberFormat="1" applyFont="1" applyFill="1" applyBorder="1" applyAlignment="1">
      <alignment horizontal="center" vertical="center"/>
    </xf>
    <xf numFmtId="171" fontId="4" fillId="0" borderId="0" xfId="0" applyNumberFormat="1" applyFont="1" applyAlignment="1">
      <alignment horizontal="center" vertical="center"/>
    </xf>
    <xf numFmtId="0" fontId="4" fillId="0" borderId="8" xfId="0" applyFont="1" applyBorder="1" applyAlignment="1">
      <alignment horizontal="center" vertical="center"/>
    </xf>
    <xf numFmtId="0" fontId="17" fillId="3" borderId="12" xfId="0" applyFont="1" applyFill="1" applyBorder="1" applyAlignment="1">
      <alignment horizontal="center" vertical="center" wrapText="1"/>
    </xf>
    <xf numFmtId="166" fontId="17" fillId="3" borderId="12" xfId="0" applyNumberFormat="1" applyFont="1" applyFill="1" applyBorder="1" applyAlignment="1">
      <alignment horizontal="center" vertical="center" wrapText="1"/>
    </xf>
    <xf numFmtId="0" fontId="17" fillId="3" borderId="14" xfId="0" applyFont="1" applyFill="1" applyBorder="1" applyAlignment="1">
      <alignment horizontal="center" vertical="center" wrapText="1"/>
    </xf>
    <xf numFmtId="9" fontId="17" fillId="3" borderId="12" xfId="0" applyNumberFormat="1" applyFont="1" applyFill="1" applyBorder="1" applyAlignment="1">
      <alignment horizontal="center" vertical="center" wrapText="1"/>
    </xf>
    <xf numFmtId="169" fontId="5" fillId="19" borderId="12" xfId="0" applyNumberFormat="1" applyFont="1" applyFill="1" applyBorder="1" applyAlignment="1">
      <alignment horizontal="center" vertical="center"/>
    </xf>
    <xf numFmtId="44" fontId="5" fillId="3" borderId="26" xfId="0" applyNumberFormat="1" applyFont="1" applyFill="1" applyBorder="1" applyAlignment="1">
      <alignment horizontal="center" vertical="center"/>
    </xf>
    <xf numFmtId="168" fontId="5" fillId="19" borderId="13" xfId="0" applyNumberFormat="1" applyFont="1" applyFill="1" applyBorder="1" applyAlignment="1">
      <alignment horizontal="center" vertical="center"/>
    </xf>
    <xf numFmtId="168" fontId="5" fillId="19" borderId="26" xfId="0" applyNumberFormat="1" applyFont="1" applyFill="1" applyBorder="1" applyAlignment="1">
      <alignment horizontal="center" vertical="center"/>
    </xf>
    <xf numFmtId="168" fontId="5" fillId="19" borderId="12" xfId="0" applyNumberFormat="1" applyFont="1" applyFill="1" applyBorder="1" applyAlignment="1">
      <alignment horizontal="center" vertical="center"/>
    </xf>
    <xf numFmtId="168" fontId="18" fillId="20" borderId="12" xfId="0" applyNumberFormat="1" applyFont="1" applyFill="1" applyBorder="1" applyAlignment="1">
      <alignment horizontal="center" vertical="center"/>
    </xf>
    <xf numFmtId="167" fontId="15" fillId="12" borderId="12" xfId="0" applyNumberFormat="1" applyFont="1" applyFill="1" applyBorder="1" applyAlignment="1">
      <alignment horizontal="center" vertical="center" wrapText="1"/>
    </xf>
    <xf numFmtId="0" fontId="21" fillId="5" borderId="0" xfId="0" applyFont="1" applyFill="1" applyAlignment="1">
      <alignment horizontal="center" vertical="center"/>
    </xf>
    <xf numFmtId="0" fontId="21" fillId="0" borderId="26" xfId="0" applyFont="1" applyBorder="1" applyAlignment="1">
      <alignment horizontal="center" vertical="center" wrapText="1"/>
    </xf>
    <xf numFmtId="169" fontId="21" fillId="0" borderId="26" xfId="0" applyNumberFormat="1" applyFont="1" applyBorder="1" applyAlignment="1">
      <alignment horizontal="center" vertical="center"/>
    </xf>
    <xf numFmtId="169" fontId="21" fillId="5" borderId="26" xfId="0" applyNumberFormat="1" applyFont="1" applyFill="1" applyBorder="1" applyAlignment="1">
      <alignment horizontal="center" vertical="center"/>
    </xf>
    <xf numFmtId="44" fontId="21" fillId="5" borderId="26" xfId="0" applyNumberFormat="1" applyFont="1" applyFill="1" applyBorder="1" applyAlignment="1">
      <alignment horizontal="center" vertical="center"/>
    </xf>
    <xf numFmtId="168" fontId="21" fillId="0" borderId="26" xfId="0" applyNumberFormat="1" applyFont="1" applyBorder="1" applyAlignment="1">
      <alignment horizontal="center" vertical="center"/>
    </xf>
    <xf numFmtId="0" fontId="21" fillId="0" borderId="0" xfId="0" applyFont="1" applyAlignment="1">
      <alignment horizontal="center" vertical="center"/>
    </xf>
    <xf numFmtId="44" fontId="21" fillId="0" borderId="26" xfId="0" applyNumberFormat="1" applyFont="1" applyBorder="1" applyAlignment="1">
      <alignment horizontal="center" vertical="center"/>
    </xf>
    <xf numFmtId="0" fontId="15" fillId="0" borderId="26" xfId="0" applyFont="1" applyBorder="1" applyAlignment="1">
      <alignment horizontal="center" vertical="center"/>
    </xf>
    <xf numFmtId="169" fontId="15" fillId="0" borderId="26" xfId="0" applyNumberFormat="1" applyFont="1" applyBorder="1" applyAlignment="1">
      <alignment horizontal="center" vertical="center"/>
    </xf>
    <xf numFmtId="44" fontId="15" fillId="0" borderId="26" xfId="0" applyNumberFormat="1" applyFont="1" applyBorder="1" applyAlignment="1">
      <alignment horizontal="center" vertical="center"/>
    </xf>
    <xf numFmtId="0" fontId="10" fillId="5" borderId="0" xfId="0" applyFont="1" applyFill="1" applyAlignment="1">
      <alignment horizontal="justify" vertical="justify" wrapText="1"/>
    </xf>
    <xf numFmtId="44" fontId="4" fillId="0" borderId="0" xfId="3" applyFont="1" applyAlignment="1">
      <alignment horizontal="center" vertical="center" wrapText="1"/>
    </xf>
    <xf numFmtId="0" fontId="7" fillId="2"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7" fillId="11" borderId="1" xfId="0" applyFont="1" applyFill="1" applyBorder="1" applyAlignment="1">
      <alignment horizontal="center" vertical="center" wrapText="1"/>
    </xf>
    <xf numFmtId="0" fontId="7" fillId="11" borderId="2" xfId="0" applyFont="1" applyFill="1" applyBorder="1" applyAlignment="1">
      <alignment horizontal="center" vertical="center" wrapText="1"/>
    </xf>
    <xf numFmtId="0" fontId="7" fillId="11" borderId="3" xfId="0" applyFont="1" applyFill="1" applyBorder="1" applyAlignment="1">
      <alignment horizontal="center" vertical="center" wrapText="1"/>
    </xf>
    <xf numFmtId="0" fontId="7" fillId="11" borderId="4" xfId="0" applyFont="1" applyFill="1" applyBorder="1" applyAlignment="1">
      <alignment horizontal="center" vertical="center" wrapText="1"/>
    </xf>
    <xf numFmtId="0" fontId="13" fillId="0" borderId="1" xfId="0" applyFont="1" applyBorder="1" applyAlignment="1">
      <alignment horizontal="center" vertical="center" wrapText="1"/>
    </xf>
    <xf numFmtId="44" fontId="4" fillId="5" borderId="1" xfId="3" applyFont="1" applyFill="1" applyBorder="1" applyAlignment="1">
      <alignment vertical="center"/>
    </xf>
    <xf numFmtId="17" fontId="5" fillId="5" borderId="11" xfId="0" applyNumberFormat="1" applyFont="1" applyFill="1" applyBorder="1" applyAlignment="1">
      <alignment horizontal="center" vertical="center" wrapText="1"/>
    </xf>
    <xf numFmtId="17" fontId="5" fillId="5" borderId="6" xfId="0" applyNumberFormat="1" applyFont="1" applyFill="1" applyBorder="1" applyAlignment="1">
      <alignment horizontal="center" vertical="center" wrapText="1"/>
    </xf>
    <xf numFmtId="17" fontId="5" fillId="5" borderId="10" xfId="0" applyNumberFormat="1" applyFont="1" applyFill="1" applyBorder="1" applyAlignment="1">
      <alignment horizontal="center" vertical="center" wrapText="1"/>
    </xf>
    <xf numFmtId="0" fontId="5" fillId="5" borderId="11" xfId="0" applyFont="1" applyFill="1" applyBorder="1" applyAlignment="1">
      <alignment horizontal="center" vertical="center" wrapText="1"/>
    </xf>
    <xf numFmtId="0" fontId="5" fillId="5" borderId="6" xfId="0" applyFont="1" applyFill="1" applyBorder="1" applyAlignment="1">
      <alignment horizontal="center" vertical="center" wrapText="1"/>
    </xf>
    <xf numFmtId="0" fontId="5" fillId="5" borderId="0" xfId="0" applyFont="1" applyFill="1" applyAlignment="1">
      <alignment horizontal="center" vertical="center" wrapText="1"/>
    </xf>
    <xf numFmtId="0" fontId="6" fillId="5" borderId="2" xfId="2" applyFont="1" applyFill="1" applyBorder="1" applyAlignment="1">
      <alignment horizontal="left" vertical="center" wrapText="1"/>
    </xf>
    <xf numFmtId="0" fontId="6" fillId="5" borderId="4" xfId="2" applyFont="1" applyFill="1" applyBorder="1" applyAlignment="1">
      <alignment horizontal="left" vertical="center" wrapText="1"/>
    </xf>
    <xf numFmtId="0" fontId="4" fillId="5" borderId="2" xfId="0" applyFont="1" applyFill="1" applyBorder="1" applyAlignment="1">
      <alignment horizontal="left" vertical="center" wrapText="1"/>
    </xf>
    <xf numFmtId="0" fontId="4" fillId="5" borderId="3" xfId="0" applyFont="1" applyFill="1" applyBorder="1" applyAlignment="1">
      <alignment horizontal="left" vertical="center" wrapText="1"/>
    </xf>
    <xf numFmtId="0" fontId="4" fillId="5" borderId="4" xfId="0" applyFont="1" applyFill="1" applyBorder="1" applyAlignment="1">
      <alignment horizontal="left" vertical="center" wrapText="1"/>
    </xf>
    <xf numFmtId="0" fontId="5" fillId="5" borderId="9" xfId="0" applyFont="1" applyFill="1" applyBorder="1" applyAlignment="1">
      <alignment horizontal="center" vertical="center" wrapText="1"/>
    </xf>
    <xf numFmtId="0" fontId="5" fillId="5" borderId="10" xfId="0" applyFont="1" applyFill="1" applyBorder="1" applyAlignment="1">
      <alignment horizontal="center" vertical="center" wrapText="1"/>
    </xf>
    <xf numFmtId="0" fontId="6" fillId="11" borderId="1" xfId="0" applyFont="1" applyFill="1" applyBorder="1" applyAlignment="1">
      <alignment horizontal="center" vertical="center"/>
    </xf>
    <xf numFmtId="0" fontId="4" fillId="5" borderId="7" xfId="0" applyFont="1" applyFill="1" applyBorder="1" applyAlignment="1">
      <alignment horizontal="center"/>
    </xf>
    <xf numFmtId="0" fontId="4" fillId="5" borderId="0" xfId="0" applyFont="1" applyFill="1" applyAlignment="1">
      <alignment horizontal="center"/>
    </xf>
    <xf numFmtId="0" fontId="10" fillId="5" borderId="0" xfId="0" applyFont="1" applyFill="1" applyAlignment="1">
      <alignment horizontal="left" vertical="center" wrapText="1"/>
    </xf>
    <xf numFmtId="0" fontId="7" fillId="2" borderId="2" xfId="0" applyFont="1" applyFill="1" applyBorder="1" applyAlignment="1">
      <alignment horizontal="center" vertical="center" wrapText="1"/>
    </xf>
    <xf numFmtId="0" fontId="7" fillId="2" borderId="3" xfId="0" applyFont="1" applyFill="1" applyBorder="1" applyAlignment="1">
      <alignment horizontal="center" vertical="center" wrapText="1"/>
    </xf>
    <xf numFmtId="0" fontId="7" fillId="2" borderId="4" xfId="0" applyFont="1" applyFill="1" applyBorder="1" applyAlignment="1">
      <alignment horizontal="center" vertical="center" wrapText="1"/>
    </xf>
    <xf numFmtId="0" fontId="7" fillId="3" borderId="2" xfId="0" applyFont="1" applyFill="1" applyBorder="1" applyAlignment="1">
      <alignment horizontal="center" vertical="center" wrapText="1"/>
    </xf>
    <xf numFmtId="0" fontId="7" fillId="3" borderId="3" xfId="0" applyFont="1" applyFill="1" applyBorder="1" applyAlignment="1">
      <alignment horizontal="center" vertical="center" wrapText="1"/>
    </xf>
    <xf numFmtId="0" fontId="7" fillId="3" borderId="4" xfId="0" applyFont="1" applyFill="1" applyBorder="1" applyAlignment="1">
      <alignment horizontal="center" vertical="center" wrapText="1"/>
    </xf>
    <xf numFmtId="0" fontId="5" fillId="6" borderId="2" xfId="0" applyFont="1" applyFill="1" applyBorder="1" applyAlignment="1">
      <alignment horizontal="center" vertical="center"/>
    </xf>
    <xf numFmtId="0" fontId="5" fillId="6" borderId="3" xfId="0" applyFont="1" applyFill="1" applyBorder="1" applyAlignment="1">
      <alignment horizontal="center" vertical="center"/>
    </xf>
    <xf numFmtId="0" fontId="5" fillId="6" borderId="4" xfId="0" applyFont="1" applyFill="1" applyBorder="1" applyAlignment="1">
      <alignment horizontal="center" vertical="center"/>
    </xf>
    <xf numFmtId="0" fontId="7" fillId="5" borderId="2" xfId="0" applyFont="1" applyFill="1" applyBorder="1" applyAlignment="1">
      <alignment horizontal="center" vertical="center" wrapText="1"/>
    </xf>
    <xf numFmtId="0" fontId="7" fillId="5" borderId="3" xfId="0" applyFont="1" applyFill="1" applyBorder="1" applyAlignment="1">
      <alignment horizontal="center" vertical="center" wrapText="1"/>
    </xf>
    <xf numFmtId="0" fontId="7" fillId="5" borderId="4" xfId="0" applyFont="1" applyFill="1" applyBorder="1" applyAlignment="1">
      <alignment horizontal="center" vertical="center" wrapText="1"/>
    </xf>
    <xf numFmtId="0" fontId="10" fillId="5" borderId="2" xfId="0" applyFont="1" applyFill="1" applyBorder="1" applyAlignment="1">
      <alignment horizontal="justify" vertical="center" wrapText="1"/>
    </xf>
    <xf numFmtId="0" fontId="10" fillId="5" borderId="3" xfId="0" applyFont="1" applyFill="1" applyBorder="1" applyAlignment="1">
      <alignment horizontal="justify" vertical="center" wrapText="1"/>
    </xf>
    <xf numFmtId="0" fontId="10" fillId="5" borderId="4" xfId="0" applyFont="1" applyFill="1" applyBorder="1" applyAlignment="1">
      <alignment horizontal="justify" vertical="center" wrapText="1"/>
    </xf>
    <xf numFmtId="0" fontId="4" fillId="0" borderId="1" xfId="0" applyFont="1" applyBorder="1" applyAlignment="1">
      <alignment horizontal="center"/>
    </xf>
    <xf numFmtId="0" fontId="5" fillId="7" borderId="1" xfId="0" applyFont="1" applyFill="1" applyBorder="1" applyAlignment="1">
      <alignment horizontal="center" vertical="center"/>
    </xf>
    <xf numFmtId="0" fontId="5" fillId="6" borderId="5" xfId="0" applyFont="1" applyFill="1" applyBorder="1" applyAlignment="1">
      <alignment horizontal="center" vertical="center" wrapText="1"/>
    </xf>
    <xf numFmtId="0" fontId="4" fillId="6" borderId="2" xfId="0" applyFont="1" applyFill="1" applyBorder="1" applyAlignment="1">
      <alignment horizontal="center"/>
    </xf>
    <xf numFmtId="0" fontId="4" fillId="6" borderId="3" xfId="0" applyFont="1" applyFill="1" applyBorder="1" applyAlignment="1">
      <alignment horizontal="center"/>
    </xf>
    <xf numFmtId="0" fontId="4" fillId="6" borderId="4" xfId="0" applyFont="1" applyFill="1" applyBorder="1" applyAlignment="1">
      <alignment horizontal="center"/>
    </xf>
    <xf numFmtId="0" fontId="15" fillId="12" borderId="17" xfId="0" applyFont="1" applyFill="1" applyBorder="1" applyAlignment="1">
      <alignment horizontal="center" vertical="center"/>
    </xf>
    <xf numFmtId="0" fontId="15" fillId="12" borderId="18" xfId="0" applyFont="1" applyFill="1" applyBorder="1" applyAlignment="1">
      <alignment horizontal="center" vertical="center"/>
    </xf>
    <xf numFmtId="0" fontId="15" fillId="12" borderId="19" xfId="0" applyFont="1" applyFill="1" applyBorder="1" applyAlignment="1">
      <alignment horizontal="center" vertical="center"/>
    </xf>
    <xf numFmtId="0" fontId="16" fillId="0" borderId="12" xfId="0" applyFont="1" applyBorder="1" applyAlignment="1">
      <alignment horizontal="center" vertical="center" wrapText="1"/>
    </xf>
    <xf numFmtId="0" fontId="5" fillId="18" borderId="17" xfId="0" applyFont="1" applyFill="1" applyBorder="1" applyAlignment="1">
      <alignment horizontal="center" vertical="center"/>
    </xf>
    <xf numFmtId="0" fontId="5" fillId="18" borderId="18" xfId="0" applyFont="1" applyFill="1" applyBorder="1" applyAlignment="1">
      <alignment horizontal="center" vertical="center"/>
    </xf>
    <xf numFmtId="0" fontId="5" fillId="18" borderId="19" xfId="0" applyFont="1" applyFill="1" applyBorder="1" applyAlignment="1">
      <alignment horizontal="center" vertical="center"/>
    </xf>
    <xf numFmtId="0" fontId="5" fillId="10" borderId="13" xfId="0" applyFont="1" applyFill="1" applyBorder="1" applyAlignment="1">
      <alignment horizontal="center" vertical="center" wrapText="1"/>
    </xf>
    <xf numFmtId="0" fontId="5" fillId="10" borderId="14" xfId="0" applyFont="1" applyFill="1" applyBorder="1" applyAlignment="1">
      <alignment horizontal="center" vertical="center" wrapText="1"/>
    </xf>
    <xf numFmtId="0" fontId="17" fillId="3" borderId="17" xfId="0" applyFont="1" applyFill="1" applyBorder="1" applyAlignment="1">
      <alignment horizontal="center" vertical="center" wrapText="1"/>
    </xf>
    <xf numFmtId="0" fontId="17" fillId="3" borderId="18" xfId="0" applyFont="1" applyFill="1" applyBorder="1" applyAlignment="1">
      <alignment horizontal="center" vertical="center"/>
    </xf>
    <xf numFmtId="0" fontId="17" fillId="3" borderId="19" xfId="0" applyFont="1" applyFill="1" applyBorder="1" applyAlignment="1">
      <alignment horizontal="center" vertical="center"/>
    </xf>
    <xf numFmtId="0" fontId="18" fillId="3" borderId="23" xfId="0" applyFont="1" applyFill="1" applyBorder="1" applyAlignment="1">
      <alignment horizontal="center" vertical="center" wrapText="1"/>
    </xf>
    <xf numFmtId="0" fontId="18" fillId="3" borderId="25" xfId="0" applyFont="1" applyFill="1" applyBorder="1" applyAlignment="1">
      <alignment horizontal="center" vertical="center" wrapText="1"/>
    </xf>
    <xf numFmtId="0" fontId="15" fillId="13" borderId="27" xfId="0" applyFont="1" applyFill="1" applyBorder="1" applyAlignment="1">
      <alignment horizontal="center" vertical="center" wrapText="1"/>
    </xf>
    <xf numFmtId="0" fontId="15" fillId="13" borderId="28" xfId="0" applyFont="1" applyFill="1" applyBorder="1" applyAlignment="1">
      <alignment horizontal="center" vertical="center" wrapText="1"/>
    </xf>
    <xf numFmtId="0" fontId="15" fillId="13" borderId="29" xfId="0" applyFont="1" applyFill="1" applyBorder="1" applyAlignment="1">
      <alignment horizontal="center" vertical="center" wrapText="1"/>
    </xf>
    <xf numFmtId="0" fontId="5" fillId="19" borderId="12" xfId="0" applyFont="1" applyFill="1" applyBorder="1" applyAlignment="1">
      <alignment horizontal="center" vertical="center"/>
    </xf>
    <xf numFmtId="0" fontId="10" fillId="3" borderId="12" xfId="0" applyFont="1" applyFill="1" applyBorder="1" applyAlignment="1">
      <alignment horizontal="center" vertical="center"/>
    </xf>
    <xf numFmtId="167" fontId="5" fillId="19" borderId="17" xfId="0" applyNumberFormat="1" applyFont="1" applyFill="1" applyBorder="1" applyAlignment="1">
      <alignment horizontal="center" vertical="center"/>
    </xf>
    <xf numFmtId="167" fontId="5" fillId="19" borderId="18" xfId="0" applyNumberFormat="1" applyFont="1" applyFill="1" applyBorder="1" applyAlignment="1">
      <alignment horizontal="center" vertical="center"/>
    </xf>
    <xf numFmtId="167" fontId="5" fillId="19" borderId="19" xfId="0" applyNumberFormat="1" applyFont="1" applyFill="1" applyBorder="1" applyAlignment="1">
      <alignment horizontal="center" vertical="center"/>
    </xf>
    <xf numFmtId="0" fontId="18" fillId="5" borderId="0" xfId="0" applyFont="1" applyFill="1" applyAlignment="1">
      <alignment horizontal="center" vertical="center" wrapText="1"/>
    </xf>
    <xf numFmtId="0" fontId="10" fillId="5" borderId="2" xfId="0" applyFont="1" applyFill="1" applyBorder="1" applyAlignment="1">
      <alignment horizontal="justify" vertical="justify"/>
    </xf>
    <xf numFmtId="0" fontId="10" fillId="5" borderId="3" xfId="0" applyFont="1" applyFill="1" applyBorder="1" applyAlignment="1">
      <alignment horizontal="justify" vertical="justify"/>
    </xf>
    <xf numFmtId="0" fontId="10" fillId="5" borderId="4" xfId="0" applyFont="1" applyFill="1" applyBorder="1" applyAlignment="1">
      <alignment horizontal="justify" vertical="justify"/>
    </xf>
    <xf numFmtId="0" fontId="10" fillId="5" borderId="2" xfId="0" applyFont="1" applyFill="1" applyBorder="1" applyAlignment="1">
      <alignment horizontal="justify" vertical="justify" wrapText="1"/>
    </xf>
    <xf numFmtId="0" fontId="10" fillId="5" borderId="3" xfId="0" applyFont="1" applyFill="1" applyBorder="1" applyAlignment="1">
      <alignment horizontal="justify" vertical="justify" wrapText="1"/>
    </xf>
    <xf numFmtId="0" fontId="10" fillId="5" borderId="4" xfId="0" applyFont="1" applyFill="1" applyBorder="1" applyAlignment="1">
      <alignment horizontal="justify" vertical="justify" wrapText="1"/>
    </xf>
    <xf numFmtId="0" fontId="18" fillId="18" borderId="12" xfId="0" applyFont="1" applyFill="1" applyBorder="1" applyAlignment="1">
      <alignment horizontal="center" vertical="center"/>
    </xf>
    <xf numFmtId="0" fontId="19" fillId="3" borderId="12" xfId="0" applyFont="1" applyFill="1" applyBorder="1" applyAlignment="1">
      <alignment horizontal="center" vertical="center"/>
    </xf>
    <xf numFmtId="0" fontId="5" fillId="19" borderId="26" xfId="0" applyFont="1" applyFill="1" applyBorder="1" applyAlignment="1">
      <alignment horizontal="center" vertical="center"/>
    </xf>
    <xf numFmtId="0" fontId="17" fillId="3" borderId="12" xfId="0" applyFont="1" applyFill="1" applyBorder="1" applyAlignment="1">
      <alignment horizontal="center" vertical="center" wrapText="1"/>
    </xf>
    <xf numFmtId="0" fontId="17" fillId="3" borderId="14" xfId="0" applyFont="1" applyFill="1" applyBorder="1" applyAlignment="1">
      <alignment horizontal="center" vertical="center" wrapText="1"/>
    </xf>
    <xf numFmtId="0" fontId="5" fillId="19" borderId="13" xfId="0" applyFont="1" applyFill="1" applyBorder="1" applyAlignment="1">
      <alignment horizontal="center" vertical="center"/>
    </xf>
    <xf numFmtId="0" fontId="10" fillId="3" borderId="13" xfId="0" applyFont="1" applyFill="1" applyBorder="1" applyAlignment="1">
      <alignment horizontal="center" vertical="center"/>
    </xf>
    <xf numFmtId="0" fontId="10" fillId="3" borderId="30" xfId="0" applyFont="1" applyFill="1" applyBorder="1" applyAlignment="1">
      <alignment horizontal="center" vertical="center"/>
    </xf>
    <xf numFmtId="168" fontId="5" fillId="19" borderId="30" xfId="0" applyNumberFormat="1" applyFont="1" applyFill="1" applyBorder="1" applyAlignment="1">
      <alignment horizontal="center" vertical="center"/>
    </xf>
    <xf numFmtId="168" fontId="5" fillId="19" borderId="16" xfId="0" applyNumberFormat="1" applyFont="1" applyFill="1" applyBorder="1" applyAlignment="1">
      <alignment horizontal="center" vertical="center"/>
    </xf>
    <xf numFmtId="168" fontId="5" fillId="19" borderId="31" xfId="0" applyNumberFormat="1" applyFont="1" applyFill="1" applyBorder="1" applyAlignment="1">
      <alignment horizontal="center" vertical="center"/>
    </xf>
    <xf numFmtId="168" fontId="5" fillId="19" borderId="17" xfId="0" applyNumberFormat="1" applyFont="1" applyFill="1" applyBorder="1" applyAlignment="1">
      <alignment horizontal="center" vertical="center"/>
    </xf>
    <xf numFmtId="168" fontId="5" fillId="19" borderId="18" xfId="0" applyNumberFormat="1" applyFont="1" applyFill="1" applyBorder="1" applyAlignment="1">
      <alignment horizontal="center" vertical="center"/>
    </xf>
    <xf numFmtId="168" fontId="5" fillId="19" borderId="19" xfId="0" applyNumberFormat="1" applyFont="1" applyFill="1" applyBorder="1" applyAlignment="1">
      <alignment horizontal="center" vertical="center"/>
    </xf>
    <xf numFmtId="0" fontId="5" fillId="17" borderId="13" xfId="0" applyFont="1" applyFill="1" applyBorder="1" applyAlignment="1">
      <alignment horizontal="center" vertical="center" wrapText="1"/>
    </xf>
    <xf numFmtId="0" fontId="5" fillId="17" borderId="14" xfId="0" applyFont="1" applyFill="1" applyBorder="1" applyAlignment="1">
      <alignment horizontal="center" vertical="center" wrapText="1"/>
    </xf>
    <xf numFmtId="0" fontId="5" fillId="18" borderId="27" xfId="0" applyFont="1" applyFill="1" applyBorder="1" applyAlignment="1">
      <alignment horizontal="center" vertical="center"/>
    </xf>
    <xf numFmtId="0" fontId="5" fillId="18" borderId="28" xfId="0" applyFont="1" applyFill="1" applyBorder="1" applyAlignment="1">
      <alignment horizontal="center" vertical="center"/>
    </xf>
    <xf numFmtId="0" fontId="5" fillId="18" borderId="29" xfId="0" applyFont="1" applyFill="1" applyBorder="1" applyAlignment="1">
      <alignment horizontal="center" vertical="center"/>
    </xf>
  </cellXfs>
  <cellStyles count="7">
    <cellStyle name="Moneda" xfId="3" builtinId="4"/>
    <cellStyle name="Normal" xfId="0" builtinId="0"/>
    <cellStyle name="Normal 2" xfId="6" xr:uid="{01B1E62E-1B8D-4EC6-BFA7-F77F8500B67E}"/>
    <cellStyle name="Normal 2 2" xfId="4" xr:uid="{DB1833BE-EC27-40B4-8448-6FB926617AC3}"/>
    <cellStyle name="Normal 5" xfId="2" xr:uid="{50B33DEF-495E-4FC0-86CB-5F640C9FBC61}"/>
    <cellStyle name="Normal 5 16" xfId="5" xr:uid="{9D76C526-4862-4A05-87BA-1F61EEFC71CE}"/>
    <cellStyle name="Normal_HERRAMIENTAS PARA TRANSPORTE" xfId="1" xr:uid="{DD0249C0-33BF-41F8-817D-8F1A5DC6B7A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3.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6.png"/><Relationship Id="rId1" Type="http://schemas.openxmlformats.org/officeDocument/2006/relationships/image" Target="../media/image5.emf"/></Relationships>
</file>

<file path=xl/drawings/drawing1.xml><?xml version="1.0" encoding="utf-8"?>
<xdr:wsDr xmlns:xdr="http://schemas.openxmlformats.org/drawingml/2006/spreadsheetDrawing" xmlns:a="http://schemas.openxmlformats.org/drawingml/2006/main">
  <xdr:oneCellAnchor>
    <xdr:from>
      <xdr:col>1</xdr:col>
      <xdr:colOff>200024</xdr:colOff>
      <xdr:row>1</xdr:row>
      <xdr:rowOff>266700</xdr:rowOff>
    </xdr:from>
    <xdr:ext cx="2066925" cy="485775"/>
    <xdr:pic>
      <xdr:nvPicPr>
        <xdr:cNvPr id="3" name="image1.png">
          <a:extLst>
            <a:ext uri="{FF2B5EF4-FFF2-40B4-BE49-F238E27FC236}">
              <a16:creationId xmlns:a16="http://schemas.microsoft.com/office/drawing/2014/main" id="{BC7EAE87-AA9B-4DB5-8D90-F91DC0E2F536}"/>
            </a:ext>
          </a:extLst>
        </xdr:cNvPr>
        <xdr:cNvPicPr preferRelativeResize="0"/>
      </xdr:nvPicPr>
      <xdr:blipFill>
        <a:blip xmlns:r="http://schemas.openxmlformats.org/officeDocument/2006/relationships" r:embed="rId1" cstate="print"/>
        <a:stretch>
          <a:fillRect/>
        </a:stretch>
      </xdr:blipFill>
      <xdr:spPr>
        <a:xfrm>
          <a:off x="438149" y="476250"/>
          <a:ext cx="2066925" cy="485775"/>
        </a:xfrm>
        <a:prstGeom prst="rect">
          <a:avLst/>
        </a:prstGeom>
        <a:noFill/>
      </xdr:spPr>
    </xdr:pic>
    <xdr:clientData fLocksWithSheet="0"/>
  </xdr:oneCellAnchor>
  <xdr:twoCellAnchor editAs="oneCell">
    <xdr:from>
      <xdr:col>3</xdr:col>
      <xdr:colOff>374921</xdr:colOff>
      <xdr:row>24</xdr:row>
      <xdr:rowOff>42638</xdr:rowOff>
    </xdr:from>
    <xdr:to>
      <xdr:col>3</xdr:col>
      <xdr:colOff>674555</xdr:colOff>
      <xdr:row>24</xdr:row>
      <xdr:rowOff>438499</xdr:rowOff>
    </xdr:to>
    <xdr:pic>
      <xdr:nvPicPr>
        <xdr:cNvPr id="5" name="Imagen 4" descr="Dibujo en blanco y negroDescripción generada automáticamente con confianza baja">
          <a:extLst>
            <a:ext uri="{FF2B5EF4-FFF2-40B4-BE49-F238E27FC236}">
              <a16:creationId xmlns:a16="http://schemas.microsoft.com/office/drawing/2014/main" id="{E6B71D10-C0BC-B1A5-AFD2-96D144B2C796}"/>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a:xfrm rot="364517">
          <a:off x="3251471" y="6443438"/>
          <a:ext cx="299634" cy="395861"/>
        </a:xfrm>
        <a:prstGeom prst="rect">
          <a:avLst/>
        </a:prstGeom>
        <a:noFill/>
        <a:ln>
          <a:noFill/>
        </a:ln>
      </xdr:spPr>
    </xdr:pic>
    <xdr:clientData/>
  </xdr:twoCellAnchor>
  <xdr:twoCellAnchor editAs="oneCell">
    <xdr:from>
      <xdr:col>3</xdr:col>
      <xdr:colOff>152400</xdr:colOff>
      <xdr:row>25</xdr:row>
      <xdr:rowOff>66675</xdr:rowOff>
    </xdr:from>
    <xdr:to>
      <xdr:col>3</xdr:col>
      <xdr:colOff>934720</xdr:colOff>
      <xdr:row>25</xdr:row>
      <xdr:rowOff>399415</xdr:rowOff>
    </xdr:to>
    <xdr:pic>
      <xdr:nvPicPr>
        <xdr:cNvPr id="8" name="Imagen 7">
          <a:extLst>
            <a:ext uri="{FF2B5EF4-FFF2-40B4-BE49-F238E27FC236}">
              <a16:creationId xmlns:a16="http://schemas.microsoft.com/office/drawing/2014/main" id="{37353E9E-CE3E-46AB-9B67-BEB80C720826}"/>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a:xfrm>
          <a:off x="3028950" y="7162800"/>
          <a:ext cx="782320" cy="33274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oneCellAnchor>
    <xdr:from>
      <xdr:col>2</xdr:col>
      <xdr:colOff>485775</xdr:colOff>
      <xdr:row>2</xdr:row>
      <xdr:rowOff>333375</xdr:rowOff>
    </xdr:from>
    <xdr:ext cx="2066925" cy="695325"/>
    <xdr:pic>
      <xdr:nvPicPr>
        <xdr:cNvPr id="6" name="image1.png">
          <a:extLst>
            <a:ext uri="{FF2B5EF4-FFF2-40B4-BE49-F238E27FC236}">
              <a16:creationId xmlns:a16="http://schemas.microsoft.com/office/drawing/2014/main" id="{14E04CDE-FA57-4107-9E4B-0D8F627956C1}"/>
            </a:ext>
          </a:extLst>
        </xdr:cNvPr>
        <xdr:cNvPicPr preferRelativeResize="0"/>
      </xdr:nvPicPr>
      <xdr:blipFill>
        <a:blip xmlns:r="http://schemas.openxmlformats.org/officeDocument/2006/relationships" r:embed="rId1" cstate="print"/>
        <a:stretch>
          <a:fillRect/>
        </a:stretch>
      </xdr:blipFill>
      <xdr:spPr>
        <a:xfrm>
          <a:off x="1504950" y="714375"/>
          <a:ext cx="2066925" cy="695325"/>
        </a:xfrm>
        <a:prstGeom prst="rect">
          <a:avLst/>
        </a:prstGeom>
        <a:noFill/>
      </xdr:spPr>
    </xdr:pic>
    <xdr:clientData fLocksWithSheet="0"/>
  </xdr:oneCellAnchor>
  <xdr:twoCellAnchor editAs="oneCell">
    <xdr:from>
      <xdr:col>3</xdr:col>
      <xdr:colOff>201903</xdr:colOff>
      <xdr:row>31</xdr:row>
      <xdr:rowOff>55875</xdr:rowOff>
    </xdr:from>
    <xdr:to>
      <xdr:col>3</xdr:col>
      <xdr:colOff>510714</xdr:colOff>
      <xdr:row>31</xdr:row>
      <xdr:rowOff>457254</xdr:rowOff>
    </xdr:to>
    <xdr:pic>
      <xdr:nvPicPr>
        <xdr:cNvPr id="2" name="Imagen 1" descr="Dibujo en blanco y negroDescripción generada automáticamente con confianza baja">
          <a:extLst>
            <a:ext uri="{FF2B5EF4-FFF2-40B4-BE49-F238E27FC236}">
              <a16:creationId xmlns:a16="http://schemas.microsoft.com/office/drawing/2014/main" id="{76631E0A-6117-4B33-A86C-5D753AD19CED}"/>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a:xfrm rot="364517">
          <a:off x="3259428" y="4075425"/>
          <a:ext cx="308811" cy="401379"/>
        </a:xfrm>
        <a:prstGeom prst="rect">
          <a:avLst/>
        </a:prstGeom>
        <a:noFill/>
        <a:ln>
          <a:noFill/>
        </a:ln>
      </xdr:spPr>
    </xdr:pic>
    <xdr:clientData/>
  </xdr:twoCellAnchor>
  <xdr:twoCellAnchor editAs="oneCell">
    <xdr:from>
      <xdr:col>3</xdr:col>
      <xdr:colOff>38100</xdr:colOff>
      <xdr:row>32</xdr:row>
      <xdr:rowOff>133350</xdr:rowOff>
    </xdr:from>
    <xdr:to>
      <xdr:col>3</xdr:col>
      <xdr:colOff>730841</xdr:colOff>
      <xdr:row>32</xdr:row>
      <xdr:rowOff>427990</xdr:rowOff>
    </xdr:to>
    <xdr:pic>
      <xdr:nvPicPr>
        <xdr:cNvPr id="7" name="Imagen 6">
          <a:extLst>
            <a:ext uri="{FF2B5EF4-FFF2-40B4-BE49-F238E27FC236}">
              <a16:creationId xmlns:a16="http://schemas.microsoft.com/office/drawing/2014/main" id="{ADA3D946-CE6D-4584-80EC-A6C96815D54E}"/>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a:xfrm>
          <a:off x="3095625" y="6638925"/>
          <a:ext cx="692741" cy="294640"/>
        </a:xfrm>
        <a:prstGeom prst="rect">
          <a:avLst/>
        </a:prstGeom>
        <a:noFill/>
        <a:ln>
          <a:noFill/>
        </a:ln>
      </xdr:spPr>
    </xdr:pic>
    <xdr:clientData/>
  </xdr:twoCellAnchor>
  <xdr:twoCellAnchor editAs="oneCell">
    <xdr:from>
      <xdr:col>14</xdr:col>
      <xdr:colOff>193808</xdr:colOff>
      <xdr:row>2</xdr:row>
      <xdr:rowOff>1343025</xdr:rowOff>
    </xdr:from>
    <xdr:to>
      <xdr:col>25</xdr:col>
      <xdr:colOff>390525</xdr:colOff>
      <xdr:row>9</xdr:row>
      <xdr:rowOff>166277</xdr:rowOff>
    </xdr:to>
    <xdr:pic>
      <xdr:nvPicPr>
        <xdr:cNvPr id="3" name="Imagen 2">
          <a:extLst>
            <a:ext uri="{FF2B5EF4-FFF2-40B4-BE49-F238E27FC236}">
              <a16:creationId xmlns:a16="http://schemas.microsoft.com/office/drawing/2014/main" id="{988E20F3-19BE-6783-34D8-B82A6F01C9B2}"/>
            </a:ext>
          </a:extLst>
        </xdr:cNvPr>
        <xdr:cNvPicPr>
          <a:picLocks noChangeAspect="1"/>
        </xdr:cNvPicPr>
      </xdr:nvPicPr>
      <xdr:blipFill>
        <a:blip xmlns:r="http://schemas.openxmlformats.org/officeDocument/2006/relationships" r:embed="rId4"/>
        <a:stretch>
          <a:fillRect/>
        </a:stretch>
      </xdr:blipFill>
      <xdr:spPr>
        <a:xfrm>
          <a:off x="12366758" y="1724025"/>
          <a:ext cx="8578717" cy="3052352"/>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2</xdr:col>
      <xdr:colOff>1189519</xdr:colOff>
      <xdr:row>1</xdr:row>
      <xdr:rowOff>367393</xdr:rowOff>
    </xdr:from>
    <xdr:to>
      <xdr:col>3</xdr:col>
      <xdr:colOff>429509</xdr:colOff>
      <xdr:row>1</xdr:row>
      <xdr:rowOff>1070079</xdr:rowOff>
    </xdr:to>
    <xdr:pic>
      <xdr:nvPicPr>
        <xdr:cNvPr id="2" name="Picture 1">
          <a:extLst>
            <a:ext uri="{FF2B5EF4-FFF2-40B4-BE49-F238E27FC236}">
              <a16:creationId xmlns:a16="http://schemas.microsoft.com/office/drawing/2014/main" id="{347877E9-A998-45AB-9603-C1813C0E2CB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56269" y="938893"/>
          <a:ext cx="3730347" cy="7026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316180</xdr:colOff>
      <xdr:row>39</xdr:row>
      <xdr:rowOff>93538</xdr:rowOff>
    </xdr:from>
    <xdr:to>
      <xdr:col>3</xdr:col>
      <xdr:colOff>595862</xdr:colOff>
      <xdr:row>39</xdr:row>
      <xdr:rowOff>492036</xdr:rowOff>
    </xdr:to>
    <xdr:pic>
      <xdr:nvPicPr>
        <xdr:cNvPr id="3" name="Imagen 2" descr="Dibujo en blanco y negroDescripción generada automáticamente con confianza baja">
          <a:extLst>
            <a:ext uri="{FF2B5EF4-FFF2-40B4-BE49-F238E27FC236}">
              <a16:creationId xmlns:a16="http://schemas.microsoft.com/office/drawing/2014/main" id="{03618ABF-6885-42D7-B994-8D556D6B330D}"/>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a:xfrm rot="364517">
          <a:off x="5470886" y="18067773"/>
          <a:ext cx="279682" cy="398498"/>
        </a:xfrm>
        <a:prstGeom prst="rect">
          <a:avLst/>
        </a:prstGeom>
        <a:noFill/>
        <a:ln>
          <a:noFill/>
        </a:ln>
      </xdr:spPr>
    </xdr:pic>
    <xdr:clientData/>
  </xdr:twoCellAnchor>
  <xdr:twoCellAnchor editAs="oneCell">
    <xdr:from>
      <xdr:col>3</xdr:col>
      <xdr:colOff>76200</xdr:colOff>
      <xdr:row>40</xdr:row>
      <xdr:rowOff>66675</xdr:rowOff>
    </xdr:from>
    <xdr:to>
      <xdr:col>3</xdr:col>
      <xdr:colOff>858520</xdr:colOff>
      <xdr:row>40</xdr:row>
      <xdr:rowOff>401096</xdr:rowOff>
    </xdr:to>
    <xdr:pic>
      <xdr:nvPicPr>
        <xdr:cNvPr id="4" name="Imagen 3">
          <a:extLst>
            <a:ext uri="{FF2B5EF4-FFF2-40B4-BE49-F238E27FC236}">
              <a16:creationId xmlns:a16="http://schemas.microsoft.com/office/drawing/2014/main" id="{F1E08EFE-D618-4A48-9F89-FEB641F36922}"/>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a:xfrm>
          <a:off x="3124200" y="7038975"/>
          <a:ext cx="782320" cy="332740"/>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83AB22-C042-4D3C-B900-8EFF28F005FD}">
  <dimension ref="A2:U30"/>
  <sheetViews>
    <sheetView showGridLines="0" topLeftCell="B9" zoomScaleNormal="100" workbookViewId="0">
      <selection activeCell="C7" sqref="C7"/>
    </sheetView>
  </sheetViews>
  <sheetFormatPr baseColWidth="10" defaultRowHeight="12.75" outlineLevelCol="1" x14ac:dyDescent="0.2"/>
  <cols>
    <col min="1" max="1" width="3.5703125" style="1" customWidth="1"/>
    <col min="2" max="2" width="7.5703125" style="1" customWidth="1"/>
    <col min="3" max="3" width="40.7109375" style="1" customWidth="1"/>
    <col min="4" max="4" width="17.140625" style="1" customWidth="1"/>
    <col min="5" max="5" width="10.140625" style="1" customWidth="1"/>
    <col min="6" max="6" width="2.7109375" style="1" customWidth="1"/>
    <col min="7" max="7" width="17.5703125" style="1" customWidth="1"/>
    <col min="8" max="8" width="2.7109375" style="1" customWidth="1"/>
    <col min="9" max="9" width="17.5703125" style="14" customWidth="1"/>
    <col min="10" max="10" width="2.7109375" style="1" customWidth="1"/>
    <col min="11" max="12" width="15.5703125" style="1" customWidth="1" outlineLevel="1"/>
    <col min="13" max="13" width="14.28515625" style="1" customWidth="1" outlineLevel="1"/>
    <col min="14" max="14" width="15.5703125" style="1" customWidth="1" outlineLevel="1"/>
    <col min="15" max="15" width="2.7109375" style="1" customWidth="1" outlineLevel="1"/>
    <col min="16" max="19" width="15.5703125" style="1" customWidth="1"/>
    <col min="20" max="20" width="11.42578125" style="1"/>
    <col min="21" max="21" width="15.7109375" style="1" customWidth="1"/>
    <col min="22" max="16384" width="11.42578125" style="1"/>
  </cols>
  <sheetData>
    <row r="2" spans="2:21" ht="30.75" customHeight="1" x14ac:dyDescent="0.2">
      <c r="B2" s="167"/>
      <c r="C2" s="167"/>
      <c r="D2" s="168" t="s">
        <v>9</v>
      </c>
      <c r="E2" s="168"/>
      <c r="F2" s="168"/>
      <c r="G2" s="168"/>
      <c r="H2" s="168"/>
      <c r="I2" s="168"/>
      <c r="J2" s="168"/>
      <c r="K2" s="168"/>
      <c r="L2" s="168"/>
      <c r="M2" s="168"/>
      <c r="N2" s="168"/>
      <c r="O2" s="168"/>
      <c r="P2" s="168"/>
      <c r="Q2" s="168"/>
      <c r="R2" s="168"/>
      <c r="S2" s="168"/>
    </row>
    <row r="3" spans="2:21" ht="48.75" customHeight="1" x14ac:dyDescent="0.2">
      <c r="B3" s="167"/>
      <c r="C3" s="167"/>
      <c r="D3" s="161" t="s">
        <v>31</v>
      </c>
      <c r="E3" s="162"/>
      <c r="F3" s="162"/>
      <c r="G3" s="162"/>
      <c r="H3" s="162"/>
      <c r="I3" s="162"/>
      <c r="J3" s="162"/>
      <c r="K3" s="162"/>
      <c r="L3" s="162"/>
      <c r="M3" s="162"/>
      <c r="N3" s="162"/>
      <c r="O3" s="162"/>
      <c r="P3" s="162"/>
      <c r="Q3" s="162"/>
      <c r="R3" s="162"/>
      <c r="S3" s="163"/>
    </row>
    <row r="4" spans="2:21" ht="72" customHeight="1" x14ac:dyDescent="0.2">
      <c r="B4" s="152" t="s">
        <v>14</v>
      </c>
      <c r="C4" s="153"/>
      <c r="D4" s="153"/>
      <c r="E4" s="154"/>
      <c r="G4" s="3" t="s">
        <v>37</v>
      </c>
      <c r="H4" s="14"/>
      <c r="I4" s="3" t="s">
        <v>36</v>
      </c>
      <c r="K4" s="4" t="s">
        <v>15</v>
      </c>
      <c r="L4" s="4" t="s">
        <v>3</v>
      </c>
      <c r="M4" s="4" t="s">
        <v>16</v>
      </c>
      <c r="N4" s="5" t="s">
        <v>17</v>
      </c>
      <c r="P4" s="155" t="s">
        <v>10</v>
      </c>
      <c r="Q4" s="156"/>
      <c r="R4" s="156"/>
      <c r="S4" s="157"/>
    </row>
    <row r="5" spans="2:21" ht="38.25" customHeight="1" x14ac:dyDescent="0.2">
      <c r="B5" s="2" t="s">
        <v>0</v>
      </c>
      <c r="C5" s="2" t="s">
        <v>8</v>
      </c>
      <c r="D5" s="2" t="s">
        <v>1</v>
      </c>
      <c r="E5" s="2" t="s">
        <v>2</v>
      </c>
      <c r="G5" s="3" t="s">
        <v>7</v>
      </c>
      <c r="I5" s="3" t="s">
        <v>7</v>
      </c>
      <c r="K5" s="6" t="s">
        <v>5</v>
      </c>
      <c r="L5" s="6" t="s">
        <v>5</v>
      </c>
      <c r="M5" s="6" t="s">
        <v>5</v>
      </c>
      <c r="N5" s="6" t="s">
        <v>5</v>
      </c>
      <c r="P5" s="3" t="s">
        <v>7</v>
      </c>
      <c r="Q5" s="3" t="s">
        <v>20</v>
      </c>
      <c r="R5" s="3" t="s">
        <v>21</v>
      </c>
      <c r="S5" s="3" t="s">
        <v>22</v>
      </c>
    </row>
    <row r="6" spans="2:21" ht="89.25" customHeight="1" x14ac:dyDescent="0.2">
      <c r="B6" s="27">
        <v>1</v>
      </c>
      <c r="C6" s="28" t="s">
        <v>32</v>
      </c>
      <c r="D6" s="21" t="s">
        <v>25</v>
      </c>
      <c r="E6" s="21">
        <v>5</v>
      </c>
      <c r="G6" s="19"/>
      <c r="H6" s="20"/>
      <c r="I6" s="19"/>
      <c r="J6" s="20"/>
      <c r="K6" s="8">
        <f>ROUND(MIN(G6,I6),2)</f>
        <v>0</v>
      </c>
      <c r="L6" s="8" t="e">
        <f>ROUND(AVERAGE(G6,I6),2)</f>
        <v>#DIV/0!</v>
      </c>
      <c r="M6" s="8">
        <f t="shared" ref="M6" si="0">+MAX(G6,I6)</f>
        <v>0</v>
      </c>
      <c r="N6" s="31" t="e">
        <f t="shared" ref="N6:N10" si="1">+ROUND(AVERAGE(K6,L6),2)</f>
        <v>#DIV/0!</v>
      </c>
      <c r="O6" s="14"/>
      <c r="P6" s="13" t="e">
        <f>N6</f>
        <v>#DIV/0!</v>
      </c>
      <c r="Q6" s="13" t="e">
        <f>ROUND((+P6*19/100),2)</f>
        <v>#DIV/0!</v>
      </c>
      <c r="R6" s="13" t="e">
        <f>+P6+Q6</f>
        <v>#DIV/0!</v>
      </c>
      <c r="S6" s="8" t="e">
        <f>+R6*$E6</f>
        <v>#DIV/0!</v>
      </c>
      <c r="U6" s="7"/>
    </row>
    <row r="7" spans="2:21" ht="89.25" customHeight="1" x14ac:dyDescent="0.2">
      <c r="B7" s="27">
        <v>2</v>
      </c>
      <c r="C7" s="28" t="s">
        <v>33</v>
      </c>
      <c r="D7" s="21" t="s">
        <v>25</v>
      </c>
      <c r="E7" s="21">
        <v>2</v>
      </c>
      <c r="G7" s="19"/>
      <c r="H7" s="20"/>
      <c r="I7" s="19"/>
      <c r="J7" s="20"/>
      <c r="K7" s="8">
        <f t="shared" ref="K7:K10" si="2">ROUND(MIN(G7,I7),2)</f>
        <v>0</v>
      </c>
      <c r="L7" s="8" t="e">
        <f t="shared" ref="L7:L10" si="3">ROUND(AVERAGE(G7,I7),2)</f>
        <v>#DIV/0!</v>
      </c>
      <c r="M7" s="8">
        <f t="shared" ref="M7:M10" si="4">+MAX(G7,I7)</f>
        <v>0</v>
      </c>
      <c r="N7" s="31" t="e">
        <f t="shared" si="1"/>
        <v>#DIV/0!</v>
      </c>
      <c r="O7" s="14"/>
      <c r="P7" s="13" t="e">
        <f t="shared" ref="P7:P10" si="5">N7</f>
        <v>#DIV/0!</v>
      </c>
      <c r="Q7" s="13" t="e">
        <f t="shared" ref="Q7" si="6">ROUND((+P7*19/100),2)</f>
        <v>#DIV/0!</v>
      </c>
      <c r="R7" s="13" t="e">
        <f t="shared" ref="R7" si="7">+P7+Q7</f>
        <v>#DIV/0!</v>
      </c>
      <c r="S7" s="8" t="e">
        <f>+R7*$E7</f>
        <v>#DIV/0!</v>
      </c>
      <c r="U7" s="7"/>
    </row>
    <row r="8" spans="2:21" ht="89.25" customHeight="1" x14ac:dyDescent="0.2">
      <c r="B8" s="27">
        <v>3</v>
      </c>
      <c r="C8" s="29" t="s">
        <v>34</v>
      </c>
      <c r="D8" s="21" t="s">
        <v>25</v>
      </c>
      <c r="E8" s="21">
        <v>7</v>
      </c>
      <c r="G8" s="19"/>
      <c r="H8" s="20"/>
      <c r="I8" s="19"/>
      <c r="J8" s="20"/>
      <c r="K8" s="8">
        <f t="shared" si="2"/>
        <v>0</v>
      </c>
      <c r="L8" s="8" t="e">
        <f t="shared" si="3"/>
        <v>#DIV/0!</v>
      </c>
      <c r="M8" s="8">
        <f t="shared" si="4"/>
        <v>0</v>
      </c>
      <c r="N8" s="31" t="e">
        <f t="shared" si="1"/>
        <v>#DIV/0!</v>
      </c>
      <c r="O8" s="14"/>
      <c r="P8" s="13" t="e">
        <f t="shared" si="5"/>
        <v>#DIV/0!</v>
      </c>
      <c r="Q8" s="13" t="e">
        <f t="shared" ref="Q8:Q10" si="8">ROUND((+P8*19/100),2)</f>
        <v>#DIV/0!</v>
      </c>
      <c r="R8" s="13" t="e">
        <f t="shared" ref="R8:R10" si="9">+P8+Q8</f>
        <v>#DIV/0!</v>
      </c>
      <c r="S8" s="8" t="e">
        <f t="shared" ref="S8:S10" si="10">+R8*$E8</f>
        <v>#DIV/0!</v>
      </c>
      <c r="U8" s="7"/>
    </row>
    <row r="9" spans="2:21" ht="89.25" customHeight="1" x14ac:dyDescent="0.2">
      <c r="B9" s="27">
        <v>4</v>
      </c>
      <c r="C9" s="29" t="s">
        <v>35</v>
      </c>
      <c r="D9" s="21" t="s">
        <v>25</v>
      </c>
      <c r="E9" s="21">
        <v>18</v>
      </c>
      <c r="G9" s="19"/>
      <c r="H9" s="20"/>
      <c r="I9" s="19"/>
      <c r="J9" s="20"/>
      <c r="K9" s="8">
        <f t="shared" si="2"/>
        <v>0</v>
      </c>
      <c r="L9" s="8" t="e">
        <f t="shared" si="3"/>
        <v>#DIV/0!</v>
      </c>
      <c r="M9" s="8">
        <f t="shared" si="4"/>
        <v>0</v>
      </c>
      <c r="N9" s="31" t="e">
        <f t="shared" si="1"/>
        <v>#DIV/0!</v>
      </c>
      <c r="O9" s="14"/>
      <c r="P9" s="13" t="e">
        <f t="shared" si="5"/>
        <v>#DIV/0!</v>
      </c>
      <c r="Q9" s="13" t="e">
        <f t="shared" si="8"/>
        <v>#DIV/0!</v>
      </c>
      <c r="R9" s="13" t="e">
        <f>+P9+Q9</f>
        <v>#DIV/0!</v>
      </c>
      <c r="S9" s="8" t="e">
        <f t="shared" si="10"/>
        <v>#DIV/0!</v>
      </c>
      <c r="U9" s="7"/>
    </row>
    <row r="10" spans="2:21" ht="89.25" customHeight="1" x14ac:dyDescent="0.2">
      <c r="B10" s="27">
        <v>5</v>
      </c>
      <c r="C10" s="29" t="s">
        <v>35</v>
      </c>
      <c r="D10" s="21" t="s">
        <v>25</v>
      </c>
      <c r="E10" s="21">
        <v>172</v>
      </c>
      <c r="G10" s="19"/>
      <c r="H10" s="20"/>
      <c r="I10" s="19"/>
      <c r="J10" s="20"/>
      <c r="K10" s="8">
        <f t="shared" si="2"/>
        <v>0</v>
      </c>
      <c r="L10" s="8" t="e">
        <f t="shared" si="3"/>
        <v>#DIV/0!</v>
      </c>
      <c r="M10" s="8">
        <f t="shared" si="4"/>
        <v>0</v>
      </c>
      <c r="N10" s="31" t="e">
        <f t="shared" si="1"/>
        <v>#DIV/0!</v>
      </c>
      <c r="O10" s="14"/>
      <c r="P10" s="13" t="e">
        <f t="shared" si="5"/>
        <v>#DIV/0!</v>
      </c>
      <c r="Q10" s="13" t="e">
        <f t="shared" si="8"/>
        <v>#DIV/0!</v>
      </c>
      <c r="R10" s="13" t="e">
        <f t="shared" si="9"/>
        <v>#DIV/0!</v>
      </c>
      <c r="S10" s="8" t="e">
        <f t="shared" si="10"/>
        <v>#DIV/0!</v>
      </c>
      <c r="U10" s="7"/>
    </row>
    <row r="11" spans="2:21" ht="33" customHeight="1" x14ac:dyDescent="0.2">
      <c r="B11" s="169" t="s">
        <v>6</v>
      </c>
      <c r="C11" s="169"/>
      <c r="D11" s="169"/>
      <c r="E11" s="169"/>
      <c r="G11" s="9"/>
      <c r="I11" s="9"/>
      <c r="K11" s="170"/>
      <c r="L11" s="171"/>
      <c r="M11" s="171"/>
      <c r="N11" s="172"/>
      <c r="P11" s="158" t="s">
        <v>6</v>
      </c>
      <c r="Q11" s="159"/>
      <c r="R11" s="160"/>
      <c r="S11" s="10" t="e">
        <f>SUM(S6:S10)</f>
        <v>#DIV/0!</v>
      </c>
    </row>
    <row r="12" spans="2:21" ht="33" customHeight="1" x14ac:dyDescent="0.2">
      <c r="B12" s="38"/>
      <c r="C12" s="38"/>
      <c r="D12" s="38"/>
      <c r="E12" s="38"/>
      <c r="G12" s="39"/>
      <c r="I12" s="39"/>
      <c r="K12" s="40"/>
      <c r="L12" s="40"/>
      <c r="M12" s="40"/>
      <c r="N12" s="40"/>
      <c r="P12" s="41"/>
      <c r="Q12" s="41"/>
      <c r="R12" s="41"/>
      <c r="S12" s="42"/>
    </row>
    <row r="13" spans="2:21" ht="33" customHeight="1" x14ac:dyDescent="0.2">
      <c r="B13" s="38"/>
      <c r="C13" s="38"/>
      <c r="D13" s="38"/>
      <c r="E13" s="38"/>
      <c r="G13" s="39"/>
      <c r="I13" s="39"/>
      <c r="K13" s="40"/>
      <c r="L13" s="40"/>
      <c r="M13" s="40"/>
      <c r="N13" s="40"/>
      <c r="P13" s="41"/>
      <c r="Q13" s="41"/>
      <c r="R13" s="41"/>
      <c r="S13" s="42"/>
    </row>
    <row r="14" spans="2:21" ht="33" customHeight="1" x14ac:dyDescent="0.2">
      <c r="B14" s="38"/>
      <c r="C14" s="38"/>
      <c r="D14" s="38"/>
      <c r="E14" s="38"/>
      <c r="G14" s="39"/>
      <c r="I14" s="39"/>
      <c r="K14" s="40"/>
      <c r="L14" s="40"/>
      <c r="M14" s="40"/>
      <c r="N14" s="40"/>
      <c r="P14" s="41"/>
      <c r="Q14" s="41"/>
      <c r="R14" s="41"/>
      <c r="S14" s="42"/>
    </row>
    <row r="15" spans="2:21" ht="33" customHeight="1" x14ac:dyDescent="0.2">
      <c r="B15" s="38"/>
      <c r="C15" s="38"/>
      <c r="D15" s="38"/>
      <c r="E15" s="38"/>
      <c r="G15" s="39"/>
      <c r="I15" s="39"/>
      <c r="K15" s="40"/>
      <c r="L15" s="40"/>
      <c r="M15" s="40"/>
      <c r="N15" s="40"/>
      <c r="P15" s="41"/>
      <c r="Q15" s="41"/>
      <c r="R15" s="41"/>
      <c r="S15" s="42"/>
    </row>
    <row r="16" spans="2:21" ht="33" customHeight="1" x14ac:dyDescent="0.2">
      <c r="B16" s="38"/>
      <c r="C16" s="38"/>
      <c r="D16" s="38"/>
      <c r="E16" s="38"/>
      <c r="G16" s="39"/>
      <c r="I16" s="39"/>
      <c r="K16" s="40"/>
      <c r="L16" s="40"/>
      <c r="M16" s="40"/>
      <c r="N16" s="40"/>
      <c r="P16" s="41"/>
      <c r="Q16" s="41"/>
      <c r="R16" s="41"/>
      <c r="S16" s="42"/>
    </row>
    <row r="18" spans="1:12" x14ac:dyDescent="0.2">
      <c r="B18" s="11" t="s">
        <v>4</v>
      </c>
      <c r="C18" s="11"/>
      <c r="D18" s="12"/>
      <c r="E18" s="12"/>
      <c r="F18" s="12"/>
    </row>
    <row r="19" spans="1:12" ht="27" customHeight="1" x14ac:dyDescent="0.2">
      <c r="B19" s="164" t="s">
        <v>28</v>
      </c>
      <c r="C19" s="165"/>
      <c r="D19" s="165"/>
      <c r="E19" s="165"/>
      <c r="F19" s="165"/>
      <c r="G19" s="165"/>
      <c r="H19" s="165"/>
      <c r="I19" s="166"/>
      <c r="K19" s="14"/>
      <c r="L19" s="7"/>
    </row>
    <row r="20" spans="1:12" ht="39.75" customHeight="1" x14ac:dyDescent="0.2">
      <c r="B20" s="164" t="s">
        <v>30</v>
      </c>
      <c r="C20" s="165"/>
      <c r="D20" s="165"/>
      <c r="E20" s="165"/>
      <c r="F20" s="165"/>
      <c r="G20" s="165"/>
      <c r="H20" s="165"/>
      <c r="I20" s="166"/>
    </row>
    <row r="21" spans="1:12" ht="55.5" customHeight="1" x14ac:dyDescent="0.2">
      <c r="A21" s="14"/>
      <c r="B21" s="164" t="s">
        <v>29</v>
      </c>
      <c r="C21" s="165"/>
      <c r="D21" s="165"/>
      <c r="E21" s="165"/>
      <c r="F21" s="165"/>
      <c r="G21" s="165"/>
      <c r="H21" s="165"/>
      <c r="I21" s="166"/>
    </row>
    <row r="22" spans="1:12" x14ac:dyDescent="0.2">
      <c r="A22" s="14"/>
      <c r="B22" s="18"/>
      <c r="C22" s="18"/>
      <c r="D22" s="18"/>
      <c r="E22" s="18"/>
      <c r="F22" s="18"/>
      <c r="G22" s="14"/>
      <c r="H22" s="14"/>
    </row>
    <row r="23" spans="1:12" ht="15.75" customHeight="1" x14ac:dyDescent="0.2">
      <c r="A23" s="14"/>
      <c r="B23" s="141" t="s">
        <v>27</v>
      </c>
      <c r="C23" s="142"/>
      <c r="D23" s="15"/>
      <c r="E23" s="15"/>
      <c r="F23" s="15"/>
      <c r="G23" s="14"/>
      <c r="H23" s="15"/>
    </row>
    <row r="24" spans="1:12" x14ac:dyDescent="0.2">
      <c r="A24" s="14"/>
      <c r="B24" s="14"/>
      <c r="C24" s="151"/>
      <c r="D24" s="151"/>
      <c r="E24" s="151"/>
      <c r="F24" s="151"/>
      <c r="G24" s="151"/>
      <c r="H24" s="151"/>
    </row>
    <row r="25" spans="1:12" ht="38.25" x14ac:dyDescent="0.2">
      <c r="A25" s="14"/>
      <c r="B25" s="24" t="s">
        <v>11</v>
      </c>
      <c r="C25" s="24" t="s">
        <v>13</v>
      </c>
      <c r="D25" s="25"/>
      <c r="E25" s="149"/>
      <c r="F25" s="150"/>
      <c r="G25" s="14"/>
      <c r="H25" s="14"/>
    </row>
    <row r="26" spans="1:12" ht="38.25" x14ac:dyDescent="0.2">
      <c r="A26" s="14"/>
      <c r="B26" s="24" t="s">
        <v>12</v>
      </c>
      <c r="C26" s="24" t="s">
        <v>26</v>
      </c>
      <c r="D26" s="26"/>
      <c r="E26" s="149"/>
      <c r="F26" s="150"/>
      <c r="G26" s="14"/>
      <c r="H26" s="14"/>
    </row>
    <row r="27" spans="1:12" x14ac:dyDescent="0.2">
      <c r="A27" s="14"/>
      <c r="B27" s="14"/>
      <c r="C27" s="14"/>
      <c r="D27" s="14"/>
      <c r="E27" s="14"/>
      <c r="F27" s="14"/>
      <c r="G27" s="14"/>
      <c r="H27" s="14"/>
    </row>
    <row r="28" spans="1:12" x14ac:dyDescent="0.2">
      <c r="A28" s="14"/>
      <c r="B28" s="14"/>
      <c r="C28" s="14"/>
      <c r="D28" s="14"/>
      <c r="E28" s="14"/>
      <c r="F28" s="14"/>
      <c r="G28" s="14"/>
      <c r="H28" s="14"/>
    </row>
    <row r="29" spans="1:12" x14ac:dyDescent="0.2">
      <c r="A29" s="14"/>
      <c r="B29" s="14"/>
      <c r="C29" s="14"/>
      <c r="D29" s="14"/>
      <c r="E29" s="14"/>
      <c r="F29" s="14"/>
      <c r="G29" s="14"/>
      <c r="H29" s="14"/>
    </row>
    <row r="30" spans="1:12" x14ac:dyDescent="0.2">
      <c r="A30" s="14"/>
      <c r="B30" s="14"/>
      <c r="C30" s="14"/>
      <c r="D30" s="14"/>
      <c r="E30" s="14"/>
      <c r="F30" s="14"/>
      <c r="G30" s="14"/>
      <c r="H30" s="14"/>
    </row>
  </sheetData>
  <mergeCells count="15">
    <mergeCell ref="D3:S3"/>
    <mergeCell ref="B20:I20"/>
    <mergeCell ref="B23:C23"/>
    <mergeCell ref="B2:C3"/>
    <mergeCell ref="D2:S2"/>
    <mergeCell ref="B19:I19"/>
    <mergeCell ref="B21:I21"/>
    <mergeCell ref="B11:E11"/>
    <mergeCell ref="K11:N11"/>
    <mergeCell ref="E25:F25"/>
    <mergeCell ref="E26:F26"/>
    <mergeCell ref="C24:H24"/>
    <mergeCell ref="B4:E4"/>
    <mergeCell ref="P4:S4"/>
    <mergeCell ref="P11:R11"/>
  </mergeCells>
  <phoneticPr fontId="2" type="noConversion"/>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D0C939-FD8C-48A5-B13C-FF595CF170EA}">
  <dimension ref="B2:O38"/>
  <sheetViews>
    <sheetView showGridLines="0" tabSelected="1" topLeftCell="A4" zoomScale="85" zoomScaleNormal="85" workbookViewId="0">
      <selection activeCell="B31" sqref="B31"/>
    </sheetView>
  </sheetViews>
  <sheetFormatPr baseColWidth="10" defaultRowHeight="15" x14ac:dyDescent="0.25"/>
  <cols>
    <col min="1" max="1" width="3.85546875" customWidth="1"/>
    <col min="2" max="2" width="6.42578125" customWidth="1"/>
    <col min="3" max="3" width="40.7109375" customWidth="1"/>
    <col min="6" max="6" width="2.28515625" customWidth="1"/>
    <col min="7" max="7" width="18.5703125" customWidth="1"/>
    <col min="8" max="8" width="2.28515625" customWidth="1"/>
    <col min="9" max="10" width="14" customWidth="1"/>
    <col min="11" max="11" width="2.28515625" customWidth="1"/>
    <col min="12" max="14" width="18.42578125" customWidth="1"/>
  </cols>
  <sheetData>
    <row r="2" spans="2:14" x14ac:dyDescent="0.25">
      <c r="B2" s="127" t="s">
        <v>45</v>
      </c>
      <c r="C2" s="127"/>
      <c r="D2" s="127"/>
      <c r="E2" s="127"/>
      <c r="F2" s="127"/>
      <c r="G2" s="127"/>
      <c r="H2" s="127"/>
      <c r="I2" s="127"/>
      <c r="J2" s="127"/>
      <c r="K2" s="127"/>
      <c r="L2" s="127"/>
      <c r="M2" s="127"/>
      <c r="N2" s="127"/>
    </row>
    <row r="3" spans="2:14" ht="108" customHeight="1" x14ac:dyDescent="0.25">
      <c r="B3" s="133"/>
      <c r="C3" s="133"/>
      <c r="D3" s="133"/>
      <c r="E3" s="133"/>
      <c r="F3" s="128" t="str">
        <f>+'ANEXO 1 ANÁLISIS DE COTIZACIÓN'!D3</f>
        <v>PRESTAR EL SERVICIO DE MANTENIMIENTO PREVENTIVO Y CORRECTIVO TÉCNICO INTEGRAL ESPECIALIZADO CON SUMINISTRO DE INSUMOS Y BOLSA DE REPUESTOS PARA LAS PUERTAS ELECTROMECÁNICAS, CORREDIZAS, ENROLLABLES, GIRATORIAS Y TALANQUERAS CON QUE CUENTAN LAS SEDES DEL NIVEL CENTRAL DE LA FISCALÍA GENERAL DE LA NACIÓN.</v>
      </c>
      <c r="G3" s="128"/>
      <c r="H3" s="128"/>
      <c r="I3" s="128"/>
      <c r="J3" s="128"/>
      <c r="K3" s="128"/>
      <c r="L3" s="128"/>
      <c r="M3" s="128"/>
      <c r="N3" s="128"/>
    </row>
    <row r="4" spans="2:14" ht="25.5" x14ac:dyDescent="0.25">
      <c r="B4" s="129" t="s">
        <v>14</v>
      </c>
      <c r="C4" s="129"/>
      <c r="D4" s="129"/>
      <c r="E4" s="129"/>
      <c r="F4" s="146"/>
      <c r="G4" s="36" t="s">
        <v>59</v>
      </c>
      <c r="H4" s="138"/>
      <c r="I4" s="61" t="s">
        <v>60</v>
      </c>
      <c r="J4" s="61" t="s">
        <v>61</v>
      </c>
      <c r="K4" s="135"/>
      <c r="L4" s="130" t="s">
        <v>18</v>
      </c>
      <c r="M4" s="131"/>
      <c r="N4" s="132"/>
    </row>
    <row r="5" spans="2:14" ht="25.5" x14ac:dyDescent="0.25">
      <c r="B5" s="59" t="s">
        <v>0</v>
      </c>
      <c r="C5" s="59" t="s">
        <v>8</v>
      </c>
      <c r="D5" s="60" t="s">
        <v>44</v>
      </c>
      <c r="E5" s="60" t="s">
        <v>1</v>
      </c>
      <c r="F5" s="147"/>
      <c r="G5" s="58" t="s">
        <v>19</v>
      </c>
      <c r="H5" s="139"/>
      <c r="I5" s="63">
        <v>1.4488000000000001</v>
      </c>
      <c r="J5" s="63">
        <v>1.5852999999999999</v>
      </c>
      <c r="K5" s="136"/>
      <c r="L5" s="62" t="s">
        <v>7</v>
      </c>
      <c r="M5" s="62" t="s">
        <v>20</v>
      </c>
      <c r="N5" s="62" t="s">
        <v>21</v>
      </c>
    </row>
    <row r="6" spans="2:14" ht="43.5" customHeight="1" x14ac:dyDescent="0.25">
      <c r="B6" s="21">
        <v>1</v>
      </c>
      <c r="C6" s="21" t="s">
        <v>32</v>
      </c>
      <c r="D6" s="21">
        <v>5</v>
      </c>
      <c r="E6" s="21" t="s">
        <v>38</v>
      </c>
      <c r="F6" s="147"/>
      <c r="G6" s="32">
        <v>25152.69</v>
      </c>
      <c r="H6" s="139"/>
      <c r="I6" s="134">
        <f>ROUND(G6/$I$5*$J$5,2)</f>
        <v>27522.47</v>
      </c>
      <c r="J6" s="134"/>
      <c r="K6" s="136"/>
      <c r="L6" s="33">
        <f>ROUND(I6,2)</f>
        <v>27522.47</v>
      </c>
      <c r="M6" s="33">
        <f>ROUND((L6*19/100),2)</f>
        <v>5229.2700000000004</v>
      </c>
      <c r="N6" s="33">
        <f>+L6+M6</f>
        <v>32751.74</v>
      </c>
    </row>
    <row r="7" spans="2:14" ht="43.5" customHeight="1" x14ac:dyDescent="0.25">
      <c r="B7" s="45">
        <v>2</v>
      </c>
      <c r="C7" s="21" t="s">
        <v>33</v>
      </c>
      <c r="D7" s="21">
        <v>2</v>
      </c>
      <c r="E7" s="21" t="s">
        <v>38</v>
      </c>
      <c r="F7" s="140"/>
      <c r="G7" s="32">
        <v>25152.69</v>
      </c>
      <c r="H7" s="140"/>
      <c r="I7" s="134">
        <f t="shared" ref="I7:I10" si="0">ROUND(G7/$I$5*$J$5,2)</f>
        <v>27522.47</v>
      </c>
      <c r="J7" s="134"/>
      <c r="K7" s="137"/>
      <c r="L7" s="33">
        <f t="shared" ref="L7:L10" si="1">ROUND(I7,2)</f>
        <v>27522.47</v>
      </c>
      <c r="M7" s="33">
        <f t="shared" ref="M7:M10" si="2">ROUND((L7*19/100),2)</f>
        <v>5229.2700000000004</v>
      </c>
      <c r="N7" s="33">
        <f t="shared" ref="N7:N10" si="3">+L7+M7</f>
        <v>32751.74</v>
      </c>
    </row>
    <row r="8" spans="2:14" ht="43.5" customHeight="1" x14ac:dyDescent="0.25">
      <c r="B8" s="45">
        <v>3</v>
      </c>
      <c r="C8" s="21" t="s">
        <v>34</v>
      </c>
      <c r="D8" s="21">
        <v>2</v>
      </c>
      <c r="E8" s="21" t="s">
        <v>38</v>
      </c>
      <c r="F8" s="34"/>
      <c r="G8" s="32">
        <v>25763.46</v>
      </c>
      <c r="H8" s="34"/>
      <c r="I8" s="134">
        <f t="shared" si="0"/>
        <v>28190.79</v>
      </c>
      <c r="J8" s="134"/>
      <c r="K8" s="30"/>
      <c r="L8" s="33">
        <f t="shared" si="1"/>
        <v>28190.79</v>
      </c>
      <c r="M8" s="33">
        <f t="shared" si="2"/>
        <v>5356.25</v>
      </c>
      <c r="N8" s="33">
        <f t="shared" si="3"/>
        <v>33547.040000000001</v>
      </c>
    </row>
    <row r="9" spans="2:14" ht="43.5" customHeight="1" x14ac:dyDescent="0.25">
      <c r="B9" s="45">
        <v>4</v>
      </c>
      <c r="C9" s="21" t="s">
        <v>35</v>
      </c>
      <c r="D9" s="21">
        <v>1</v>
      </c>
      <c r="E9" s="21" t="s">
        <v>38</v>
      </c>
      <c r="F9" s="34"/>
      <c r="G9" s="32">
        <v>25763.46</v>
      </c>
      <c r="H9" s="34"/>
      <c r="I9" s="134">
        <f t="shared" si="0"/>
        <v>28190.79</v>
      </c>
      <c r="J9" s="134"/>
      <c r="K9" s="30"/>
      <c r="L9" s="33">
        <f t="shared" si="1"/>
        <v>28190.79</v>
      </c>
      <c r="M9" s="33">
        <f t="shared" si="2"/>
        <v>5356.25</v>
      </c>
      <c r="N9" s="33">
        <f t="shared" si="3"/>
        <v>33547.040000000001</v>
      </c>
    </row>
    <row r="10" spans="2:14" ht="43.5" customHeight="1" x14ac:dyDescent="0.25">
      <c r="B10" s="45">
        <v>5</v>
      </c>
      <c r="C10" s="21" t="s">
        <v>39</v>
      </c>
      <c r="D10" s="21">
        <v>3</v>
      </c>
      <c r="E10" s="21" t="s">
        <v>38</v>
      </c>
      <c r="F10" s="34"/>
      <c r="G10" s="32">
        <v>25381.74</v>
      </c>
      <c r="H10" s="34"/>
      <c r="I10" s="134">
        <f t="shared" si="0"/>
        <v>27773.1</v>
      </c>
      <c r="J10" s="134"/>
      <c r="K10" s="30"/>
      <c r="L10" s="33">
        <f t="shared" si="1"/>
        <v>27773.1</v>
      </c>
      <c r="M10" s="33">
        <f t="shared" si="2"/>
        <v>5276.89</v>
      </c>
      <c r="N10" s="33">
        <f t="shared" si="3"/>
        <v>33049.99</v>
      </c>
    </row>
    <row r="11" spans="2:14" ht="33.75" customHeight="1" x14ac:dyDescent="0.25">
      <c r="B11" s="46"/>
      <c r="C11" s="47"/>
      <c r="D11" s="47"/>
      <c r="E11" s="47"/>
      <c r="F11" s="34"/>
      <c r="G11" s="48"/>
      <c r="H11" s="34"/>
      <c r="I11" s="49"/>
      <c r="J11" s="49"/>
      <c r="K11" s="30"/>
      <c r="L11" s="50"/>
      <c r="M11" s="50"/>
      <c r="N11" s="50"/>
    </row>
    <row r="12" spans="2:14" ht="33.75" customHeight="1" x14ac:dyDescent="0.25">
      <c r="B12" s="148" t="s">
        <v>58</v>
      </c>
      <c r="C12" s="148"/>
      <c r="D12" s="148"/>
      <c r="E12" s="148"/>
      <c r="F12" s="34"/>
      <c r="G12" s="36" t="s">
        <v>59</v>
      </c>
      <c r="H12" s="34"/>
      <c r="I12" s="61" t="s">
        <v>60</v>
      </c>
      <c r="J12" s="61" t="s">
        <v>61</v>
      </c>
      <c r="K12" s="30"/>
      <c r="L12" s="130" t="s">
        <v>18</v>
      </c>
      <c r="M12" s="131"/>
      <c r="N12" s="132"/>
    </row>
    <row r="13" spans="2:14" ht="46.5" customHeight="1" x14ac:dyDescent="0.25">
      <c r="B13" s="58" t="s">
        <v>0</v>
      </c>
      <c r="C13" s="58" t="s">
        <v>8</v>
      </c>
      <c r="D13" s="58" t="s">
        <v>44</v>
      </c>
      <c r="E13" s="58" t="s">
        <v>1</v>
      </c>
      <c r="F13" s="34"/>
      <c r="G13" s="58" t="s">
        <v>19</v>
      </c>
      <c r="H13" s="34"/>
      <c r="I13" s="63">
        <v>1.4488000000000001</v>
      </c>
      <c r="J13" s="63">
        <v>1.5952999999999999</v>
      </c>
      <c r="K13" s="30"/>
      <c r="L13" s="62" t="s">
        <v>7</v>
      </c>
      <c r="M13" s="62" t="s">
        <v>20</v>
      </c>
      <c r="N13" s="62" t="s">
        <v>21</v>
      </c>
    </row>
    <row r="14" spans="2:14" ht="33.75" customHeight="1" x14ac:dyDescent="0.25">
      <c r="B14" s="54">
        <v>1</v>
      </c>
      <c r="C14" s="55" t="s">
        <v>46</v>
      </c>
      <c r="D14" s="56">
        <v>1</v>
      </c>
      <c r="E14" s="54" t="s">
        <v>57</v>
      </c>
      <c r="F14" s="12"/>
      <c r="G14" s="32">
        <v>197043.31</v>
      </c>
      <c r="H14" s="12"/>
      <c r="I14" s="134">
        <f>ROUND(G14/$I$5*$J$5,2)</f>
        <v>215607.92</v>
      </c>
      <c r="J14" s="134"/>
      <c r="K14" s="12"/>
      <c r="L14" s="33">
        <f>ROUND(I14,2)</f>
        <v>215607.92</v>
      </c>
      <c r="M14" s="33">
        <f>ROUND((L14*19/100),2)</f>
        <v>40965.5</v>
      </c>
      <c r="N14" s="33">
        <f>+L14+M14</f>
        <v>256573.42</v>
      </c>
    </row>
    <row r="15" spans="2:14" ht="33.75" customHeight="1" x14ac:dyDescent="0.25">
      <c r="B15" s="57">
        <v>2</v>
      </c>
      <c r="C15" s="55" t="s">
        <v>47</v>
      </c>
      <c r="D15" s="56">
        <v>1</v>
      </c>
      <c r="E15" s="54" t="s">
        <v>57</v>
      </c>
      <c r="F15" s="12"/>
      <c r="G15" s="32">
        <v>384543.31</v>
      </c>
      <c r="H15" s="12"/>
      <c r="I15" s="134">
        <f>ROUND(G15/$I$5*$J$5,2)</f>
        <v>420773.41</v>
      </c>
      <c r="J15" s="134"/>
      <c r="K15" s="12"/>
      <c r="L15" s="33">
        <f t="shared" ref="L15:L18" si="4">ROUND(I15,2)</f>
        <v>420773.41</v>
      </c>
      <c r="M15" s="33">
        <f t="shared" ref="M15:M18" si="5">ROUND((L15*19/100),2)</f>
        <v>79946.95</v>
      </c>
      <c r="N15" s="33">
        <f t="shared" ref="N15:N18" si="6">+L15+M15</f>
        <v>500720.36</v>
      </c>
    </row>
    <row r="16" spans="2:14" ht="33.75" customHeight="1" x14ac:dyDescent="0.25">
      <c r="B16" s="57">
        <v>3</v>
      </c>
      <c r="C16" s="55" t="s">
        <v>48</v>
      </c>
      <c r="D16" s="56">
        <v>1</v>
      </c>
      <c r="E16" s="54" t="s">
        <v>57</v>
      </c>
      <c r="F16" s="12"/>
      <c r="G16" s="32">
        <v>454771.66</v>
      </c>
      <c r="H16" s="12"/>
      <c r="I16" s="134">
        <f t="shared" ref="I16:I19" si="7">ROUND(G16/$I$5*$J$5,2)</f>
        <v>497618.38</v>
      </c>
      <c r="J16" s="134"/>
      <c r="K16" s="12"/>
      <c r="L16" s="33">
        <f t="shared" si="4"/>
        <v>497618.38</v>
      </c>
      <c r="M16" s="33">
        <f t="shared" si="5"/>
        <v>94547.49</v>
      </c>
      <c r="N16" s="33">
        <f t="shared" si="6"/>
        <v>592165.87</v>
      </c>
    </row>
    <row r="17" spans="2:14" ht="33.75" customHeight="1" x14ac:dyDescent="0.25">
      <c r="B17" s="57">
        <v>4</v>
      </c>
      <c r="C17" s="55" t="s">
        <v>49</v>
      </c>
      <c r="D17" s="56">
        <v>1</v>
      </c>
      <c r="E17" s="54" t="s">
        <v>57</v>
      </c>
      <c r="F17" s="12"/>
      <c r="G17" s="32">
        <v>248951.98</v>
      </c>
      <c r="H17" s="12"/>
      <c r="I17" s="134">
        <f t="shared" si="7"/>
        <v>272407.21999999997</v>
      </c>
      <c r="J17" s="134"/>
      <c r="K17" s="12"/>
      <c r="L17" s="33">
        <f t="shared" si="4"/>
        <v>272407.21999999997</v>
      </c>
      <c r="M17" s="33">
        <f t="shared" si="5"/>
        <v>51757.37</v>
      </c>
      <c r="N17" s="33">
        <f t="shared" si="6"/>
        <v>324164.58999999997</v>
      </c>
    </row>
    <row r="18" spans="2:14" ht="33.75" customHeight="1" x14ac:dyDescent="0.25">
      <c r="B18" s="57">
        <v>5</v>
      </c>
      <c r="C18" s="55" t="s">
        <v>50</v>
      </c>
      <c r="D18" s="56">
        <v>1</v>
      </c>
      <c r="E18" s="54" t="s">
        <v>57</v>
      </c>
      <c r="F18" s="12"/>
      <c r="G18" s="32">
        <v>636451.98</v>
      </c>
      <c r="H18" s="12"/>
      <c r="I18" s="134">
        <f t="shared" si="7"/>
        <v>696415.88</v>
      </c>
      <c r="J18" s="134"/>
      <c r="K18" s="12"/>
      <c r="L18" s="33">
        <f t="shared" si="4"/>
        <v>696415.88</v>
      </c>
      <c r="M18" s="33">
        <f t="shared" si="5"/>
        <v>132319.01999999999</v>
      </c>
      <c r="N18" s="33">
        <f t="shared" si="6"/>
        <v>828734.9</v>
      </c>
    </row>
    <row r="19" spans="2:14" ht="33.75" customHeight="1" x14ac:dyDescent="0.25">
      <c r="B19" s="57">
        <v>6</v>
      </c>
      <c r="C19" s="55" t="s">
        <v>51</v>
      </c>
      <c r="D19" s="56">
        <v>1</v>
      </c>
      <c r="E19" s="54" t="s">
        <v>57</v>
      </c>
      <c r="F19" s="12"/>
      <c r="G19" s="32">
        <v>611451.98</v>
      </c>
      <c r="H19" s="12"/>
      <c r="I19" s="134">
        <f t="shared" si="7"/>
        <v>669060.48</v>
      </c>
      <c r="J19" s="134"/>
      <c r="K19" s="12"/>
      <c r="L19" s="33">
        <f t="shared" ref="L19:L24" si="8">ROUND(I19,2)</f>
        <v>669060.48</v>
      </c>
      <c r="M19" s="33">
        <f t="shared" ref="M19:M24" si="9">ROUND((L19*19/100),2)</f>
        <v>127121.49</v>
      </c>
      <c r="N19" s="33">
        <f t="shared" ref="N19:N24" si="10">+L19+M19</f>
        <v>796181.97</v>
      </c>
    </row>
    <row r="20" spans="2:14" ht="33.75" customHeight="1" x14ac:dyDescent="0.25">
      <c r="B20" s="57">
        <v>7</v>
      </c>
      <c r="C20" s="55" t="s">
        <v>52</v>
      </c>
      <c r="D20" s="56">
        <v>1</v>
      </c>
      <c r="E20" s="54" t="s">
        <v>57</v>
      </c>
      <c r="F20" s="12"/>
      <c r="G20" s="32">
        <v>123915.98</v>
      </c>
      <c r="H20" s="12"/>
      <c r="I20" s="134">
        <f t="shared" ref="I20:I24" si="11">ROUND(G20/$I$5*$J$5,2)</f>
        <v>135590.84</v>
      </c>
      <c r="J20" s="134"/>
      <c r="K20" s="12"/>
      <c r="L20" s="33">
        <f t="shared" si="8"/>
        <v>135590.84</v>
      </c>
      <c r="M20" s="33">
        <f t="shared" si="9"/>
        <v>25762.26</v>
      </c>
      <c r="N20" s="33">
        <f t="shared" si="10"/>
        <v>161353.1</v>
      </c>
    </row>
    <row r="21" spans="2:14" ht="33.75" customHeight="1" x14ac:dyDescent="0.25">
      <c r="B21" s="57">
        <v>8</v>
      </c>
      <c r="C21" s="55" t="s">
        <v>53</v>
      </c>
      <c r="D21" s="56">
        <v>1</v>
      </c>
      <c r="E21" s="54" t="s">
        <v>57</v>
      </c>
      <c r="F21" s="12"/>
      <c r="G21" s="32">
        <v>898858.27</v>
      </c>
      <c r="H21" s="12"/>
      <c r="I21" s="134">
        <f t="shared" si="11"/>
        <v>983545.01</v>
      </c>
      <c r="J21" s="134"/>
      <c r="K21" s="12"/>
      <c r="L21" s="33">
        <f t="shared" si="8"/>
        <v>983545.01</v>
      </c>
      <c r="M21" s="33">
        <f t="shared" si="9"/>
        <v>186873.55</v>
      </c>
      <c r="N21" s="33">
        <f t="shared" si="10"/>
        <v>1170418.56</v>
      </c>
    </row>
    <row r="22" spans="2:14" ht="33.75" customHeight="1" x14ac:dyDescent="0.25">
      <c r="B22" s="57">
        <v>9</v>
      </c>
      <c r="C22" s="55" t="s">
        <v>54</v>
      </c>
      <c r="D22" s="56">
        <v>1</v>
      </c>
      <c r="E22" s="54" t="s">
        <v>57</v>
      </c>
      <c r="F22" s="12"/>
      <c r="G22" s="32">
        <v>222043.31</v>
      </c>
      <c r="H22" s="12"/>
      <c r="I22" s="134">
        <f t="shared" si="11"/>
        <v>242963.32</v>
      </c>
      <c r="J22" s="134"/>
      <c r="K22" s="12"/>
      <c r="L22" s="33">
        <f t="shared" si="8"/>
        <v>242963.32</v>
      </c>
      <c r="M22" s="33">
        <f t="shared" si="9"/>
        <v>46163.03</v>
      </c>
      <c r="N22" s="33">
        <f t="shared" si="10"/>
        <v>289126.34999999998</v>
      </c>
    </row>
    <row r="23" spans="2:14" ht="33.75" customHeight="1" x14ac:dyDescent="0.25">
      <c r="B23" s="57">
        <v>10</v>
      </c>
      <c r="C23" s="55" t="s">
        <v>55</v>
      </c>
      <c r="D23" s="56">
        <v>1</v>
      </c>
      <c r="E23" s="54" t="s">
        <v>57</v>
      </c>
      <c r="F23" s="12"/>
      <c r="G23" s="32">
        <v>644086.62</v>
      </c>
      <c r="H23" s="12"/>
      <c r="I23" s="134">
        <f t="shared" si="11"/>
        <v>704769.82</v>
      </c>
      <c r="J23" s="134"/>
      <c r="K23" s="12"/>
      <c r="L23" s="33">
        <f t="shared" si="8"/>
        <v>704769.82</v>
      </c>
      <c r="M23" s="33">
        <f t="shared" si="9"/>
        <v>133906.26999999999</v>
      </c>
      <c r="N23" s="33">
        <f t="shared" si="10"/>
        <v>838676.09</v>
      </c>
    </row>
    <row r="24" spans="2:14" ht="33.75" customHeight="1" x14ac:dyDescent="0.25">
      <c r="B24" s="57">
        <v>11</v>
      </c>
      <c r="C24" s="55" t="s">
        <v>56</v>
      </c>
      <c r="D24" s="56">
        <v>1</v>
      </c>
      <c r="E24" s="54" t="s">
        <v>57</v>
      </c>
      <c r="F24" s="12"/>
      <c r="G24" s="32">
        <v>164086.62</v>
      </c>
      <c r="H24" s="12"/>
      <c r="I24" s="134">
        <f t="shared" si="11"/>
        <v>179546.19</v>
      </c>
      <c r="J24" s="134"/>
      <c r="K24" s="12"/>
      <c r="L24" s="33">
        <f t="shared" si="8"/>
        <v>179546.19</v>
      </c>
      <c r="M24" s="33">
        <f t="shared" si="9"/>
        <v>34113.78</v>
      </c>
      <c r="N24" s="33">
        <f t="shared" si="10"/>
        <v>213659.97</v>
      </c>
    </row>
    <row r="25" spans="2:14" ht="18" customHeight="1" x14ac:dyDescent="0.25">
      <c r="B25" s="12"/>
      <c r="C25" s="12"/>
      <c r="D25" s="12"/>
      <c r="E25" s="12"/>
      <c r="F25" s="12"/>
      <c r="G25" s="12"/>
      <c r="H25" s="12"/>
      <c r="I25" s="12"/>
      <c r="J25" s="12"/>
      <c r="K25" s="12"/>
      <c r="L25" s="12"/>
      <c r="M25" s="50"/>
      <c r="N25" s="50"/>
    </row>
    <row r="26" spans="2:14" ht="32.25" customHeight="1" x14ac:dyDescent="0.25">
      <c r="B26" s="143" t="s">
        <v>23</v>
      </c>
      <c r="C26" s="144"/>
      <c r="D26" s="144"/>
      <c r="E26" s="144"/>
      <c r="F26" s="144"/>
      <c r="G26" s="144"/>
      <c r="H26" s="144"/>
      <c r="I26" s="144"/>
      <c r="J26" s="144"/>
      <c r="K26" s="144"/>
      <c r="L26" s="145"/>
      <c r="M26" s="35"/>
      <c r="N26" s="35"/>
    </row>
    <row r="27" spans="2:14" ht="39" customHeight="1" x14ac:dyDescent="0.25">
      <c r="B27" s="143" t="s">
        <v>24</v>
      </c>
      <c r="C27" s="144"/>
      <c r="D27" s="144"/>
      <c r="E27" s="144"/>
      <c r="F27" s="144"/>
      <c r="G27" s="144"/>
      <c r="H27" s="144"/>
      <c r="I27" s="144"/>
      <c r="J27" s="144"/>
      <c r="K27" s="144"/>
      <c r="L27" s="145"/>
    </row>
    <row r="28" spans="2:14" ht="42.75" customHeight="1" x14ac:dyDescent="0.25">
      <c r="B28" s="143" t="s">
        <v>29</v>
      </c>
      <c r="C28" s="144"/>
      <c r="D28" s="144"/>
      <c r="E28" s="144"/>
      <c r="F28" s="144"/>
      <c r="G28" s="144"/>
      <c r="H28" s="144"/>
      <c r="I28" s="144"/>
      <c r="J28" s="144"/>
      <c r="K28" s="144"/>
      <c r="L28" s="145"/>
    </row>
    <row r="30" spans="2:14" ht="15" customHeight="1" x14ac:dyDescent="0.25">
      <c r="B30" s="141" t="s">
        <v>106</v>
      </c>
      <c r="C30" s="142"/>
    </row>
    <row r="32" spans="2:14" ht="38.25" x14ac:dyDescent="0.25">
      <c r="B32" s="16" t="s">
        <v>11</v>
      </c>
      <c r="C32" s="16" t="s">
        <v>13</v>
      </c>
      <c r="D32" s="17"/>
    </row>
    <row r="33" spans="2:15" ht="38.25" x14ac:dyDescent="0.25">
      <c r="B33" s="16" t="s">
        <v>12</v>
      </c>
      <c r="C33" s="16" t="s">
        <v>26</v>
      </c>
      <c r="D33" s="23"/>
      <c r="O33" s="22"/>
    </row>
    <row r="34" spans="2:15" x14ac:dyDescent="0.25">
      <c r="O34" s="22"/>
    </row>
    <row r="35" spans="2:15" x14ac:dyDescent="0.25">
      <c r="G35" s="22"/>
    </row>
    <row r="36" spans="2:15" x14ac:dyDescent="0.25">
      <c r="G36" s="22"/>
      <c r="O36" s="22"/>
    </row>
    <row r="37" spans="2:15" x14ac:dyDescent="0.25">
      <c r="G37" s="22"/>
      <c r="O37" s="22"/>
    </row>
    <row r="38" spans="2:15" x14ac:dyDescent="0.25">
      <c r="O38" s="22"/>
    </row>
  </sheetData>
  <mergeCells count="30">
    <mergeCell ref="I18:J18"/>
    <mergeCell ref="I24:J24"/>
    <mergeCell ref="I14:J14"/>
    <mergeCell ref="L12:N12"/>
    <mergeCell ref="I19:J19"/>
    <mergeCell ref="I20:J20"/>
    <mergeCell ref="I21:J21"/>
    <mergeCell ref="I22:J22"/>
    <mergeCell ref="I23:J23"/>
    <mergeCell ref="I6:J6"/>
    <mergeCell ref="K4:K7"/>
    <mergeCell ref="H4:H7"/>
    <mergeCell ref="B30:C30"/>
    <mergeCell ref="I7:J7"/>
    <mergeCell ref="B26:L26"/>
    <mergeCell ref="B27:L27"/>
    <mergeCell ref="B28:L28"/>
    <mergeCell ref="F4:F7"/>
    <mergeCell ref="I8:J8"/>
    <mergeCell ref="I9:J9"/>
    <mergeCell ref="I10:J10"/>
    <mergeCell ref="B12:E12"/>
    <mergeCell ref="I15:J15"/>
    <mergeCell ref="I16:J16"/>
    <mergeCell ref="I17:J17"/>
    <mergeCell ref="B2:N2"/>
    <mergeCell ref="F3:N3"/>
    <mergeCell ref="B4:E4"/>
    <mergeCell ref="L4:N4"/>
    <mergeCell ref="B3:E3"/>
  </mergeCell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E89475-9AF6-4EE1-B723-C1FD01E1E069}">
  <dimension ref="A1:AH892"/>
  <sheetViews>
    <sheetView showGridLines="0" zoomScale="85" zoomScaleNormal="85" workbookViewId="0">
      <selection activeCell="B32" sqref="B32:C32"/>
    </sheetView>
  </sheetViews>
  <sheetFormatPr baseColWidth="10" defaultColWidth="14.42578125" defaultRowHeight="15" customHeight="1" x14ac:dyDescent="0.25"/>
  <cols>
    <col min="1" max="1" width="2.7109375" style="65" customWidth="1"/>
    <col min="2" max="2" width="7.42578125" style="65" customWidth="1"/>
    <col min="3" max="3" width="67.28515625" style="65" customWidth="1"/>
    <col min="4" max="4" width="14.85546875" style="65" customWidth="1"/>
    <col min="5" max="5" width="12.7109375" style="65" customWidth="1"/>
    <col min="6" max="6" width="1.42578125" style="65" customWidth="1"/>
    <col min="7" max="9" width="18.28515625" style="65" customWidth="1"/>
    <col min="10" max="10" width="23.28515625" style="65" customWidth="1"/>
    <col min="11" max="11" width="18.28515625" style="65" customWidth="1"/>
    <col min="12" max="12" width="1.42578125" style="65" customWidth="1"/>
    <col min="13" max="17" width="18.28515625" style="65" customWidth="1"/>
    <col min="18" max="18" width="1.42578125" style="65" customWidth="1"/>
    <col min="19" max="23" width="18.28515625" style="65" customWidth="1"/>
    <col min="24" max="24" width="1.42578125" style="65" customWidth="1"/>
    <col min="25" max="25" width="24.7109375" style="65" customWidth="1"/>
    <col min="26" max="34" width="11.42578125" style="65" customWidth="1"/>
    <col min="35" max="16384" width="14.42578125" style="65"/>
  </cols>
  <sheetData>
    <row r="1" spans="1:34" ht="45" customHeight="1" thickBot="1" x14ac:dyDescent="0.3">
      <c r="A1" s="64"/>
      <c r="B1" s="173" t="s">
        <v>100</v>
      </c>
      <c r="C1" s="174"/>
      <c r="D1" s="174"/>
      <c r="E1" s="174"/>
      <c r="F1" s="174"/>
      <c r="G1" s="174"/>
      <c r="H1" s="174"/>
      <c r="I1" s="174"/>
      <c r="J1" s="174"/>
      <c r="K1" s="174"/>
      <c r="L1" s="174"/>
      <c r="M1" s="174"/>
      <c r="N1" s="174"/>
      <c r="O1" s="174"/>
      <c r="P1" s="174"/>
      <c r="Q1" s="174"/>
      <c r="R1" s="174"/>
      <c r="S1" s="174"/>
      <c r="T1" s="174"/>
      <c r="U1" s="174"/>
      <c r="V1" s="174"/>
      <c r="W1" s="174"/>
      <c r="X1" s="174"/>
      <c r="Y1" s="175"/>
    </row>
    <row r="2" spans="1:34" ht="101.25" customHeight="1" thickBot="1" x14ac:dyDescent="0.3">
      <c r="A2" s="66"/>
      <c r="B2" s="187"/>
      <c r="C2" s="188"/>
      <c r="D2" s="188"/>
      <c r="E2" s="188"/>
      <c r="F2" s="189"/>
      <c r="G2" s="176" t="s">
        <v>31</v>
      </c>
      <c r="H2" s="176"/>
      <c r="I2" s="176"/>
      <c r="J2" s="176"/>
      <c r="K2" s="176"/>
      <c r="L2" s="176"/>
      <c r="M2" s="176"/>
      <c r="N2" s="176"/>
      <c r="O2" s="176"/>
      <c r="P2" s="176"/>
      <c r="Q2" s="176"/>
      <c r="R2" s="176"/>
      <c r="S2" s="176"/>
      <c r="T2" s="176"/>
      <c r="U2" s="176"/>
      <c r="V2" s="176"/>
      <c r="W2" s="176"/>
      <c r="X2" s="176"/>
      <c r="Y2" s="176"/>
    </row>
    <row r="3" spans="1:34" ht="25.5" customHeight="1" thickBot="1" x14ac:dyDescent="0.3">
      <c r="A3" s="67"/>
      <c r="B3" s="177" t="s">
        <v>62</v>
      </c>
      <c r="C3" s="178"/>
      <c r="D3" s="178"/>
      <c r="E3" s="178"/>
      <c r="F3" s="178"/>
      <c r="G3" s="178"/>
      <c r="H3" s="178"/>
      <c r="I3" s="178"/>
      <c r="J3" s="178"/>
      <c r="K3" s="178"/>
      <c r="L3" s="178"/>
      <c r="M3" s="178"/>
      <c r="N3" s="178"/>
      <c r="O3" s="178"/>
      <c r="P3" s="178"/>
      <c r="Q3" s="178"/>
      <c r="R3" s="178"/>
      <c r="S3" s="178"/>
      <c r="T3" s="178"/>
      <c r="U3" s="178"/>
      <c r="V3" s="178"/>
      <c r="W3" s="178"/>
      <c r="X3" s="178"/>
      <c r="Y3" s="179"/>
    </row>
    <row r="4" spans="1:34" ht="62.25" customHeight="1" thickBot="1" x14ac:dyDescent="0.3">
      <c r="A4" s="67"/>
      <c r="B4" s="180" t="s">
        <v>40</v>
      </c>
      <c r="C4" s="180" t="s">
        <v>41</v>
      </c>
      <c r="D4" s="180" t="s">
        <v>42</v>
      </c>
      <c r="E4" s="180" t="s">
        <v>43</v>
      </c>
      <c r="F4" s="68"/>
      <c r="G4" s="182" t="s">
        <v>63</v>
      </c>
      <c r="H4" s="183"/>
      <c r="I4" s="183"/>
      <c r="J4" s="183"/>
      <c r="K4" s="184"/>
      <c r="L4" s="69"/>
      <c r="M4" s="205" t="s">
        <v>64</v>
      </c>
      <c r="N4" s="205"/>
      <c r="O4" s="205"/>
      <c r="P4" s="103" t="s">
        <v>65</v>
      </c>
      <c r="Q4" s="104">
        <v>4.3999999999999997E-2</v>
      </c>
      <c r="R4" s="69"/>
      <c r="S4" s="206" t="s">
        <v>66</v>
      </c>
      <c r="T4" s="206"/>
      <c r="U4" s="206"/>
      <c r="V4" s="105" t="s">
        <v>65</v>
      </c>
      <c r="W4" s="106">
        <v>0.03</v>
      </c>
      <c r="X4" s="70"/>
      <c r="Y4" s="185" t="s">
        <v>67</v>
      </c>
    </row>
    <row r="5" spans="1:34" ht="110.25" customHeight="1" thickBot="1" x14ac:dyDescent="0.3">
      <c r="A5" s="71"/>
      <c r="B5" s="181"/>
      <c r="C5" s="181"/>
      <c r="D5" s="181"/>
      <c r="E5" s="181"/>
      <c r="F5" s="72"/>
      <c r="G5" s="73" t="s">
        <v>68</v>
      </c>
      <c r="H5" s="73" t="s">
        <v>69</v>
      </c>
      <c r="I5" s="73" t="s">
        <v>70</v>
      </c>
      <c r="J5" s="73" t="s">
        <v>71</v>
      </c>
      <c r="K5" s="73" t="s">
        <v>72</v>
      </c>
      <c r="L5" s="74"/>
      <c r="M5" s="73" t="s">
        <v>68</v>
      </c>
      <c r="N5" s="73" t="s">
        <v>69</v>
      </c>
      <c r="O5" s="73" t="s">
        <v>70</v>
      </c>
      <c r="P5" s="73" t="s">
        <v>71</v>
      </c>
      <c r="Q5" s="73" t="s">
        <v>73</v>
      </c>
      <c r="R5" s="74"/>
      <c r="S5" s="73" t="s">
        <v>68</v>
      </c>
      <c r="T5" s="73" t="s">
        <v>69</v>
      </c>
      <c r="U5" s="73" t="s">
        <v>70</v>
      </c>
      <c r="V5" s="73" t="s">
        <v>71</v>
      </c>
      <c r="W5" s="73" t="s">
        <v>74</v>
      </c>
      <c r="X5" s="75"/>
      <c r="Y5" s="186"/>
      <c r="Z5" s="47"/>
      <c r="AA5" s="47"/>
      <c r="AB5" s="47"/>
      <c r="AC5" s="47"/>
      <c r="AD5" s="47"/>
      <c r="AE5" s="47"/>
      <c r="AF5" s="47"/>
      <c r="AG5" s="47"/>
      <c r="AH5" s="47"/>
    </row>
    <row r="6" spans="1:34" ht="60.75" customHeight="1" thickBot="1" x14ac:dyDescent="0.3">
      <c r="A6" s="67"/>
      <c r="B6" s="43">
        <v>1</v>
      </c>
      <c r="C6" s="43" t="s">
        <v>32</v>
      </c>
      <c r="D6" s="43">
        <v>5</v>
      </c>
      <c r="E6" s="43" t="s">
        <v>38</v>
      </c>
      <c r="F6" s="72"/>
      <c r="G6" s="76">
        <f>'ANEXO 1 ANÁLISIS DE COSTOS HIST'!L6</f>
        <v>27522.47</v>
      </c>
      <c r="H6" s="76">
        <f>+ROUND((G6*0.19),2)</f>
        <v>5229.2700000000004</v>
      </c>
      <c r="I6" s="77">
        <f>ROUND((+G6+H6),2)</f>
        <v>32751.74</v>
      </c>
      <c r="J6" s="77">
        <f>+I6*$D6</f>
        <v>163758.70000000001</v>
      </c>
      <c r="K6" s="77">
        <f>+J6*1</f>
        <v>163758.70000000001</v>
      </c>
      <c r="L6" s="74"/>
      <c r="M6" s="76">
        <f>+ROUND(G6+(G6*$Q$4),2)</f>
        <v>28733.46</v>
      </c>
      <c r="N6" s="76">
        <f>+ROUND((M6*0.19),2)</f>
        <v>5459.36</v>
      </c>
      <c r="O6" s="77">
        <f>ROUND((+M6+N6),2)</f>
        <v>34192.82</v>
      </c>
      <c r="P6" s="77">
        <f>+O6*$D6</f>
        <v>170964.1</v>
      </c>
      <c r="Q6" s="77">
        <f>+P6*12</f>
        <v>2051569.2000000002</v>
      </c>
      <c r="R6" s="74"/>
      <c r="S6" s="76">
        <f>+ROUND(M6+(M6*$W$4),2)</f>
        <v>29595.46</v>
      </c>
      <c r="T6" s="76">
        <f>+ROUND((S6*0.19),2)</f>
        <v>5623.14</v>
      </c>
      <c r="U6" s="77">
        <f>ROUND((+S6+T6),2)</f>
        <v>35218.6</v>
      </c>
      <c r="V6" s="77">
        <f>+U6*$D6</f>
        <v>176093</v>
      </c>
      <c r="W6" s="77">
        <f>+V6*11</f>
        <v>1937023</v>
      </c>
      <c r="X6" s="75"/>
      <c r="Y6" s="78">
        <f>+W6+Q6+K6</f>
        <v>4152350.9000000004</v>
      </c>
      <c r="Z6" s="47"/>
      <c r="AA6" s="47"/>
      <c r="AB6" s="47"/>
      <c r="AC6" s="47"/>
      <c r="AD6" s="47"/>
      <c r="AE6" s="47"/>
      <c r="AF6" s="47"/>
      <c r="AG6" s="47"/>
      <c r="AH6" s="47"/>
    </row>
    <row r="7" spans="1:34" ht="60.75" customHeight="1" thickBot="1" x14ac:dyDescent="0.3">
      <c r="A7" s="67"/>
      <c r="B7" s="44">
        <v>2</v>
      </c>
      <c r="C7" s="43" t="s">
        <v>33</v>
      </c>
      <c r="D7" s="43">
        <v>2</v>
      </c>
      <c r="E7" s="43" t="s">
        <v>38</v>
      </c>
      <c r="F7" s="72"/>
      <c r="G7" s="76">
        <f>'ANEXO 1 ANÁLISIS DE COSTOS HIST'!L7</f>
        <v>27522.47</v>
      </c>
      <c r="H7" s="76">
        <f t="shared" ref="H7:H10" si="0">+ROUND((G7*0.19),2)</f>
        <v>5229.2700000000004</v>
      </c>
      <c r="I7" s="77">
        <f t="shared" ref="I7:I10" si="1">ROUND((+G7+H7),2)</f>
        <v>32751.74</v>
      </c>
      <c r="J7" s="77">
        <f t="shared" ref="J7:J10" si="2">+I7*$D7</f>
        <v>65503.48</v>
      </c>
      <c r="K7" s="77">
        <f t="shared" ref="K7:K10" si="3">+J7*1</f>
        <v>65503.48</v>
      </c>
      <c r="L7" s="74"/>
      <c r="M7" s="76">
        <f t="shared" ref="M7:M10" si="4">+ROUND(G7+(G7*$Q$4),2)</f>
        <v>28733.46</v>
      </c>
      <c r="N7" s="76">
        <f t="shared" ref="N7:N10" si="5">+ROUND((M7*0.19),2)</f>
        <v>5459.36</v>
      </c>
      <c r="O7" s="77">
        <f t="shared" ref="O7:O10" si="6">ROUND((+M7+N7),2)</f>
        <v>34192.82</v>
      </c>
      <c r="P7" s="77">
        <f t="shared" ref="P7:P10" si="7">+O7*$D7</f>
        <v>68385.64</v>
      </c>
      <c r="Q7" s="77">
        <f t="shared" ref="Q7:Q10" si="8">+P7*12</f>
        <v>820627.67999999993</v>
      </c>
      <c r="R7" s="74"/>
      <c r="S7" s="76">
        <f t="shared" ref="S7:S10" si="9">+ROUND(M7+(M7*$W$4),2)</f>
        <v>29595.46</v>
      </c>
      <c r="T7" s="76">
        <f t="shared" ref="T7:T10" si="10">+ROUND((S7*0.19),2)</f>
        <v>5623.14</v>
      </c>
      <c r="U7" s="77">
        <f t="shared" ref="U7:U10" si="11">ROUND((+S7+T7),2)</f>
        <v>35218.6</v>
      </c>
      <c r="V7" s="77">
        <f t="shared" ref="V7:V10" si="12">+U7*$D7</f>
        <v>70437.2</v>
      </c>
      <c r="W7" s="77">
        <f t="shared" ref="W7:W10" si="13">+V7*11</f>
        <v>774809.2</v>
      </c>
      <c r="X7" s="75"/>
      <c r="Y7" s="78">
        <f t="shared" ref="Y7:Y10" si="14">+W7+Q7+K7</f>
        <v>1660940.3599999999</v>
      </c>
      <c r="Z7" s="47"/>
      <c r="AA7" s="47"/>
      <c r="AB7" s="47"/>
      <c r="AC7" s="47"/>
      <c r="AD7" s="47"/>
      <c r="AE7" s="47"/>
      <c r="AF7" s="47"/>
      <c r="AG7" s="47"/>
      <c r="AH7" s="47"/>
    </row>
    <row r="8" spans="1:34" ht="60.75" customHeight="1" thickBot="1" x14ac:dyDescent="0.3">
      <c r="A8" s="67"/>
      <c r="B8" s="44">
        <v>3</v>
      </c>
      <c r="C8" s="43" t="s">
        <v>34</v>
      </c>
      <c r="D8" s="43">
        <v>2</v>
      </c>
      <c r="E8" s="43" t="s">
        <v>38</v>
      </c>
      <c r="F8" s="72"/>
      <c r="G8" s="76">
        <f>'ANEXO 1 ANÁLISIS DE COSTOS HIST'!L8</f>
        <v>28190.79</v>
      </c>
      <c r="H8" s="76">
        <f t="shared" si="0"/>
        <v>5356.25</v>
      </c>
      <c r="I8" s="77">
        <f t="shared" si="1"/>
        <v>33547.040000000001</v>
      </c>
      <c r="J8" s="77">
        <f t="shared" si="2"/>
        <v>67094.080000000002</v>
      </c>
      <c r="K8" s="77">
        <f t="shared" si="3"/>
        <v>67094.080000000002</v>
      </c>
      <c r="L8" s="74"/>
      <c r="M8" s="76">
        <f t="shared" si="4"/>
        <v>29431.18</v>
      </c>
      <c r="N8" s="76">
        <f t="shared" si="5"/>
        <v>5591.92</v>
      </c>
      <c r="O8" s="77">
        <f t="shared" si="6"/>
        <v>35023.1</v>
      </c>
      <c r="P8" s="77">
        <f t="shared" si="7"/>
        <v>70046.2</v>
      </c>
      <c r="Q8" s="77">
        <f t="shared" si="8"/>
        <v>840554.39999999991</v>
      </c>
      <c r="R8" s="74"/>
      <c r="S8" s="76">
        <f t="shared" si="9"/>
        <v>30314.12</v>
      </c>
      <c r="T8" s="76">
        <f t="shared" si="10"/>
        <v>5759.68</v>
      </c>
      <c r="U8" s="77">
        <f t="shared" si="11"/>
        <v>36073.800000000003</v>
      </c>
      <c r="V8" s="77">
        <f t="shared" si="12"/>
        <v>72147.600000000006</v>
      </c>
      <c r="W8" s="77">
        <f t="shared" si="13"/>
        <v>793623.60000000009</v>
      </c>
      <c r="X8" s="75"/>
      <c r="Y8" s="78">
        <f t="shared" si="14"/>
        <v>1701272.08</v>
      </c>
      <c r="Z8" s="47"/>
      <c r="AA8" s="47"/>
      <c r="AB8" s="47"/>
      <c r="AC8" s="47"/>
      <c r="AD8" s="47"/>
      <c r="AE8" s="47"/>
      <c r="AF8" s="47"/>
      <c r="AG8" s="47"/>
      <c r="AH8" s="47"/>
    </row>
    <row r="9" spans="1:34" ht="60.75" customHeight="1" thickBot="1" x14ac:dyDescent="0.3">
      <c r="A9" s="67"/>
      <c r="B9" s="44">
        <v>4</v>
      </c>
      <c r="C9" s="43" t="s">
        <v>35</v>
      </c>
      <c r="D9" s="43">
        <v>1</v>
      </c>
      <c r="E9" s="43" t="s">
        <v>38</v>
      </c>
      <c r="F9" s="72"/>
      <c r="G9" s="76">
        <f>'ANEXO 1 ANÁLISIS DE COSTOS HIST'!L9</f>
        <v>28190.79</v>
      </c>
      <c r="H9" s="76">
        <f t="shared" si="0"/>
        <v>5356.25</v>
      </c>
      <c r="I9" s="77">
        <f t="shared" si="1"/>
        <v>33547.040000000001</v>
      </c>
      <c r="J9" s="77">
        <f t="shared" si="2"/>
        <v>33547.040000000001</v>
      </c>
      <c r="K9" s="77">
        <f t="shared" si="3"/>
        <v>33547.040000000001</v>
      </c>
      <c r="L9" s="74"/>
      <c r="M9" s="76">
        <f t="shared" si="4"/>
        <v>29431.18</v>
      </c>
      <c r="N9" s="76">
        <f t="shared" si="5"/>
        <v>5591.92</v>
      </c>
      <c r="O9" s="77">
        <f t="shared" si="6"/>
        <v>35023.1</v>
      </c>
      <c r="P9" s="77">
        <f t="shared" si="7"/>
        <v>35023.1</v>
      </c>
      <c r="Q9" s="77">
        <f t="shared" si="8"/>
        <v>420277.19999999995</v>
      </c>
      <c r="R9" s="74"/>
      <c r="S9" s="76">
        <f t="shared" si="9"/>
        <v>30314.12</v>
      </c>
      <c r="T9" s="76">
        <f t="shared" si="10"/>
        <v>5759.68</v>
      </c>
      <c r="U9" s="77">
        <f t="shared" si="11"/>
        <v>36073.800000000003</v>
      </c>
      <c r="V9" s="77">
        <f t="shared" si="12"/>
        <v>36073.800000000003</v>
      </c>
      <c r="W9" s="77">
        <f t="shared" si="13"/>
        <v>396811.80000000005</v>
      </c>
      <c r="X9" s="75"/>
      <c r="Y9" s="78">
        <f t="shared" si="14"/>
        <v>850636.04</v>
      </c>
      <c r="Z9" s="47"/>
      <c r="AA9" s="47"/>
      <c r="AB9" s="47"/>
      <c r="AC9" s="47"/>
      <c r="AD9" s="47"/>
      <c r="AE9" s="47"/>
      <c r="AF9" s="47"/>
      <c r="AG9" s="47"/>
      <c r="AH9" s="47"/>
    </row>
    <row r="10" spans="1:34" ht="60.75" customHeight="1" thickBot="1" x14ac:dyDescent="0.3">
      <c r="A10" s="67"/>
      <c r="B10" s="44">
        <v>5</v>
      </c>
      <c r="C10" s="43" t="s">
        <v>39</v>
      </c>
      <c r="D10" s="43">
        <v>3</v>
      </c>
      <c r="E10" s="43" t="s">
        <v>38</v>
      </c>
      <c r="F10" s="72"/>
      <c r="G10" s="76">
        <f>'ANEXO 1 ANÁLISIS DE COSTOS HIST'!L10</f>
        <v>27773.1</v>
      </c>
      <c r="H10" s="76">
        <f t="shared" si="0"/>
        <v>5276.89</v>
      </c>
      <c r="I10" s="77">
        <f t="shared" si="1"/>
        <v>33049.99</v>
      </c>
      <c r="J10" s="77">
        <f t="shared" si="2"/>
        <v>99149.97</v>
      </c>
      <c r="K10" s="77">
        <f t="shared" si="3"/>
        <v>99149.97</v>
      </c>
      <c r="L10" s="74"/>
      <c r="M10" s="76">
        <f t="shared" si="4"/>
        <v>28995.119999999999</v>
      </c>
      <c r="N10" s="76">
        <f t="shared" si="5"/>
        <v>5509.07</v>
      </c>
      <c r="O10" s="77">
        <f t="shared" si="6"/>
        <v>34504.19</v>
      </c>
      <c r="P10" s="77">
        <f t="shared" si="7"/>
        <v>103512.57</v>
      </c>
      <c r="Q10" s="77">
        <f t="shared" si="8"/>
        <v>1242150.8400000001</v>
      </c>
      <c r="R10" s="74"/>
      <c r="S10" s="76">
        <f t="shared" si="9"/>
        <v>29864.97</v>
      </c>
      <c r="T10" s="76">
        <f t="shared" si="10"/>
        <v>5674.34</v>
      </c>
      <c r="U10" s="77">
        <f t="shared" si="11"/>
        <v>35539.31</v>
      </c>
      <c r="V10" s="77">
        <f t="shared" si="12"/>
        <v>106617.93</v>
      </c>
      <c r="W10" s="77">
        <f t="shared" si="13"/>
        <v>1172797.23</v>
      </c>
      <c r="X10" s="75"/>
      <c r="Y10" s="78">
        <f t="shared" si="14"/>
        <v>2514098.0400000005</v>
      </c>
      <c r="Z10" s="47"/>
      <c r="AA10" s="47"/>
      <c r="AB10" s="47"/>
      <c r="AC10" s="47"/>
      <c r="AD10" s="47"/>
      <c r="AE10" s="47"/>
      <c r="AF10" s="47"/>
      <c r="AG10" s="47"/>
      <c r="AH10" s="47"/>
    </row>
    <row r="11" spans="1:34" ht="33.75" customHeight="1" thickBot="1" x14ac:dyDescent="0.3">
      <c r="A11" s="67"/>
      <c r="B11" s="190" t="s">
        <v>75</v>
      </c>
      <c r="C11" s="191"/>
      <c r="D11" s="191"/>
      <c r="E11" s="191"/>
      <c r="F11" s="79"/>
      <c r="G11" s="192" t="s">
        <v>76</v>
      </c>
      <c r="H11" s="193"/>
      <c r="I11" s="193"/>
      <c r="J11" s="194"/>
      <c r="K11" s="107">
        <f>SUM(K6:K10)</f>
        <v>429053.27</v>
      </c>
      <c r="L11" s="74"/>
      <c r="M11" s="192" t="s">
        <v>77</v>
      </c>
      <c r="N11" s="193"/>
      <c r="O11" s="193"/>
      <c r="P11" s="194"/>
      <c r="Q11" s="107">
        <f>SUM(Q6:Q10)</f>
        <v>5375179.3199999994</v>
      </c>
      <c r="R11" s="74"/>
      <c r="S11" s="192" t="s">
        <v>78</v>
      </c>
      <c r="T11" s="193"/>
      <c r="U11" s="193"/>
      <c r="V11" s="194"/>
      <c r="W11" s="107">
        <f>SUM(W6:W10)</f>
        <v>5075064.83</v>
      </c>
      <c r="X11" s="75"/>
      <c r="Y11" s="108">
        <f>SUM(Y6:Y10)</f>
        <v>10879297.42</v>
      </c>
      <c r="Z11" s="80"/>
    </row>
    <row r="12" spans="1:34" ht="33.75" customHeight="1" thickBot="1" x14ac:dyDescent="0.3">
      <c r="A12" s="81"/>
      <c r="B12" s="82"/>
      <c r="C12" s="83"/>
      <c r="D12" s="83"/>
      <c r="E12" s="83"/>
      <c r="F12" s="84"/>
      <c r="G12" s="85"/>
      <c r="H12" s="83"/>
      <c r="I12" s="83"/>
      <c r="J12" s="86"/>
      <c r="K12" s="87"/>
      <c r="L12" s="81"/>
      <c r="M12" s="84"/>
      <c r="N12" s="88"/>
      <c r="O12" s="88"/>
      <c r="P12" s="87"/>
      <c r="Q12" s="87"/>
      <c r="R12" s="81"/>
      <c r="S12" s="89"/>
      <c r="T12" s="81"/>
      <c r="U12" s="81"/>
      <c r="W12" s="81"/>
      <c r="X12" s="81"/>
      <c r="Y12" s="90"/>
    </row>
    <row r="13" spans="1:34" ht="24.75" customHeight="1" thickBot="1" x14ac:dyDescent="0.3">
      <c r="A13" s="67"/>
      <c r="B13" s="177" t="s">
        <v>58</v>
      </c>
      <c r="C13" s="178"/>
      <c r="D13" s="178"/>
      <c r="E13" s="178"/>
      <c r="F13" s="178"/>
      <c r="G13" s="178"/>
      <c r="H13" s="178"/>
      <c r="I13" s="178"/>
      <c r="J13" s="178"/>
      <c r="K13" s="178"/>
      <c r="L13" s="178"/>
      <c r="M13" s="178"/>
      <c r="N13" s="178"/>
      <c r="O13" s="178"/>
      <c r="P13" s="178"/>
      <c r="Q13" s="178"/>
      <c r="R13" s="178"/>
      <c r="S13" s="178"/>
      <c r="T13" s="178"/>
      <c r="U13" s="178"/>
      <c r="V13" s="179"/>
      <c r="W13" s="90"/>
      <c r="X13" s="90"/>
    </row>
    <row r="14" spans="1:34" ht="24.75" customHeight="1" thickBot="1" x14ac:dyDescent="0.3">
      <c r="A14" s="67"/>
      <c r="B14" s="180" t="s">
        <v>40</v>
      </c>
      <c r="C14" s="180" t="s">
        <v>79</v>
      </c>
      <c r="D14" s="216" t="s">
        <v>80</v>
      </c>
      <c r="E14" s="180" t="s">
        <v>81</v>
      </c>
      <c r="F14" s="91"/>
      <c r="G14" s="218" t="s">
        <v>82</v>
      </c>
      <c r="H14" s="219"/>
      <c r="I14" s="219"/>
      <c r="J14" s="220"/>
      <c r="K14" s="92"/>
      <c r="L14" s="92"/>
      <c r="M14" s="218" t="s">
        <v>83</v>
      </c>
      <c r="N14" s="219"/>
      <c r="O14" s="219"/>
      <c r="P14" s="220"/>
      <c r="Q14" s="92"/>
      <c r="R14" s="92"/>
      <c r="S14" s="218" t="s">
        <v>84</v>
      </c>
      <c r="T14" s="219"/>
      <c r="U14" s="219"/>
      <c r="V14" s="220"/>
      <c r="W14" s="92"/>
      <c r="X14" s="92"/>
      <c r="Y14" s="195"/>
    </row>
    <row r="15" spans="1:34" ht="51" customHeight="1" thickBot="1" x14ac:dyDescent="0.3">
      <c r="A15" s="67"/>
      <c r="B15" s="181"/>
      <c r="C15" s="181"/>
      <c r="D15" s="217"/>
      <c r="E15" s="181"/>
      <c r="F15" s="93"/>
      <c r="G15" s="73" t="s">
        <v>19</v>
      </c>
      <c r="H15" s="94" t="s">
        <v>85</v>
      </c>
      <c r="I15" s="73" t="s">
        <v>86</v>
      </c>
      <c r="J15" s="73" t="s">
        <v>87</v>
      </c>
      <c r="K15" s="95"/>
      <c r="M15" s="73" t="s">
        <v>19</v>
      </c>
      <c r="N15" s="94" t="s">
        <v>85</v>
      </c>
      <c r="O15" s="73" t="s">
        <v>86</v>
      </c>
      <c r="P15" s="73" t="s">
        <v>87</v>
      </c>
      <c r="Q15" s="95"/>
      <c r="S15" s="73" t="s">
        <v>19</v>
      </c>
      <c r="T15" s="94" t="s">
        <v>85</v>
      </c>
      <c r="U15" s="73" t="s">
        <v>86</v>
      </c>
      <c r="V15" s="73" t="s">
        <v>87</v>
      </c>
      <c r="W15" s="95"/>
      <c r="X15" s="81"/>
      <c r="Y15" s="195"/>
    </row>
    <row r="16" spans="1:34" ht="17.25" customHeight="1" thickBot="1" x14ac:dyDescent="0.3">
      <c r="A16" s="67"/>
      <c r="B16" s="43">
        <v>1</v>
      </c>
      <c r="C16" s="51" t="s">
        <v>46</v>
      </c>
      <c r="D16" s="52">
        <v>1</v>
      </c>
      <c r="E16" s="53" t="s">
        <v>57</v>
      </c>
      <c r="F16" s="93"/>
      <c r="G16" s="76">
        <f>'ANEXO 1 ANÁLISIS DE COSTOS HIST'!L14</f>
        <v>215607.92</v>
      </c>
      <c r="H16" s="76">
        <f>+ROUND((G16*0.19),2)</f>
        <v>40965.5</v>
      </c>
      <c r="I16" s="77">
        <f>ROUND((+G16+H16),2)</f>
        <v>256573.42</v>
      </c>
      <c r="J16" s="77">
        <f>+I16*$D16</f>
        <v>256573.42</v>
      </c>
      <c r="K16" s="96"/>
      <c r="L16" s="47"/>
      <c r="M16" s="76">
        <f>+ROUND(G16+(G16*$Q$4),2)</f>
        <v>225094.67</v>
      </c>
      <c r="N16" s="76">
        <f>+ROUND((M16*0.19),2)</f>
        <v>42767.99</v>
      </c>
      <c r="O16" s="77">
        <f>ROUND((+M16+N16),2)</f>
        <v>267862.65999999997</v>
      </c>
      <c r="P16" s="77">
        <f>+O16*$D16</f>
        <v>267862.65999999997</v>
      </c>
      <c r="Q16" s="96"/>
      <c r="R16" s="47"/>
      <c r="S16" s="76">
        <f>+ROUND(M16+(M16*$W$4),2)</f>
        <v>231847.51</v>
      </c>
      <c r="T16" s="76">
        <f>+ROUND((S16*0.19),2)</f>
        <v>44051.03</v>
      </c>
      <c r="U16" s="77">
        <f>ROUND((+S16+T16),2)</f>
        <v>275898.53999999998</v>
      </c>
      <c r="V16" s="77">
        <f>+U16*$D16</f>
        <v>275898.53999999998</v>
      </c>
      <c r="W16" s="96"/>
      <c r="X16" s="47"/>
      <c r="Y16" s="47"/>
      <c r="Z16" s="47"/>
      <c r="AA16" s="47"/>
      <c r="AB16" s="47"/>
      <c r="AC16" s="47"/>
      <c r="AD16" s="47"/>
      <c r="AE16" s="47"/>
      <c r="AF16" s="47"/>
      <c r="AG16" s="47"/>
      <c r="AH16" s="47"/>
    </row>
    <row r="17" spans="1:34" ht="17.25" customHeight="1" thickBot="1" x14ac:dyDescent="0.3">
      <c r="A17" s="67"/>
      <c r="B17" s="44">
        <v>2</v>
      </c>
      <c r="C17" s="51" t="s">
        <v>47</v>
      </c>
      <c r="D17" s="52">
        <v>1</v>
      </c>
      <c r="E17" s="53" t="s">
        <v>57</v>
      </c>
      <c r="F17" s="93"/>
      <c r="G17" s="76">
        <f>'ANEXO 1 ANÁLISIS DE COSTOS HIST'!L15</f>
        <v>420773.41</v>
      </c>
      <c r="H17" s="76">
        <f t="shared" ref="H17:H26" si="15">+ROUND((G17*0.19),2)</f>
        <v>79946.95</v>
      </c>
      <c r="I17" s="77">
        <f t="shared" ref="I17:I26" si="16">ROUND((+G17+H17),2)</f>
        <v>500720.36</v>
      </c>
      <c r="J17" s="77">
        <f t="shared" ref="J17:J26" si="17">+I17*$D17</f>
        <v>500720.36</v>
      </c>
      <c r="K17" s="96"/>
      <c r="L17" s="47"/>
      <c r="M17" s="76">
        <f t="shared" ref="M17:M26" si="18">+ROUND(G17+(G17*$Q$4),2)</f>
        <v>439287.44</v>
      </c>
      <c r="N17" s="76">
        <f t="shared" ref="N17:N26" si="19">+ROUND((M17*0.19),2)</f>
        <v>83464.61</v>
      </c>
      <c r="O17" s="77">
        <f t="shared" ref="O17:O26" si="20">ROUND((+M17+N17),2)</f>
        <v>522752.05</v>
      </c>
      <c r="P17" s="77">
        <f t="shared" ref="P17:P26" si="21">+O17*$D17</f>
        <v>522752.05</v>
      </c>
      <c r="Q17" s="96"/>
      <c r="R17" s="47"/>
      <c r="S17" s="76">
        <f t="shared" ref="S17:S26" si="22">+ROUND(M17+(M17*$W$4),2)</f>
        <v>452466.06</v>
      </c>
      <c r="T17" s="76">
        <f t="shared" ref="T17:T26" si="23">+ROUND((S17*0.19),2)</f>
        <v>85968.55</v>
      </c>
      <c r="U17" s="77">
        <f t="shared" ref="U17:U26" si="24">ROUND((+S17+T17),2)</f>
        <v>538434.61</v>
      </c>
      <c r="V17" s="77">
        <f>+U17*$D17</f>
        <v>538434.61</v>
      </c>
      <c r="W17" s="96"/>
      <c r="X17" s="47"/>
      <c r="Y17" s="47"/>
      <c r="Z17" s="47"/>
      <c r="AA17" s="47"/>
      <c r="AB17" s="47"/>
      <c r="AC17" s="47"/>
      <c r="AD17" s="47"/>
      <c r="AE17" s="47"/>
      <c r="AF17" s="47"/>
      <c r="AG17" s="47"/>
      <c r="AH17" s="47"/>
    </row>
    <row r="18" spans="1:34" ht="17.25" customHeight="1" thickBot="1" x14ac:dyDescent="0.3">
      <c r="A18" s="67"/>
      <c r="B18" s="44">
        <v>3</v>
      </c>
      <c r="C18" s="51" t="s">
        <v>48</v>
      </c>
      <c r="D18" s="52">
        <v>1</v>
      </c>
      <c r="E18" s="53" t="s">
        <v>57</v>
      </c>
      <c r="F18" s="93"/>
      <c r="G18" s="76">
        <f>'ANEXO 1 ANÁLISIS DE COSTOS HIST'!L16</f>
        <v>497618.38</v>
      </c>
      <c r="H18" s="76">
        <f t="shared" si="15"/>
        <v>94547.49</v>
      </c>
      <c r="I18" s="77">
        <f t="shared" si="16"/>
        <v>592165.87</v>
      </c>
      <c r="J18" s="77">
        <f t="shared" si="17"/>
        <v>592165.87</v>
      </c>
      <c r="K18" s="96"/>
      <c r="L18" s="47"/>
      <c r="M18" s="76">
        <f t="shared" si="18"/>
        <v>519513.59</v>
      </c>
      <c r="N18" s="76">
        <f t="shared" si="19"/>
        <v>98707.58</v>
      </c>
      <c r="O18" s="77">
        <f t="shared" si="20"/>
        <v>618221.17000000004</v>
      </c>
      <c r="P18" s="77">
        <f t="shared" si="21"/>
        <v>618221.17000000004</v>
      </c>
      <c r="Q18" s="96"/>
      <c r="R18" s="47"/>
      <c r="S18" s="76">
        <f t="shared" si="22"/>
        <v>535099</v>
      </c>
      <c r="T18" s="76">
        <f t="shared" si="23"/>
        <v>101668.81</v>
      </c>
      <c r="U18" s="77">
        <f t="shared" si="24"/>
        <v>636767.81000000006</v>
      </c>
      <c r="V18" s="77">
        <f t="shared" ref="V18:V26" si="25">+U18*$D18</f>
        <v>636767.81000000006</v>
      </c>
      <c r="W18" s="96"/>
      <c r="X18" s="47"/>
      <c r="Y18" s="126"/>
      <c r="Z18" s="47"/>
      <c r="AA18" s="47"/>
      <c r="AB18" s="47"/>
      <c r="AC18" s="47"/>
      <c r="AD18" s="47"/>
      <c r="AE18" s="47"/>
      <c r="AF18" s="47"/>
      <c r="AG18" s="47"/>
      <c r="AH18" s="47"/>
    </row>
    <row r="19" spans="1:34" ht="17.25" customHeight="1" thickBot="1" x14ac:dyDescent="0.3">
      <c r="A19" s="67"/>
      <c r="B19" s="44">
        <v>4</v>
      </c>
      <c r="C19" s="51" t="s">
        <v>49</v>
      </c>
      <c r="D19" s="52">
        <v>1</v>
      </c>
      <c r="E19" s="53" t="s">
        <v>57</v>
      </c>
      <c r="F19" s="93"/>
      <c r="G19" s="76">
        <f>'ANEXO 1 ANÁLISIS DE COSTOS HIST'!L17</f>
        <v>272407.21999999997</v>
      </c>
      <c r="H19" s="76">
        <f t="shared" si="15"/>
        <v>51757.37</v>
      </c>
      <c r="I19" s="77">
        <f t="shared" si="16"/>
        <v>324164.59000000003</v>
      </c>
      <c r="J19" s="77">
        <f t="shared" si="17"/>
        <v>324164.59000000003</v>
      </c>
      <c r="K19" s="96"/>
      <c r="L19" s="47"/>
      <c r="M19" s="76">
        <f t="shared" si="18"/>
        <v>284393.14</v>
      </c>
      <c r="N19" s="76">
        <f t="shared" si="19"/>
        <v>54034.7</v>
      </c>
      <c r="O19" s="77">
        <f t="shared" si="20"/>
        <v>338427.84</v>
      </c>
      <c r="P19" s="77">
        <f t="shared" si="21"/>
        <v>338427.84</v>
      </c>
      <c r="Q19" s="96"/>
      <c r="R19" s="47"/>
      <c r="S19" s="76">
        <f t="shared" si="22"/>
        <v>292924.93</v>
      </c>
      <c r="T19" s="76">
        <f t="shared" si="23"/>
        <v>55655.74</v>
      </c>
      <c r="U19" s="77">
        <f t="shared" si="24"/>
        <v>348580.67</v>
      </c>
      <c r="V19" s="77">
        <f t="shared" si="25"/>
        <v>348580.67</v>
      </c>
      <c r="W19" s="96"/>
      <c r="X19" s="47"/>
      <c r="Y19" s="126"/>
      <c r="Z19" s="47"/>
      <c r="AA19" s="47"/>
      <c r="AB19" s="47"/>
      <c r="AC19" s="47"/>
      <c r="AD19" s="47"/>
      <c r="AE19" s="47"/>
      <c r="AF19" s="47"/>
      <c r="AG19" s="47"/>
      <c r="AH19" s="47"/>
    </row>
    <row r="20" spans="1:34" ht="17.25" customHeight="1" thickBot="1" x14ac:dyDescent="0.3">
      <c r="A20" s="67"/>
      <c r="B20" s="44">
        <v>5</v>
      </c>
      <c r="C20" s="51" t="s">
        <v>50</v>
      </c>
      <c r="D20" s="52">
        <v>1</v>
      </c>
      <c r="E20" s="53" t="s">
        <v>57</v>
      </c>
      <c r="F20" s="93"/>
      <c r="G20" s="76">
        <f>'ANEXO 1 ANÁLISIS DE COSTOS HIST'!L18</f>
        <v>696415.88</v>
      </c>
      <c r="H20" s="76">
        <f t="shared" si="15"/>
        <v>132319.01999999999</v>
      </c>
      <c r="I20" s="77">
        <f t="shared" si="16"/>
        <v>828734.9</v>
      </c>
      <c r="J20" s="77">
        <f t="shared" si="17"/>
        <v>828734.9</v>
      </c>
      <c r="K20" s="96"/>
      <c r="L20" s="47"/>
      <c r="M20" s="76">
        <f t="shared" si="18"/>
        <v>727058.18</v>
      </c>
      <c r="N20" s="76">
        <f t="shared" si="19"/>
        <v>138141.04999999999</v>
      </c>
      <c r="O20" s="77">
        <f t="shared" si="20"/>
        <v>865199.23</v>
      </c>
      <c r="P20" s="77">
        <f t="shared" si="21"/>
        <v>865199.23</v>
      </c>
      <c r="Q20" s="96"/>
      <c r="R20" s="47"/>
      <c r="S20" s="76">
        <f t="shared" si="22"/>
        <v>748869.93</v>
      </c>
      <c r="T20" s="76">
        <f t="shared" si="23"/>
        <v>142285.29</v>
      </c>
      <c r="U20" s="77">
        <f t="shared" si="24"/>
        <v>891155.22</v>
      </c>
      <c r="V20" s="77">
        <f t="shared" si="25"/>
        <v>891155.22</v>
      </c>
      <c r="W20" s="96"/>
      <c r="X20" s="47"/>
      <c r="Y20" s="126"/>
      <c r="Z20" s="47"/>
      <c r="AA20" s="47"/>
      <c r="AB20" s="47"/>
      <c r="AC20" s="47"/>
      <c r="AD20" s="47"/>
      <c r="AE20" s="47"/>
      <c r="AF20" s="47"/>
      <c r="AG20" s="47"/>
      <c r="AH20" s="47"/>
    </row>
    <row r="21" spans="1:34" ht="17.25" customHeight="1" thickBot="1" x14ac:dyDescent="0.3">
      <c r="A21" s="67"/>
      <c r="B21" s="44">
        <v>6</v>
      </c>
      <c r="C21" s="51" t="s">
        <v>51</v>
      </c>
      <c r="D21" s="52">
        <v>1</v>
      </c>
      <c r="E21" s="53" t="s">
        <v>57</v>
      </c>
      <c r="F21" s="93"/>
      <c r="G21" s="76">
        <f>'ANEXO 1 ANÁLISIS DE COSTOS HIST'!L19</f>
        <v>669060.48</v>
      </c>
      <c r="H21" s="76">
        <f t="shared" si="15"/>
        <v>127121.49</v>
      </c>
      <c r="I21" s="77">
        <f t="shared" si="16"/>
        <v>796181.97</v>
      </c>
      <c r="J21" s="77">
        <f t="shared" si="17"/>
        <v>796181.97</v>
      </c>
      <c r="K21" s="96"/>
      <c r="L21" s="47"/>
      <c r="M21" s="76">
        <f t="shared" si="18"/>
        <v>698499.14</v>
      </c>
      <c r="N21" s="76">
        <f t="shared" si="19"/>
        <v>132714.84</v>
      </c>
      <c r="O21" s="77">
        <f t="shared" si="20"/>
        <v>831213.98</v>
      </c>
      <c r="P21" s="77">
        <f t="shared" si="21"/>
        <v>831213.98</v>
      </c>
      <c r="Q21" s="96"/>
      <c r="R21" s="47"/>
      <c r="S21" s="76">
        <f t="shared" si="22"/>
        <v>719454.11</v>
      </c>
      <c r="T21" s="76">
        <f t="shared" si="23"/>
        <v>136696.28</v>
      </c>
      <c r="U21" s="77">
        <f t="shared" si="24"/>
        <v>856150.39</v>
      </c>
      <c r="V21" s="77">
        <f t="shared" si="25"/>
        <v>856150.39</v>
      </c>
      <c r="W21" s="96"/>
      <c r="X21" s="47"/>
      <c r="Y21" s="47"/>
      <c r="Z21" s="47"/>
      <c r="AA21" s="47"/>
      <c r="AB21" s="47"/>
      <c r="AC21" s="47"/>
      <c r="AD21" s="47"/>
      <c r="AE21" s="47"/>
      <c r="AF21" s="47"/>
      <c r="AG21" s="47"/>
      <c r="AH21" s="47"/>
    </row>
    <row r="22" spans="1:34" ht="17.25" customHeight="1" thickBot="1" x14ac:dyDescent="0.3">
      <c r="A22" s="67"/>
      <c r="B22" s="44">
        <v>7</v>
      </c>
      <c r="C22" s="51" t="s">
        <v>52</v>
      </c>
      <c r="D22" s="52">
        <v>1</v>
      </c>
      <c r="E22" s="53" t="s">
        <v>57</v>
      </c>
      <c r="F22" s="93"/>
      <c r="G22" s="76">
        <f>'ANEXO 1 ANÁLISIS DE COSTOS HIST'!L20</f>
        <v>135590.84</v>
      </c>
      <c r="H22" s="76">
        <f t="shared" si="15"/>
        <v>25762.26</v>
      </c>
      <c r="I22" s="77">
        <f t="shared" si="16"/>
        <v>161353.1</v>
      </c>
      <c r="J22" s="77">
        <f t="shared" si="17"/>
        <v>161353.1</v>
      </c>
      <c r="K22" s="96"/>
      <c r="L22" s="47"/>
      <c r="M22" s="76">
        <f t="shared" si="18"/>
        <v>141556.84</v>
      </c>
      <c r="N22" s="76">
        <f t="shared" si="19"/>
        <v>26895.8</v>
      </c>
      <c r="O22" s="77">
        <f t="shared" si="20"/>
        <v>168452.64</v>
      </c>
      <c r="P22" s="77">
        <f t="shared" si="21"/>
        <v>168452.64</v>
      </c>
      <c r="Q22" s="96"/>
      <c r="R22" s="47"/>
      <c r="S22" s="76">
        <f t="shared" si="22"/>
        <v>145803.54999999999</v>
      </c>
      <c r="T22" s="76">
        <f t="shared" si="23"/>
        <v>27702.67</v>
      </c>
      <c r="U22" s="77">
        <f t="shared" si="24"/>
        <v>173506.22</v>
      </c>
      <c r="V22" s="77">
        <f t="shared" si="25"/>
        <v>173506.22</v>
      </c>
      <c r="W22" s="96"/>
      <c r="X22" s="47"/>
      <c r="Y22" s="47"/>
      <c r="Z22" s="47"/>
      <c r="AA22" s="47"/>
      <c r="AB22" s="47"/>
      <c r="AC22" s="47"/>
      <c r="AD22" s="47"/>
      <c r="AE22" s="47"/>
      <c r="AF22" s="47"/>
      <c r="AG22" s="47"/>
      <c r="AH22" s="47"/>
    </row>
    <row r="23" spans="1:34" ht="17.25" customHeight="1" thickBot="1" x14ac:dyDescent="0.3">
      <c r="A23" s="67"/>
      <c r="B23" s="44">
        <v>8</v>
      </c>
      <c r="C23" s="51" t="s">
        <v>53</v>
      </c>
      <c r="D23" s="52">
        <v>1</v>
      </c>
      <c r="E23" s="53" t="s">
        <v>57</v>
      </c>
      <c r="F23" s="93"/>
      <c r="G23" s="76">
        <f>'ANEXO 1 ANÁLISIS DE COSTOS HIST'!L21</f>
        <v>983545.01</v>
      </c>
      <c r="H23" s="76">
        <f t="shared" si="15"/>
        <v>186873.55</v>
      </c>
      <c r="I23" s="77">
        <f t="shared" si="16"/>
        <v>1170418.56</v>
      </c>
      <c r="J23" s="77">
        <f t="shared" si="17"/>
        <v>1170418.56</v>
      </c>
      <c r="K23" s="96"/>
      <c r="L23" s="47"/>
      <c r="M23" s="76">
        <f t="shared" si="18"/>
        <v>1026820.99</v>
      </c>
      <c r="N23" s="76">
        <f t="shared" si="19"/>
        <v>195095.99</v>
      </c>
      <c r="O23" s="77">
        <f t="shared" si="20"/>
        <v>1221916.98</v>
      </c>
      <c r="P23" s="77">
        <f t="shared" si="21"/>
        <v>1221916.98</v>
      </c>
      <c r="Q23" s="96"/>
      <c r="R23" s="47"/>
      <c r="S23" s="76">
        <f t="shared" si="22"/>
        <v>1057625.6200000001</v>
      </c>
      <c r="T23" s="76">
        <f t="shared" si="23"/>
        <v>200948.87</v>
      </c>
      <c r="U23" s="77">
        <f t="shared" si="24"/>
        <v>1258574.49</v>
      </c>
      <c r="V23" s="77">
        <f t="shared" si="25"/>
        <v>1258574.49</v>
      </c>
      <c r="W23" s="96"/>
      <c r="X23" s="47"/>
      <c r="Y23" s="47"/>
      <c r="Z23" s="47"/>
      <c r="AA23" s="47"/>
      <c r="AB23" s="47"/>
      <c r="AC23" s="47"/>
      <c r="AD23" s="47"/>
      <c r="AE23" s="47"/>
      <c r="AF23" s="47"/>
      <c r="AG23" s="47"/>
      <c r="AH23" s="47"/>
    </row>
    <row r="24" spans="1:34" ht="17.25" customHeight="1" thickBot="1" x14ac:dyDescent="0.3">
      <c r="A24" s="67"/>
      <c r="B24" s="44">
        <v>9</v>
      </c>
      <c r="C24" s="51" t="s">
        <v>54</v>
      </c>
      <c r="D24" s="52">
        <v>1</v>
      </c>
      <c r="E24" s="53" t="s">
        <v>57</v>
      </c>
      <c r="F24" s="93"/>
      <c r="G24" s="76">
        <f>'ANEXO 1 ANÁLISIS DE COSTOS HIST'!L22</f>
        <v>242963.32</v>
      </c>
      <c r="H24" s="76">
        <f t="shared" si="15"/>
        <v>46163.03</v>
      </c>
      <c r="I24" s="77">
        <f t="shared" si="16"/>
        <v>289126.34999999998</v>
      </c>
      <c r="J24" s="77">
        <f t="shared" si="17"/>
        <v>289126.34999999998</v>
      </c>
      <c r="K24" s="96"/>
      <c r="L24" s="47"/>
      <c r="M24" s="76">
        <f t="shared" si="18"/>
        <v>253653.71</v>
      </c>
      <c r="N24" s="76">
        <f t="shared" si="19"/>
        <v>48194.2</v>
      </c>
      <c r="O24" s="77">
        <f t="shared" si="20"/>
        <v>301847.90999999997</v>
      </c>
      <c r="P24" s="77">
        <f t="shared" si="21"/>
        <v>301847.90999999997</v>
      </c>
      <c r="Q24" s="96"/>
      <c r="R24" s="47"/>
      <c r="S24" s="76">
        <f t="shared" si="22"/>
        <v>261263.32</v>
      </c>
      <c r="T24" s="76">
        <f t="shared" si="23"/>
        <v>49640.03</v>
      </c>
      <c r="U24" s="77">
        <f t="shared" si="24"/>
        <v>310903.34999999998</v>
      </c>
      <c r="V24" s="77">
        <f t="shared" si="25"/>
        <v>310903.34999999998</v>
      </c>
      <c r="W24" s="96"/>
      <c r="X24" s="47"/>
      <c r="Y24" s="47"/>
      <c r="Z24" s="47"/>
      <c r="AA24" s="47"/>
      <c r="AB24" s="47"/>
      <c r="AC24" s="47"/>
      <c r="AD24" s="47"/>
      <c r="AE24" s="47"/>
      <c r="AF24" s="47"/>
      <c r="AG24" s="47"/>
      <c r="AH24" s="47"/>
    </row>
    <row r="25" spans="1:34" ht="17.25" customHeight="1" thickBot="1" x14ac:dyDescent="0.3">
      <c r="A25" s="67"/>
      <c r="B25" s="44">
        <v>10</v>
      </c>
      <c r="C25" s="51" t="s">
        <v>55</v>
      </c>
      <c r="D25" s="52">
        <v>1</v>
      </c>
      <c r="E25" s="53" t="s">
        <v>57</v>
      </c>
      <c r="F25" s="93"/>
      <c r="G25" s="76">
        <f>'ANEXO 1 ANÁLISIS DE COSTOS HIST'!L23</f>
        <v>704769.82</v>
      </c>
      <c r="H25" s="76">
        <f t="shared" si="15"/>
        <v>133906.26999999999</v>
      </c>
      <c r="I25" s="77">
        <f t="shared" si="16"/>
        <v>838676.09</v>
      </c>
      <c r="J25" s="77">
        <f t="shared" si="17"/>
        <v>838676.09</v>
      </c>
      <c r="K25" s="96"/>
      <c r="L25" s="47"/>
      <c r="M25" s="76">
        <f t="shared" si="18"/>
        <v>735779.69</v>
      </c>
      <c r="N25" s="76">
        <f t="shared" si="19"/>
        <v>139798.14000000001</v>
      </c>
      <c r="O25" s="77">
        <f t="shared" si="20"/>
        <v>875577.83</v>
      </c>
      <c r="P25" s="77">
        <f t="shared" si="21"/>
        <v>875577.83</v>
      </c>
      <c r="Q25" s="96"/>
      <c r="R25" s="47"/>
      <c r="S25" s="76">
        <f t="shared" si="22"/>
        <v>757853.08</v>
      </c>
      <c r="T25" s="76">
        <f t="shared" si="23"/>
        <v>143992.09</v>
      </c>
      <c r="U25" s="77">
        <f t="shared" si="24"/>
        <v>901845.17</v>
      </c>
      <c r="V25" s="77">
        <f t="shared" si="25"/>
        <v>901845.17</v>
      </c>
      <c r="W25" s="96"/>
      <c r="X25" s="47"/>
      <c r="Y25" s="47"/>
      <c r="Z25" s="47"/>
      <c r="AA25" s="47"/>
      <c r="AB25" s="47"/>
      <c r="AC25" s="47"/>
      <c r="AD25" s="47"/>
      <c r="AE25" s="47"/>
      <c r="AF25" s="47"/>
      <c r="AG25" s="47"/>
      <c r="AH25" s="47"/>
    </row>
    <row r="26" spans="1:34" ht="17.25" customHeight="1" thickBot="1" x14ac:dyDescent="0.3">
      <c r="A26" s="67"/>
      <c r="B26" s="44">
        <v>11</v>
      </c>
      <c r="C26" s="51" t="s">
        <v>56</v>
      </c>
      <c r="D26" s="52">
        <v>1</v>
      </c>
      <c r="E26" s="53" t="s">
        <v>57</v>
      </c>
      <c r="F26" s="93"/>
      <c r="G26" s="76">
        <f>'ANEXO 1 ANÁLISIS DE COSTOS HIST'!L24</f>
        <v>179546.19</v>
      </c>
      <c r="H26" s="76">
        <f t="shared" si="15"/>
        <v>34113.78</v>
      </c>
      <c r="I26" s="77">
        <f t="shared" si="16"/>
        <v>213659.97</v>
      </c>
      <c r="J26" s="77">
        <f t="shared" si="17"/>
        <v>213659.97</v>
      </c>
      <c r="K26" s="96"/>
      <c r="L26" s="47"/>
      <c r="M26" s="76">
        <f t="shared" si="18"/>
        <v>187446.22</v>
      </c>
      <c r="N26" s="76">
        <f t="shared" si="19"/>
        <v>35614.78</v>
      </c>
      <c r="O26" s="77">
        <f t="shared" si="20"/>
        <v>223061</v>
      </c>
      <c r="P26" s="77">
        <f t="shared" si="21"/>
        <v>223061</v>
      </c>
      <c r="Q26" s="96"/>
      <c r="R26" s="47"/>
      <c r="S26" s="76">
        <f t="shared" si="22"/>
        <v>193069.61</v>
      </c>
      <c r="T26" s="76">
        <f t="shared" si="23"/>
        <v>36683.230000000003</v>
      </c>
      <c r="U26" s="77">
        <f t="shared" si="24"/>
        <v>229752.84</v>
      </c>
      <c r="V26" s="77">
        <f t="shared" si="25"/>
        <v>229752.84</v>
      </c>
      <c r="W26" s="96"/>
      <c r="X26" s="47"/>
      <c r="Y26" s="47"/>
      <c r="Z26" s="47"/>
      <c r="AA26" s="47"/>
      <c r="AB26" s="47"/>
      <c r="AC26" s="47"/>
      <c r="AD26" s="47"/>
      <c r="AE26" s="47"/>
      <c r="AF26" s="47"/>
      <c r="AG26" s="47"/>
      <c r="AH26" s="47"/>
    </row>
    <row r="27" spans="1:34" ht="33.75" customHeight="1" thickBot="1" x14ac:dyDescent="0.3">
      <c r="A27" s="66"/>
      <c r="B27" s="207" t="s">
        <v>88</v>
      </c>
      <c r="C27" s="208"/>
      <c r="D27" s="208"/>
      <c r="E27" s="209"/>
      <c r="F27" s="93"/>
      <c r="G27" s="210" t="s">
        <v>89</v>
      </c>
      <c r="H27" s="211"/>
      <c r="I27" s="212"/>
      <c r="J27" s="109">
        <f>SUM(J16:J26)</f>
        <v>5971775.1799999997</v>
      </c>
      <c r="K27" s="97"/>
      <c r="M27" s="213" t="s">
        <v>90</v>
      </c>
      <c r="N27" s="214"/>
      <c r="O27" s="215"/>
      <c r="P27" s="111">
        <f>SUM(P16:P26)</f>
        <v>6234533.290000001</v>
      </c>
      <c r="Q27" s="97"/>
      <c r="S27" s="213" t="s">
        <v>91</v>
      </c>
      <c r="T27" s="214"/>
      <c r="U27" s="215"/>
      <c r="V27" s="111">
        <f>SUM(V16:V26)</f>
        <v>6421569.3099999996</v>
      </c>
      <c r="W27" s="97"/>
    </row>
    <row r="28" spans="1:34" s="81" customFormat="1" ht="33.75" customHeight="1" thickBot="1" x14ac:dyDescent="0.3">
      <c r="B28" s="204" t="s">
        <v>92</v>
      </c>
      <c r="C28" s="204"/>
      <c r="D28" s="204"/>
      <c r="E28" s="204"/>
      <c r="F28" s="204"/>
      <c r="G28" s="204"/>
      <c r="H28" s="204"/>
      <c r="I28" s="204"/>
      <c r="J28" s="110">
        <f>+J27+P27+V27</f>
        <v>18627877.780000001</v>
      </c>
      <c r="K28" s="97"/>
      <c r="M28" s="97"/>
      <c r="N28" s="97"/>
      <c r="O28" s="97"/>
      <c r="P28" s="97"/>
      <c r="Q28" s="97"/>
      <c r="S28" s="97"/>
      <c r="T28" s="97"/>
      <c r="U28" s="97"/>
      <c r="V28" s="97"/>
      <c r="W28" s="97"/>
    </row>
    <row r="29" spans="1:34" s="81" customFormat="1" ht="33.75" customHeight="1" thickBot="1" x14ac:dyDescent="0.3">
      <c r="B29" s="98"/>
      <c r="C29" s="99"/>
      <c r="D29" s="99"/>
      <c r="E29" s="99"/>
      <c r="F29" s="99"/>
      <c r="G29" s="100"/>
      <c r="H29" s="100"/>
      <c r="I29" s="100"/>
      <c r="J29" s="100"/>
      <c r="K29" s="97"/>
      <c r="M29" s="97"/>
      <c r="N29" s="97"/>
      <c r="O29" s="97"/>
      <c r="P29" s="97"/>
      <c r="Q29" s="97"/>
      <c r="S29" s="65"/>
      <c r="T29" s="97"/>
      <c r="U29" s="97"/>
      <c r="V29" s="97"/>
      <c r="W29" s="97"/>
    </row>
    <row r="30" spans="1:34" ht="90" customHeight="1" thickBot="1" x14ac:dyDescent="0.3">
      <c r="A30" s="66"/>
      <c r="B30" s="202" t="s">
        <v>93</v>
      </c>
      <c r="C30" s="203"/>
      <c r="D30" s="203"/>
      <c r="E30" s="203"/>
      <c r="F30" s="203"/>
      <c r="G30" s="203"/>
      <c r="H30" s="203"/>
      <c r="I30" s="203"/>
      <c r="J30" s="112">
        <f>+Y11+J28</f>
        <v>29507175.200000003</v>
      </c>
      <c r="K30" s="97"/>
      <c r="N30" s="113" t="s">
        <v>94</v>
      </c>
      <c r="O30" s="113" t="s">
        <v>97</v>
      </c>
      <c r="P30" s="113" t="s">
        <v>98</v>
      </c>
      <c r="Q30" s="113" t="s">
        <v>99</v>
      </c>
      <c r="R30" s="114"/>
      <c r="S30" s="113" t="s">
        <v>96</v>
      </c>
    </row>
    <row r="31" spans="1:34" ht="56.25" customHeight="1" thickBot="1" x14ac:dyDescent="0.3">
      <c r="K31" s="101"/>
      <c r="N31" s="115" t="s">
        <v>62</v>
      </c>
      <c r="O31" s="116">
        <f>K11</f>
        <v>429053.27</v>
      </c>
      <c r="P31" s="116">
        <f>Q11</f>
        <v>5375179.3199999994</v>
      </c>
      <c r="Q31" s="117">
        <f>W11</f>
        <v>5075064.83</v>
      </c>
      <c r="R31" s="114"/>
      <c r="S31" s="118">
        <f>+O31+P31+Q31</f>
        <v>10879297.42</v>
      </c>
    </row>
    <row r="32" spans="1:34" ht="61.5" customHeight="1" thickBot="1" x14ac:dyDescent="0.3">
      <c r="B32" s="141" t="s">
        <v>106</v>
      </c>
      <c r="C32" s="142"/>
      <c r="K32" s="101"/>
      <c r="N32" s="115" t="s">
        <v>95</v>
      </c>
      <c r="O32" s="119">
        <f>J27</f>
        <v>5971775.1799999997</v>
      </c>
      <c r="P32" s="119">
        <f>P27</f>
        <v>6234533.290000001</v>
      </c>
      <c r="Q32" s="119">
        <f>V27</f>
        <v>6421569.3099999996</v>
      </c>
      <c r="R32" s="120"/>
      <c r="S32" s="121">
        <f>+O32+P32+Q32</f>
        <v>18627877.780000001</v>
      </c>
    </row>
    <row r="33" spans="2:19" ht="17.25" thickBot="1" x14ac:dyDescent="0.3">
      <c r="K33" s="101"/>
      <c r="N33" s="122" t="s">
        <v>6</v>
      </c>
      <c r="O33" s="123">
        <f>SUM(O31:O32)</f>
        <v>6400828.4499999993</v>
      </c>
      <c r="P33" s="123">
        <f>SUM(P31:P32)</f>
        <v>11609712.609999999</v>
      </c>
      <c r="Q33" s="123">
        <f>SUM(Q31:Q32)</f>
        <v>11496634.140000001</v>
      </c>
      <c r="R33" s="120"/>
      <c r="S33" s="124">
        <f>SUM(S31:S32)</f>
        <v>29507175.200000003</v>
      </c>
    </row>
    <row r="34" spans="2:19" ht="29.25" customHeight="1" x14ac:dyDescent="0.25">
      <c r="B34" s="199" t="s">
        <v>105</v>
      </c>
      <c r="C34" s="200"/>
      <c r="D34" s="200"/>
      <c r="E34" s="200"/>
      <c r="F34" s="200"/>
      <c r="G34" s="200"/>
      <c r="H34" s="200"/>
      <c r="I34" s="200"/>
      <c r="J34" s="201"/>
      <c r="K34" s="101"/>
    </row>
    <row r="35" spans="2:19" ht="62.25" customHeight="1" x14ac:dyDescent="0.25">
      <c r="B35" s="199" t="s">
        <v>101</v>
      </c>
      <c r="C35" s="200"/>
      <c r="D35" s="200"/>
      <c r="E35" s="200"/>
      <c r="F35" s="200"/>
      <c r="G35" s="200"/>
      <c r="H35" s="200"/>
      <c r="I35" s="200"/>
      <c r="J35" s="201"/>
      <c r="K35" s="101"/>
    </row>
    <row r="36" spans="2:19" ht="15" customHeight="1" x14ac:dyDescent="0.25">
      <c r="B36" s="199" t="s">
        <v>102</v>
      </c>
      <c r="C36" s="200"/>
      <c r="D36" s="200"/>
      <c r="E36" s="200"/>
      <c r="F36" s="200"/>
      <c r="G36" s="200"/>
      <c r="H36" s="200"/>
      <c r="I36" s="200"/>
      <c r="J36" s="201"/>
      <c r="K36" s="101"/>
    </row>
    <row r="37" spans="2:19" ht="153" customHeight="1" x14ac:dyDescent="0.25">
      <c r="B37" s="199" t="s">
        <v>103</v>
      </c>
      <c r="C37" s="200"/>
      <c r="D37" s="200"/>
      <c r="E37" s="200"/>
      <c r="F37" s="200"/>
      <c r="G37" s="200"/>
      <c r="H37" s="200"/>
      <c r="I37" s="200"/>
      <c r="J37" s="201"/>
      <c r="K37" s="101"/>
    </row>
    <row r="38" spans="2:19" ht="26.25" customHeight="1" x14ac:dyDescent="0.25">
      <c r="B38" s="196" t="s">
        <v>104</v>
      </c>
      <c r="C38" s="197"/>
      <c r="D38" s="197"/>
      <c r="E38" s="197"/>
      <c r="F38" s="197"/>
      <c r="G38" s="197"/>
      <c r="H38" s="197"/>
      <c r="I38" s="197"/>
      <c r="J38" s="198"/>
      <c r="K38" s="101"/>
    </row>
    <row r="39" spans="2:19" ht="15.75" customHeight="1" x14ac:dyDescent="0.25">
      <c r="B39" s="37"/>
      <c r="C39" s="37"/>
      <c r="D39" s="125"/>
      <c r="E39" s="125"/>
      <c r="F39" s="125"/>
      <c r="G39" s="125"/>
      <c r="H39" s="125"/>
      <c r="I39" s="125"/>
      <c r="J39" s="125"/>
      <c r="K39" s="101"/>
    </row>
    <row r="40" spans="2:19" ht="45" customHeight="1" x14ac:dyDescent="0.25">
      <c r="B40" s="16" t="s">
        <v>11</v>
      </c>
      <c r="C40" s="16" t="s">
        <v>13</v>
      </c>
      <c r="D40" s="23"/>
      <c r="F40" s="101"/>
      <c r="G40" s="101"/>
      <c r="H40" s="101"/>
      <c r="I40" s="101"/>
      <c r="J40" s="101"/>
      <c r="K40" s="101"/>
    </row>
    <row r="41" spans="2:19" ht="45" customHeight="1" x14ac:dyDescent="0.25">
      <c r="B41" s="16" t="s">
        <v>12</v>
      </c>
      <c r="C41" s="16" t="s">
        <v>26</v>
      </c>
      <c r="D41" s="23"/>
      <c r="F41" s="101"/>
      <c r="G41" s="101"/>
      <c r="H41" s="101"/>
      <c r="I41" s="101"/>
      <c r="J41" s="101"/>
      <c r="K41" s="101"/>
    </row>
    <row r="42" spans="2:19" ht="15.75" customHeight="1" x14ac:dyDescent="0.25">
      <c r="F42" s="101"/>
      <c r="G42" s="101"/>
      <c r="H42" s="101"/>
      <c r="I42" s="101"/>
      <c r="J42" s="101"/>
      <c r="K42" s="101"/>
    </row>
    <row r="43" spans="2:19" ht="15.75" customHeight="1" x14ac:dyDescent="0.25">
      <c r="F43" s="101"/>
      <c r="G43" s="101"/>
      <c r="H43" s="101"/>
      <c r="I43" s="101"/>
      <c r="J43" s="101"/>
      <c r="K43" s="101"/>
    </row>
    <row r="44" spans="2:19" ht="15.75" customHeight="1" x14ac:dyDescent="0.25">
      <c r="F44" s="101"/>
      <c r="G44" s="101"/>
      <c r="H44" s="101"/>
      <c r="I44" s="101"/>
      <c r="J44" s="101"/>
      <c r="K44" s="101"/>
    </row>
    <row r="45" spans="2:19" ht="15.75" customHeight="1" x14ac:dyDescent="0.25">
      <c r="F45" s="101"/>
      <c r="G45" s="101"/>
      <c r="H45" s="101"/>
      <c r="I45" s="101"/>
      <c r="J45" s="101"/>
      <c r="K45" s="101"/>
    </row>
    <row r="46" spans="2:19" ht="15.75" customHeight="1" x14ac:dyDescent="0.25">
      <c r="F46" s="101"/>
      <c r="G46" s="101"/>
      <c r="H46" s="101"/>
      <c r="I46" s="101"/>
      <c r="J46" s="101"/>
      <c r="K46" s="101"/>
    </row>
    <row r="47" spans="2:19" ht="15.75" customHeight="1" x14ac:dyDescent="0.25">
      <c r="F47" s="101"/>
      <c r="G47" s="101"/>
      <c r="H47" s="101"/>
      <c r="I47" s="101"/>
      <c r="J47" s="101"/>
      <c r="K47" s="101"/>
    </row>
    <row r="48" spans="2:19" ht="15.75" customHeight="1" x14ac:dyDescent="0.25">
      <c r="F48" s="101"/>
      <c r="G48" s="101"/>
      <c r="H48" s="101"/>
      <c r="I48" s="101"/>
      <c r="J48" s="101"/>
      <c r="K48" s="101"/>
    </row>
    <row r="49" spans="6:11" ht="15.75" customHeight="1" x14ac:dyDescent="0.25">
      <c r="F49" s="101"/>
      <c r="G49" s="101"/>
      <c r="H49" s="101"/>
      <c r="I49" s="101"/>
      <c r="J49" s="101"/>
      <c r="K49" s="101"/>
    </row>
    <row r="50" spans="6:11" ht="15.75" customHeight="1" x14ac:dyDescent="0.25">
      <c r="F50" s="101"/>
      <c r="G50" s="101"/>
      <c r="H50" s="101"/>
      <c r="I50" s="101"/>
      <c r="J50" s="101"/>
      <c r="K50" s="101"/>
    </row>
    <row r="51" spans="6:11" ht="15.75" customHeight="1" x14ac:dyDescent="0.25">
      <c r="F51" s="101"/>
      <c r="G51" s="101"/>
      <c r="H51" s="101"/>
      <c r="I51" s="101"/>
      <c r="J51" s="101"/>
      <c r="K51" s="101"/>
    </row>
    <row r="52" spans="6:11" ht="15.75" customHeight="1" x14ac:dyDescent="0.25">
      <c r="F52" s="101"/>
      <c r="G52" s="101"/>
      <c r="H52" s="101"/>
      <c r="I52" s="101"/>
      <c r="J52" s="101"/>
      <c r="K52" s="101"/>
    </row>
    <row r="53" spans="6:11" ht="15.75" customHeight="1" x14ac:dyDescent="0.25">
      <c r="F53" s="101"/>
      <c r="G53" s="101"/>
      <c r="H53" s="101"/>
      <c r="I53" s="101"/>
      <c r="J53" s="101"/>
      <c r="K53" s="101"/>
    </row>
    <row r="54" spans="6:11" ht="15.75" customHeight="1" x14ac:dyDescent="0.25">
      <c r="F54" s="101"/>
      <c r="G54" s="101"/>
      <c r="H54" s="101"/>
      <c r="I54" s="101"/>
      <c r="J54" s="101"/>
      <c r="K54" s="101"/>
    </row>
    <row r="55" spans="6:11" ht="15.75" customHeight="1" x14ac:dyDescent="0.25">
      <c r="F55" s="101"/>
      <c r="G55" s="101"/>
      <c r="H55" s="101"/>
      <c r="I55" s="101"/>
      <c r="J55" s="101"/>
      <c r="K55" s="101"/>
    </row>
    <row r="56" spans="6:11" ht="15.75" customHeight="1" x14ac:dyDescent="0.25">
      <c r="F56" s="101"/>
      <c r="G56" s="101"/>
      <c r="H56" s="101"/>
      <c r="I56" s="101"/>
      <c r="J56" s="101"/>
      <c r="K56" s="101"/>
    </row>
    <row r="57" spans="6:11" ht="15.75" customHeight="1" x14ac:dyDescent="0.25">
      <c r="F57" s="101"/>
      <c r="G57" s="101"/>
      <c r="H57" s="101"/>
      <c r="I57" s="101"/>
      <c r="J57" s="101"/>
      <c r="K57" s="101"/>
    </row>
    <row r="58" spans="6:11" ht="15.75" customHeight="1" x14ac:dyDescent="0.25">
      <c r="F58" s="101"/>
      <c r="G58" s="101"/>
      <c r="H58" s="101"/>
      <c r="I58" s="101"/>
      <c r="J58" s="101"/>
      <c r="K58" s="101"/>
    </row>
    <row r="59" spans="6:11" ht="15.75" customHeight="1" x14ac:dyDescent="0.25">
      <c r="F59" s="101"/>
      <c r="G59" s="101"/>
      <c r="H59" s="101"/>
      <c r="I59" s="101"/>
      <c r="J59" s="101"/>
      <c r="K59" s="101"/>
    </row>
    <row r="60" spans="6:11" ht="15.75" customHeight="1" x14ac:dyDescent="0.25">
      <c r="F60" s="101"/>
      <c r="G60" s="101"/>
      <c r="H60" s="101"/>
      <c r="I60" s="101"/>
      <c r="J60" s="101"/>
      <c r="K60" s="101"/>
    </row>
    <row r="61" spans="6:11" ht="15.75" customHeight="1" x14ac:dyDescent="0.25">
      <c r="F61" s="101"/>
      <c r="G61" s="101"/>
      <c r="H61" s="101"/>
      <c r="I61" s="101"/>
      <c r="J61" s="101"/>
      <c r="K61" s="101"/>
    </row>
    <row r="62" spans="6:11" ht="15.75" customHeight="1" x14ac:dyDescent="0.25">
      <c r="F62" s="101"/>
      <c r="G62" s="101"/>
      <c r="H62" s="101"/>
      <c r="I62" s="101"/>
      <c r="J62" s="101"/>
      <c r="K62" s="101"/>
    </row>
    <row r="63" spans="6:11" ht="15.75" customHeight="1" x14ac:dyDescent="0.25">
      <c r="F63" s="101"/>
      <c r="G63" s="101"/>
      <c r="H63" s="101"/>
      <c r="I63" s="101"/>
      <c r="J63" s="101"/>
      <c r="K63" s="101"/>
    </row>
    <row r="64" spans="6:11" ht="15.75" customHeight="1" x14ac:dyDescent="0.25">
      <c r="F64" s="101"/>
      <c r="G64" s="101"/>
      <c r="H64" s="101"/>
      <c r="I64" s="101"/>
      <c r="J64" s="101"/>
      <c r="K64" s="101"/>
    </row>
    <row r="65" spans="6:11" ht="15.75" customHeight="1" x14ac:dyDescent="0.25">
      <c r="F65" s="101"/>
      <c r="G65" s="101"/>
      <c r="H65" s="101"/>
      <c r="I65" s="101"/>
      <c r="J65" s="101"/>
      <c r="K65" s="101"/>
    </row>
    <row r="66" spans="6:11" ht="15.75" customHeight="1" x14ac:dyDescent="0.25">
      <c r="F66" s="101"/>
      <c r="G66" s="101"/>
      <c r="H66" s="101"/>
      <c r="I66" s="101"/>
      <c r="J66" s="101"/>
      <c r="K66" s="101"/>
    </row>
    <row r="67" spans="6:11" ht="15.75" customHeight="1" x14ac:dyDescent="0.25">
      <c r="F67" s="101"/>
      <c r="G67" s="101"/>
      <c r="H67" s="101"/>
      <c r="I67" s="101"/>
      <c r="J67" s="101"/>
      <c r="K67" s="101"/>
    </row>
    <row r="68" spans="6:11" ht="15.75" customHeight="1" x14ac:dyDescent="0.25">
      <c r="F68" s="101"/>
      <c r="G68" s="101"/>
      <c r="H68" s="101"/>
      <c r="I68" s="101"/>
      <c r="J68" s="101"/>
      <c r="K68" s="101"/>
    </row>
    <row r="69" spans="6:11" ht="15.75" customHeight="1" x14ac:dyDescent="0.25">
      <c r="F69" s="101"/>
      <c r="G69" s="101"/>
      <c r="H69" s="101"/>
      <c r="I69" s="101"/>
      <c r="J69" s="101"/>
      <c r="K69" s="101"/>
    </row>
    <row r="70" spans="6:11" ht="15.75" customHeight="1" x14ac:dyDescent="0.25">
      <c r="F70" s="101"/>
      <c r="G70" s="101"/>
      <c r="H70" s="101"/>
      <c r="I70" s="101"/>
      <c r="J70" s="101"/>
      <c r="K70" s="101"/>
    </row>
    <row r="71" spans="6:11" ht="15.75" customHeight="1" x14ac:dyDescent="0.25">
      <c r="F71" s="101"/>
      <c r="G71" s="101"/>
      <c r="H71" s="101"/>
      <c r="I71" s="101"/>
      <c r="J71" s="101"/>
      <c r="K71" s="101"/>
    </row>
    <row r="72" spans="6:11" ht="15.75" customHeight="1" x14ac:dyDescent="0.25">
      <c r="F72" s="101"/>
      <c r="G72" s="101"/>
      <c r="H72" s="101"/>
      <c r="I72" s="101"/>
      <c r="J72" s="101"/>
      <c r="K72" s="101"/>
    </row>
    <row r="73" spans="6:11" ht="15.75" customHeight="1" x14ac:dyDescent="0.25">
      <c r="F73" s="101"/>
      <c r="G73" s="101"/>
      <c r="H73" s="101"/>
      <c r="I73" s="101"/>
      <c r="J73" s="101"/>
      <c r="K73" s="101"/>
    </row>
    <row r="74" spans="6:11" ht="15.75" customHeight="1" x14ac:dyDescent="0.25">
      <c r="F74" s="101"/>
      <c r="G74" s="101"/>
      <c r="H74" s="101"/>
      <c r="I74" s="101"/>
      <c r="J74" s="101"/>
      <c r="K74" s="101"/>
    </row>
    <row r="75" spans="6:11" ht="15.75" customHeight="1" x14ac:dyDescent="0.25">
      <c r="F75" s="101"/>
      <c r="G75" s="101"/>
      <c r="H75" s="101"/>
      <c r="I75" s="101"/>
      <c r="J75" s="101"/>
      <c r="K75" s="101"/>
    </row>
    <row r="76" spans="6:11" ht="15.75" customHeight="1" x14ac:dyDescent="0.25">
      <c r="F76" s="101"/>
      <c r="G76" s="101"/>
      <c r="H76" s="101"/>
      <c r="I76" s="101"/>
      <c r="J76" s="101"/>
      <c r="K76" s="101"/>
    </row>
    <row r="77" spans="6:11" ht="15.75" customHeight="1" x14ac:dyDescent="0.25">
      <c r="F77" s="101"/>
      <c r="G77" s="101"/>
      <c r="H77" s="101"/>
      <c r="I77" s="101"/>
      <c r="J77" s="101"/>
      <c r="K77" s="101"/>
    </row>
    <row r="78" spans="6:11" ht="15.75" customHeight="1" x14ac:dyDescent="0.25">
      <c r="F78" s="101"/>
      <c r="G78" s="101"/>
      <c r="H78" s="101"/>
      <c r="I78" s="101"/>
      <c r="J78" s="101"/>
      <c r="K78" s="101"/>
    </row>
    <row r="79" spans="6:11" ht="15.75" customHeight="1" x14ac:dyDescent="0.25">
      <c r="F79" s="101"/>
      <c r="G79" s="101"/>
      <c r="H79" s="101"/>
      <c r="I79" s="101"/>
      <c r="J79" s="101"/>
      <c r="K79" s="101"/>
    </row>
    <row r="80" spans="6:11" ht="15.75" customHeight="1" x14ac:dyDescent="0.25">
      <c r="F80" s="101"/>
      <c r="G80" s="101"/>
      <c r="H80" s="101"/>
      <c r="I80" s="101"/>
      <c r="J80" s="101"/>
      <c r="K80" s="101"/>
    </row>
    <row r="81" spans="6:11" ht="15.75" customHeight="1" x14ac:dyDescent="0.25">
      <c r="F81" s="101"/>
      <c r="G81" s="101"/>
      <c r="H81" s="101"/>
      <c r="I81" s="101"/>
      <c r="J81" s="101"/>
      <c r="K81" s="101"/>
    </row>
    <row r="82" spans="6:11" ht="15.75" customHeight="1" x14ac:dyDescent="0.25">
      <c r="F82" s="101"/>
      <c r="G82" s="101"/>
      <c r="H82" s="101"/>
      <c r="I82" s="101"/>
      <c r="J82" s="101"/>
      <c r="K82" s="101"/>
    </row>
    <row r="83" spans="6:11" ht="15.75" customHeight="1" x14ac:dyDescent="0.25">
      <c r="F83" s="101"/>
      <c r="G83" s="101"/>
      <c r="H83" s="101"/>
      <c r="I83" s="101"/>
      <c r="J83" s="101"/>
      <c r="K83" s="101"/>
    </row>
    <row r="84" spans="6:11" ht="15.75" customHeight="1" x14ac:dyDescent="0.25">
      <c r="F84" s="101"/>
      <c r="G84" s="101"/>
      <c r="H84" s="101"/>
      <c r="I84" s="101"/>
      <c r="J84" s="101"/>
      <c r="K84" s="101"/>
    </row>
    <row r="85" spans="6:11" ht="15.75" customHeight="1" x14ac:dyDescent="0.25">
      <c r="F85" s="101"/>
      <c r="G85" s="101"/>
      <c r="H85" s="101"/>
      <c r="I85" s="101"/>
      <c r="J85" s="101"/>
      <c r="K85" s="101"/>
    </row>
    <row r="86" spans="6:11" ht="15.75" customHeight="1" x14ac:dyDescent="0.25">
      <c r="F86" s="101"/>
      <c r="G86" s="101"/>
      <c r="H86" s="101"/>
      <c r="I86" s="101"/>
      <c r="J86" s="101"/>
      <c r="K86" s="101"/>
    </row>
    <row r="87" spans="6:11" ht="15.75" customHeight="1" x14ac:dyDescent="0.25">
      <c r="F87" s="101"/>
      <c r="G87" s="101"/>
      <c r="H87" s="101"/>
      <c r="I87" s="101"/>
      <c r="J87" s="101"/>
      <c r="K87" s="101"/>
    </row>
    <row r="88" spans="6:11" ht="15.75" customHeight="1" x14ac:dyDescent="0.25">
      <c r="F88" s="101"/>
      <c r="G88" s="101"/>
      <c r="H88" s="101"/>
      <c r="I88" s="101"/>
      <c r="J88" s="101"/>
      <c r="K88" s="101"/>
    </row>
    <row r="89" spans="6:11" ht="15.75" customHeight="1" x14ac:dyDescent="0.25">
      <c r="F89" s="101"/>
      <c r="G89" s="101"/>
      <c r="H89" s="101"/>
      <c r="I89" s="101"/>
      <c r="J89" s="101"/>
      <c r="K89" s="101"/>
    </row>
    <row r="90" spans="6:11" ht="15.75" customHeight="1" x14ac:dyDescent="0.25">
      <c r="F90" s="101"/>
      <c r="G90" s="101"/>
      <c r="H90" s="101"/>
      <c r="I90" s="101"/>
      <c r="J90" s="101"/>
      <c r="K90" s="101"/>
    </row>
    <row r="91" spans="6:11" ht="15.75" customHeight="1" x14ac:dyDescent="0.25">
      <c r="F91" s="101"/>
      <c r="G91" s="101"/>
      <c r="H91" s="101"/>
      <c r="I91" s="101"/>
      <c r="J91" s="101"/>
      <c r="K91" s="101"/>
    </row>
    <row r="92" spans="6:11" ht="15.75" customHeight="1" x14ac:dyDescent="0.25">
      <c r="F92" s="101"/>
      <c r="G92" s="101"/>
      <c r="H92" s="101"/>
      <c r="I92" s="101"/>
      <c r="J92" s="101"/>
      <c r="K92" s="101"/>
    </row>
    <row r="93" spans="6:11" ht="15.75" customHeight="1" x14ac:dyDescent="0.25">
      <c r="F93" s="101"/>
      <c r="G93" s="101"/>
      <c r="H93" s="101"/>
      <c r="I93" s="101"/>
      <c r="J93" s="101"/>
      <c r="K93" s="101"/>
    </row>
    <row r="94" spans="6:11" ht="15.75" customHeight="1" x14ac:dyDescent="0.25">
      <c r="F94" s="101"/>
      <c r="G94" s="101"/>
      <c r="H94" s="101"/>
      <c r="I94" s="101"/>
      <c r="J94" s="101"/>
      <c r="K94" s="101"/>
    </row>
    <row r="95" spans="6:11" ht="15.75" customHeight="1" x14ac:dyDescent="0.25">
      <c r="F95" s="101"/>
      <c r="G95" s="101"/>
      <c r="H95" s="101"/>
      <c r="I95" s="101"/>
      <c r="J95" s="101"/>
      <c r="K95" s="101"/>
    </row>
    <row r="96" spans="6:11" ht="15.75" customHeight="1" x14ac:dyDescent="0.25">
      <c r="F96" s="101"/>
      <c r="G96" s="101"/>
      <c r="H96" s="101"/>
      <c r="I96" s="101"/>
      <c r="J96" s="101"/>
      <c r="K96" s="101"/>
    </row>
    <row r="97" spans="6:11" ht="15.75" customHeight="1" x14ac:dyDescent="0.25">
      <c r="F97" s="101"/>
      <c r="G97" s="101"/>
      <c r="H97" s="101"/>
      <c r="I97" s="101"/>
      <c r="J97" s="101"/>
      <c r="K97" s="101"/>
    </row>
    <row r="98" spans="6:11" ht="15.75" customHeight="1" x14ac:dyDescent="0.25">
      <c r="F98" s="101"/>
      <c r="G98" s="101"/>
      <c r="H98" s="101"/>
      <c r="I98" s="101"/>
      <c r="J98" s="101"/>
      <c r="K98" s="101"/>
    </row>
    <row r="99" spans="6:11" ht="15.75" customHeight="1" x14ac:dyDescent="0.25">
      <c r="F99" s="101"/>
      <c r="G99" s="101"/>
      <c r="H99" s="101"/>
      <c r="I99" s="101"/>
      <c r="J99" s="101"/>
      <c r="K99" s="101"/>
    </row>
    <row r="100" spans="6:11" ht="15.75" customHeight="1" x14ac:dyDescent="0.25">
      <c r="F100" s="101"/>
      <c r="G100" s="101"/>
      <c r="H100" s="101"/>
      <c r="I100" s="101"/>
      <c r="J100" s="101"/>
      <c r="K100" s="101"/>
    </row>
    <row r="101" spans="6:11" ht="15.75" customHeight="1" x14ac:dyDescent="0.25">
      <c r="F101" s="101"/>
      <c r="G101" s="101"/>
      <c r="H101" s="101"/>
      <c r="I101" s="101"/>
      <c r="J101" s="101"/>
      <c r="K101" s="101"/>
    </row>
    <row r="102" spans="6:11" ht="15.75" customHeight="1" x14ac:dyDescent="0.25">
      <c r="F102" s="101"/>
      <c r="G102" s="101"/>
      <c r="H102" s="101"/>
      <c r="I102" s="101"/>
      <c r="J102" s="101"/>
      <c r="K102" s="101"/>
    </row>
    <row r="103" spans="6:11" ht="15.75" customHeight="1" x14ac:dyDescent="0.25">
      <c r="F103" s="101"/>
      <c r="G103" s="101"/>
      <c r="H103" s="101"/>
      <c r="I103" s="101"/>
      <c r="J103" s="101"/>
      <c r="K103" s="101"/>
    </row>
    <row r="104" spans="6:11" ht="15.75" customHeight="1" x14ac:dyDescent="0.25">
      <c r="F104" s="101"/>
      <c r="G104" s="101"/>
      <c r="H104" s="101"/>
      <c r="I104" s="101"/>
      <c r="J104" s="101"/>
      <c r="K104" s="101"/>
    </row>
    <row r="105" spans="6:11" ht="15.75" customHeight="1" x14ac:dyDescent="0.25">
      <c r="F105" s="101"/>
      <c r="G105" s="101"/>
      <c r="H105" s="101"/>
      <c r="I105" s="101"/>
      <c r="J105" s="101"/>
      <c r="K105" s="101"/>
    </row>
    <row r="106" spans="6:11" ht="15.75" customHeight="1" x14ac:dyDescent="0.25">
      <c r="F106" s="101"/>
      <c r="G106" s="101"/>
      <c r="H106" s="101"/>
      <c r="I106" s="101"/>
      <c r="J106" s="101"/>
      <c r="K106" s="101"/>
    </row>
    <row r="107" spans="6:11" ht="15.75" customHeight="1" x14ac:dyDescent="0.25">
      <c r="F107" s="101"/>
      <c r="G107" s="101"/>
      <c r="H107" s="101"/>
      <c r="I107" s="101"/>
      <c r="J107" s="101"/>
      <c r="K107" s="101"/>
    </row>
    <row r="108" spans="6:11" ht="15.75" customHeight="1" x14ac:dyDescent="0.25">
      <c r="F108" s="101"/>
      <c r="G108" s="101"/>
      <c r="H108" s="101"/>
      <c r="I108" s="101"/>
      <c r="J108" s="101"/>
      <c r="K108" s="101"/>
    </row>
    <row r="109" spans="6:11" ht="15.75" customHeight="1" x14ac:dyDescent="0.25">
      <c r="F109" s="101"/>
      <c r="G109" s="101"/>
      <c r="H109" s="101"/>
      <c r="I109" s="101"/>
      <c r="J109" s="101"/>
      <c r="K109" s="101"/>
    </row>
    <row r="110" spans="6:11" ht="15.75" customHeight="1" x14ac:dyDescent="0.25">
      <c r="F110" s="101"/>
      <c r="G110" s="101"/>
      <c r="H110" s="101"/>
      <c r="I110" s="101"/>
      <c r="J110" s="101"/>
      <c r="K110" s="101"/>
    </row>
    <row r="111" spans="6:11" ht="15.75" customHeight="1" x14ac:dyDescent="0.25">
      <c r="F111" s="101"/>
      <c r="G111" s="101"/>
      <c r="H111" s="101"/>
      <c r="I111" s="101"/>
      <c r="J111" s="101"/>
      <c r="K111" s="101"/>
    </row>
    <row r="112" spans="6:11" ht="15.75" customHeight="1" x14ac:dyDescent="0.25">
      <c r="F112" s="101"/>
      <c r="G112" s="101"/>
      <c r="H112" s="101"/>
      <c r="I112" s="101"/>
      <c r="J112" s="101"/>
      <c r="K112" s="101"/>
    </row>
    <row r="113" spans="6:11" ht="15.75" customHeight="1" x14ac:dyDescent="0.25">
      <c r="F113" s="101"/>
      <c r="G113" s="101"/>
      <c r="H113" s="101"/>
      <c r="I113" s="101"/>
      <c r="J113" s="101"/>
      <c r="K113" s="101"/>
    </row>
    <row r="114" spans="6:11" ht="15.75" customHeight="1" x14ac:dyDescent="0.25">
      <c r="F114" s="101"/>
      <c r="G114" s="101"/>
      <c r="H114" s="101"/>
      <c r="I114" s="101"/>
      <c r="J114" s="101"/>
      <c r="K114" s="101"/>
    </row>
    <row r="115" spans="6:11" ht="15.75" customHeight="1" x14ac:dyDescent="0.25">
      <c r="F115" s="101"/>
      <c r="G115" s="101"/>
      <c r="H115" s="101"/>
      <c r="I115" s="101"/>
      <c r="J115" s="101"/>
      <c r="K115" s="101"/>
    </row>
    <row r="116" spans="6:11" ht="15.75" customHeight="1" x14ac:dyDescent="0.25">
      <c r="F116" s="101"/>
      <c r="G116" s="101"/>
      <c r="H116" s="101"/>
      <c r="I116" s="101"/>
      <c r="J116" s="101"/>
      <c r="K116" s="101"/>
    </row>
    <row r="117" spans="6:11" ht="15.75" customHeight="1" x14ac:dyDescent="0.25">
      <c r="F117" s="101"/>
      <c r="G117" s="101"/>
      <c r="H117" s="101"/>
      <c r="I117" s="101"/>
      <c r="J117" s="101"/>
      <c r="K117" s="101"/>
    </row>
    <row r="118" spans="6:11" ht="15.75" customHeight="1" x14ac:dyDescent="0.25">
      <c r="F118" s="101"/>
      <c r="G118" s="101"/>
      <c r="H118" s="101"/>
      <c r="I118" s="101"/>
      <c r="J118" s="101"/>
      <c r="K118" s="101"/>
    </row>
    <row r="119" spans="6:11" ht="15.75" customHeight="1" x14ac:dyDescent="0.25">
      <c r="F119" s="101"/>
      <c r="G119" s="101"/>
      <c r="H119" s="101"/>
      <c r="I119" s="101"/>
      <c r="J119" s="101"/>
      <c r="K119" s="101"/>
    </row>
    <row r="120" spans="6:11" ht="15.75" customHeight="1" x14ac:dyDescent="0.25">
      <c r="F120" s="101"/>
      <c r="G120" s="101"/>
      <c r="H120" s="101"/>
      <c r="I120" s="101"/>
      <c r="J120" s="101"/>
      <c r="K120" s="101"/>
    </row>
    <row r="121" spans="6:11" ht="15.75" customHeight="1" x14ac:dyDescent="0.25">
      <c r="F121" s="101"/>
      <c r="G121" s="101"/>
      <c r="H121" s="101"/>
      <c r="I121" s="101"/>
      <c r="J121" s="101"/>
      <c r="K121" s="101"/>
    </row>
    <row r="122" spans="6:11" ht="15.75" customHeight="1" x14ac:dyDescent="0.25">
      <c r="F122" s="101"/>
      <c r="G122" s="101"/>
      <c r="H122" s="101"/>
      <c r="I122" s="101"/>
      <c r="J122" s="101"/>
      <c r="K122" s="101"/>
    </row>
    <row r="123" spans="6:11" ht="15.75" customHeight="1" x14ac:dyDescent="0.25">
      <c r="F123" s="101"/>
      <c r="G123" s="101"/>
      <c r="H123" s="101"/>
      <c r="I123" s="101"/>
      <c r="J123" s="101"/>
      <c r="K123" s="101"/>
    </row>
    <row r="124" spans="6:11" ht="15.75" customHeight="1" x14ac:dyDescent="0.25">
      <c r="F124" s="101"/>
      <c r="G124" s="101"/>
      <c r="H124" s="101"/>
      <c r="I124" s="101"/>
      <c r="J124" s="101"/>
      <c r="K124" s="101"/>
    </row>
    <row r="125" spans="6:11" ht="15.75" customHeight="1" x14ac:dyDescent="0.25">
      <c r="F125" s="101"/>
      <c r="G125" s="101"/>
      <c r="H125" s="101"/>
      <c r="I125" s="101"/>
      <c r="J125" s="101"/>
      <c r="K125" s="101"/>
    </row>
    <row r="126" spans="6:11" ht="15.75" customHeight="1" x14ac:dyDescent="0.25">
      <c r="F126" s="101"/>
      <c r="G126" s="101"/>
      <c r="H126" s="101"/>
      <c r="I126" s="101"/>
      <c r="J126" s="101"/>
      <c r="K126" s="101"/>
    </row>
    <row r="127" spans="6:11" ht="15.75" customHeight="1" x14ac:dyDescent="0.25">
      <c r="F127" s="101"/>
      <c r="G127" s="101"/>
      <c r="H127" s="101"/>
      <c r="I127" s="101"/>
      <c r="J127" s="101"/>
      <c r="K127" s="101"/>
    </row>
    <row r="128" spans="6:11" ht="15.75" customHeight="1" x14ac:dyDescent="0.25">
      <c r="F128" s="101"/>
      <c r="G128" s="101"/>
      <c r="H128" s="101"/>
      <c r="I128" s="101"/>
      <c r="J128" s="101"/>
      <c r="K128" s="101"/>
    </row>
    <row r="129" spans="6:11" ht="15.75" customHeight="1" x14ac:dyDescent="0.25">
      <c r="F129" s="101"/>
      <c r="G129" s="101"/>
      <c r="H129" s="101"/>
      <c r="I129" s="101"/>
      <c r="J129" s="101"/>
      <c r="K129" s="101"/>
    </row>
    <row r="130" spans="6:11" ht="15.75" customHeight="1" x14ac:dyDescent="0.25">
      <c r="F130" s="101"/>
      <c r="G130" s="101"/>
      <c r="H130" s="101"/>
      <c r="I130" s="101"/>
      <c r="J130" s="101"/>
      <c r="K130" s="101"/>
    </row>
    <row r="131" spans="6:11" ht="15.75" customHeight="1" x14ac:dyDescent="0.25">
      <c r="F131" s="101"/>
      <c r="G131" s="101"/>
      <c r="H131" s="101"/>
      <c r="I131" s="101"/>
      <c r="J131" s="101"/>
      <c r="K131" s="101"/>
    </row>
    <row r="132" spans="6:11" ht="15.75" customHeight="1" x14ac:dyDescent="0.25">
      <c r="F132" s="101"/>
      <c r="G132" s="101"/>
      <c r="H132" s="101"/>
      <c r="I132" s="101"/>
      <c r="J132" s="101"/>
      <c r="K132" s="101"/>
    </row>
    <row r="133" spans="6:11" ht="15.75" customHeight="1" x14ac:dyDescent="0.25">
      <c r="F133" s="101"/>
      <c r="G133" s="101"/>
      <c r="H133" s="101"/>
      <c r="I133" s="101"/>
      <c r="J133" s="101"/>
      <c r="K133" s="101"/>
    </row>
    <row r="134" spans="6:11" ht="15.75" customHeight="1" x14ac:dyDescent="0.25">
      <c r="F134" s="101"/>
      <c r="G134" s="101"/>
      <c r="H134" s="101"/>
      <c r="I134" s="101"/>
      <c r="J134" s="101"/>
      <c r="K134" s="101"/>
    </row>
    <row r="135" spans="6:11" ht="15.75" customHeight="1" x14ac:dyDescent="0.25">
      <c r="F135" s="101"/>
      <c r="G135" s="101"/>
      <c r="H135" s="101"/>
      <c r="I135" s="101"/>
      <c r="J135" s="101"/>
      <c r="K135" s="101"/>
    </row>
    <row r="136" spans="6:11" ht="15.75" customHeight="1" x14ac:dyDescent="0.25">
      <c r="F136" s="101"/>
      <c r="G136" s="101"/>
      <c r="H136" s="101"/>
      <c r="I136" s="101"/>
      <c r="J136" s="101"/>
      <c r="K136" s="101"/>
    </row>
    <row r="137" spans="6:11" ht="15.75" customHeight="1" x14ac:dyDescent="0.25">
      <c r="F137" s="101"/>
      <c r="G137" s="101"/>
      <c r="H137" s="101"/>
      <c r="I137" s="101"/>
      <c r="J137" s="101"/>
      <c r="K137" s="101"/>
    </row>
    <row r="138" spans="6:11" ht="15.75" customHeight="1" x14ac:dyDescent="0.25">
      <c r="F138" s="101"/>
      <c r="G138" s="101"/>
      <c r="H138" s="101"/>
      <c r="I138" s="101"/>
      <c r="J138" s="101"/>
      <c r="K138" s="101"/>
    </row>
    <row r="139" spans="6:11" ht="15.75" customHeight="1" x14ac:dyDescent="0.25">
      <c r="F139" s="101"/>
      <c r="G139" s="101"/>
      <c r="H139" s="101"/>
      <c r="I139" s="101"/>
      <c r="J139" s="101"/>
      <c r="K139" s="101"/>
    </row>
    <row r="140" spans="6:11" ht="15.75" customHeight="1" x14ac:dyDescent="0.25">
      <c r="F140" s="101"/>
      <c r="G140" s="101"/>
      <c r="H140" s="101"/>
      <c r="I140" s="101"/>
      <c r="J140" s="101"/>
      <c r="K140" s="101"/>
    </row>
    <row r="141" spans="6:11" ht="15.75" customHeight="1" x14ac:dyDescent="0.25">
      <c r="F141" s="101"/>
      <c r="G141" s="101"/>
      <c r="H141" s="101"/>
      <c r="I141" s="101"/>
      <c r="J141" s="101"/>
      <c r="K141" s="101"/>
    </row>
    <row r="142" spans="6:11" ht="15.75" customHeight="1" x14ac:dyDescent="0.25">
      <c r="F142" s="101"/>
      <c r="G142" s="101"/>
      <c r="H142" s="101"/>
      <c r="I142" s="101"/>
      <c r="J142" s="101"/>
      <c r="K142" s="101"/>
    </row>
    <row r="143" spans="6:11" ht="15.75" customHeight="1" x14ac:dyDescent="0.25">
      <c r="F143" s="101"/>
      <c r="G143" s="101"/>
      <c r="H143" s="101"/>
      <c r="I143" s="101"/>
      <c r="J143" s="101"/>
      <c r="K143" s="101"/>
    </row>
    <row r="144" spans="6:11" ht="15.75" customHeight="1" x14ac:dyDescent="0.25">
      <c r="F144" s="101"/>
      <c r="G144" s="101"/>
      <c r="H144" s="101"/>
      <c r="I144" s="101"/>
      <c r="J144" s="101"/>
      <c r="K144" s="101"/>
    </row>
    <row r="145" spans="6:11" ht="15.75" customHeight="1" x14ac:dyDescent="0.25">
      <c r="F145" s="101"/>
      <c r="G145" s="101"/>
      <c r="H145" s="101"/>
      <c r="I145" s="101"/>
      <c r="J145" s="101"/>
      <c r="K145" s="101"/>
    </row>
    <row r="146" spans="6:11" ht="15.75" customHeight="1" x14ac:dyDescent="0.25">
      <c r="F146" s="101"/>
      <c r="G146" s="101"/>
      <c r="H146" s="101"/>
      <c r="I146" s="101"/>
      <c r="J146" s="101"/>
      <c r="K146" s="101"/>
    </row>
    <row r="147" spans="6:11" ht="15.75" customHeight="1" x14ac:dyDescent="0.25">
      <c r="F147" s="101"/>
      <c r="G147" s="101"/>
      <c r="H147" s="101"/>
      <c r="I147" s="101"/>
      <c r="J147" s="101"/>
      <c r="K147" s="101"/>
    </row>
    <row r="148" spans="6:11" ht="15.75" customHeight="1" x14ac:dyDescent="0.25">
      <c r="F148" s="101"/>
      <c r="G148" s="101"/>
      <c r="H148" s="101"/>
      <c r="I148" s="101"/>
      <c r="J148" s="101"/>
      <c r="K148" s="101"/>
    </row>
    <row r="149" spans="6:11" ht="15.75" customHeight="1" x14ac:dyDescent="0.25">
      <c r="F149" s="101"/>
      <c r="G149" s="101"/>
      <c r="H149" s="101"/>
      <c r="I149" s="101"/>
      <c r="J149" s="101"/>
      <c r="K149" s="101"/>
    </row>
    <row r="150" spans="6:11" ht="15.75" customHeight="1" x14ac:dyDescent="0.25">
      <c r="F150" s="101"/>
      <c r="G150" s="101"/>
      <c r="H150" s="101"/>
      <c r="I150" s="101"/>
      <c r="J150" s="101"/>
      <c r="K150" s="101"/>
    </row>
    <row r="151" spans="6:11" ht="15.75" customHeight="1" x14ac:dyDescent="0.25">
      <c r="F151" s="101"/>
      <c r="G151" s="101"/>
      <c r="H151" s="101"/>
      <c r="I151" s="101"/>
      <c r="J151" s="101"/>
      <c r="K151" s="101"/>
    </row>
    <row r="152" spans="6:11" ht="15.75" customHeight="1" x14ac:dyDescent="0.25">
      <c r="F152" s="101"/>
      <c r="G152" s="101"/>
      <c r="H152" s="101"/>
      <c r="I152" s="101"/>
      <c r="J152" s="101"/>
      <c r="K152" s="101"/>
    </row>
    <row r="153" spans="6:11" ht="15.75" customHeight="1" x14ac:dyDescent="0.25">
      <c r="F153" s="101"/>
      <c r="G153" s="101"/>
      <c r="H153" s="101"/>
      <c r="I153" s="101"/>
      <c r="J153" s="101"/>
      <c r="K153" s="101"/>
    </row>
    <row r="154" spans="6:11" ht="15.75" customHeight="1" x14ac:dyDescent="0.25">
      <c r="F154" s="101"/>
      <c r="G154" s="101"/>
      <c r="H154" s="101"/>
      <c r="I154" s="101"/>
      <c r="J154" s="101"/>
      <c r="K154" s="101"/>
    </row>
    <row r="155" spans="6:11" ht="15.75" customHeight="1" x14ac:dyDescent="0.25">
      <c r="F155" s="101"/>
      <c r="G155" s="101"/>
      <c r="H155" s="101"/>
      <c r="I155" s="101"/>
      <c r="J155" s="101"/>
      <c r="K155" s="101"/>
    </row>
    <row r="156" spans="6:11" ht="15.75" customHeight="1" x14ac:dyDescent="0.25">
      <c r="F156" s="101"/>
      <c r="G156" s="101"/>
      <c r="H156" s="101"/>
      <c r="I156" s="101"/>
      <c r="J156" s="101"/>
      <c r="K156" s="101"/>
    </row>
    <row r="157" spans="6:11" ht="15.75" customHeight="1" x14ac:dyDescent="0.25">
      <c r="F157" s="101"/>
      <c r="G157" s="101"/>
      <c r="H157" s="101"/>
      <c r="I157" s="101"/>
      <c r="J157" s="101"/>
      <c r="K157" s="101"/>
    </row>
    <row r="158" spans="6:11" ht="15.75" customHeight="1" x14ac:dyDescent="0.25">
      <c r="F158" s="101"/>
      <c r="G158" s="101"/>
      <c r="H158" s="101"/>
      <c r="I158" s="101"/>
      <c r="J158" s="101"/>
      <c r="K158" s="101"/>
    </row>
    <row r="159" spans="6:11" ht="15.75" customHeight="1" x14ac:dyDescent="0.25">
      <c r="F159" s="101"/>
      <c r="G159" s="101"/>
      <c r="H159" s="101"/>
      <c r="I159" s="101"/>
      <c r="J159" s="101"/>
      <c r="K159" s="101"/>
    </row>
    <row r="160" spans="6:11" ht="15.75" customHeight="1" x14ac:dyDescent="0.25">
      <c r="F160" s="101"/>
      <c r="G160" s="101"/>
      <c r="H160" s="101"/>
      <c r="I160" s="101"/>
      <c r="J160" s="101"/>
      <c r="K160" s="101"/>
    </row>
    <row r="161" spans="6:11" ht="15.75" customHeight="1" x14ac:dyDescent="0.25">
      <c r="F161" s="101"/>
      <c r="G161" s="101"/>
      <c r="H161" s="101"/>
      <c r="I161" s="101"/>
      <c r="J161" s="101"/>
      <c r="K161" s="101"/>
    </row>
    <row r="162" spans="6:11" ht="15.75" customHeight="1" x14ac:dyDescent="0.25">
      <c r="F162" s="101"/>
      <c r="G162" s="101"/>
      <c r="H162" s="101"/>
      <c r="I162" s="101"/>
      <c r="J162" s="101"/>
      <c r="K162" s="101"/>
    </row>
    <row r="163" spans="6:11" ht="15.75" customHeight="1" x14ac:dyDescent="0.25">
      <c r="F163" s="101"/>
      <c r="G163" s="101"/>
      <c r="H163" s="101"/>
      <c r="I163" s="101"/>
      <c r="J163" s="101"/>
      <c r="K163" s="101"/>
    </row>
    <row r="164" spans="6:11" ht="15.75" customHeight="1" x14ac:dyDescent="0.25">
      <c r="F164" s="101"/>
      <c r="G164" s="101"/>
      <c r="H164" s="101"/>
      <c r="I164" s="101"/>
      <c r="J164" s="101"/>
      <c r="K164" s="101"/>
    </row>
    <row r="165" spans="6:11" ht="15.75" customHeight="1" x14ac:dyDescent="0.25">
      <c r="F165" s="101"/>
      <c r="G165" s="101"/>
      <c r="H165" s="101"/>
      <c r="I165" s="101"/>
      <c r="J165" s="101"/>
      <c r="K165" s="101"/>
    </row>
    <row r="166" spans="6:11" ht="15.75" customHeight="1" x14ac:dyDescent="0.25">
      <c r="F166" s="101"/>
      <c r="G166" s="101"/>
      <c r="H166" s="101"/>
      <c r="I166" s="101"/>
      <c r="J166" s="101"/>
      <c r="K166" s="101"/>
    </row>
    <row r="167" spans="6:11" ht="15.75" customHeight="1" x14ac:dyDescent="0.25">
      <c r="F167" s="101"/>
      <c r="G167" s="101"/>
      <c r="H167" s="101"/>
      <c r="I167" s="101"/>
      <c r="J167" s="101"/>
      <c r="K167" s="101"/>
    </row>
    <row r="168" spans="6:11" ht="15.75" customHeight="1" x14ac:dyDescent="0.25">
      <c r="F168" s="101"/>
      <c r="G168" s="101"/>
      <c r="H168" s="101"/>
      <c r="I168" s="101"/>
      <c r="J168" s="101"/>
      <c r="K168" s="101"/>
    </row>
    <row r="169" spans="6:11" ht="15.75" customHeight="1" x14ac:dyDescent="0.25">
      <c r="F169" s="101"/>
      <c r="G169" s="101"/>
      <c r="H169" s="101"/>
      <c r="I169" s="101"/>
      <c r="J169" s="101"/>
      <c r="K169" s="101"/>
    </row>
    <row r="170" spans="6:11" ht="15.75" customHeight="1" x14ac:dyDescent="0.25">
      <c r="F170" s="101"/>
      <c r="G170" s="101"/>
      <c r="H170" s="101"/>
      <c r="I170" s="101"/>
      <c r="J170" s="101"/>
      <c r="K170" s="101"/>
    </row>
    <row r="171" spans="6:11" ht="15.75" customHeight="1" x14ac:dyDescent="0.25">
      <c r="F171" s="101"/>
      <c r="G171" s="101"/>
      <c r="H171" s="101"/>
      <c r="I171" s="101"/>
      <c r="J171" s="101"/>
      <c r="K171" s="101"/>
    </row>
    <row r="172" spans="6:11" ht="15.75" customHeight="1" x14ac:dyDescent="0.25">
      <c r="F172" s="101"/>
      <c r="G172" s="101"/>
      <c r="H172" s="101"/>
      <c r="I172" s="101"/>
      <c r="J172" s="101"/>
      <c r="K172" s="101"/>
    </row>
    <row r="173" spans="6:11" ht="15.75" customHeight="1" x14ac:dyDescent="0.25">
      <c r="F173" s="101"/>
      <c r="G173" s="101"/>
      <c r="H173" s="101"/>
      <c r="I173" s="101"/>
      <c r="J173" s="101"/>
      <c r="K173" s="101"/>
    </row>
    <row r="174" spans="6:11" ht="15.75" customHeight="1" x14ac:dyDescent="0.25">
      <c r="F174" s="101"/>
      <c r="G174" s="101"/>
      <c r="H174" s="101"/>
      <c r="I174" s="101"/>
      <c r="J174" s="101"/>
      <c r="K174" s="101"/>
    </row>
    <row r="175" spans="6:11" ht="15.75" customHeight="1" x14ac:dyDescent="0.25">
      <c r="F175" s="101"/>
      <c r="G175" s="101"/>
      <c r="H175" s="101"/>
      <c r="I175" s="101"/>
      <c r="J175" s="101"/>
      <c r="K175" s="101"/>
    </row>
    <row r="176" spans="6:11" ht="15.75" customHeight="1" x14ac:dyDescent="0.25">
      <c r="F176" s="101"/>
      <c r="G176" s="101"/>
      <c r="H176" s="101"/>
      <c r="I176" s="101"/>
      <c r="J176" s="101"/>
      <c r="K176" s="101"/>
    </row>
    <row r="177" spans="6:11" ht="15.75" customHeight="1" x14ac:dyDescent="0.25">
      <c r="F177" s="101"/>
      <c r="G177" s="101"/>
      <c r="H177" s="101"/>
      <c r="I177" s="101"/>
      <c r="J177" s="101"/>
      <c r="K177" s="101"/>
    </row>
    <row r="178" spans="6:11" ht="15.75" customHeight="1" x14ac:dyDescent="0.25">
      <c r="F178" s="101"/>
      <c r="G178" s="101"/>
      <c r="H178" s="101"/>
      <c r="I178" s="101"/>
      <c r="J178" s="101"/>
      <c r="K178" s="101"/>
    </row>
    <row r="179" spans="6:11" ht="15.75" customHeight="1" x14ac:dyDescent="0.25">
      <c r="F179" s="101"/>
      <c r="G179" s="101"/>
      <c r="H179" s="101"/>
      <c r="I179" s="101"/>
      <c r="J179" s="101"/>
      <c r="K179" s="101"/>
    </row>
    <row r="180" spans="6:11" ht="15.75" customHeight="1" x14ac:dyDescent="0.25">
      <c r="F180" s="101"/>
      <c r="G180" s="101"/>
      <c r="H180" s="101"/>
      <c r="I180" s="101"/>
      <c r="J180" s="101"/>
      <c r="K180" s="101"/>
    </row>
    <row r="181" spans="6:11" ht="15.75" customHeight="1" x14ac:dyDescent="0.25">
      <c r="F181" s="101"/>
      <c r="G181" s="101"/>
      <c r="H181" s="101"/>
      <c r="I181" s="101"/>
      <c r="J181" s="101"/>
      <c r="K181" s="101"/>
    </row>
    <row r="182" spans="6:11" ht="15.75" customHeight="1" x14ac:dyDescent="0.25">
      <c r="F182" s="101"/>
      <c r="G182" s="101"/>
      <c r="H182" s="101"/>
      <c r="I182" s="101"/>
      <c r="J182" s="101"/>
      <c r="K182" s="101"/>
    </row>
    <row r="183" spans="6:11" ht="15.75" customHeight="1" x14ac:dyDescent="0.25">
      <c r="F183" s="101"/>
      <c r="G183" s="101"/>
      <c r="H183" s="101"/>
      <c r="I183" s="101"/>
      <c r="J183" s="101"/>
      <c r="K183" s="101"/>
    </row>
    <row r="184" spans="6:11" ht="15.75" customHeight="1" x14ac:dyDescent="0.25">
      <c r="F184" s="101"/>
      <c r="G184" s="101"/>
      <c r="H184" s="101"/>
      <c r="I184" s="101"/>
      <c r="J184" s="101"/>
      <c r="K184" s="101"/>
    </row>
    <row r="185" spans="6:11" ht="15.75" customHeight="1" x14ac:dyDescent="0.25">
      <c r="F185" s="101"/>
      <c r="G185" s="101"/>
      <c r="H185" s="101"/>
      <c r="I185" s="101"/>
      <c r="J185" s="101"/>
      <c r="K185" s="101"/>
    </row>
    <row r="186" spans="6:11" ht="15.75" customHeight="1" x14ac:dyDescent="0.25">
      <c r="F186" s="101"/>
      <c r="G186" s="101"/>
      <c r="H186" s="101"/>
      <c r="I186" s="101"/>
      <c r="J186" s="101"/>
      <c r="K186" s="101"/>
    </row>
    <row r="187" spans="6:11" ht="15.75" customHeight="1" x14ac:dyDescent="0.25">
      <c r="F187" s="101"/>
      <c r="G187" s="101"/>
      <c r="H187" s="101"/>
      <c r="I187" s="101"/>
      <c r="J187" s="101"/>
      <c r="K187" s="101"/>
    </row>
    <row r="188" spans="6:11" ht="15.75" customHeight="1" x14ac:dyDescent="0.25">
      <c r="F188" s="101"/>
      <c r="G188" s="101"/>
      <c r="H188" s="101"/>
      <c r="I188" s="101"/>
      <c r="J188" s="101"/>
      <c r="K188" s="101"/>
    </row>
    <row r="189" spans="6:11" ht="15.75" customHeight="1" x14ac:dyDescent="0.25">
      <c r="F189" s="101"/>
      <c r="G189" s="101"/>
      <c r="H189" s="101"/>
      <c r="I189" s="101"/>
      <c r="J189" s="101"/>
      <c r="K189" s="101"/>
    </row>
    <row r="190" spans="6:11" ht="15.75" customHeight="1" x14ac:dyDescent="0.25">
      <c r="F190" s="101"/>
      <c r="G190" s="101"/>
      <c r="H190" s="101"/>
      <c r="I190" s="101"/>
      <c r="J190" s="101"/>
      <c r="K190" s="101"/>
    </row>
    <row r="191" spans="6:11" ht="15.75" customHeight="1" x14ac:dyDescent="0.25">
      <c r="F191" s="101"/>
      <c r="G191" s="101"/>
      <c r="H191" s="101"/>
      <c r="I191" s="101"/>
      <c r="J191" s="101"/>
      <c r="K191" s="101"/>
    </row>
    <row r="192" spans="6:11" ht="15.75" customHeight="1" x14ac:dyDescent="0.25">
      <c r="F192" s="101"/>
      <c r="G192" s="101"/>
      <c r="H192" s="101"/>
      <c r="I192" s="101"/>
      <c r="J192" s="101"/>
      <c r="K192" s="101"/>
    </row>
    <row r="193" spans="6:11" ht="15.75" customHeight="1" x14ac:dyDescent="0.25">
      <c r="F193" s="101"/>
      <c r="G193" s="101"/>
      <c r="H193" s="101"/>
      <c r="I193" s="101"/>
      <c r="J193" s="101"/>
      <c r="K193" s="101"/>
    </row>
    <row r="194" spans="6:11" ht="15.75" customHeight="1" x14ac:dyDescent="0.25">
      <c r="F194" s="101"/>
      <c r="G194" s="101"/>
      <c r="H194" s="101"/>
      <c r="I194" s="101"/>
      <c r="J194" s="101"/>
      <c r="K194" s="101"/>
    </row>
    <row r="195" spans="6:11" ht="15.75" customHeight="1" x14ac:dyDescent="0.25">
      <c r="F195" s="101"/>
      <c r="G195" s="101"/>
      <c r="H195" s="101"/>
      <c r="I195" s="101"/>
      <c r="J195" s="101"/>
      <c r="K195" s="101"/>
    </row>
    <row r="196" spans="6:11" ht="15.75" customHeight="1" x14ac:dyDescent="0.25">
      <c r="F196" s="101"/>
      <c r="G196" s="101"/>
      <c r="H196" s="101"/>
      <c r="I196" s="101"/>
      <c r="J196" s="101"/>
      <c r="K196" s="101"/>
    </row>
    <row r="197" spans="6:11" ht="15.75" customHeight="1" x14ac:dyDescent="0.25">
      <c r="F197" s="101"/>
      <c r="G197" s="101"/>
      <c r="H197" s="101"/>
      <c r="I197" s="101"/>
      <c r="J197" s="101"/>
      <c r="K197" s="101"/>
    </row>
    <row r="198" spans="6:11" ht="15.75" customHeight="1" x14ac:dyDescent="0.25">
      <c r="F198" s="101"/>
      <c r="G198" s="101"/>
      <c r="H198" s="101"/>
      <c r="I198" s="101"/>
      <c r="J198" s="101"/>
      <c r="K198" s="101"/>
    </row>
    <row r="199" spans="6:11" ht="15.75" customHeight="1" x14ac:dyDescent="0.25">
      <c r="F199" s="101"/>
      <c r="G199" s="101"/>
      <c r="H199" s="101"/>
      <c r="I199" s="101"/>
      <c r="J199" s="101"/>
      <c r="K199" s="101"/>
    </row>
    <row r="200" spans="6:11" ht="15.75" customHeight="1" x14ac:dyDescent="0.25"/>
    <row r="201" spans="6:11" ht="15.75" customHeight="1" x14ac:dyDescent="0.25"/>
    <row r="202" spans="6:11" ht="15.75" customHeight="1" x14ac:dyDescent="0.25"/>
    <row r="203" spans="6:11" ht="15.75" customHeight="1" x14ac:dyDescent="0.25"/>
    <row r="204" spans="6:11" ht="15.75" customHeight="1" x14ac:dyDescent="0.25"/>
    <row r="205" spans="6:11" ht="15.75" customHeight="1" x14ac:dyDescent="0.25"/>
    <row r="206" spans="6:11" ht="15.75" customHeight="1" x14ac:dyDescent="0.25"/>
    <row r="207" spans="6:11" ht="15.75" customHeight="1" x14ac:dyDescent="0.25"/>
    <row r="208" spans="6:11"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spans="1:11" ht="15.75" customHeight="1" x14ac:dyDescent="0.25"/>
    <row r="498" spans="1:11" ht="15.75" customHeight="1" x14ac:dyDescent="0.25"/>
    <row r="499" spans="1:11" ht="15.75" customHeight="1" x14ac:dyDescent="0.25"/>
    <row r="500" spans="1:11" ht="15.75" customHeight="1" x14ac:dyDescent="0.25"/>
    <row r="501" spans="1:11" ht="15.75" customHeight="1" x14ac:dyDescent="0.25"/>
    <row r="502" spans="1:11" ht="15.75" customHeight="1" x14ac:dyDescent="0.25"/>
    <row r="503" spans="1:11" ht="15.75" customHeight="1" x14ac:dyDescent="0.25"/>
    <row r="504" spans="1:11" ht="15.75" customHeight="1" x14ac:dyDescent="0.25"/>
    <row r="505" spans="1:11" ht="15.75" customHeight="1" x14ac:dyDescent="0.25"/>
    <row r="506" spans="1:11" ht="15.75" customHeight="1" x14ac:dyDescent="0.25"/>
    <row r="507" spans="1:11" ht="15.75" customHeight="1" x14ac:dyDescent="0.25"/>
    <row r="508" spans="1:11" ht="15.75" customHeight="1" x14ac:dyDescent="0.25"/>
    <row r="509" spans="1:11" ht="15.75" customHeight="1" x14ac:dyDescent="0.25">
      <c r="A509" s="102"/>
      <c r="F509" s="101"/>
      <c r="G509" s="101"/>
      <c r="H509" s="101"/>
      <c r="I509" s="101"/>
      <c r="J509" s="101"/>
      <c r="K509" s="101"/>
    </row>
    <row r="510" spans="1:11" ht="15.75" customHeight="1" x14ac:dyDescent="0.25">
      <c r="A510" s="102"/>
      <c r="F510" s="101"/>
      <c r="G510" s="101"/>
      <c r="H510" s="101"/>
      <c r="I510" s="101"/>
      <c r="J510" s="101"/>
      <c r="K510" s="101"/>
    </row>
    <row r="511" spans="1:11" ht="15.75" customHeight="1" x14ac:dyDescent="0.25">
      <c r="A511" s="102"/>
      <c r="F511" s="101"/>
      <c r="G511" s="101"/>
      <c r="H511" s="101"/>
      <c r="I511" s="101"/>
      <c r="J511" s="101"/>
      <c r="K511" s="101"/>
    </row>
    <row r="512" spans="1:11" ht="15.75" customHeight="1" x14ac:dyDescent="0.25">
      <c r="A512" s="102"/>
      <c r="F512" s="101"/>
      <c r="G512" s="101"/>
      <c r="H512" s="101"/>
      <c r="I512" s="101"/>
      <c r="J512" s="101"/>
      <c r="K512" s="101"/>
    </row>
    <row r="513" spans="1:11" ht="15.75" customHeight="1" x14ac:dyDescent="0.25">
      <c r="A513" s="102"/>
      <c r="F513" s="101"/>
      <c r="G513" s="101"/>
      <c r="H513" s="101"/>
      <c r="I513" s="101"/>
      <c r="J513" s="101"/>
      <c r="K513" s="101"/>
    </row>
    <row r="514" spans="1:11" ht="15.75" customHeight="1" x14ac:dyDescent="0.25">
      <c r="A514" s="102"/>
      <c r="F514" s="101"/>
      <c r="G514" s="101"/>
      <c r="H514" s="101"/>
      <c r="I514" s="101"/>
      <c r="J514" s="101"/>
      <c r="K514" s="101"/>
    </row>
    <row r="515" spans="1:11" ht="15.75" customHeight="1" x14ac:dyDescent="0.25">
      <c r="A515" s="102"/>
      <c r="F515" s="101"/>
      <c r="G515" s="101"/>
      <c r="H515" s="101"/>
      <c r="I515" s="101"/>
      <c r="J515" s="101"/>
      <c r="K515" s="101"/>
    </row>
    <row r="516" spans="1:11" ht="15.75" customHeight="1" x14ac:dyDescent="0.25">
      <c r="A516" s="102"/>
      <c r="F516" s="101"/>
      <c r="G516" s="101"/>
      <c r="H516" s="101"/>
      <c r="I516" s="101"/>
      <c r="J516" s="101"/>
      <c r="K516" s="101"/>
    </row>
    <row r="517" spans="1:11" ht="15.75" customHeight="1" x14ac:dyDescent="0.25">
      <c r="A517" s="102"/>
      <c r="F517" s="101"/>
      <c r="G517" s="101"/>
      <c r="H517" s="101"/>
      <c r="I517" s="101"/>
      <c r="J517" s="101"/>
      <c r="K517" s="101"/>
    </row>
    <row r="518" spans="1:11" ht="15.75" customHeight="1" x14ac:dyDescent="0.25">
      <c r="A518" s="102"/>
      <c r="F518" s="101"/>
      <c r="G518" s="101"/>
      <c r="H518" s="101"/>
      <c r="I518" s="101"/>
      <c r="J518" s="101"/>
      <c r="K518" s="101"/>
    </row>
    <row r="519" spans="1:11" ht="15.75" customHeight="1" x14ac:dyDescent="0.25">
      <c r="A519" s="102"/>
      <c r="F519" s="101"/>
      <c r="G519" s="101"/>
      <c r="H519" s="101"/>
      <c r="I519" s="101"/>
      <c r="J519" s="101"/>
      <c r="K519" s="101"/>
    </row>
    <row r="520" spans="1:11" ht="15.75" customHeight="1" x14ac:dyDescent="0.25">
      <c r="A520" s="102"/>
      <c r="F520" s="101"/>
      <c r="G520" s="101"/>
      <c r="H520" s="101"/>
      <c r="I520" s="101"/>
      <c r="J520" s="101"/>
      <c r="K520" s="101"/>
    </row>
    <row r="521" spans="1:11" ht="15.75" customHeight="1" x14ac:dyDescent="0.25">
      <c r="A521" s="102"/>
      <c r="F521" s="101"/>
      <c r="G521" s="101"/>
      <c r="H521" s="101"/>
      <c r="I521" s="101"/>
      <c r="J521" s="101"/>
      <c r="K521" s="101"/>
    </row>
    <row r="522" spans="1:11" ht="15.75" customHeight="1" x14ac:dyDescent="0.25">
      <c r="A522" s="102"/>
      <c r="F522" s="101"/>
      <c r="G522" s="101"/>
      <c r="H522" s="101"/>
      <c r="I522" s="101"/>
      <c r="J522" s="101"/>
      <c r="K522" s="101"/>
    </row>
    <row r="523" spans="1:11" ht="15.75" customHeight="1" x14ac:dyDescent="0.25">
      <c r="A523" s="102"/>
      <c r="F523" s="101"/>
      <c r="G523" s="101"/>
      <c r="H523" s="101"/>
      <c r="I523" s="101"/>
      <c r="J523" s="101"/>
      <c r="K523" s="101"/>
    </row>
    <row r="524" spans="1:11" ht="15.75" customHeight="1" x14ac:dyDescent="0.25">
      <c r="A524" s="102"/>
      <c r="F524" s="101"/>
      <c r="G524" s="101"/>
      <c r="H524" s="101"/>
      <c r="I524" s="101"/>
      <c r="J524" s="101"/>
      <c r="K524" s="101"/>
    </row>
    <row r="525" spans="1:11" ht="15.75" customHeight="1" x14ac:dyDescent="0.25">
      <c r="A525" s="102"/>
      <c r="F525" s="101"/>
      <c r="G525" s="101"/>
      <c r="H525" s="101"/>
      <c r="I525" s="101"/>
      <c r="J525" s="101"/>
      <c r="K525" s="101"/>
    </row>
    <row r="526" spans="1:11" ht="15.75" customHeight="1" x14ac:dyDescent="0.25">
      <c r="A526" s="102"/>
      <c r="F526" s="101"/>
      <c r="G526" s="101"/>
      <c r="H526" s="101"/>
      <c r="I526" s="101"/>
      <c r="J526" s="101"/>
      <c r="K526" s="101"/>
    </row>
    <row r="527" spans="1:11" ht="15.75" customHeight="1" x14ac:dyDescent="0.25">
      <c r="A527" s="102"/>
      <c r="F527" s="101"/>
      <c r="G527" s="101"/>
      <c r="H527" s="101"/>
      <c r="I527" s="101"/>
      <c r="J527" s="101"/>
      <c r="K527" s="101"/>
    </row>
    <row r="528" spans="1:11" ht="15.75" customHeight="1" x14ac:dyDescent="0.25">
      <c r="A528" s="102"/>
      <c r="F528" s="101"/>
      <c r="G528" s="101"/>
      <c r="H528" s="101"/>
      <c r="I528" s="101"/>
      <c r="J528" s="101"/>
      <c r="K528" s="101"/>
    </row>
    <row r="529" spans="1:11" ht="15.75" customHeight="1" x14ac:dyDescent="0.25">
      <c r="A529" s="102"/>
      <c r="F529" s="101"/>
      <c r="G529" s="101"/>
      <c r="H529" s="101"/>
      <c r="I529" s="101"/>
      <c r="J529" s="101"/>
      <c r="K529" s="101"/>
    </row>
    <row r="530" spans="1:11" ht="15.75" customHeight="1" x14ac:dyDescent="0.25">
      <c r="A530" s="102"/>
      <c r="F530" s="101"/>
      <c r="G530" s="101"/>
      <c r="H530" s="101"/>
      <c r="I530" s="101"/>
      <c r="J530" s="101"/>
      <c r="K530" s="101"/>
    </row>
    <row r="531" spans="1:11" ht="15.75" customHeight="1" x14ac:dyDescent="0.25">
      <c r="A531" s="102"/>
      <c r="F531" s="101"/>
      <c r="G531" s="101"/>
      <c r="H531" s="101"/>
      <c r="I531" s="101"/>
      <c r="J531" s="101"/>
      <c r="K531" s="101"/>
    </row>
    <row r="532" spans="1:11" ht="15.75" customHeight="1" x14ac:dyDescent="0.25">
      <c r="A532" s="102"/>
      <c r="F532" s="101"/>
      <c r="G532" s="101"/>
      <c r="H532" s="101"/>
      <c r="I532" s="101"/>
      <c r="J532" s="101"/>
      <c r="K532" s="101"/>
    </row>
    <row r="533" spans="1:11" ht="15.75" customHeight="1" x14ac:dyDescent="0.25">
      <c r="A533" s="102"/>
      <c r="F533" s="101"/>
      <c r="G533" s="101"/>
      <c r="H533" s="101"/>
      <c r="I533" s="101"/>
      <c r="J533" s="101"/>
      <c r="K533" s="101"/>
    </row>
    <row r="534" spans="1:11" ht="15.75" customHeight="1" x14ac:dyDescent="0.25">
      <c r="A534" s="102"/>
      <c r="F534" s="101"/>
      <c r="G534" s="101"/>
      <c r="H534" s="101"/>
      <c r="I534" s="101"/>
      <c r="J534" s="101"/>
      <c r="K534" s="101"/>
    </row>
    <row r="535" spans="1:11" ht="15.75" customHeight="1" x14ac:dyDescent="0.25">
      <c r="A535" s="102"/>
      <c r="F535" s="101"/>
      <c r="G535" s="101"/>
      <c r="H535" s="101"/>
      <c r="I535" s="101"/>
      <c r="J535" s="101"/>
      <c r="K535" s="101"/>
    </row>
    <row r="536" spans="1:11" ht="15.75" customHeight="1" x14ac:dyDescent="0.25">
      <c r="A536" s="102"/>
      <c r="F536" s="101"/>
      <c r="G536" s="101"/>
      <c r="H536" s="101"/>
      <c r="I536" s="101"/>
      <c r="J536" s="101"/>
      <c r="K536" s="101"/>
    </row>
    <row r="537" spans="1:11" ht="15.75" customHeight="1" x14ac:dyDescent="0.25">
      <c r="A537" s="102"/>
      <c r="F537" s="101"/>
      <c r="G537" s="101"/>
      <c r="H537" s="101"/>
      <c r="I537" s="101"/>
      <c r="J537" s="101"/>
      <c r="K537" s="101"/>
    </row>
    <row r="538" spans="1:11" ht="15.75" customHeight="1" x14ac:dyDescent="0.25">
      <c r="A538" s="102"/>
      <c r="F538" s="101"/>
      <c r="G538" s="101"/>
      <c r="H538" s="101"/>
      <c r="I538" s="101"/>
      <c r="J538" s="101"/>
      <c r="K538" s="101"/>
    </row>
    <row r="539" spans="1:11" ht="15.75" customHeight="1" x14ac:dyDescent="0.25">
      <c r="A539" s="102"/>
      <c r="F539" s="101"/>
      <c r="G539" s="101"/>
      <c r="H539" s="101"/>
      <c r="I539" s="101"/>
      <c r="J539" s="101"/>
      <c r="K539" s="101"/>
    </row>
    <row r="540" spans="1:11" ht="15.75" customHeight="1" x14ac:dyDescent="0.25">
      <c r="A540" s="102"/>
      <c r="F540" s="101"/>
      <c r="G540" s="101"/>
      <c r="H540" s="101"/>
      <c r="I540" s="101"/>
      <c r="J540" s="101"/>
      <c r="K540" s="101"/>
    </row>
    <row r="541" spans="1:11" ht="15.75" customHeight="1" x14ac:dyDescent="0.25">
      <c r="A541" s="102"/>
      <c r="F541" s="101"/>
      <c r="G541" s="101"/>
      <c r="H541" s="101"/>
      <c r="I541" s="101"/>
      <c r="J541" s="101"/>
      <c r="K541" s="101"/>
    </row>
    <row r="542" spans="1:11" ht="15.75" customHeight="1" x14ac:dyDescent="0.25">
      <c r="A542" s="102"/>
      <c r="F542" s="101"/>
      <c r="G542" s="101"/>
      <c r="H542" s="101"/>
      <c r="I542" s="101"/>
      <c r="J542" s="101"/>
      <c r="K542" s="101"/>
    </row>
    <row r="543" spans="1:11" ht="15.75" customHeight="1" x14ac:dyDescent="0.25">
      <c r="A543" s="102"/>
      <c r="F543" s="101"/>
      <c r="G543" s="101"/>
      <c r="H543" s="101"/>
      <c r="I543" s="101"/>
      <c r="J543" s="101"/>
      <c r="K543" s="101"/>
    </row>
    <row r="544" spans="1:11" ht="15.75" customHeight="1" x14ac:dyDescent="0.25">
      <c r="A544" s="102"/>
      <c r="F544" s="101"/>
      <c r="G544" s="101"/>
      <c r="H544" s="101"/>
      <c r="I544" s="101"/>
      <c r="J544" s="101"/>
      <c r="K544" s="101"/>
    </row>
    <row r="545" spans="1:11" ht="15.75" customHeight="1" x14ac:dyDescent="0.25">
      <c r="A545" s="102"/>
      <c r="F545" s="101"/>
      <c r="G545" s="101"/>
      <c r="H545" s="101"/>
      <c r="I545" s="101"/>
      <c r="J545" s="101"/>
      <c r="K545" s="101"/>
    </row>
    <row r="546" spans="1:11" ht="15.75" customHeight="1" x14ac:dyDescent="0.25">
      <c r="A546" s="102"/>
      <c r="F546" s="101"/>
      <c r="G546" s="101"/>
      <c r="H546" s="101"/>
      <c r="I546" s="101"/>
      <c r="J546" s="101"/>
      <c r="K546" s="101"/>
    </row>
    <row r="547" spans="1:11" ht="15.75" customHeight="1" x14ac:dyDescent="0.25">
      <c r="A547" s="102"/>
      <c r="F547" s="101"/>
      <c r="G547" s="101"/>
      <c r="H547" s="101"/>
      <c r="I547" s="101"/>
      <c r="J547" s="101"/>
      <c r="K547" s="101"/>
    </row>
    <row r="548" spans="1:11" ht="15.75" customHeight="1" x14ac:dyDescent="0.25">
      <c r="A548" s="102"/>
      <c r="F548" s="101"/>
      <c r="G548" s="101"/>
      <c r="H548" s="101"/>
      <c r="I548" s="101"/>
      <c r="J548" s="101"/>
      <c r="K548" s="101"/>
    </row>
    <row r="549" spans="1:11" ht="15.75" customHeight="1" x14ac:dyDescent="0.25">
      <c r="A549" s="102"/>
      <c r="F549" s="101"/>
      <c r="G549" s="101"/>
      <c r="H549" s="101"/>
      <c r="I549" s="101"/>
      <c r="J549" s="101"/>
      <c r="K549" s="101"/>
    </row>
    <row r="550" spans="1:11" ht="15.75" customHeight="1" x14ac:dyDescent="0.25">
      <c r="A550" s="102"/>
      <c r="F550" s="101"/>
      <c r="G550" s="101"/>
      <c r="H550" s="101"/>
      <c r="I550" s="101"/>
      <c r="J550" s="101"/>
      <c r="K550" s="101"/>
    </row>
    <row r="551" spans="1:11" ht="15.75" customHeight="1" x14ac:dyDescent="0.25">
      <c r="A551" s="102"/>
      <c r="F551" s="101"/>
      <c r="G551" s="101"/>
      <c r="H551" s="101"/>
      <c r="I551" s="101"/>
      <c r="J551" s="101"/>
      <c r="K551" s="101"/>
    </row>
    <row r="552" spans="1:11" ht="15.75" customHeight="1" x14ac:dyDescent="0.25">
      <c r="A552" s="102"/>
      <c r="F552" s="101"/>
      <c r="G552" s="101"/>
      <c r="H552" s="101"/>
      <c r="I552" s="101"/>
      <c r="J552" s="101"/>
      <c r="K552" s="101"/>
    </row>
    <row r="553" spans="1:11" ht="15.75" customHeight="1" x14ac:dyDescent="0.25">
      <c r="A553" s="102"/>
      <c r="F553" s="101"/>
      <c r="G553" s="101"/>
      <c r="H553" s="101"/>
      <c r="I553" s="101"/>
      <c r="J553" s="101"/>
      <c r="K553" s="101"/>
    </row>
    <row r="554" spans="1:11" ht="15.75" customHeight="1" x14ac:dyDescent="0.25">
      <c r="A554" s="102"/>
      <c r="F554" s="101"/>
      <c r="G554" s="101"/>
      <c r="H554" s="101"/>
      <c r="I554" s="101"/>
      <c r="J554" s="101"/>
      <c r="K554" s="101"/>
    </row>
    <row r="555" spans="1:11" ht="15.75" customHeight="1" x14ac:dyDescent="0.25">
      <c r="A555" s="102"/>
      <c r="F555" s="101"/>
      <c r="G555" s="101"/>
      <c r="H555" s="101"/>
      <c r="I555" s="101"/>
      <c r="J555" s="101"/>
      <c r="K555" s="101"/>
    </row>
    <row r="556" spans="1:11" ht="15.75" customHeight="1" x14ac:dyDescent="0.25">
      <c r="A556" s="102"/>
      <c r="F556" s="101"/>
      <c r="G556" s="101"/>
      <c r="H556" s="101"/>
      <c r="I556" s="101"/>
      <c r="J556" s="101"/>
      <c r="K556" s="101"/>
    </row>
    <row r="557" spans="1:11" ht="15.75" customHeight="1" x14ac:dyDescent="0.25">
      <c r="A557" s="102"/>
      <c r="F557" s="101"/>
      <c r="G557" s="101"/>
      <c r="H557" s="101"/>
      <c r="I557" s="101"/>
      <c r="J557" s="101"/>
      <c r="K557" s="101"/>
    </row>
    <row r="558" spans="1:11" ht="15.75" customHeight="1" x14ac:dyDescent="0.25">
      <c r="A558" s="102"/>
      <c r="F558" s="101"/>
      <c r="G558" s="101"/>
      <c r="H558" s="101"/>
      <c r="I558" s="101"/>
      <c r="J558" s="101"/>
      <c r="K558" s="101"/>
    </row>
    <row r="559" spans="1:11" ht="15.75" customHeight="1" x14ac:dyDescent="0.25">
      <c r="A559" s="102"/>
      <c r="F559" s="101"/>
      <c r="G559" s="101"/>
      <c r="H559" s="101"/>
      <c r="I559" s="101"/>
      <c r="J559" s="101"/>
      <c r="K559" s="101"/>
    </row>
    <row r="560" spans="1:11" ht="15.75" customHeight="1" x14ac:dyDescent="0.25">
      <c r="A560" s="102"/>
      <c r="F560" s="101"/>
      <c r="G560" s="101"/>
      <c r="H560" s="101"/>
      <c r="I560" s="101"/>
      <c r="J560" s="101"/>
      <c r="K560" s="101"/>
    </row>
    <row r="561" spans="1:11" ht="15.75" customHeight="1" x14ac:dyDescent="0.25">
      <c r="A561" s="102"/>
      <c r="F561" s="101"/>
      <c r="G561" s="101"/>
      <c r="H561" s="101"/>
      <c r="I561" s="101"/>
      <c r="J561" s="101"/>
      <c r="K561" s="101"/>
    </row>
    <row r="562" spans="1:11" ht="15.75" customHeight="1" x14ac:dyDescent="0.25">
      <c r="A562" s="102"/>
      <c r="F562" s="101"/>
      <c r="G562" s="101"/>
      <c r="H562" s="101"/>
      <c r="I562" s="101"/>
      <c r="J562" s="101"/>
      <c r="K562" s="101"/>
    </row>
    <row r="563" spans="1:11" ht="15.75" customHeight="1" x14ac:dyDescent="0.25">
      <c r="A563" s="102"/>
      <c r="F563" s="101"/>
      <c r="G563" s="101"/>
      <c r="H563" s="101"/>
      <c r="I563" s="101"/>
      <c r="J563" s="101"/>
      <c r="K563" s="101"/>
    </row>
    <row r="564" spans="1:11" ht="15.75" customHeight="1" x14ac:dyDescent="0.25">
      <c r="A564" s="102"/>
      <c r="F564" s="101"/>
      <c r="G564" s="101"/>
      <c r="H564" s="101"/>
      <c r="I564" s="101"/>
      <c r="J564" s="101"/>
      <c r="K564" s="101"/>
    </row>
    <row r="565" spans="1:11" ht="15.75" customHeight="1" x14ac:dyDescent="0.25">
      <c r="A565" s="102"/>
      <c r="F565" s="101"/>
      <c r="G565" s="101"/>
      <c r="H565" s="101"/>
      <c r="I565" s="101"/>
      <c r="J565" s="101"/>
      <c r="K565" s="101"/>
    </row>
    <row r="566" spans="1:11" ht="15.75" customHeight="1" x14ac:dyDescent="0.25">
      <c r="A566" s="102"/>
      <c r="F566" s="101"/>
      <c r="G566" s="101"/>
      <c r="H566" s="101"/>
      <c r="I566" s="101"/>
      <c r="J566" s="101"/>
      <c r="K566" s="101"/>
    </row>
    <row r="567" spans="1:11" ht="15.75" customHeight="1" x14ac:dyDescent="0.25">
      <c r="A567" s="102"/>
      <c r="F567" s="101"/>
      <c r="G567" s="101"/>
      <c r="H567" s="101"/>
      <c r="I567" s="101"/>
      <c r="J567" s="101"/>
      <c r="K567" s="101"/>
    </row>
    <row r="568" spans="1:11" ht="15.75" customHeight="1" x14ac:dyDescent="0.25">
      <c r="A568" s="102"/>
      <c r="F568" s="101"/>
      <c r="G568" s="101"/>
      <c r="H568" s="101"/>
      <c r="I568" s="101"/>
      <c r="J568" s="101"/>
      <c r="K568" s="101"/>
    </row>
    <row r="569" spans="1:11" ht="15.75" customHeight="1" x14ac:dyDescent="0.25">
      <c r="A569" s="102"/>
      <c r="F569" s="101"/>
      <c r="G569" s="101"/>
      <c r="H569" s="101"/>
      <c r="I569" s="101"/>
      <c r="J569" s="101"/>
      <c r="K569" s="101"/>
    </row>
    <row r="570" spans="1:11" ht="15.75" customHeight="1" x14ac:dyDescent="0.25">
      <c r="A570" s="102"/>
      <c r="F570" s="101"/>
      <c r="G570" s="101"/>
      <c r="H570" s="101"/>
      <c r="I570" s="101"/>
      <c r="J570" s="101"/>
      <c r="K570" s="101"/>
    </row>
    <row r="571" spans="1:11" ht="15.75" customHeight="1" x14ac:dyDescent="0.25">
      <c r="A571" s="102"/>
      <c r="F571" s="101"/>
      <c r="G571" s="101"/>
      <c r="H571" s="101"/>
      <c r="I571" s="101"/>
      <c r="J571" s="101"/>
      <c r="K571" s="101"/>
    </row>
    <row r="572" spans="1:11" ht="15.75" customHeight="1" x14ac:dyDescent="0.25">
      <c r="A572" s="102"/>
      <c r="F572" s="101"/>
      <c r="G572" s="101"/>
      <c r="H572" s="101"/>
      <c r="I572" s="101"/>
      <c r="J572" s="101"/>
      <c r="K572" s="101"/>
    </row>
    <row r="573" spans="1:11" ht="15.75" customHeight="1" x14ac:dyDescent="0.25">
      <c r="A573" s="102"/>
      <c r="F573" s="101"/>
      <c r="G573" s="101"/>
      <c r="H573" s="101"/>
      <c r="I573" s="101"/>
      <c r="J573" s="101"/>
      <c r="K573" s="101"/>
    </row>
    <row r="574" spans="1:11" ht="15.75" customHeight="1" x14ac:dyDescent="0.25">
      <c r="A574" s="102"/>
      <c r="F574" s="101"/>
      <c r="G574" s="101"/>
      <c r="H574" s="101"/>
      <c r="I574" s="101"/>
      <c r="J574" s="101"/>
      <c r="K574" s="101"/>
    </row>
    <row r="575" spans="1:11" ht="15.75" customHeight="1" x14ac:dyDescent="0.25">
      <c r="A575" s="102"/>
      <c r="F575" s="101"/>
      <c r="G575" s="101"/>
      <c r="H575" s="101"/>
      <c r="I575" s="101"/>
      <c r="J575" s="101"/>
      <c r="K575" s="101"/>
    </row>
    <row r="576" spans="1:11" ht="15.75" customHeight="1" x14ac:dyDescent="0.25">
      <c r="A576" s="102"/>
      <c r="F576" s="101"/>
      <c r="G576" s="101"/>
      <c r="H576" s="101"/>
      <c r="I576" s="101"/>
      <c r="J576" s="101"/>
      <c r="K576" s="101"/>
    </row>
    <row r="577" spans="1:11" ht="15.75" customHeight="1" x14ac:dyDescent="0.25">
      <c r="A577" s="102"/>
      <c r="F577" s="101"/>
      <c r="G577" s="101"/>
      <c r="H577" s="101"/>
      <c r="I577" s="101"/>
      <c r="J577" s="101"/>
      <c r="K577" s="101"/>
    </row>
    <row r="578" spans="1:11" ht="15.75" customHeight="1" x14ac:dyDescent="0.25">
      <c r="A578" s="102"/>
      <c r="F578" s="101"/>
      <c r="G578" s="101"/>
      <c r="H578" s="101"/>
      <c r="I578" s="101"/>
      <c r="J578" s="101"/>
      <c r="K578" s="101"/>
    </row>
    <row r="579" spans="1:11" ht="15.75" customHeight="1" x14ac:dyDescent="0.25">
      <c r="A579" s="102"/>
      <c r="F579" s="101"/>
      <c r="G579" s="101"/>
      <c r="H579" s="101"/>
      <c r="I579" s="101"/>
      <c r="J579" s="101"/>
      <c r="K579" s="101"/>
    </row>
    <row r="580" spans="1:11" ht="15.75" customHeight="1" x14ac:dyDescent="0.25">
      <c r="A580" s="102"/>
      <c r="F580" s="101"/>
      <c r="G580" s="101"/>
      <c r="H580" s="101"/>
      <c r="I580" s="101"/>
      <c r="J580" s="101"/>
      <c r="K580" s="101"/>
    </row>
    <row r="581" spans="1:11" ht="15.75" customHeight="1" x14ac:dyDescent="0.25">
      <c r="A581" s="102"/>
      <c r="F581" s="101"/>
      <c r="G581" s="101"/>
      <c r="H581" s="101"/>
      <c r="I581" s="101"/>
      <c r="J581" s="101"/>
      <c r="K581" s="101"/>
    </row>
    <row r="582" spans="1:11" ht="15.75" customHeight="1" x14ac:dyDescent="0.25">
      <c r="A582" s="102"/>
      <c r="F582" s="101"/>
      <c r="G582" s="101"/>
      <c r="H582" s="101"/>
      <c r="I582" s="101"/>
      <c r="J582" s="101"/>
      <c r="K582" s="101"/>
    </row>
    <row r="583" spans="1:11" ht="15.75" customHeight="1" x14ac:dyDescent="0.25">
      <c r="A583" s="102"/>
      <c r="F583" s="101"/>
      <c r="G583" s="101"/>
      <c r="H583" s="101"/>
      <c r="I583" s="101"/>
      <c r="J583" s="101"/>
      <c r="K583" s="101"/>
    </row>
    <row r="584" spans="1:11" ht="15.75" customHeight="1" x14ac:dyDescent="0.25">
      <c r="A584" s="102"/>
      <c r="F584" s="101"/>
      <c r="G584" s="101"/>
      <c r="H584" s="101"/>
      <c r="I584" s="101"/>
      <c r="J584" s="101"/>
      <c r="K584" s="101"/>
    </row>
    <row r="585" spans="1:11" ht="15.75" customHeight="1" x14ac:dyDescent="0.25">
      <c r="A585" s="102"/>
      <c r="F585" s="101"/>
      <c r="G585" s="101"/>
      <c r="H585" s="101"/>
      <c r="I585" s="101"/>
      <c r="J585" s="101"/>
      <c r="K585" s="101"/>
    </row>
    <row r="586" spans="1:11" ht="15.75" customHeight="1" x14ac:dyDescent="0.25">
      <c r="A586" s="102"/>
      <c r="F586" s="101"/>
      <c r="G586" s="101"/>
      <c r="H586" s="101"/>
      <c r="I586" s="101"/>
      <c r="J586" s="101"/>
      <c r="K586" s="101"/>
    </row>
    <row r="587" spans="1:11" ht="15.75" customHeight="1" x14ac:dyDescent="0.25">
      <c r="A587" s="102"/>
      <c r="F587" s="101"/>
      <c r="G587" s="101"/>
      <c r="H587" s="101"/>
      <c r="I587" s="101"/>
      <c r="J587" s="101"/>
      <c r="K587" s="101"/>
    </row>
    <row r="588" spans="1:11" ht="15.75" customHeight="1" x14ac:dyDescent="0.25">
      <c r="A588" s="102"/>
      <c r="F588" s="101"/>
      <c r="G588" s="101"/>
      <c r="H588" s="101"/>
      <c r="I588" s="101"/>
      <c r="J588" s="101"/>
      <c r="K588" s="101"/>
    </row>
    <row r="589" spans="1:11" ht="15.75" customHeight="1" x14ac:dyDescent="0.25">
      <c r="A589" s="102"/>
      <c r="F589" s="101"/>
      <c r="G589" s="101"/>
      <c r="H589" s="101"/>
      <c r="I589" s="101"/>
      <c r="J589" s="101"/>
      <c r="K589" s="101"/>
    </row>
    <row r="590" spans="1:11" ht="15.75" customHeight="1" x14ac:dyDescent="0.25">
      <c r="A590" s="102"/>
      <c r="F590" s="101"/>
      <c r="G590" s="101"/>
      <c r="H590" s="101"/>
      <c r="I590" s="101"/>
      <c r="J590" s="101"/>
      <c r="K590" s="101"/>
    </row>
    <row r="591" spans="1:11" ht="15.75" customHeight="1" x14ac:dyDescent="0.25">
      <c r="A591" s="102"/>
      <c r="F591" s="101"/>
      <c r="G591" s="101"/>
      <c r="H591" s="101"/>
      <c r="I591" s="101"/>
      <c r="J591" s="101"/>
      <c r="K591" s="101"/>
    </row>
    <row r="592" spans="1:11" ht="15.75" customHeight="1" x14ac:dyDescent="0.25">
      <c r="A592" s="102"/>
      <c r="F592" s="101"/>
      <c r="G592" s="101"/>
      <c r="H592" s="101"/>
      <c r="I592" s="101"/>
      <c r="J592" s="101"/>
      <c r="K592" s="101"/>
    </row>
    <row r="593" spans="1:11" ht="15.75" customHeight="1" x14ac:dyDescent="0.25">
      <c r="A593" s="102"/>
      <c r="F593" s="101"/>
      <c r="G593" s="101"/>
      <c r="H593" s="101"/>
      <c r="I593" s="101"/>
      <c r="J593" s="101"/>
      <c r="K593" s="101"/>
    </row>
    <row r="594" spans="1:11" ht="15.75" customHeight="1" x14ac:dyDescent="0.25">
      <c r="A594" s="102"/>
      <c r="F594" s="101"/>
      <c r="G594" s="101"/>
      <c r="H594" s="101"/>
      <c r="I594" s="101"/>
      <c r="J594" s="101"/>
      <c r="K594" s="101"/>
    </row>
    <row r="595" spans="1:11" ht="15.75" customHeight="1" x14ac:dyDescent="0.25">
      <c r="A595" s="102"/>
      <c r="F595" s="101"/>
      <c r="G595" s="101"/>
      <c r="H595" s="101"/>
      <c r="I595" s="101"/>
      <c r="J595" s="101"/>
      <c r="K595" s="101"/>
    </row>
    <row r="596" spans="1:11" ht="15.75" customHeight="1" x14ac:dyDescent="0.25">
      <c r="A596" s="102"/>
      <c r="F596" s="101"/>
      <c r="G596" s="101"/>
      <c r="H596" s="101"/>
      <c r="I596" s="101"/>
      <c r="J596" s="101"/>
      <c r="K596" s="101"/>
    </row>
    <row r="597" spans="1:11" ht="15.75" customHeight="1" x14ac:dyDescent="0.25">
      <c r="A597" s="102"/>
      <c r="F597" s="101"/>
      <c r="G597" s="101"/>
      <c r="H597" s="101"/>
      <c r="I597" s="101"/>
      <c r="J597" s="101"/>
      <c r="K597" s="101"/>
    </row>
    <row r="598" spans="1:11" ht="15.75" customHeight="1" x14ac:dyDescent="0.25">
      <c r="A598" s="102"/>
      <c r="F598" s="101"/>
      <c r="G598" s="101"/>
      <c r="H598" s="101"/>
      <c r="I598" s="101"/>
      <c r="J598" s="101"/>
      <c r="K598" s="101"/>
    </row>
    <row r="599" spans="1:11" ht="15.75" customHeight="1" x14ac:dyDescent="0.25">
      <c r="A599" s="102"/>
      <c r="F599" s="101"/>
      <c r="G599" s="101"/>
      <c r="H599" s="101"/>
      <c r="I599" s="101"/>
      <c r="J599" s="101"/>
      <c r="K599" s="101"/>
    </row>
    <row r="600" spans="1:11" ht="15.75" customHeight="1" x14ac:dyDescent="0.25">
      <c r="A600" s="102"/>
      <c r="F600" s="101"/>
      <c r="G600" s="101"/>
      <c r="H600" s="101"/>
      <c r="I600" s="101"/>
      <c r="J600" s="101"/>
      <c r="K600" s="101"/>
    </row>
    <row r="601" spans="1:11" ht="15.75" customHeight="1" x14ac:dyDescent="0.25">
      <c r="A601" s="102"/>
      <c r="F601" s="101"/>
      <c r="G601" s="101"/>
      <c r="H601" s="101"/>
      <c r="I601" s="101"/>
      <c r="J601" s="101"/>
      <c r="K601" s="101"/>
    </row>
    <row r="602" spans="1:11" ht="15.75" customHeight="1" x14ac:dyDescent="0.25">
      <c r="A602" s="102"/>
      <c r="F602" s="101"/>
      <c r="G602" s="101"/>
      <c r="H602" s="101"/>
      <c r="I602" s="101"/>
      <c r="J602" s="101"/>
      <c r="K602" s="101"/>
    </row>
    <row r="603" spans="1:11" ht="15.75" customHeight="1" x14ac:dyDescent="0.25">
      <c r="A603" s="102"/>
      <c r="F603" s="101"/>
      <c r="G603" s="101"/>
      <c r="H603" s="101"/>
      <c r="I603" s="101"/>
      <c r="J603" s="101"/>
      <c r="K603" s="101"/>
    </row>
    <row r="604" spans="1:11" ht="15.75" customHeight="1" x14ac:dyDescent="0.25">
      <c r="A604" s="102"/>
      <c r="F604" s="101"/>
      <c r="G604" s="101"/>
      <c r="H604" s="101"/>
      <c r="I604" s="101"/>
      <c r="J604" s="101"/>
      <c r="K604" s="101"/>
    </row>
    <row r="605" spans="1:11" ht="15.75" customHeight="1" x14ac:dyDescent="0.25">
      <c r="A605" s="102"/>
      <c r="F605" s="101"/>
      <c r="G605" s="101"/>
      <c r="H605" s="101"/>
      <c r="I605" s="101"/>
      <c r="J605" s="101"/>
      <c r="K605" s="101"/>
    </row>
    <row r="606" spans="1:11" ht="15.75" customHeight="1" x14ac:dyDescent="0.25">
      <c r="A606" s="102"/>
      <c r="F606" s="101"/>
      <c r="G606" s="101"/>
      <c r="H606" s="101"/>
      <c r="I606" s="101"/>
      <c r="J606" s="101"/>
      <c r="K606" s="101"/>
    </row>
    <row r="607" spans="1:11" ht="15.75" customHeight="1" x14ac:dyDescent="0.25">
      <c r="A607" s="102"/>
      <c r="F607" s="101"/>
      <c r="G607" s="101"/>
      <c r="H607" s="101"/>
      <c r="I607" s="101"/>
      <c r="J607" s="101"/>
      <c r="K607" s="101"/>
    </row>
    <row r="608" spans="1:11" ht="15.75" customHeight="1" x14ac:dyDescent="0.25">
      <c r="A608" s="102"/>
      <c r="F608" s="101"/>
      <c r="G608" s="101"/>
      <c r="H608" s="101"/>
      <c r="I608" s="101"/>
      <c r="J608" s="101"/>
      <c r="K608" s="101"/>
    </row>
    <row r="609" spans="1:11" ht="15.75" customHeight="1" x14ac:dyDescent="0.25">
      <c r="A609" s="102"/>
      <c r="F609" s="101"/>
      <c r="G609" s="101"/>
      <c r="H609" s="101"/>
      <c r="I609" s="101"/>
      <c r="J609" s="101"/>
      <c r="K609" s="101"/>
    </row>
    <row r="610" spans="1:11" ht="15.75" customHeight="1" x14ac:dyDescent="0.25">
      <c r="A610" s="102"/>
      <c r="F610" s="101"/>
      <c r="G610" s="101"/>
      <c r="H610" s="101"/>
      <c r="I610" s="101"/>
      <c r="J610" s="101"/>
      <c r="K610" s="101"/>
    </row>
    <row r="611" spans="1:11" ht="15.75" customHeight="1" x14ac:dyDescent="0.25">
      <c r="A611" s="102"/>
      <c r="F611" s="101"/>
      <c r="G611" s="101"/>
      <c r="H611" s="101"/>
      <c r="I611" s="101"/>
      <c r="J611" s="101"/>
      <c r="K611" s="101"/>
    </row>
    <row r="612" spans="1:11" ht="15.75" customHeight="1" x14ac:dyDescent="0.25">
      <c r="A612" s="102"/>
      <c r="F612" s="101"/>
      <c r="G612" s="101"/>
      <c r="H612" s="101"/>
      <c r="I612" s="101"/>
      <c r="J612" s="101"/>
      <c r="K612" s="101"/>
    </row>
    <row r="613" spans="1:11" ht="15.75" customHeight="1" x14ac:dyDescent="0.25">
      <c r="A613" s="102"/>
      <c r="F613" s="101"/>
      <c r="G613" s="101"/>
      <c r="H613" s="101"/>
      <c r="I613" s="101"/>
      <c r="J613" s="101"/>
      <c r="K613" s="101"/>
    </row>
    <row r="614" spans="1:11" ht="15.75" customHeight="1" x14ac:dyDescent="0.25">
      <c r="A614" s="102"/>
      <c r="F614" s="101"/>
      <c r="G614" s="101"/>
      <c r="H614" s="101"/>
      <c r="I614" s="101"/>
      <c r="J614" s="101"/>
      <c r="K614" s="101"/>
    </row>
    <row r="615" spans="1:11" ht="15.75" customHeight="1" x14ac:dyDescent="0.25">
      <c r="A615" s="102"/>
      <c r="F615" s="101"/>
      <c r="G615" s="101"/>
      <c r="H615" s="101"/>
      <c r="I615" s="101"/>
      <c r="J615" s="101"/>
      <c r="K615" s="101"/>
    </row>
    <row r="616" spans="1:11" ht="15.75" customHeight="1" x14ac:dyDescent="0.25">
      <c r="A616" s="102"/>
      <c r="F616" s="101"/>
      <c r="G616" s="101"/>
      <c r="H616" s="101"/>
      <c r="I616" s="101"/>
      <c r="J616" s="101"/>
      <c r="K616" s="101"/>
    </row>
    <row r="617" spans="1:11" ht="15.75" customHeight="1" x14ac:dyDescent="0.25">
      <c r="A617" s="102"/>
      <c r="F617" s="101"/>
      <c r="G617" s="101"/>
      <c r="H617" s="101"/>
      <c r="I617" s="101"/>
      <c r="J617" s="101"/>
      <c r="K617" s="101"/>
    </row>
    <row r="618" spans="1:11" ht="15.75" customHeight="1" x14ac:dyDescent="0.25">
      <c r="A618" s="102"/>
      <c r="F618" s="101"/>
      <c r="G618" s="101"/>
      <c r="H618" s="101"/>
      <c r="I618" s="101"/>
      <c r="J618" s="101"/>
      <c r="K618" s="101"/>
    </row>
    <row r="619" spans="1:11" ht="15.75" customHeight="1" x14ac:dyDescent="0.25">
      <c r="A619" s="102"/>
      <c r="F619" s="101"/>
      <c r="G619" s="101"/>
      <c r="H619" s="101"/>
      <c r="I619" s="101"/>
      <c r="J619" s="101"/>
      <c r="K619" s="101"/>
    </row>
    <row r="620" spans="1:11" ht="15.75" customHeight="1" x14ac:dyDescent="0.25">
      <c r="A620" s="102"/>
      <c r="F620" s="101"/>
      <c r="G620" s="101"/>
      <c r="H620" s="101"/>
      <c r="I620" s="101"/>
      <c r="J620" s="101"/>
      <c r="K620" s="101"/>
    </row>
    <row r="621" spans="1:11" ht="15.75" customHeight="1" x14ac:dyDescent="0.25">
      <c r="A621" s="102"/>
      <c r="F621" s="101"/>
      <c r="G621" s="101"/>
      <c r="H621" s="101"/>
      <c r="I621" s="101"/>
      <c r="J621" s="101"/>
      <c r="K621" s="101"/>
    </row>
    <row r="622" spans="1:11" ht="15.75" customHeight="1" x14ac:dyDescent="0.25">
      <c r="A622" s="102"/>
      <c r="F622" s="101"/>
      <c r="G622" s="101"/>
      <c r="H622" s="101"/>
      <c r="I622" s="101"/>
      <c r="J622" s="101"/>
      <c r="K622" s="101"/>
    </row>
    <row r="623" spans="1:11" ht="15.75" customHeight="1" x14ac:dyDescent="0.25">
      <c r="A623" s="102"/>
      <c r="F623" s="101"/>
      <c r="G623" s="101"/>
      <c r="H623" s="101"/>
      <c r="I623" s="101"/>
      <c r="J623" s="101"/>
      <c r="K623" s="101"/>
    </row>
    <row r="624" spans="1:11" ht="15.75" customHeight="1" x14ac:dyDescent="0.25">
      <c r="A624" s="102"/>
      <c r="F624" s="101"/>
      <c r="G624" s="101"/>
      <c r="H624" s="101"/>
      <c r="I624" s="101"/>
      <c r="J624" s="101"/>
      <c r="K624" s="101"/>
    </row>
    <row r="625" spans="1:11" ht="15.75" customHeight="1" x14ac:dyDescent="0.25">
      <c r="A625" s="102"/>
      <c r="F625" s="101"/>
      <c r="G625" s="101"/>
      <c r="H625" s="101"/>
      <c r="I625" s="101"/>
      <c r="J625" s="101"/>
      <c r="K625" s="101"/>
    </row>
    <row r="626" spans="1:11" ht="15.75" customHeight="1" x14ac:dyDescent="0.25">
      <c r="A626" s="102"/>
      <c r="F626" s="101"/>
      <c r="G626" s="101"/>
      <c r="H626" s="101"/>
      <c r="I626" s="101"/>
      <c r="J626" s="101"/>
      <c r="K626" s="101"/>
    </row>
    <row r="627" spans="1:11" ht="15.75" customHeight="1" x14ac:dyDescent="0.25">
      <c r="A627" s="102"/>
      <c r="F627" s="101"/>
      <c r="G627" s="101"/>
      <c r="H627" s="101"/>
      <c r="I627" s="101"/>
      <c r="J627" s="101"/>
      <c r="K627" s="101"/>
    </row>
    <row r="628" spans="1:11" ht="15.75" customHeight="1" x14ac:dyDescent="0.25">
      <c r="A628" s="102"/>
      <c r="F628" s="101"/>
      <c r="G628" s="101"/>
      <c r="H628" s="101"/>
      <c r="I628" s="101"/>
      <c r="J628" s="101"/>
      <c r="K628" s="101"/>
    </row>
    <row r="629" spans="1:11" ht="15.75" customHeight="1" x14ac:dyDescent="0.25">
      <c r="A629" s="102"/>
      <c r="F629" s="101"/>
      <c r="G629" s="101"/>
      <c r="H629" s="101"/>
      <c r="I629" s="101"/>
      <c r="J629" s="101"/>
      <c r="K629" s="101"/>
    </row>
    <row r="630" spans="1:11" ht="15.75" customHeight="1" x14ac:dyDescent="0.25">
      <c r="A630" s="102"/>
      <c r="F630" s="101"/>
      <c r="G630" s="101"/>
      <c r="H630" s="101"/>
      <c r="I630" s="101"/>
      <c r="J630" s="101"/>
      <c r="K630" s="101"/>
    </row>
    <row r="631" spans="1:11" ht="15.75" customHeight="1" x14ac:dyDescent="0.25">
      <c r="A631" s="102"/>
      <c r="F631" s="101"/>
      <c r="G631" s="101"/>
      <c r="H631" s="101"/>
      <c r="I631" s="101"/>
      <c r="J631" s="101"/>
      <c r="K631" s="101"/>
    </row>
    <row r="632" spans="1:11" ht="15.75" customHeight="1" x14ac:dyDescent="0.25">
      <c r="A632" s="102"/>
      <c r="F632" s="101"/>
      <c r="G632" s="101"/>
      <c r="H632" s="101"/>
      <c r="I632" s="101"/>
      <c r="J632" s="101"/>
      <c r="K632" s="101"/>
    </row>
    <row r="633" spans="1:11" ht="15.75" customHeight="1" x14ac:dyDescent="0.25">
      <c r="A633" s="102"/>
      <c r="F633" s="101"/>
      <c r="G633" s="101"/>
      <c r="H633" s="101"/>
      <c r="I633" s="101"/>
      <c r="J633" s="101"/>
      <c r="K633" s="101"/>
    </row>
    <row r="634" spans="1:11" ht="15.75" customHeight="1" x14ac:dyDescent="0.25">
      <c r="A634" s="102"/>
      <c r="F634" s="101"/>
      <c r="G634" s="101"/>
      <c r="H634" s="101"/>
      <c r="I634" s="101"/>
      <c r="J634" s="101"/>
      <c r="K634" s="101"/>
    </row>
    <row r="635" spans="1:11" ht="15.75" customHeight="1" x14ac:dyDescent="0.25">
      <c r="A635" s="102"/>
      <c r="F635" s="101"/>
      <c r="G635" s="101"/>
      <c r="H635" s="101"/>
      <c r="I635" s="101"/>
      <c r="J635" s="101"/>
      <c r="K635" s="101"/>
    </row>
    <row r="636" spans="1:11" ht="15.75" customHeight="1" x14ac:dyDescent="0.25">
      <c r="A636" s="102"/>
      <c r="F636" s="101"/>
      <c r="G636" s="101"/>
      <c r="H636" s="101"/>
      <c r="I636" s="101"/>
      <c r="J636" s="101"/>
      <c r="K636" s="101"/>
    </row>
    <row r="637" spans="1:11" ht="15.75" customHeight="1" x14ac:dyDescent="0.25">
      <c r="A637" s="102"/>
      <c r="F637" s="101"/>
      <c r="G637" s="101"/>
      <c r="H637" s="101"/>
      <c r="I637" s="101"/>
      <c r="J637" s="101"/>
      <c r="K637" s="101"/>
    </row>
    <row r="638" spans="1:11" ht="15.75" customHeight="1" x14ac:dyDescent="0.25">
      <c r="A638" s="102"/>
      <c r="F638" s="101"/>
      <c r="G638" s="101"/>
      <c r="H638" s="101"/>
      <c r="I638" s="101"/>
      <c r="J638" s="101"/>
      <c r="K638" s="101"/>
    </row>
    <row r="639" spans="1:11" ht="15.75" customHeight="1" x14ac:dyDescent="0.25">
      <c r="A639" s="102"/>
      <c r="F639" s="101"/>
      <c r="G639" s="101"/>
      <c r="H639" s="101"/>
      <c r="I639" s="101"/>
      <c r="J639" s="101"/>
      <c r="K639" s="101"/>
    </row>
    <row r="640" spans="1:11" ht="15.75" customHeight="1" x14ac:dyDescent="0.25">
      <c r="A640" s="102"/>
      <c r="F640" s="101"/>
      <c r="G640" s="101"/>
      <c r="H640" s="101"/>
      <c r="I640" s="101"/>
      <c r="J640" s="101"/>
      <c r="K640" s="101"/>
    </row>
    <row r="641" spans="1:11" ht="15.75" customHeight="1" x14ac:dyDescent="0.25">
      <c r="A641" s="102"/>
      <c r="F641" s="101"/>
      <c r="G641" s="101"/>
      <c r="H641" s="101"/>
      <c r="I641" s="101"/>
      <c r="J641" s="101"/>
      <c r="K641" s="101"/>
    </row>
    <row r="642" spans="1:11" ht="15.75" customHeight="1" x14ac:dyDescent="0.25">
      <c r="A642" s="102"/>
      <c r="F642" s="101"/>
      <c r="G642" s="101"/>
      <c r="H642" s="101"/>
      <c r="I642" s="101"/>
      <c r="J642" s="101"/>
      <c r="K642" s="101"/>
    </row>
    <row r="643" spans="1:11" ht="15.75" customHeight="1" x14ac:dyDescent="0.25">
      <c r="A643" s="102"/>
      <c r="F643" s="101"/>
      <c r="G643" s="101"/>
      <c r="H643" s="101"/>
      <c r="I643" s="101"/>
      <c r="J643" s="101"/>
      <c r="K643" s="101"/>
    </row>
    <row r="644" spans="1:11" ht="15.75" customHeight="1" x14ac:dyDescent="0.25">
      <c r="A644" s="102"/>
      <c r="F644" s="101"/>
      <c r="G644" s="101"/>
      <c r="H644" s="101"/>
      <c r="I644" s="101"/>
      <c r="J644" s="101"/>
      <c r="K644" s="101"/>
    </row>
    <row r="645" spans="1:11" ht="15.75" customHeight="1" x14ac:dyDescent="0.25">
      <c r="A645" s="102"/>
      <c r="F645" s="101"/>
      <c r="G645" s="101"/>
      <c r="H645" s="101"/>
      <c r="I645" s="101"/>
      <c r="J645" s="101"/>
      <c r="K645" s="101"/>
    </row>
    <row r="646" spans="1:11" ht="15.75" customHeight="1" x14ac:dyDescent="0.25">
      <c r="A646" s="102"/>
      <c r="F646" s="101"/>
      <c r="G646" s="101"/>
      <c r="H646" s="101"/>
      <c r="I646" s="101"/>
      <c r="J646" s="101"/>
      <c r="K646" s="101"/>
    </row>
    <row r="647" spans="1:11" ht="15.75" customHeight="1" x14ac:dyDescent="0.25">
      <c r="A647" s="102"/>
      <c r="F647" s="101"/>
      <c r="G647" s="101"/>
      <c r="H647" s="101"/>
      <c r="I647" s="101"/>
      <c r="J647" s="101"/>
      <c r="K647" s="101"/>
    </row>
    <row r="648" spans="1:11" ht="15.75" customHeight="1" x14ac:dyDescent="0.25">
      <c r="A648" s="102"/>
      <c r="F648" s="101"/>
      <c r="G648" s="101"/>
      <c r="H648" s="101"/>
      <c r="I648" s="101"/>
      <c r="J648" s="101"/>
      <c r="K648" s="101"/>
    </row>
    <row r="649" spans="1:11" ht="15.75" customHeight="1" x14ac:dyDescent="0.25">
      <c r="A649" s="102"/>
      <c r="F649" s="101"/>
      <c r="G649" s="101"/>
      <c r="H649" s="101"/>
      <c r="I649" s="101"/>
      <c r="J649" s="101"/>
      <c r="K649" s="101"/>
    </row>
    <row r="650" spans="1:11" ht="15.75" customHeight="1" x14ac:dyDescent="0.25">
      <c r="A650" s="102"/>
      <c r="F650" s="101"/>
      <c r="G650" s="101"/>
      <c r="H650" s="101"/>
      <c r="I650" s="101"/>
      <c r="J650" s="101"/>
      <c r="K650" s="101"/>
    </row>
    <row r="651" spans="1:11" ht="15.75" customHeight="1" x14ac:dyDescent="0.25">
      <c r="A651" s="102"/>
      <c r="F651" s="101"/>
      <c r="G651" s="101"/>
      <c r="H651" s="101"/>
      <c r="I651" s="101"/>
      <c r="J651" s="101"/>
      <c r="K651" s="101"/>
    </row>
    <row r="652" spans="1:11" ht="15.75" customHeight="1" x14ac:dyDescent="0.25">
      <c r="A652" s="102"/>
      <c r="F652" s="101"/>
      <c r="G652" s="101"/>
      <c r="H652" s="101"/>
      <c r="I652" s="101"/>
      <c r="J652" s="101"/>
      <c r="K652" s="101"/>
    </row>
    <row r="653" spans="1:11" ht="15.75" customHeight="1" x14ac:dyDescent="0.25">
      <c r="A653" s="102"/>
      <c r="F653" s="101"/>
      <c r="G653" s="101"/>
      <c r="H653" s="101"/>
      <c r="I653" s="101"/>
      <c r="J653" s="101"/>
      <c r="K653" s="101"/>
    </row>
    <row r="654" spans="1:11" ht="15.75" customHeight="1" x14ac:dyDescent="0.25">
      <c r="A654" s="102"/>
      <c r="F654" s="101"/>
      <c r="G654" s="101"/>
      <c r="H654" s="101"/>
      <c r="I654" s="101"/>
      <c r="J654" s="101"/>
      <c r="K654" s="101"/>
    </row>
    <row r="655" spans="1:11" ht="15.75" customHeight="1" x14ac:dyDescent="0.25">
      <c r="A655" s="102"/>
      <c r="F655" s="101"/>
      <c r="G655" s="101"/>
      <c r="H655" s="101"/>
      <c r="I655" s="101"/>
      <c r="J655" s="101"/>
      <c r="K655" s="101"/>
    </row>
    <row r="656" spans="1:11" ht="15.75" customHeight="1" x14ac:dyDescent="0.25">
      <c r="A656" s="102"/>
      <c r="F656" s="101"/>
      <c r="G656" s="101"/>
      <c r="H656" s="101"/>
      <c r="I656" s="101"/>
      <c r="J656" s="101"/>
      <c r="K656" s="101"/>
    </row>
    <row r="657" spans="1:11" ht="15.75" customHeight="1" x14ac:dyDescent="0.25">
      <c r="A657" s="102"/>
      <c r="F657" s="101"/>
      <c r="G657" s="101"/>
      <c r="H657" s="101"/>
      <c r="I657" s="101"/>
      <c r="J657" s="101"/>
      <c r="K657" s="101"/>
    </row>
    <row r="658" spans="1:11" ht="15.75" customHeight="1" x14ac:dyDescent="0.25">
      <c r="A658" s="102"/>
      <c r="F658" s="101"/>
      <c r="G658" s="101"/>
      <c r="H658" s="101"/>
      <c r="I658" s="101"/>
      <c r="J658" s="101"/>
      <c r="K658" s="101"/>
    </row>
    <row r="659" spans="1:11" ht="15.75" customHeight="1" x14ac:dyDescent="0.25">
      <c r="A659" s="102"/>
      <c r="F659" s="101"/>
      <c r="G659" s="101"/>
      <c r="H659" s="101"/>
      <c r="I659" s="101"/>
      <c r="J659" s="101"/>
      <c r="K659" s="101"/>
    </row>
    <row r="660" spans="1:11" ht="15.75" customHeight="1" x14ac:dyDescent="0.25">
      <c r="A660" s="102"/>
      <c r="F660" s="101"/>
      <c r="G660" s="101"/>
      <c r="H660" s="101"/>
      <c r="I660" s="101"/>
      <c r="J660" s="101"/>
      <c r="K660" s="101"/>
    </row>
    <row r="661" spans="1:11" ht="15.75" customHeight="1" x14ac:dyDescent="0.25">
      <c r="A661" s="102"/>
      <c r="F661" s="101"/>
      <c r="G661" s="101"/>
      <c r="H661" s="101"/>
      <c r="I661" s="101"/>
      <c r="J661" s="101"/>
      <c r="K661" s="101"/>
    </row>
    <row r="662" spans="1:11" ht="15.75" customHeight="1" x14ac:dyDescent="0.25">
      <c r="A662" s="102"/>
      <c r="F662" s="101"/>
      <c r="G662" s="101"/>
      <c r="H662" s="101"/>
      <c r="I662" s="101"/>
      <c r="J662" s="101"/>
      <c r="K662" s="101"/>
    </row>
    <row r="663" spans="1:11" ht="15.75" customHeight="1" x14ac:dyDescent="0.25">
      <c r="A663" s="102"/>
      <c r="F663" s="101"/>
      <c r="G663" s="101"/>
      <c r="H663" s="101"/>
      <c r="I663" s="101"/>
      <c r="J663" s="101"/>
      <c r="K663" s="101"/>
    </row>
    <row r="664" spans="1:11" ht="15.75" customHeight="1" x14ac:dyDescent="0.25">
      <c r="A664" s="102"/>
      <c r="F664" s="101"/>
      <c r="G664" s="101"/>
      <c r="H664" s="101"/>
      <c r="I664" s="101"/>
      <c r="J664" s="101"/>
      <c r="K664" s="101"/>
    </row>
    <row r="665" spans="1:11" ht="15.75" customHeight="1" x14ac:dyDescent="0.25">
      <c r="A665" s="102"/>
      <c r="F665" s="101"/>
      <c r="G665" s="101"/>
      <c r="H665" s="101"/>
      <c r="I665" s="101"/>
      <c r="J665" s="101"/>
      <c r="K665" s="101"/>
    </row>
    <row r="666" spans="1:11" ht="15.75" customHeight="1" x14ac:dyDescent="0.25">
      <c r="A666" s="102"/>
      <c r="F666" s="101"/>
      <c r="G666" s="101"/>
      <c r="H666" s="101"/>
      <c r="I666" s="101"/>
      <c r="J666" s="101"/>
      <c r="K666" s="101"/>
    </row>
    <row r="667" spans="1:11" ht="15.75" customHeight="1" x14ac:dyDescent="0.25">
      <c r="A667" s="102"/>
      <c r="F667" s="101"/>
      <c r="G667" s="101"/>
      <c r="H667" s="101"/>
      <c r="I667" s="101"/>
      <c r="J667" s="101"/>
      <c r="K667" s="101"/>
    </row>
    <row r="668" spans="1:11" ht="15.75" customHeight="1" x14ac:dyDescent="0.25">
      <c r="A668" s="102"/>
      <c r="F668" s="101"/>
      <c r="G668" s="101"/>
      <c r="H668" s="101"/>
      <c r="I668" s="101"/>
      <c r="J668" s="101"/>
      <c r="K668" s="101"/>
    </row>
    <row r="669" spans="1:11" ht="15.75" customHeight="1" x14ac:dyDescent="0.25">
      <c r="A669" s="102"/>
      <c r="F669" s="101"/>
      <c r="G669" s="101"/>
      <c r="H669" s="101"/>
      <c r="I669" s="101"/>
      <c r="J669" s="101"/>
      <c r="K669" s="101"/>
    </row>
    <row r="670" spans="1:11" ht="15.75" customHeight="1" x14ac:dyDescent="0.25">
      <c r="A670" s="102"/>
      <c r="F670" s="101"/>
      <c r="G670" s="101"/>
      <c r="H670" s="101"/>
      <c r="I670" s="101"/>
      <c r="J670" s="101"/>
      <c r="K670" s="101"/>
    </row>
    <row r="671" spans="1:11" ht="15.75" customHeight="1" x14ac:dyDescent="0.25">
      <c r="A671" s="102"/>
      <c r="F671" s="101"/>
      <c r="G671" s="101"/>
      <c r="H671" s="101"/>
      <c r="I671" s="101"/>
      <c r="J671" s="101"/>
      <c r="K671" s="101"/>
    </row>
    <row r="672" spans="1:11" ht="15.75" customHeight="1" x14ac:dyDescent="0.25">
      <c r="A672" s="102"/>
      <c r="F672" s="101"/>
      <c r="G672" s="101"/>
      <c r="H672" s="101"/>
      <c r="I672" s="101"/>
      <c r="J672" s="101"/>
      <c r="K672" s="101"/>
    </row>
    <row r="673" spans="1:11" ht="15.75" customHeight="1" x14ac:dyDescent="0.25">
      <c r="A673" s="102"/>
      <c r="F673" s="101"/>
      <c r="G673" s="101"/>
      <c r="H673" s="101"/>
      <c r="I673" s="101"/>
      <c r="J673" s="101"/>
      <c r="K673" s="101"/>
    </row>
    <row r="674" spans="1:11" ht="15.75" customHeight="1" x14ac:dyDescent="0.25">
      <c r="A674" s="102"/>
      <c r="F674" s="101"/>
      <c r="G674" s="101"/>
      <c r="H674" s="101"/>
      <c r="I674" s="101"/>
      <c r="J674" s="101"/>
      <c r="K674" s="101"/>
    </row>
    <row r="675" spans="1:11" ht="15.75" customHeight="1" x14ac:dyDescent="0.25">
      <c r="A675" s="102"/>
      <c r="F675" s="101"/>
      <c r="G675" s="101"/>
      <c r="H675" s="101"/>
      <c r="I675" s="101"/>
      <c r="J675" s="101"/>
      <c r="K675" s="101"/>
    </row>
    <row r="676" spans="1:11" ht="15.75" customHeight="1" x14ac:dyDescent="0.25">
      <c r="A676" s="102"/>
      <c r="F676" s="101"/>
      <c r="G676" s="101"/>
      <c r="H676" s="101"/>
      <c r="I676" s="101"/>
      <c r="J676" s="101"/>
      <c r="K676" s="101"/>
    </row>
    <row r="677" spans="1:11" ht="15.75" customHeight="1" x14ac:dyDescent="0.25">
      <c r="A677" s="102"/>
      <c r="F677" s="101"/>
      <c r="G677" s="101"/>
      <c r="H677" s="101"/>
      <c r="I677" s="101"/>
      <c r="J677" s="101"/>
      <c r="K677" s="101"/>
    </row>
    <row r="678" spans="1:11" ht="15.75" customHeight="1" x14ac:dyDescent="0.25">
      <c r="A678" s="102"/>
      <c r="F678" s="101"/>
      <c r="G678" s="101"/>
      <c r="H678" s="101"/>
      <c r="I678" s="101"/>
      <c r="J678" s="101"/>
      <c r="K678" s="101"/>
    </row>
    <row r="679" spans="1:11" ht="15.75" customHeight="1" x14ac:dyDescent="0.25">
      <c r="A679" s="102"/>
      <c r="F679" s="101"/>
      <c r="G679" s="101"/>
      <c r="H679" s="101"/>
      <c r="I679" s="101"/>
      <c r="J679" s="101"/>
      <c r="K679" s="101"/>
    </row>
    <row r="680" spans="1:11" ht="15.75" customHeight="1" x14ac:dyDescent="0.25">
      <c r="A680" s="102"/>
      <c r="F680" s="101"/>
      <c r="G680" s="101"/>
      <c r="H680" s="101"/>
      <c r="I680" s="101"/>
      <c r="J680" s="101"/>
      <c r="K680" s="101"/>
    </row>
    <row r="681" spans="1:11" ht="15.75" customHeight="1" x14ac:dyDescent="0.25">
      <c r="A681" s="102"/>
      <c r="F681" s="101"/>
      <c r="G681" s="101"/>
      <c r="H681" s="101"/>
      <c r="I681" s="101"/>
      <c r="J681" s="101"/>
      <c r="K681" s="101"/>
    </row>
    <row r="682" spans="1:11" ht="15.75" customHeight="1" x14ac:dyDescent="0.25">
      <c r="A682" s="102"/>
      <c r="F682" s="101"/>
      <c r="G682" s="101"/>
      <c r="H682" s="101"/>
      <c r="I682" s="101"/>
      <c r="J682" s="101"/>
      <c r="K682" s="101"/>
    </row>
    <row r="683" spans="1:11" ht="15.75" customHeight="1" x14ac:dyDescent="0.25">
      <c r="A683" s="102"/>
      <c r="F683" s="101"/>
      <c r="G683" s="101"/>
      <c r="H683" s="101"/>
      <c r="I683" s="101"/>
      <c r="J683" s="101"/>
      <c r="K683" s="101"/>
    </row>
    <row r="684" spans="1:11" ht="15.75" customHeight="1" x14ac:dyDescent="0.25">
      <c r="A684" s="102"/>
      <c r="F684" s="101"/>
      <c r="G684" s="101"/>
      <c r="H684" s="101"/>
      <c r="I684" s="101"/>
      <c r="J684" s="101"/>
      <c r="K684" s="101"/>
    </row>
    <row r="685" spans="1:11" ht="15.75" customHeight="1" x14ac:dyDescent="0.25">
      <c r="A685" s="102"/>
      <c r="F685" s="101"/>
      <c r="G685" s="101"/>
      <c r="H685" s="101"/>
      <c r="I685" s="101"/>
      <c r="J685" s="101"/>
      <c r="K685" s="101"/>
    </row>
    <row r="686" spans="1:11" ht="15.75" customHeight="1" x14ac:dyDescent="0.25">
      <c r="A686" s="102"/>
      <c r="F686" s="101"/>
      <c r="G686" s="101"/>
      <c r="H686" s="101"/>
      <c r="I686" s="101"/>
      <c r="J686" s="101"/>
      <c r="K686" s="101"/>
    </row>
    <row r="687" spans="1:11" ht="15.75" customHeight="1" x14ac:dyDescent="0.25">
      <c r="A687" s="102"/>
      <c r="F687" s="101"/>
      <c r="G687" s="101"/>
      <c r="H687" s="101"/>
      <c r="I687" s="101"/>
      <c r="J687" s="101"/>
      <c r="K687" s="101"/>
    </row>
    <row r="688" spans="1:11" ht="15.75" customHeight="1" x14ac:dyDescent="0.25">
      <c r="A688" s="102"/>
      <c r="F688" s="101"/>
      <c r="G688" s="101"/>
      <c r="H688" s="101"/>
      <c r="I688" s="101"/>
      <c r="J688" s="101"/>
      <c r="K688" s="101"/>
    </row>
    <row r="689" spans="1:11" ht="15.75" customHeight="1" x14ac:dyDescent="0.25">
      <c r="A689" s="102"/>
      <c r="F689" s="101"/>
      <c r="G689" s="101"/>
      <c r="H689" s="101"/>
      <c r="I689" s="101"/>
      <c r="J689" s="101"/>
      <c r="K689" s="101"/>
    </row>
    <row r="690" spans="1:11" ht="15.75" customHeight="1" x14ac:dyDescent="0.25">
      <c r="A690" s="102"/>
      <c r="F690" s="101"/>
      <c r="G690" s="101"/>
      <c r="H690" s="101"/>
      <c r="I690" s="101"/>
      <c r="J690" s="101"/>
      <c r="K690" s="101"/>
    </row>
    <row r="691" spans="1:11" ht="15.75" customHeight="1" x14ac:dyDescent="0.25">
      <c r="A691" s="102"/>
      <c r="F691" s="101"/>
      <c r="G691" s="101"/>
      <c r="H691" s="101"/>
      <c r="I691" s="101"/>
      <c r="J691" s="101"/>
      <c r="K691" s="101"/>
    </row>
    <row r="692" spans="1:11" ht="15.75" customHeight="1" x14ac:dyDescent="0.25">
      <c r="A692" s="102"/>
      <c r="F692" s="101"/>
      <c r="G692" s="101"/>
      <c r="H692" s="101"/>
      <c r="I692" s="101"/>
      <c r="J692" s="101"/>
      <c r="K692" s="101"/>
    </row>
    <row r="693" spans="1:11" ht="15.75" customHeight="1" x14ac:dyDescent="0.25">
      <c r="A693" s="102"/>
      <c r="F693" s="101"/>
      <c r="G693" s="101"/>
      <c r="H693" s="101"/>
      <c r="I693" s="101"/>
      <c r="J693" s="101"/>
      <c r="K693" s="101"/>
    </row>
    <row r="694" spans="1:11" ht="15.75" customHeight="1" x14ac:dyDescent="0.25">
      <c r="A694" s="102"/>
      <c r="F694" s="101"/>
      <c r="G694" s="101"/>
      <c r="H694" s="101"/>
      <c r="I694" s="101"/>
      <c r="J694" s="101"/>
      <c r="K694" s="101"/>
    </row>
    <row r="695" spans="1:11" ht="15.75" customHeight="1" x14ac:dyDescent="0.25">
      <c r="A695" s="102"/>
      <c r="F695" s="101"/>
      <c r="G695" s="101"/>
      <c r="H695" s="101"/>
      <c r="I695" s="101"/>
      <c r="J695" s="101"/>
      <c r="K695" s="101"/>
    </row>
    <row r="696" spans="1:11" ht="15.75" customHeight="1" x14ac:dyDescent="0.25">
      <c r="A696" s="102"/>
      <c r="F696" s="101"/>
      <c r="G696" s="101"/>
      <c r="H696" s="101"/>
      <c r="I696" s="101"/>
      <c r="J696" s="101"/>
      <c r="K696" s="101"/>
    </row>
    <row r="697" spans="1:11" ht="15.75" customHeight="1" x14ac:dyDescent="0.25">
      <c r="A697" s="102"/>
      <c r="F697" s="101"/>
      <c r="G697" s="101"/>
      <c r="H697" s="101"/>
      <c r="I697" s="101"/>
      <c r="J697" s="101"/>
      <c r="K697" s="101"/>
    </row>
    <row r="698" spans="1:11" ht="15.75" customHeight="1" x14ac:dyDescent="0.25">
      <c r="A698" s="102"/>
      <c r="F698" s="101"/>
      <c r="G698" s="101"/>
      <c r="H698" s="101"/>
      <c r="I698" s="101"/>
      <c r="J698" s="101"/>
      <c r="K698" s="101"/>
    </row>
    <row r="699" spans="1:11" ht="15.75" customHeight="1" x14ac:dyDescent="0.25">
      <c r="A699" s="102"/>
      <c r="F699" s="101"/>
      <c r="G699" s="101"/>
      <c r="H699" s="101"/>
      <c r="I699" s="101"/>
      <c r="J699" s="101"/>
      <c r="K699" s="101"/>
    </row>
    <row r="700" spans="1:11" ht="15.75" customHeight="1" x14ac:dyDescent="0.25">
      <c r="A700" s="102"/>
      <c r="F700" s="101"/>
      <c r="G700" s="101"/>
      <c r="H700" s="101"/>
      <c r="I700" s="101"/>
      <c r="J700" s="101"/>
      <c r="K700" s="101"/>
    </row>
    <row r="701" spans="1:11" ht="15.75" customHeight="1" x14ac:dyDescent="0.25">
      <c r="A701" s="102"/>
      <c r="F701" s="101"/>
      <c r="G701" s="101"/>
      <c r="H701" s="101"/>
      <c r="I701" s="101"/>
      <c r="J701" s="101"/>
      <c r="K701" s="101"/>
    </row>
    <row r="702" spans="1:11" ht="15.75" customHeight="1" x14ac:dyDescent="0.25">
      <c r="A702" s="102"/>
      <c r="F702" s="101"/>
      <c r="G702" s="101"/>
      <c r="H702" s="101"/>
      <c r="I702" s="101"/>
      <c r="J702" s="101"/>
      <c r="K702" s="101"/>
    </row>
    <row r="703" spans="1:11" ht="15.75" customHeight="1" x14ac:dyDescent="0.25">
      <c r="A703" s="102"/>
      <c r="F703" s="101"/>
      <c r="G703" s="101"/>
      <c r="H703" s="101"/>
      <c r="I703" s="101"/>
      <c r="J703" s="101"/>
      <c r="K703" s="101"/>
    </row>
    <row r="704" spans="1:11" ht="15.75" customHeight="1" x14ac:dyDescent="0.25">
      <c r="A704" s="102"/>
      <c r="F704" s="101"/>
      <c r="G704" s="101"/>
      <c r="H704" s="101"/>
      <c r="I704" s="101"/>
      <c r="J704" s="101"/>
      <c r="K704" s="101"/>
    </row>
    <row r="705" spans="1:11" ht="15.75" customHeight="1" x14ac:dyDescent="0.25">
      <c r="A705" s="102"/>
      <c r="F705" s="101"/>
      <c r="G705" s="101"/>
      <c r="H705" s="101"/>
      <c r="I705" s="101"/>
      <c r="J705" s="101"/>
      <c r="K705" s="101"/>
    </row>
    <row r="706" spans="1:11" ht="15.75" customHeight="1" x14ac:dyDescent="0.25">
      <c r="A706" s="102"/>
      <c r="F706" s="101"/>
      <c r="G706" s="101"/>
      <c r="H706" s="101"/>
      <c r="I706" s="101"/>
      <c r="J706" s="101"/>
      <c r="K706" s="101"/>
    </row>
    <row r="707" spans="1:11" ht="15.75" customHeight="1" x14ac:dyDescent="0.25">
      <c r="A707" s="102"/>
      <c r="F707" s="101"/>
      <c r="G707" s="101"/>
      <c r="H707" s="101"/>
      <c r="I707" s="101"/>
      <c r="J707" s="101"/>
      <c r="K707" s="101"/>
    </row>
    <row r="708" spans="1:11" ht="15.75" customHeight="1" x14ac:dyDescent="0.25">
      <c r="A708" s="102"/>
      <c r="F708" s="101"/>
      <c r="G708" s="101"/>
      <c r="H708" s="101"/>
      <c r="I708" s="101"/>
      <c r="J708" s="101"/>
      <c r="K708" s="101"/>
    </row>
    <row r="709" spans="1:11" ht="15.75" customHeight="1" x14ac:dyDescent="0.25">
      <c r="A709" s="102"/>
      <c r="F709" s="101"/>
      <c r="G709" s="101"/>
      <c r="H709" s="101"/>
      <c r="I709" s="101"/>
      <c r="J709" s="101"/>
      <c r="K709" s="101"/>
    </row>
    <row r="710" spans="1:11" ht="15.75" customHeight="1" x14ac:dyDescent="0.25">
      <c r="A710" s="102"/>
      <c r="F710" s="101"/>
      <c r="G710" s="101"/>
      <c r="H710" s="101"/>
      <c r="I710" s="101"/>
      <c r="J710" s="101"/>
      <c r="K710" s="101"/>
    </row>
    <row r="711" spans="1:11" ht="15.75" customHeight="1" x14ac:dyDescent="0.25">
      <c r="A711" s="102"/>
      <c r="F711" s="101"/>
      <c r="G711" s="101"/>
      <c r="H711" s="101"/>
      <c r="I711" s="101"/>
      <c r="J711" s="101"/>
      <c r="K711" s="101"/>
    </row>
    <row r="712" spans="1:11" ht="15.75" customHeight="1" x14ac:dyDescent="0.25">
      <c r="A712" s="102"/>
      <c r="F712" s="101"/>
      <c r="G712" s="101"/>
      <c r="H712" s="101"/>
      <c r="I712" s="101"/>
      <c r="J712" s="101"/>
      <c r="K712" s="101"/>
    </row>
    <row r="713" spans="1:11" ht="15.75" customHeight="1" x14ac:dyDescent="0.25">
      <c r="A713" s="102"/>
      <c r="F713" s="101"/>
      <c r="G713" s="101"/>
      <c r="H713" s="101"/>
      <c r="I713" s="101"/>
      <c r="J713" s="101"/>
      <c r="K713" s="101"/>
    </row>
    <row r="714" spans="1:11" ht="15.75" customHeight="1" x14ac:dyDescent="0.25">
      <c r="A714" s="102"/>
      <c r="F714" s="101"/>
      <c r="G714" s="101"/>
      <c r="H714" s="101"/>
      <c r="I714" s="101"/>
      <c r="J714" s="101"/>
      <c r="K714" s="101"/>
    </row>
    <row r="715" spans="1:11" ht="15.75" customHeight="1" x14ac:dyDescent="0.25">
      <c r="A715" s="102"/>
      <c r="F715" s="101"/>
      <c r="G715" s="101"/>
      <c r="H715" s="101"/>
      <c r="I715" s="101"/>
      <c r="J715" s="101"/>
      <c r="K715" s="101"/>
    </row>
    <row r="716" spans="1:11" ht="15.75" customHeight="1" x14ac:dyDescent="0.25">
      <c r="A716" s="102"/>
      <c r="F716" s="101"/>
      <c r="G716" s="101"/>
      <c r="H716" s="101"/>
      <c r="I716" s="101"/>
      <c r="J716" s="101"/>
      <c r="K716" s="101"/>
    </row>
    <row r="717" spans="1:11" ht="15.75" customHeight="1" x14ac:dyDescent="0.25">
      <c r="A717" s="102"/>
      <c r="F717" s="101"/>
      <c r="G717" s="101"/>
      <c r="H717" s="101"/>
      <c r="I717" s="101"/>
      <c r="J717" s="101"/>
      <c r="K717" s="101"/>
    </row>
    <row r="718" spans="1:11" ht="15.75" customHeight="1" x14ac:dyDescent="0.25">
      <c r="A718" s="102"/>
      <c r="F718" s="101"/>
      <c r="G718" s="101"/>
      <c r="H718" s="101"/>
      <c r="I718" s="101"/>
      <c r="J718" s="101"/>
      <c r="K718" s="101"/>
    </row>
    <row r="719" spans="1:11" ht="15.75" customHeight="1" x14ac:dyDescent="0.25">
      <c r="A719" s="102"/>
      <c r="F719" s="101"/>
      <c r="G719" s="101"/>
      <c r="H719" s="101"/>
      <c r="I719" s="101"/>
      <c r="J719" s="101"/>
      <c r="K719" s="101"/>
    </row>
    <row r="720" spans="1:11" ht="15.75" customHeight="1" x14ac:dyDescent="0.25">
      <c r="A720" s="102"/>
      <c r="F720" s="101"/>
      <c r="G720" s="101"/>
      <c r="H720" s="101"/>
      <c r="I720" s="101"/>
      <c r="J720" s="101"/>
      <c r="K720" s="101"/>
    </row>
    <row r="721" spans="1:11" ht="15.75" customHeight="1" x14ac:dyDescent="0.25">
      <c r="A721" s="102"/>
      <c r="F721" s="101"/>
      <c r="G721" s="101"/>
      <c r="H721" s="101"/>
      <c r="I721" s="101"/>
      <c r="J721" s="101"/>
      <c r="K721" s="101"/>
    </row>
    <row r="722" spans="1:11" ht="15.75" customHeight="1" x14ac:dyDescent="0.25">
      <c r="A722" s="102"/>
      <c r="F722" s="101"/>
      <c r="G722" s="101"/>
      <c r="H722" s="101"/>
      <c r="I722" s="101"/>
      <c r="J722" s="101"/>
      <c r="K722" s="101"/>
    </row>
    <row r="723" spans="1:11" ht="15.75" customHeight="1" x14ac:dyDescent="0.25">
      <c r="A723" s="102"/>
      <c r="F723" s="101"/>
      <c r="G723" s="101"/>
      <c r="H723" s="101"/>
      <c r="I723" s="101"/>
      <c r="J723" s="101"/>
      <c r="K723" s="101"/>
    </row>
    <row r="724" spans="1:11" ht="15.75" customHeight="1" x14ac:dyDescent="0.25">
      <c r="A724" s="102"/>
      <c r="F724" s="101"/>
      <c r="G724" s="101"/>
      <c r="H724" s="101"/>
      <c r="I724" s="101"/>
      <c r="J724" s="101"/>
      <c r="K724" s="101"/>
    </row>
    <row r="725" spans="1:11" ht="15.75" customHeight="1" x14ac:dyDescent="0.25">
      <c r="A725" s="102"/>
      <c r="F725" s="101"/>
      <c r="G725" s="101"/>
      <c r="H725" s="101"/>
      <c r="I725" s="101"/>
      <c r="J725" s="101"/>
      <c r="K725" s="101"/>
    </row>
    <row r="726" spans="1:11" ht="15.75" customHeight="1" x14ac:dyDescent="0.25">
      <c r="A726" s="102"/>
      <c r="F726" s="101"/>
      <c r="G726" s="101"/>
      <c r="H726" s="101"/>
      <c r="I726" s="101"/>
      <c r="J726" s="101"/>
      <c r="K726" s="101"/>
    </row>
    <row r="727" spans="1:11" ht="15.75" customHeight="1" x14ac:dyDescent="0.25">
      <c r="A727" s="102"/>
      <c r="F727" s="101"/>
      <c r="G727" s="101"/>
      <c r="H727" s="101"/>
      <c r="I727" s="101"/>
      <c r="J727" s="101"/>
      <c r="K727" s="101"/>
    </row>
    <row r="728" spans="1:11" ht="15.75" customHeight="1" x14ac:dyDescent="0.25">
      <c r="A728" s="102"/>
      <c r="F728" s="101"/>
      <c r="G728" s="101"/>
      <c r="H728" s="101"/>
      <c r="I728" s="101"/>
      <c r="J728" s="101"/>
      <c r="K728" s="101"/>
    </row>
    <row r="729" spans="1:11" ht="15.75" customHeight="1" x14ac:dyDescent="0.25">
      <c r="A729" s="102"/>
      <c r="F729" s="101"/>
      <c r="G729" s="101"/>
      <c r="H729" s="101"/>
      <c r="I729" s="101"/>
      <c r="J729" s="101"/>
      <c r="K729" s="101"/>
    </row>
    <row r="730" spans="1:11" ht="15.75" customHeight="1" x14ac:dyDescent="0.25">
      <c r="A730" s="102"/>
      <c r="F730" s="101"/>
      <c r="G730" s="101"/>
      <c r="H730" s="101"/>
      <c r="I730" s="101"/>
      <c r="J730" s="101"/>
      <c r="K730" s="101"/>
    </row>
    <row r="731" spans="1:11" ht="15.75" customHeight="1" x14ac:dyDescent="0.25">
      <c r="A731" s="102"/>
      <c r="F731" s="101"/>
      <c r="G731" s="101"/>
      <c r="H731" s="101"/>
      <c r="I731" s="101"/>
      <c r="J731" s="101"/>
      <c r="K731" s="101"/>
    </row>
    <row r="732" spans="1:11" ht="15.75" customHeight="1" x14ac:dyDescent="0.25">
      <c r="A732" s="102"/>
      <c r="F732" s="101"/>
      <c r="G732" s="101"/>
      <c r="H732" s="101"/>
      <c r="I732" s="101"/>
      <c r="J732" s="101"/>
      <c r="K732" s="101"/>
    </row>
    <row r="733" spans="1:11" ht="15.75" customHeight="1" x14ac:dyDescent="0.25">
      <c r="A733" s="102"/>
      <c r="F733" s="101"/>
      <c r="G733" s="101"/>
      <c r="H733" s="101"/>
      <c r="I733" s="101"/>
      <c r="J733" s="101"/>
      <c r="K733" s="101"/>
    </row>
    <row r="734" spans="1:11" ht="15.75" customHeight="1" x14ac:dyDescent="0.25">
      <c r="A734" s="102"/>
      <c r="F734" s="101"/>
      <c r="G734" s="101"/>
      <c r="H734" s="101"/>
      <c r="I734" s="101"/>
      <c r="J734" s="101"/>
      <c r="K734" s="101"/>
    </row>
    <row r="735" spans="1:11" ht="15.75" customHeight="1" x14ac:dyDescent="0.25">
      <c r="A735" s="102"/>
      <c r="F735" s="101"/>
      <c r="G735" s="101"/>
      <c r="H735" s="101"/>
      <c r="I735" s="101"/>
      <c r="J735" s="101"/>
      <c r="K735" s="101"/>
    </row>
    <row r="736" spans="1:11" ht="15.75" customHeight="1" x14ac:dyDescent="0.25">
      <c r="A736" s="102"/>
      <c r="F736" s="101"/>
      <c r="G736" s="101"/>
      <c r="H736" s="101"/>
      <c r="I736" s="101"/>
      <c r="J736" s="101"/>
      <c r="K736" s="101"/>
    </row>
    <row r="737" spans="1:11" ht="15.75" customHeight="1" x14ac:dyDescent="0.25">
      <c r="A737" s="102"/>
      <c r="F737" s="101"/>
      <c r="G737" s="101"/>
      <c r="H737" s="101"/>
      <c r="I737" s="101"/>
      <c r="J737" s="101"/>
      <c r="K737" s="101"/>
    </row>
    <row r="738" spans="1:11" ht="15.75" customHeight="1" x14ac:dyDescent="0.25">
      <c r="A738" s="102"/>
      <c r="F738" s="101"/>
      <c r="G738" s="101"/>
      <c r="H738" s="101"/>
      <c r="I738" s="101"/>
      <c r="J738" s="101"/>
      <c r="K738" s="101"/>
    </row>
    <row r="739" spans="1:11" ht="15.75" customHeight="1" x14ac:dyDescent="0.25">
      <c r="A739" s="102"/>
      <c r="F739" s="101"/>
      <c r="G739" s="101"/>
      <c r="H739" s="101"/>
      <c r="I739" s="101"/>
      <c r="J739" s="101"/>
      <c r="K739" s="101"/>
    </row>
    <row r="740" spans="1:11" ht="15.75" customHeight="1" x14ac:dyDescent="0.25">
      <c r="A740" s="102"/>
      <c r="F740" s="101"/>
      <c r="G740" s="101"/>
      <c r="H740" s="101"/>
      <c r="I740" s="101"/>
      <c r="J740" s="101"/>
      <c r="K740" s="101"/>
    </row>
    <row r="741" spans="1:11" ht="15.75" customHeight="1" x14ac:dyDescent="0.25">
      <c r="A741" s="102"/>
      <c r="F741" s="101"/>
      <c r="G741" s="101"/>
      <c r="H741" s="101"/>
      <c r="I741" s="101"/>
      <c r="J741" s="101"/>
      <c r="K741" s="101"/>
    </row>
    <row r="742" spans="1:11" ht="15.75" customHeight="1" x14ac:dyDescent="0.25">
      <c r="A742" s="102"/>
      <c r="F742" s="101"/>
      <c r="G742" s="101"/>
      <c r="H742" s="101"/>
      <c r="I742" s="101"/>
      <c r="J742" s="101"/>
      <c r="K742" s="101"/>
    </row>
    <row r="743" spans="1:11" ht="15.75" customHeight="1" x14ac:dyDescent="0.25">
      <c r="A743" s="102"/>
      <c r="F743" s="101"/>
      <c r="G743" s="101"/>
      <c r="H743" s="101"/>
      <c r="I743" s="101"/>
      <c r="J743" s="101"/>
      <c r="K743" s="101"/>
    </row>
    <row r="744" spans="1:11" ht="15.75" customHeight="1" x14ac:dyDescent="0.25">
      <c r="A744" s="102"/>
      <c r="F744" s="101"/>
      <c r="G744" s="101"/>
      <c r="H744" s="101"/>
      <c r="I744" s="101"/>
      <c r="J744" s="101"/>
      <c r="K744" s="101"/>
    </row>
    <row r="745" spans="1:11" ht="15.75" customHeight="1" x14ac:dyDescent="0.25">
      <c r="A745" s="102"/>
      <c r="F745" s="101"/>
      <c r="G745" s="101"/>
      <c r="H745" s="101"/>
      <c r="I745" s="101"/>
      <c r="J745" s="101"/>
      <c r="K745" s="101"/>
    </row>
    <row r="746" spans="1:11" ht="15.75" customHeight="1" x14ac:dyDescent="0.25">
      <c r="A746" s="102"/>
      <c r="F746" s="101"/>
      <c r="G746" s="101"/>
      <c r="H746" s="101"/>
      <c r="I746" s="101"/>
      <c r="J746" s="101"/>
      <c r="K746" s="101"/>
    </row>
    <row r="747" spans="1:11" ht="15.75" customHeight="1" x14ac:dyDescent="0.25">
      <c r="A747" s="102"/>
      <c r="F747" s="101"/>
      <c r="G747" s="101"/>
      <c r="H747" s="101"/>
      <c r="I747" s="101"/>
      <c r="J747" s="101"/>
      <c r="K747" s="101"/>
    </row>
    <row r="748" spans="1:11" ht="15.75" customHeight="1" x14ac:dyDescent="0.25">
      <c r="A748" s="102"/>
      <c r="F748" s="101"/>
      <c r="G748" s="101"/>
      <c r="H748" s="101"/>
      <c r="I748" s="101"/>
      <c r="J748" s="101"/>
      <c r="K748" s="101"/>
    </row>
    <row r="749" spans="1:11" ht="15.75" customHeight="1" x14ac:dyDescent="0.25">
      <c r="A749" s="102"/>
      <c r="F749" s="101"/>
      <c r="G749" s="101"/>
      <c r="H749" s="101"/>
      <c r="I749" s="101"/>
      <c r="J749" s="101"/>
      <c r="K749" s="101"/>
    </row>
    <row r="750" spans="1:11" ht="15.75" customHeight="1" x14ac:dyDescent="0.25">
      <c r="A750" s="102"/>
      <c r="F750" s="101"/>
      <c r="G750" s="101"/>
      <c r="H750" s="101"/>
      <c r="I750" s="101"/>
      <c r="J750" s="101"/>
      <c r="K750" s="101"/>
    </row>
    <row r="751" spans="1:11" ht="15.75" customHeight="1" x14ac:dyDescent="0.25">
      <c r="A751" s="102"/>
      <c r="F751" s="101"/>
      <c r="G751" s="101"/>
      <c r="H751" s="101"/>
      <c r="I751" s="101"/>
      <c r="J751" s="101"/>
      <c r="K751" s="101"/>
    </row>
    <row r="752" spans="1:11" ht="15.75" customHeight="1" x14ac:dyDescent="0.25">
      <c r="A752" s="102"/>
      <c r="F752" s="101"/>
      <c r="G752" s="101"/>
      <c r="H752" s="101"/>
      <c r="I752" s="101"/>
      <c r="J752" s="101"/>
      <c r="K752" s="101"/>
    </row>
    <row r="753" spans="1:11" ht="15.75" customHeight="1" x14ac:dyDescent="0.25">
      <c r="A753" s="102"/>
      <c r="F753" s="101"/>
      <c r="G753" s="101"/>
      <c r="H753" s="101"/>
      <c r="I753" s="101"/>
      <c r="J753" s="101"/>
      <c r="K753" s="101"/>
    </row>
    <row r="754" spans="1:11" ht="15.75" customHeight="1" x14ac:dyDescent="0.25">
      <c r="A754" s="102"/>
      <c r="F754" s="101"/>
      <c r="G754" s="101"/>
      <c r="H754" s="101"/>
      <c r="I754" s="101"/>
      <c r="J754" s="101"/>
      <c r="K754" s="101"/>
    </row>
    <row r="755" spans="1:11" ht="15.75" customHeight="1" x14ac:dyDescent="0.25">
      <c r="A755" s="102"/>
      <c r="F755" s="101"/>
      <c r="G755" s="101"/>
      <c r="H755" s="101"/>
      <c r="I755" s="101"/>
      <c r="J755" s="101"/>
      <c r="K755" s="101"/>
    </row>
    <row r="756" spans="1:11" ht="15.75" customHeight="1" x14ac:dyDescent="0.25">
      <c r="A756" s="102"/>
      <c r="F756" s="101"/>
      <c r="G756" s="101"/>
      <c r="H756" s="101"/>
      <c r="I756" s="101"/>
      <c r="J756" s="101"/>
      <c r="K756" s="101"/>
    </row>
    <row r="757" spans="1:11" ht="15.75" customHeight="1" x14ac:dyDescent="0.25">
      <c r="A757" s="102"/>
      <c r="F757" s="101"/>
      <c r="G757" s="101"/>
      <c r="H757" s="101"/>
      <c r="I757" s="101"/>
      <c r="J757" s="101"/>
      <c r="K757" s="101"/>
    </row>
    <row r="758" spans="1:11" ht="15.75" customHeight="1" x14ac:dyDescent="0.25">
      <c r="A758" s="102"/>
      <c r="F758" s="101"/>
      <c r="G758" s="101"/>
      <c r="H758" s="101"/>
      <c r="I758" s="101"/>
      <c r="J758" s="101"/>
      <c r="K758" s="101"/>
    </row>
    <row r="759" spans="1:11" ht="15.75" customHeight="1" x14ac:dyDescent="0.25">
      <c r="A759" s="102"/>
      <c r="F759" s="101"/>
      <c r="G759" s="101"/>
      <c r="H759" s="101"/>
      <c r="I759" s="101"/>
      <c r="J759" s="101"/>
      <c r="K759" s="101"/>
    </row>
    <row r="760" spans="1:11" ht="15.75" customHeight="1" x14ac:dyDescent="0.25">
      <c r="A760" s="102"/>
      <c r="F760" s="101"/>
      <c r="G760" s="101"/>
      <c r="H760" s="101"/>
      <c r="I760" s="101"/>
      <c r="J760" s="101"/>
      <c r="K760" s="101"/>
    </row>
    <row r="761" spans="1:11" ht="15.75" customHeight="1" x14ac:dyDescent="0.25">
      <c r="A761" s="102"/>
      <c r="F761" s="101"/>
      <c r="G761" s="101"/>
      <c r="H761" s="101"/>
      <c r="I761" s="101"/>
      <c r="J761" s="101"/>
      <c r="K761" s="101"/>
    </row>
    <row r="762" spans="1:11" ht="15.75" customHeight="1" x14ac:dyDescent="0.25">
      <c r="A762" s="102"/>
      <c r="F762" s="101"/>
      <c r="G762" s="101"/>
      <c r="H762" s="101"/>
      <c r="I762" s="101"/>
      <c r="J762" s="101"/>
      <c r="K762" s="101"/>
    </row>
    <row r="763" spans="1:11" ht="15.75" customHeight="1" x14ac:dyDescent="0.25">
      <c r="A763" s="102"/>
      <c r="F763" s="101"/>
      <c r="G763" s="101"/>
      <c r="H763" s="101"/>
      <c r="I763" s="101"/>
      <c r="J763" s="101"/>
      <c r="K763" s="101"/>
    </row>
    <row r="764" spans="1:11" ht="15.75" customHeight="1" x14ac:dyDescent="0.25">
      <c r="A764" s="102"/>
      <c r="F764" s="101"/>
      <c r="G764" s="101"/>
      <c r="H764" s="101"/>
      <c r="I764" s="101"/>
      <c r="J764" s="101"/>
      <c r="K764" s="101"/>
    </row>
    <row r="765" spans="1:11" ht="15.75" customHeight="1" x14ac:dyDescent="0.25">
      <c r="A765" s="102"/>
      <c r="F765" s="101"/>
      <c r="G765" s="101"/>
      <c r="H765" s="101"/>
      <c r="I765" s="101"/>
      <c r="J765" s="101"/>
      <c r="K765" s="101"/>
    </row>
    <row r="766" spans="1:11" ht="15.75" customHeight="1" x14ac:dyDescent="0.25">
      <c r="A766" s="102"/>
      <c r="F766" s="101"/>
      <c r="G766" s="101"/>
      <c r="H766" s="101"/>
      <c r="I766" s="101"/>
      <c r="J766" s="101"/>
      <c r="K766" s="101"/>
    </row>
    <row r="767" spans="1:11" ht="15.75" customHeight="1" x14ac:dyDescent="0.25">
      <c r="A767" s="102"/>
      <c r="F767" s="101"/>
      <c r="G767" s="101"/>
      <c r="H767" s="101"/>
      <c r="I767" s="101"/>
      <c r="J767" s="101"/>
      <c r="K767" s="101"/>
    </row>
    <row r="768" spans="1:11" ht="15.75" customHeight="1" x14ac:dyDescent="0.25">
      <c r="A768" s="102"/>
      <c r="F768" s="101"/>
      <c r="G768" s="101"/>
      <c r="H768" s="101"/>
      <c r="I768" s="101"/>
      <c r="J768" s="101"/>
      <c r="K768" s="101"/>
    </row>
    <row r="769" spans="1:11" ht="15.75" customHeight="1" x14ac:dyDescent="0.25">
      <c r="A769" s="102"/>
      <c r="F769" s="101"/>
      <c r="G769" s="101"/>
      <c r="H769" s="101"/>
      <c r="I769" s="101"/>
      <c r="J769" s="101"/>
      <c r="K769" s="101"/>
    </row>
    <row r="770" spans="1:11" ht="15.75" customHeight="1" x14ac:dyDescent="0.25">
      <c r="A770" s="102"/>
      <c r="F770" s="101"/>
      <c r="G770" s="101"/>
      <c r="H770" s="101"/>
      <c r="I770" s="101"/>
      <c r="J770" s="101"/>
      <c r="K770" s="101"/>
    </row>
    <row r="771" spans="1:11" ht="15.75" customHeight="1" x14ac:dyDescent="0.25">
      <c r="A771" s="102"/>
      <c r="F771" s="101"/>
      <c r="G771" s="101"/>
      <c r="H771" s="101"/>
      <c r="I771" s="101"/>
      <c r="J771" s="101"/>
      <c r="K771" s="101"/>
    </row>
    <row r="772" spans="1:11" ht="15.75" customHeight="1" x14ac:dyDescent="0.25">
      <c r="A772" s="102"/>
      <c r="F772" s="101"/>
      <c r="G772" s="101"/>
      <c r="H772" s="101"/>
      <c r="I772" s="101"/>
      <c r="J772" s="101"/>
      <c r="K772" s="101"/>
    </row>
    <row r="773" spans="1:11" ht="15.75" customHeight="1" x14ac:dyDescent="0.25">
      <c r="A773" s="102"/>
      <c r="F773" s="101"/>
      <c r="G773" s="101"/>
      <c r="H773" s="101"/>
      <c r="I773" s="101"/>
      <c r="J773" s="101"/>
      <c r="K773" s="101"/>
    </row>
    <row r="774" spans="1:11" ht="15.75" customHeight="1" x14ac:dyDescent="0.25">
      <c r="A774" s="102"/>
      <c r="F774" s="101"/>
      <c r="G774" s="101"/>
      <c r="H774" s="101"/>
      <c r="I774" s="101"/>
      <c r="J774" s="101"/>
      <c r="K774" s="101"/>
    </row>
    <row r="775" spans="1:11" ht="15.75" customHeight="1" x14ac:dyDescent="0.25">
      <c r="A775" s="102"/>
      <c r="F775" s="101"/>
      <c r="G775" s="101"/>
      <c r="H775" s="101"/>
      <c r="I775" s="101"/>
      <c r="J775" s="101"/>
      <c r="K775" s="101"/>
    </row>
    <row r="776" spans="1:11" ht="15.75" customHeight="1" x14ac:dyDescent="0.25">
      <c r="A776" s="102"/>
      <c r="F776" s="101"/>
      <c r="G776" s="101"/>
      <c r="H776" s="101"/>
      <c r="I776" s="101"/>
      <c r="J776" s="101"/>
      <c r="K776" s="101"/>
    </row>
    <row r="777" spans="1:11" ht="15.75" customHeight="1" x14ac:dyDescent="0.25">
      <c r="A777" s="102"/>
      <c r="F777" s="101"/>
      <c r="G777" s="101"/>
      <c r="H777" s="101"/>
      <c r="I777" s="101"/>
      <c r="J777" s="101"/>
      <c r="K777" s="101"/>
    </row>
    <row r="778" spans="1:11" ht="15.75" customHeight="1" x14ac:dyDescent="0.25">
      <c r="A778" s="102"/>
      <c r="F778" s="101"/>
      <c r="G778" s="101"/>
      <c r="H778" s="101"/>
      <c r="I778" s="101"/>
      <c r="J778" s="101"/>
      <c r="K778" s="101"/>
    </row>
    <row r="779" spans="1:11" ht="15.75" customHeight="1" x14ac:dyDescent="0.25">
      <c r="A779" s="102"/>
      <c r="F779" s="101"/>
      <c r="G779" s="101"/>
      <c r="H779" s="101"/>
      <c r="I779" s="101"/>
      <c r="J779" s="101"/>
      <c r="K779" s="101"/>
    </row>
    <row r="780" spans="1:11" ht="15.75" customHeight="1" x14ac:dyDescent="0.25">
      <c r="A780" s="102"/>
      <c r="F780" s="101"/>
      <c r="G780" s="101"/>
      <c r="H780" s="101"/>
      <c r="I780" s="101"/>
      <c r="J780" s="101"/>
      <c r="K780" s="101"/>
    </row>
    <row r="781" spans="1:11" ht="15.75" customHeight="1" x14ac:dyDescent="0.25">
      <c r="A781" s="102"/>
      <c r="F781" s="101"/>
      <c r="G781" s="101"/>
      <c r="H781" s="101"/>
      <c r="I781" s="101"/>
      <c r="J781" s="101"/>
      <c r="K781" s="101"/>
    </row>
    <row r="782" spans="1:11" ht="15.75" customHeight="1" x14ac:dyDescent="0.25">
      <c r="A782" s="102"/>
      <c r="F782" s="101"/>
      <c r="G782" s="101"/>
      <c r="H782" s="101"/>
      <c r="I782" s="101"/>
      <c r="J782" s="101"/>
      <c r="K782" s="101"/>
    </row>
    <row r="783" spans="1:11" ht="15.75" customHeight="1" x14ac:dyDescent="0.25">
      <c r="A783" s="102"/>
      <c r="F783" s="101"/>
      <c r="G783" s="101"/>
      <c r="H783" s="101"/>
      <c r="I783" s="101"/>
      <c r="J783" s="101"/>
      <c r="K783" s="101"/>
    </row>
    <row r="784" spans="1:11" ht="15.75" customHeight="1" x14ac:dyDescent="0.25">
      <c r="A784" s="102"/>
      <c r="F784" s="101"/>
      <c r="G784" s="101"/>
      <c r="H784" s="101"/>
      <c r="I784" s="101"/>
      <c r="J784" s="101"/>
      <c r="K784" s="101"/>
    </row>
    <row r="785" spans="1:11" ht="15.75" customHeight="1" x14ac:dyDescent="0.25">
      <c r="A785" s="102"/>
      <c r="F785" s="101"/>
      <c r="G785" s="101"/>
      <c r="H785" s="101"/>
      <c r="I785" s="101"/>
      <c r="J785" s="101"/>
      <c r="K785" s="101"/>
    </row>
    <row r="786" spans="1:11" ht="15.75" customHeight="1" x14ac:dyDescent="0.25">
      <c r="A786" s="102"/>
      <c r="F786" s="101"/>
      <c r="G786" s="101"/>
      <c r="H786" s="101"/>
      <c r="I786" s="101"/>
      <c r="J786" s="101"/>
      <c r="K786" s="101"/>
    </row>
    <row r="787" spans="1:11" ht="15.75" customHeight="1" x14ac:dyDescent="0.25">
      <c r="A787" s="102"/>
      <c r="F787" s="101"/>
      <c r="G787" s="101"/>
      <c r="H787" s="101"/>
      <c r="I787" s="101"/>
      <c r="J787" s="101"/>
      <c r="K787" s="101"/>
    </row>
    <row r="788" spans="1:11" ht="15.75" customHeight="1" x14ac:dyDescent="0.25">
      <c r="A788" s="102"/>
      <c r="F788" s="101"/>
      <c r="G788" s="101"/>
      <c r="H788" s="101"/>
      <c r="I788" s="101"/>
      <c r="J788" s="101"/>
      <c r="K788" s="101"/>
    </row>
    <row r="789" spans="1:11" ht="15.75" customHeight="1" x14ac:dyDescent="0.25">
      <c r="A789" s="102"/>
      <c r="F789" s="101"/>
      <c r="G789" s="101"/>
      <c r="H789" s="101"/>
      <c r="I789" s="101"/>
      <c r="J789" s="101"/>
      <c r="K789" s="101"/>
    </row>
    <row r="790" spans="1:11" ht="15.75" customHeight="1" x14ac:dyDescent="0.25">
      <c r="A790" s="102"/>
      <c r="F790" s="101"/>
      <c r="G790" s="101"/>
      <c r="H790" s="101"/>
      <c r="I790" s="101"/>
      <c r="J790" s="101"/>
      <c r="K790" s="101"/>
    </row>
    <row r="791" spans="1:11" ht="15.75" customHeight="1" x14ac:dyDescent="0.25">
      <c r="A791" s="102"/>
      <c r="F791" s="101"/>
      <c r="G791" s="101"/>
      <c r="H791" s="101"/>
      <c r="I791" s="101"/>
      <c r="J791" s="101"/>
      <c r="K791" s="101"/>
    </row>
    <row r="792" spans="1:11" ht="15.75" customHeight="1" x14ac:dyDescent="0.25">
      <c r="A792" s="102"/>
      <c r="F792" s="101"/>
      <c r="G792" s="101"/>
      <c r="H792" s="101"/>
      <c r="I792" s="101"/>
      <c r="J792" s="101"/>
      <c r="K792" s="101"/>
    </row>
    <row r="793" spans="1:11" ht="15.75" customHeight="1" x14ac:dyDescent="0.25">
      <c r="A793" s="102"/>
      <c r="F793" s="101"/>
      <c r="G793" s="101"/>
      <c r="H793" s="101"/>
      <c r="I793" s="101"/>
      <c r="J793" s="101"/>
      <c r="K793" s="101"/>
    </row>
    <row r="794" spans="1:11" ht="15.75" customHeight="1" x14ac:dyDescent="0.25">
      <c r="A794" s="102"/>
      <c r="F794" s="101"/>
      <c r="G794" s="101"/>
      <c r="H794" s="101"/>
      <c r="I794" s="101"/>
      <c r="J794" s="101"/>
      <c r="K794" s="101"/>
    </row>
    <row r="795" spans="1:11" ht="15.75" customHeight="1" x14ac:dyDescent="0.25">
      <c r="A795" s="102"/>
      <c r="F795" s="101"/>
      <c r="G795" s="101"/>
      <c r="H795" s="101"/>
      <c r="I795" s="101"/>
      <c r="J795" s="101"/>
      <c r="K795" s="101"/>
    </row>
    <row r="796" spans="1:11" ht="15.75" customHeight="1" x14ac:dyDescent="0.25">
      <c r="A796" s="102"/>
      <c r="F796" s="101"/>
      <c r="G796" s="101"/>
      <c r="H796" s="101"/>
      <c r="I796" s="101"/>
      <c r="J796" s="101"/>
      <c r="K796" s="101"/>
    </row>
    <row r="797" spans="1:11" ht="15.75" customHeight="1" x14ac:dyDescent="0.25">
      <c r="A797" s="102"/>
      <c r="F797" s="101"/>
      <c r="G797" s="101"/>
      <c r="H797" s="101"/>
      <c r="I797" s="101"/>
      <c r="J797" s="101"/>
      <c r="K797" s="101"/>
    </row>
    <row r="798" spans="1:11" ht="15.75" customHeight="1" x14ac:dyDescent="0.25">
      <c r="A798" s="102"/>
      <c r="F798" s="101"/>
      <c r="G798" s="101"/>
      <c r="H798" s="101"/>
      <c r="I798" s="101"/>
      <c r="J798" s="101"/>
      <c r="K798" s="101"/>
    </row>
    <row r="799" spans="1:11" ht="15.75" customHeight="1" x14ac:dyDescent="0.25">
      <c r="A799" s="102"/>
      <c r="F799" s="101"/>
      <c r="G799" s="101"/>
      <c r="H799" s="101"/>
      <c r="I799" s="101"/>
      <c r="J799" s="101"/>
      <c r="K799" s="101"/>
    </row>
    <row r="800" spans="1:11" ht="15.75" customHeight="1" x14ac:dyDescent="0.25">
      <c r="A800" s="102"/>
      <c r="F800" s="101"/>
      <c r="G800" s="101"/>
      <c r="H800" s="101"/>
      <c r="I800" s="101"/>
      <c r="J800" s="101"/>
      <c r="K800" s="101"/>
    </row>
    <row r="801" spans="1:11" ht="15.75" customHeight="1" x14ac:dyDescent="0.25">
      <c r="A801" s="102"/>
      <c r="F801" s="101"/>
      <c r="G801" s="101"/>
      <c r="H801" s="101"/>
      <c r="I801" s="101"/>
      <c r="J801" s="101"/>
      <c r="K801" s="101"/>
    </row>
    <row r="802" spans="1:11" ht="15.75" customHeight="1" x14ac:dyDescent="0.25">
      <c r="A802" s="102"/>
      <c r="F802" s="101"/>
      <c r="G802" s="101"/>
      <c r="H802" s="101"/>
      <c r="I802" s="101"/>
      <c r="J802" s="101"/>
      <c r="K802" s="101"/>
    </row>
    <row r="803" spans="1:11" ht="15.75" customHeight="1" x14ac:dyDescent="0.25">
      <c r="A803" s="102"/>
      <c r="F803" s="101"/>
      <c r="G803" s="101"/>
      <c r="H803" s="101"/>
      <c r="I803" s="101"/>
      <c r="J803" s="101"/>
      <c r="K803" s="101"/>
    </row>
    <row r="804" spans="1:11" ht="15.75" customHeight="1" x14ac:dyDescent="0.25">
      <c r="A804" s="102"/>
      <c r="F804" s="101"/>
      <c r="G804" s="101"/>
      <c r="H804" s="101"/>
      <c r="I804" s="101"/>
      <c r="J804" s="101"/>
      <c r="K804" s="101"/>
    </row>
    <row r="805" spans="1:11" ht="15.75" customHeight="1" x14ac:dyDescent="0.25">
      <c r="A805" s="102"/>
      <c r="F805" s="101"/>
      <c r="G805" s="101"/>
      <c r="H805" s="101"/>
      <c r="I805" s="101"/>
      <c r="J805" s="101"/>
      <c r="K805" s="101"/>
    </row>
    <row r="806" spans="1:11" ht="15.75" customHeight="1" x14ac:dyDescent="0.25">
      <c r="A806" s="102"/>
      <c r="F806" s="101"/>
      <c r="G806" s="101"/>
      <c r="H806" s="101"/>
      <c r="I806" s="101"/>
      <c r="J806" s="101"/>
      <c r="K806" s="101"/>
    </row>
    <row r="807" spans="1:11" ht="15.75" customHeight="1" x14ac:dyDescent="0.25">
      <c r="A807" s="102"/>
      <c r="F807" s="101"/>
      <c r="G807" s="101"/>
      <c r="H807" s="101"/>
      <c r="I807" s="101"/>
      <c r="J807" s="101"/>
      <c r="K807" s="101"/>
    </row>
    <row r="808" spans="1:11" ht="15.75" customHeight="1" x14ac:dyDescent="0.25">
      <c r="A808" s="102"/>
      <c r="F808" s="101"/>
      <c r="G808" s="101"/>
      <c r="H808" s="101"/>
      <c r="I808" s="101"/>
      <c r="J808" s="101"/>
      <c r="K808" s="101"/>
    </row>
    <row r="809" spans="1:11" ht="15.75" customHeight="1" x14ac:dyDescent="0.25">
      <c r="A809" s="102"/>
      <c r="F809" s="101"/>
      <c r="G809" s="101"/>
      <c r="H809" s="101"/>
      <c r="I809" s="101"/>
      <c r="J809" s="101"/>
      <c r="K809" s="101"/>
    </row>
    <row r="810" spans="1:11" ht="15.75" customHeight="1" x14ac:dyDescent="0.25">
      <c r="A810" s="102"/>
      <c r="F810" s="101"/>
      <c r="G810" s="101"/>
      <c r="H810" s="101"/>
      <c r="I810" s="101"/>
      <c r="J810" s="101"/>
      <c r="K810" s="101"/>
    </row>
    <row r="811" spans="1:11" ht="15.75" customHeight="1" x14ac:dyDescent="0.25">
      <c r="A811" s="102"/>
      <c r="F811" s="101"/>
      <c r="G811" s="101"/>
      <c r="H811" s="101"/>
      <c r="I811" s="101"/>
      <c r="J811" s="101"/>
      <c r="K811" s="101"/>
    </row>
    <row r="812" spans="1:11" ht="15.75" customHeight="1" x14ac:dyDescent="0.25">
      <c r="A812" s="102"/>
      <c r="F812" s="101"/>
      <c r="G812" s="101"/>
      <c r="H812" s="101"/>
      <c r="I812" s="101"/>
      <c r="J812" s="101"/>
      <c r="K812" s="101"/>
    </row>
    <row r="813" spans="1:11" ht="15.75" customHeight="1" x14ac:dyDescent="0.25">
      <c r="A813" s="102"/>
      <c r="F813" s="101"/>
      <c r="G813" s="101"/>
      <c r="H813" s="101"/>
      <c r="I813" s="101"/>
      <c r="J813" s="101"/>
      <c r="K813" s="101"/>
    </row>
    <row r="814" spans="1:11" ht="15.75" customHeight="1" x14ac:dyDescent="0.25">
      <c r="A814" s="102"/>
      <c r="F814" s="101"/>
      <c r="G814" s="101"/>
      <c r="H814" s="101"/>
      <c r="I814" s="101"/>
      <c r="J814" s="101"/>
      <c r="K814" s="101"/>
    </row>
    <row r="815" spans="1:11" ht="15.75" customHeight="1" x14ac:dyDescent="0.25">
      <c r="A815" s="102"/>
      <c r="F815" s="101"/>
      <c r="G815" s="101"/>
      <c r="H815" s="101"/>
      <c r="I815" s="101"/>
      <c r="J815" s="101"/>
      <c r="K815" s="101"/>
    </row>
    <row r="816" spans="1:11" ht="15.75" customHeight="1" x14ac:dyDescent="0.25">
      <c r="A816" s="102"/>
      <c r="F816" s="101"/>
      <c r="G816" s="101"/>
      <c r="H816" s="101"/>
      <c r="I816" s="101"/>
      <c r="J816" s="101"/>
      <c r="K816" s="101"/>
    </row>
    <row r="817" spans="1:11" ht="15.75" customHeight="1" x14ac:dyDescent="0.25">
      <c r="A817" s="102"/>
      <c r="F817" s="101"/>
      <c r="G817" s="101"/>
      <c r="H817" s="101"/>
      <c r="I817" s="101"/>
      <c r="J817" s="101"/>
      <c r="K817" s="101"/>
    </row>
    <row r="818" spans="1:11" ht="15.75" customHeight="1" x14ac:dyDescent="0.25">
      <c r="A818" s="102"/>
      <c r="F818" s="101"/>
      <c r="G818" s="101"/>
      <c r="H818" s="101"/>
      <c r="I818" s="101"/>
      <c r="J818" s="101"/>
      <c r="K818" s="101"/>
    </row>
    <row r="819" spans="1:11" ht="15.75" customHeight="1" x14ac:dyDescent="0.25">
      <c r="A819" s="102"/>
      <c r="F819" s="101"/>
      <c r="G819" s="101"/>
      <c r="H819" s="101"/>
      <c r="I819" s="101"/>
      <c r="J819" s="101"/>
      <c r="K819" s="101"/>
    </row>
    <row r="820" spans="1:11" ht="15.75" customHeight="1" x14ac:dyDescent="0.25">
      <c r="A820" s="102"/>
      <c r="F820" s="101"/>
      <c r="G820" s="101"/>
      <c r="H820" s="101"/>
      <c r="I820" s="101"/>
      <c r="J820" s="101"/>
      <c r="K820" s="101"/>
    </row>
    <row r="821" spans="1:11" ht="15.75" customHeight="1" x14ac:dyDescent="0.25">
      <c r="A821" s="102"/>
      <c r="F821" s="101"/>
      <c r="G821" s="101"/>
      <c r="H821" s="101"/>
      <c r="I821" s="101"/>
      <c r="J821" s="101"/>
      <c r="K821" s="101"/>
    </row>
    <row r="822" spans="1:11" ht="15.75" customHeight="1" x14ac:dyDescent="0.25">
      <c r="A822" s="102"/>
      <c r="F822" s="101"/>
      <c r="G822" s="101"/>
      <c r="H822" s="101"/>
      <c r="I822" s="101"/>
      <c r="J822" s="101"/>
      <c r="K822" s="101"/>
    </row>
    <row r="823" spans="1:11" ht="15.75" customHeight="1" x14ac:dyDescent="0.25">
      <c r="A823" s="102"/>
      <c r="F823" s="101"/>
      <c r="G823" s="101"/>
      <c r="H823" s="101"/>
      <c r="I823" s="101"/>
      <c r="J823" s="101"/>
      <c r="K823" s="101"/>
    </row>
    <row r="824" spans="1:11" ht="15.75" customHeight="1" x14ac:dyDescent="0.25">
      <c r="A824" s="102"/>
      <c r="F824" s="101"/>
      <c r="G824" s="101"/>
      <c r="H824" s="101"/>
      <c r="I824" s="101"/>
      <c r="J824" s="101"/>
      <c r="K824" s="101"/>
    </row>
    <row r="825" spans="1:11" ht="15.75" customHeight="1" x14ac:dyDescent="0.25">
      <c r="A825" s="102"/>
      <c r="F825" s="101"/>
      <c r="G825" s="101"/>
      <c r="H825" s="101"/>
      <c r="I825" s="101"/>
      <c r="J825" s="101"/>
      <c r="K825" s="101"/>
    </row>
    <row r="826" spans="1:11" ht="15.75" customHeight="1" x14ac:dyDescent="0.25">
      <c r="A826" s="102"/>
      <c r="F826" s="101"/>
      <c r="G826" s="101"/>
      <c r="H826" s="101"/>
      <c r="I826" s="101"/>
      <c r="J826" s="101"/>
      <c r="K826" s="101"/>
    </row>
    <row r="827" spans="1:11" ht="15.75" customHeight="1" x14ac:dyDescent="0.25">
      <c r="A827" s="102"/>
      <c r="F827" s="101"/>
      <c r="G827" s="101"/>
      <c r="H827" s="101"/>
      <c r="I827" s="101"/>
      <c r="J827" s="101"/>
      <c r="K827" s="101"/>
    </row>
    <row r="828" spans="1:11" ht="15.75" customHeight="1" x14ac:dyDescent="0.25">
      <c r="A828" s="102"/>
      <c r="F828" s="101"/>
      <c r="G828" s="101"/>
      <c r="H828" s="101"/>
      <c r="I828" s="101"/>
      <c r="J828" s="101"/>
      <c r="K828" s="101"/>
    </row>
    <row r="829" spans="1:11" ht="15.75" customHeight="1" x14ac:dyDescent="0.25">
      <c r="A829" s="102"/>
      <c r="F829" s="101"/>
      <c r="G829" s="101"/>
      <c r="H829" s="101"/>
      <c r="I829" s="101"/>
      <c r="J829" s="101"/>
      <c r="K829" s="101"/>
    </row>
    <row r="830" spans="1:11" ht="15.75" customHeight="1" x14ac:dyDescent="0.25">
      <c r="A830" s="102"/>
      <c r="F830" s="101"/>
      <c r="G830" s="101"/>
      <c r="H830" s="101"/>
      <c r="I830" s="101"/>
      <c r="J830" s="101"/>
      <c r="K830" s="101"/>
    </row>
    <row r="831" spans="1:11" ht="15.75" customHeight="1" x14ac:dyDescent="0.25">
      <c r="A831" s="102"/>
      <c r="F831" s="101"/>
      <c r="G831" s="101"/>
      <c r="H831" s="101"/>
      <c r="I831" s="101"/>
      <c r="J831" s="101"/>
      <c r="K831" s="101"/>
    </row>
    <row r="832" spans="1:11" ht="15.75" customHeight="1" x14ac:dyDescent="0.25">
      <c r="A832" s="102"/>
      <c r="F832" s="101"/>
      <c r="G832" s="101"/>
      <c r="H832" s="101"/>
      <c r="I832" s="101"/>
      <c r="J832" s="101"/>
      <c r="K832" s="101"/>
    </row>
    <row r="833" spans="1:11" ht="15.75" customHeight="1" x14ac:dyDescent="0.25">
      <c r="A833" s="102"/>
      <c r="F833" s="101"/>
      <c r="G833" s="101"/>
      <c r="H833" s="101"/>
      <c r="I833" s="101"/>
      <c r="J833" s="101"/>
      <c r="K833" s="101"/>
    </row>
    <row r="834" spans="1:11" ht="15.75" customHeight="1" x14ac:dyDescent="0.25">
      <c r="A834" s="102"/>
      <c r="F834" s="101"/>
      <c r="G834" s="101"/>
      <c r="H834" s="101"/>
      <c r="I834" s="101"/>
      <c r="J834" s="101"/>
      <c r="K834" s="101"/>
    </row>
    <row r="835" spans="1:11" ht="15.75" customHeight="1" x14ac:dyDescent="0.25">
      <c r="A835" s="102"/>
      <c r="F835" s="101"/>
      <c r="G835" s="101"/>
      <c r="H835" s="101"/>
      <c r="I835" s="101"/>
      <c r="J835" s="101"/>
      <c r="K835" s="101"/>
    </row>
    <row r="836" spans="1:11" ht="15.75" customHeight="1" x14ac:dyDescent="0.25">
      <c r="A836" s="102"/>
      <c r="F836" s="101"/>
      <c r="G836" s="101"/>
      <c r="H836" s="101"/>
      <c r="I836" s="101"/>
      <c r="J836" s="101"/>
      <c r="K836" s="101"/>
    </row>
    <row r="837" spans="1:11" ht="15.75" customHeight="1" x14ac:dyDescent="0.25">
      <c r="A837" s="102"/>
      <c r="F837" s="101"/>
      <c r="G837" s="101"/>
      <c r="H837" s="101"/>
      <c r="I837" s="101"/>
      <c r="J837" s="101"/>
      <c r="K837" s="101"/>
    </row>
    <row r="838" spans="1:11" ht="15.75" customHeight="1" x14ac:dyDescent="0.25">
      <c r="A838" s="102"/>
      <c r="F838" s="101"/>
      <c r="G838" s="101"/>
      <c r="H838" s="101"/>
      <c r="I838" s="101"/>
      <c r="J838" s="101"/>
      <c r="K838" s="101"/>
    </row>
    <row r="839" spans="1:11" ht="15.75" customHeight="1" x14ac:dyDescent="0.25">
      <c r="A839" s="102"/>
      <c r="F839" s="101"/>
      <c r="G839" s="101"/>
      <c r="H839" s="101"/>
      <c r="I839" s="101"/>
      <c r="J839" s="101"/>
      <c r="K839" s="101"/>
    </row>
    <row r="840" spans="1:11" ht="15.75" customHeight="1" x14ac:dyDescent="0.25">
      <c r="A840" s="102"/>
      <c r="F840" s="101"/>
      <c r="G840" s="101"/>
      <c r="H840" s="101"/>
      <c r="I840" s="101"/>
      <c r="J840" s="101"/>
      <c r="K840" s="101"/>
    </row>
    <row r="841" spans="1:11" ht="15.75" customHeight="1" x14ac:dyDescent="0.25">
      <c r="A841" s="102"/>
      <c r="F841" s="101"/>
      <c r="G841" s="101"/>
      <c r="H841" s="101"/>
      <c r="I841" s="101"/>
      <c r="J841" s="101"/>
      <c r="K841" s="101"/>
    </row>
    <row r="842" spans="1:11" ht="15.75" customHeight="1" x14ac:dyDescent="0.25">
      <c r="A842" s="102"/>
      <c r="F842" s="101"/>
      <c r="G842" s="101"/>
      <c r="H842" s="101"/>
      <c r="I842" s="101"/>
      <c r="J842" s="101"/>
      <c r="K842" s="101"/>
    </row>
    <row r="843" spans="1:11" ht="15.75" customHeight="1" x14ac:dyDescent="0.25">
      <c r="A843" s="102"/>
      <c r="F843" s="101"/>
      <c r="G843" s="101"/>
      <c r="H843" s="101"/>
      <c r="I843" s="101"/>
      <c r="J843" s="101"/>
      <c r="K843" s="101"/>
    </row>
    <row r="844" spans="1:11" ht="15.75" customHeight="1" x14ac:dyDescent="0.25">
      <c r="A844" s="102"/>
      <c r="F844" s="101"/>
      <c r="G844" s="101"/>
      <c r="H844" s="101"/>
      <c r="I844" s="101"/>
      <c r="J844" s="101"/>
      <c r="K844" s="101"/>
    </row>
    <row r="845" spans="1:11" ht="15.75" customHeight="1" x14ac:dyDescent="0.25">
      <c r="A845" s="102"/>
      <c r="F845" s="101"/>
      <c r="G845" s="101"/>
      <c r="H845" s="101"/>
      <c r="I845" s="101"/>
      <c r="J845" s="101"/>
      <c r="K845" s="101"/>
    </row>
    <row r="846" spans="1:11" ht="15.75" customHeight="1" x14ac:dyDescent="0.25">
      <c r="A846" s="102"/>
      <c r="F846" s="101"/>
      <c r="G846" s="101"/>
      <c r="H846" s="101"/>
      <c r="I846" s="101"/>
      <c r="J846" s="101"/>
      <c r="K846" s="101"/>
    </row>
    <row r="847" spans="1:11" ht="15.75" customHeight="1" x14ac:dyDescent="0.25">
      <c r="A847" s="102"/>
      <c r="F847" s="101"/>
      <c r="G847" s="101"/>
      <c r="H847" s="101"/>
      <c r="I847" s="101"/>
      <c r="J847" s="101"/>
      <c r="K847" s="101"/>
    </row>
    <row r="848" spans="1:11" ht="15.75" customHeight="1" x14ac:dyDescent="0.25">
      <c r="A848" s="102"/>
      <c r="F848" s="101"/>
      <c r="G848" s="101"/>
      <c r="H848" s="101"/>
      <c r="I848" s="101"/>
      <c r="J848" s="101"/>
      <c r="K848" s="101"/>
    </row>
    <row r="849" spans="1:11" ht="15.75" customHeight="1" x14ac:dyDescent="0.25">
      <c r="A849" s="102"/>
      <c r="F849" s="101"/>
      <c r="G849" s="101"/>
      <c r="H849" s="101"/>
      <c r="I849" s="101"/>
      <c r="J849" s="101"/>
      <c r="K849" s="101"/>
    </row>
    <row r="850" spans="1:11" ht="15.75" customHeight="1" x14ac:dyDescent="0.25">
      <c r="A850" s="102"/>
      <c r="F850" s="101"/>
      <c r="G850" s="101"/>
      <c r="H850" s="101"/>
      <c r="I850" s="101"/>
      <c r="J850" s="101"/>
      <c r="K850" s="101"/>
    </row>
    <row r="851" spans="1:11" ht="15.75" customHeight="1" x14ac:dyDescent="0.25">
      <c r="A851" s="102"/>
      <c r="F851" s="101"/>
      <c r="G851" s="101"/>
      <c r="H851" s="101"/>
      <c r="I851" s="101"/>
      <c r="J851" s="101"/>
      <c r="K851" s="101"/>
    </row>
    <row r="852" spans="1:11" ht="15.75" customHeight="1" x14ac:dyDescent="0.25">
      <c r="A852" s="102"/>
      <c r="F852" s="101"/>
      <c r="G852" s="101"/>
      <c r="H852" s="101"/>
      <c r="I852" s="101"/>
      <c r="J852" s="101"/>
      <c r="K852" s="101"/>
    </row>
    <row r="853" spans="1:11" ht="15.75" customHeight="1" x14ac:dyDescent="0.25">
      <c r="A853" s="102"/>
      <c r="F853" s="101"/>
      <c r="G853" s="101"/>
      <c r="H853" s="101"/>
      <c r="I853" s="101"/>
      <c r="J853" s="101"/>
      <c r="K853" s="101"/>
    </row>
    <row r="854" spans="1:11" ht="15.75" customHeight="1" x14ac:dyDescent="0.25">
      <c r="A854" s="102"/>
      <c r="F854" s="101"/>
      <c r="G854" s="101"/>
      <c r="H854" s="101"/>
      <c r="I854" s="101"/>
      <c r="J854" s="101"/>
      <c r="K854" s="101"/>
    </row>
    <row r="855" spans="1:11" ht="15.75" customHeight="1" x14ac:dyDescent="0.25">
      <c r="A855" s="102"/>
      <c r="F855" s="101"/>
      <c r="G855" s="101"/>
      <c r="H855" s="101"/>
      <c r="I855" s="101"/>
      <c r="J855" s="101"/>
      <c r="K855" s="101"/>
    </row>
    <row r="856" spans="1:11" ht="15.75" customHeight="1" x14ac:dyDescent="0.25">
      <c r="A856" s="102"/>
      <c r="F856" s="101"/>
      <c r="G856" s="101"/>
      <c r="H856" s="101"/>
      <c r="I856" s="101"/>
      <c r="J856" s="101"/>
      <c r="K856" s="101"/>
    </row>
    <row r="857" spans="1:11" ht="15.75" customHeight="1" x14ac:dyDescent="0.25">
      <c r="A857" s="102"/>
      <c r="F857" s="101"/>
      <c r="G857" s="101"/>
      <c r="H857" s="101"/>
      <c r="I857" s="101"/>
      <c r="J857" s="101"/>
      <c r="K857" s="101"/>
    </row>
    <row r="858" spans="1:11" ht="15.75" customHeight="1" x14ac:dyDescent="0.25">
      <c r="A858" s="102"/>
      <c r="F858" s="101"/>
      <c r="G858" s="101"/>
      <c r="H858" s="101"/>
      <c r="I858" s="101"/>
      <c r="J858" s="101"/>
      <c r="K858" s="101"/>
    </row>
    <row r="859" spans="1:11" ht="15.75" customHeight="1" x14ac:dyDescent="0.25">
      <c r="A859" s="102"/>
      <c r="F859" s="101"/>
      <c r="G859" s="101"/>
      <c r="H859" s="101"/>
      <c r="I859" s="101"/>
      <c r="J859" s="101"/>
      <c r="K859" s="101"/>
    </row>
    <row r="860" spans="1:11" ht="15.75" customHeight="1" x14ac:dyDescent="0.25">
      <c r="A860" s="102"/>
      <c r="F860" s="101"/>
      <c r="G860" s="101"/>
      <c r="H860" s="101"/>
      <c r="I860" s="101"/>
      <c r="J860" s="101"/>
      <c r="K860" s="101"/>
    </row>
    <row r="861" spans="1:11" ht="15.75" customHeight="1" x14ac:dyDescent="0.25">
      <c r="A861" s="102"/>
      <c r="F861" s="101"/>
      <c r="G861" s="101"/>
      <c r="H861" s="101"/>
      <c r="I861" s="101"/>
      <c r="J861" s="101"/>
      <c r="K861" s="101"/>
    </row>
    <row r="862" spans="1:11" ht="15.75" customHeight="1" x14ac:dyDescent="0.25">
      <c r="A862" s="102"/>
      <c r="F862" s="101"/>
      <c r="G862" s="101"/>
      <c r="H862" s="101"/>
      <c r="I862" s="101"/>
      <c r="J862" s="101"/>
      <c r="K862" s="101"/>
    </row>
    <row r="863" spans="1:11" ht="15.75" customHeight="1" x14ac:dyDescent="0.25">
      <c r="A863" s="102"/>
      <c r="F863" s="101"/>
      <c r="G863" s="101"/>
      <c r="H863" s="101"/>
      <c r="I863" s="101"/>
      <c r="J863" s="101"/>
      <c r="K863" s="101"/>
    </row>
    <row r="864" spans="1:11" ht="15.75" customHeight="1" x14ac:dyDescent="0.25">
      <c r="A864" s="102"/>
      <c r="F864" s="101"/>
      <c r="G864" s="101"/>
      <c r="H864" s="101"/>
      <c r="I864" s="101"/>
      <c r="J864" s="101"/>
      <c r="K864" s="101"/>
    </row>
    <row r="865" spans="1:11" ht="15.75" customHeight="1" x14ac:dyDescent="0.25">
      <c r="A865" s="102"/>
      <c r="F865" s="101"/>
      <c r="G865" s="101"/>
      <c r="H865" s="101"/>
      <c r="I865" s="101"/>
      <c r="J865" s="101"/>
      <c r="K865" s="101"/>
    </row>
    <row r="866" spans="1:11" ht="15.75" customHeight="1" x14ac:dyDescent="0.25">
      <c r="A866" s="102"/>
      <c r="F866" s="101"/>
      <c r="G866" s="101"/>
      <c r="H866" s="101"/>
      <c r="I866" s="101"/>
      <c r="J866" s="101"/>
      <c r="K866" s="101"/>
    </row>
    <row r="867" spans="1:11" ht="15.75" customHeight="1" x14ac:dyDescent="0.25">
      <c r="A867" s="102"/>
      <c r="F867" s="101"/>
      <c r="G867" s="101"/>
      <c r="H867" s="101"/>
      <c r="I867" s="101"/>
      <c r="J867" s="101"/>
      <c r="K867" s="101"/>
    </row>
    <row r="868" spans="1:11" ht="15.75" customHeight="1" x14ac:dyDescent="0.25">
      <c r="A868" s="102"/>
      <c r="F868" s="101"/>
      <c r="G868" s="101"/>
      <c r="H868" s="101"/>
      <c r="I868" s="101"/>
      <c r="J868" s="101"/>
      <c r="K868" s="101"/>
    </row>
    <row r="869" spans="1:11" ht="15.75" customHeight="1" x14ac:dyDescent="0.25">
      <c r="A869" s="102"/>
      <c r="F869" s="101"/>
      <c r="G869" s="101"/>
      <c r="H869" s="101"/>
      <c r="I869" s="101"/>
      <c r="J869" s="101"/>
      <c r="K869" s="101"/>
    </row>
    <row r="870" spans="1:11" ht="15.75" customHeight="1" x14ac:dyDescent="0.25">
      <c r="A870" s="102"/>
      <c r="F870" s="101"/>
      <c r="G870" s="101"/>
      <c r="H870" s="101"/>
      <c r="I870" s="101"/>
      <c r="J870" s="101"/>
      <c r="K870" s="101"/>
    </row>
    <row r="871" spans="1:11" ht="15.75" customHeight="1" x14ac:dyDescent="0.25">
      <c r="A871" s="102"/>
      <c r="F871" s="101"/>
      <c r="G871" s="101"/>
      <c r="H871" s="101"/>
      <c r="I871" s="101"/>
      <c r="J871" s="101"/>
      <c r="K871" s="101"/>
    </row>
    <row r="872" spans="1:11" ht="15.75" customHeight="1" x14ac:dyDescent="0.25">
      <c r="A872" s="102"/>
      <c r="F872" s="101"/>
      <c r="G872" s="101"/>
      <c r="H872" s="101"/>
      <c r="I872" s="101"/>
      <c r="J872" s="101"/>
      <c r="K872" s="101"/>
    </row>
    <row r="873" spans="1:11" ht="15.75" customHeight="1" x14ac:dyDescent="0.25">
      <c r="A873" s="102"/>
      <c r="F873" s="101"/>
      <c r="G873" s="101"/>
      <c r="H873" s="101"/>
      <c r="I873" s="101"/>
      <c r="J873" s="101"/>
      <c r="K873" s="101"/>
    </row>
    <row r="874" spans="1:11" ht="15.75" customHeight="1" x14ac:dyDescent="0.25">
      <c r="A874" s="102"/>
      <c r="F874" s="101"/>
      <c r="G874" s="101"/>
      <c r="H874" s="101"/>
      <c r="I874" s="101"/>
      <c r="J874" s="101"/>
      <c r="K874" s="101"/>
    </row>
    <row r="875" spans="1:11" ht="15.75" customHeight="1" x14ac:dyDescent="0.25">
      <c r="A875" s="102"/>
      <c r="F875" s="101"/>
      <c r="G875" s="101"/>
      <c r="H875" s="101"/>
      <c r="I875" s="101"/>
      <c r="J875" s="101"/>
      <c r="K875" s="101"/>
    </row>
    <row r="876" spans="1:11" ht="15.75" customHeight="1" x14ac:dyDescent="0.25">
      <c r="A876" s="102"/>
      <c r="F876" s="101"/>
      <c r="G876" s="101"/>
      <c r="H876" s="101"/>
      <c r="I876" s="101"/>
      <c r="J876" s="101"/>
      <c r="K876" s="101"/>
    </row>
    <row r="877" spans="1:11" ht="15.75" customHeight="1" x14ac:dyDescent="0.25">
      <c r="A877" s="102"/>
      <c r="F877" s="101"/>
      <c r="G877" s="101"/>
      <c r="H877" s="101"/>
      <c r="I877" s="101"/>
      <c r="J877" s="101"/>
      <c r="K877" s="101"/>
    </row>
    <row r="878" spans="1:11" ht="15.75" customHeight="1" x14ac:dyDescent="0.25">
      <c r="A878" s="102"/>
      <c r="F878" s="101"/>
      <c r="G878" s="101"/>
      <c r="H878" s="101"/>
      <c r="I878" s="101"/>
      <c r="J878" s="101"/>
      <c r="K878" s="101"/>
    </row>
    <row r="879" spans="1:11" ht="15.75" customHeight="1" x14ac:dyDescent="0.25">
      <c r="A879" s="102"/>
      <c r="F879" s="101"/>
      <c r="G879" s="101"/>
      <c r="H879" s="101"/>
      <c r="I879" s="101"/>
      <c r="J879" s="101"/>
      <c r="K879" s="101"/>
    </row>
    <row r="880" spans="1:11" ht="15.75" customHeight="1" x14ac:dyDescent="0.25">
      <c r="A880" s="102"/>
      <c r="F880" s="101"/>
      <c r="G880" s="101"/>
      <c r="H880" s="101"/>
      <c r="I880" s="101"/>
      <c r="J880" s="101"/>
      <c r="K880" s="101"/>
    </row>
    <row r="881" spans="1:11" ht="15.75" customHeight="1" x14ac:dyDescent="0.25">
      <c r="A881" s="102"/>
      <c r="F881" s="101"/>
      <c r="G881" s="101"/>
      <c r="H881" s="101"/>
      <c r="I881" s="101"/>
      <c r="J881" s="101"/>
      <c r="K881" s="101"/>
    </row>
    <row r="882" spans="1:11" ht="15.75" customHeight="1" x14ac:dyDescent="0.25">
      <c r="A882" s="102"/>
      <c r="F882" s="101"/>
      <c r="G882" s="101"/>
      <c r="H882" s="101"/>
      <c r="I882" s="101"/>
      <c r="J882" s="101"/>
      <c r="K882" s="101"/>
    </row>
    <row r="883" spans="1:11" ht="15.75" customHeight="1" x14ac:dyDescent="0.25">
      <c r="A883" s="102"/>
      <c r="F883" s="101"/>
      <c r="G883" s="101"/>
      <c r="H883" s="101"/>
      <c r="I883" s="101"/>
      <c r="J883" s="101"/>
      <c r="K883" s="101"/>
    </row>
    <row r="884" spans="1:11" ht="15.75" customHeight="1" x14ac:dyDescent="0.25">
      <c r="A884" s="102"/>
      <c r="F884" s="101"/>
      <c r="G884" s="101"/>
      <c r="H884" s="101"/>
      <c r="I884" s="101"/>
      <c r="J884" s="101"/>
      <c r="K884" s="101"/>
    </row>
    <row r="885" spans="1:11" ht="15.75" customHeight="1" x14ac:dyDescent="0.25">
      <c r="A885" s="102"/>
      <c r="F885" s="101"/>
      <c r="G885" s="101"/>
      <c r="H885" s="101"/>
      <c r="I885" s="101"/>
      <c r="J885" s="101"/>
      <c r="K885" s="101"/>
    </row>
    <row r="886" spans="1:11" ht="15.75" customHeight="1" x14ac:dyDescent="0.25">
      <c r="A886" s="102"/>
      <c r="F886" s="101"/>
      <c r="G886" s="101"/>
      <c r="H886" s="101"/>
      <c r="I886" s="101"/>
      <c r="J886" s="101"/>
      <c r="K886" s="101"/>
    </row>
    <row r="887" spans="1:11" ht="15.75" customHeight="1" x14ac:dyDescent="0.25">
      <c r="A887" s="102"/>
      <c r="F887" s="101"/>
      <c r="G887" s="101"/>
      <c r="H887" s="101"/>
      <c r="I887" s="101"/>
      <c r="J887" s="101"/>
      <c r="K887" s="101"/>
    </row>
    <row r="888" spans="1:11" ht="15.75" customHeight="1" x14ac:dyDescent="0.25">
      <c r="A888" s="102"/>
      <c r="F888" s="101"/>
      <c r="G888" s="101"/>
      <c r="H888" s="101"/>
      <c r="I888" s="101"/>
      <c r="J888" s="101"/>
      <c r="K888" s="101"/>
    </row>
    <row r="889" spans="1:11" ht="15.75" customHeight="1" x14ac:dyDescent="0.25">
      <c r="A889" s="102"/>
      <c r="F889" s="101"/>
      <c r="G889" s="101"/>
      <c r="H889" s="101"/>
      <c r="I889" s="101"/>
      <c r="J889" s="101"/>
      <c r="K889" s="101"/>
    </row>
    <row r="890" spans="1:11" ht="15.75" customHeight="1" x14ac:dyDescent="0.25">
      <c r="A890" s="102"/>
      <c r="F890" s="101"/>
      <c r="G890" s="101"/>
      <c r="H890" s="101"/>
      <c r="I890" s="101"/>
      <c r="J890" s="101"/>
      <c r="K890" s="101"/>
    </row>
    <row r="891" spans="1:11" ht="15.75" customHeight="1" x14ac:dyDescent="0.25">
      <c r="A891" s="102"/>
      <c r="F891" s="101"/>
      <c r="G891" s="101"/>
      <c r="H891" s="101"/>
      <c r="I891" s="101"/>
      <c r="J891" s="101"/>
      <c r="K891" s="101"/>
    </row>
    <row r="892" spans="1:11" ht="15.75" customHeight="1" x14ac:dyDescent="0.25">
      <c r="A892" s="102"/>
      <c r="F892" s="101"/>
      <c r="G892" s="101"/>
      <c r="H892" s="101"/>
      <c r="I892" s="101"/>
      <c r="J892" s="101"/>
      <c r="K892" s="101"/>
    </row>
  </sheetData>
  <mergeCells count="37">
    <mergeCell ref="B30:I30"/>
    <mergeCell ref="B28:I28"/>
    <mergeCell ref="B13:V13"/>
    <mergeCell ref="M4:O4"/>
    <mergeCell ref="S4:U4"/>
    <mergeCell ref="B27:E27"/>
    <mergeCell ref="G27:I27"/>
    <mergeCell ref="M27:O27"/>
    <mergeCell ref="S27:U27"/>
    <mergeCell ref="B14:B15"/>
    <mergeCell ref="C14:C15"/>
    <mergeCell ref="D14:D15"/>
    <mergeCell ref="E14:E15"/>
    <mergeCell ref="G14:J14"/>
    <mergeCell ref="M14:P14"/>
    <mergeCell ref="S14:V14"/>
    <mergeCell ref="B38:J38"/>
    <mergeCell ref="B32:C32"/>
    <mergeCell ref="B35:J35"/>
    <mergeCell ref="B36:J36"/>
    <mergeCell ref="B37:J37"/>
    <mergeCell ref="B34:J34"/>
    <mergeCell ref="B11:E11"/>
    <mergeCell ref="G11:J11"/>
    <mergeCell ref="M11:P11"/>
    <mergeCell ref="S11:V11"/>
    <mergeCell ref="Y14:Y15"/>
    <mergeCell ref="B1:Y1"/>
    <mergeCell ref="G2:Y2"/>
    <mergeCell ref="B3:Y3"/>
    <mergeCell ref="B4:B5"/>
    <mergeCell ref="C4:C5"/>
    <mergeCell ref="D4:D5"/>
    <mergeCell ref="E4:E5"/>
    <mergeCell ref="G4:K4"/>
    <mergeCell ref="Y4:Y5"/>
    <mergeCell ref="B2:F2"/>
  </mergeCells>
  <pageMargins left="0.74803149606299202" right="0.74803149606299202" top="0.70866141732283505" bottom="0.511811023622047" header="0" footer="0"/>
  <pageSetup paperSize="5" scale="40" orientation="portrait"/>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ANEXO 1 ANÁLISIS DE COTIZACIÓN</vt:lpstr>
      <vt:lpstr>ANEXO 1 ANÁLISIS DE COSTOS HIST</vt:lpstr>
      <vt:lpstr>ANEXO 2 ESTUDIO  2026-2027-2028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Patricia Lopez Forero</dc:creator>
  <cp:lastModifiedBy>Ivan Felipe Uribe Ospina</cp:lastModifiedBy>
  <cp:lastPrinted>2025-09-09T21:10:13Z</cp:lastPrinted>
  <dcterms:created xsi:type="dcterms:W3CDTF">2025-08-26T14:43:13Z</dcterms:created>
  <dcterms:modified xsi:type="dcterms:W3CDTF">2026-08-05T20:43:51Z</dcterms:modified>
</cp:coreProperties>
</file>