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47F1237F-9BE4-4971-9DBC-238F790E9557}" xr6:coauthVersionLast="47" xr6:coauthVersionMax="47" xr10:uidLastSave="{00000000-0000-0000-0000-000000000000}"/>
  <bookViews>
    <workbookView xWindow="-110" yWindow="-110" windowWidth="19420" windowHeight="10300" xr2:uid="{00000000-000D-0000-FFFF-FFFF00000000}"/>
  </bookViews>
  <sheets>
    <sheet name="OFERTA ECONOMICA" sheetId="8" r:id="rId1"/>
    <sheet name="6- APU" sheetId="1" state="hidden" r:id="rId2"/>
    <sheet name="CONSULTORIA REDISEÑO" sheetId="7" state="hidden" r:id="rId3"/>
    <sheet name="CARGA PRESTACIONAL" sheetId="5" state="hidden" r:id="rId4"/>
    <sheet name="ESTUDIO DE MERCADO ELECTROLINER" sheetId="9" state="hidden" r:id="rId5"/>
  </sheets>
  <definedNames>
    <definedName name="_xlnm.Print_Area" localSheetId="1">'6- APU'!$A$1:$V$2290</definedName>
    <definedName name="_xlnm.Print_Area" localSheetId="0">'OFERTA ECONOMICA'!$A$6:$F$62</definedName>
    <definedName name="_xlnm.Print_Titles" localSheetId="0">'OFERTA ECONOMICA'!$6:$6</definedName>
  </definedNames>
  <calcPr calcId="181029"/>
</workbook>
</file>

<file path=xl/calcChain.xml><?xml version="1.0" encoding="utf-8"?>
<calcChain xmlns="http://schemas.openxmlformats.org/spreadsheetml/2006/main">
  <c r="F61" i="8" l="1"/>
  <c r="F60" i="8"/>
  <c r="F59" i="8"/>
  <c r="F62" i="8"/>
  <c r="F58" i="8"/>
  <c r="F56" i="8"/>
  <c r="F55" i="8"/>
  <c r="F54" i="8"/>
  <c r="F52" i="8"/>
  <c r="F51" i="8"/>
  <c r="F50" i="8"/>
  <c r="F49" i="8"/>
  <c r="F47" i="8"/>
  <c r="F43" i="8"/>
  <c r="F44" i="8"/>
  <c r="F45" i="8"/>
  <c r="F46" i="8"/>
  <c r="F42" i="8"/>
  <c r="F40" i="8"/>
  <c r="F39" i="8"/>
  <c r="F24" i="8"/>
  <c r="F16" i="8"/>
  <c r="F14" i="8"/>
  <c r="F10" i="8"/>
  <c r="F11" i="8"/>
  <c r="F12" i="8"/>
  <c r="F13" i="8"/>
  <c r="F9" i="8"/>
  <c r="J50" i="9"/>
  <c r="H50" i="9"/>
  <c r="E50" i="9"/>
  <c r="F50" i="9" s="1"/>
  <c r="I49" i="9"/>
  <c r="J49" i="9" s="1"/>
  <c r="G49" i="9"/>
  <c r="H49" i="9" s="1"/>
  <c r="E49" i="9" l="1"/>
  <c r="F49" i="9" l="1"/>
  <c r="T925" i="1"/>
  <c r="T932" i="1"/>
  <c r="E23" i="7"/>
  <c r="F23" i="7" s="1"/>
  <c r="F5" i="7"/>
  <c r="F4" i="7"/>
  <c r="F31" i="8"/>
  <c r="E47" i="9"/>
  <c r="F47" i="9" s="1"/>
  <c r="E46" i="9"/>
  <c r="F46" i="9" s="1"/>
  <c r="E45" i="9"/>
  <c r="F45" i="9" s="1"/>
  <c r="E43" i="9"/>
  <c r="F43" i="9" s="1"/>
  <c r="E42" i="9"/>
  <c r="F42" i="9" s="1"/>
  <c r="E41" i="9"/>
  <c r="F41" i="9" s="1"/>
  <c r="E40" i="9"/>
  <c r="F40" i="9" s="1"/>
  <c r="E39" i="9"/>
  <c r="F39" i="9" s="1"/>
  <c r="E37" i="9"/>
  <c r="F37" i="9" s="1"/>
  <c r="E29" i="9"/>
  <c r="F29" i="9" s="1"/>
  <c r="E22" i="9"/>
  <c r="F22" i="9" s="1"/>
  <c r="E14" i="9"/>
  <c r="F14" i="9" s="1"/>
  <c r="E12" i="9"/>
  <c r="F12" i="9" s="1"/>
  <c r="E11" i="9"/>
  <c r="F11" i="9" s="1"/>
  <c r="E10" i="9"/>
  <c r="F10" i="9" s="1"/>
  <c r="E9" i="9"/>
  <c r="F9" i="9" s="1"/>
  <c r="E8" i="9"/>
  <c r="F8" i="9" s="1"/>
  <c r="J47" i="9"/>
  <c r="J46" i="9"/>
  <c r="J45" i="9"/>
  <c r="J43" i="9"/>
  <c r="J42" i="9"/>
  <c r="J41" i="9"/>
  <c r="J40" i="9"/>
  <c r="J39" i="9"/>
  <c r="J37" i="9"/>
  <c r="J29" i="9"/>
  <c r="J22" i="9"/>
  <c r="J14" i="9"/>
  <c r="J12" i="9"/>
  <c r="J11" i="9"/>
  <c r="J10" i="9"/>
  <c r="J9" i="9"/>
  <c r="J8" i="9"/>
  <c r="H47" i="9"/>
  <c r="H46" i="9"/>
  <c r="H45" i="9"/>
  <c r="H43" i="9"/>
  <c r="H42" i="9"/>
  <c r="H41" i="9"/>
  <c r="H40" i="9"/>
  <c r="H39" i="9"/>
  <c r="H37" i="9"/>
  <c r="H29" i="9"/>
  <c r="H22" i="9"/>
  <c r="H14" i="9"/>
  <c r="H12" i="9"/>
  <c r="H11" i="9"/>
  <c r="H10" i="9"/>
  <c r="H9" i="9"/>
  <c r="H8" i="9"/>
  <c r="Q1693" i="1"/>
  <c r="Q1799" i="1"/>
  <c r="J51" i="9" l="1"/>
  <c r="H51" i="9"/>
  <c r="H54" i="9" s="1"/>
  <c r="H55" i="9" s="1"/>
  <c r="F51" i="9"/>
  <c r="E24" i="7"/>
  <c r="F24" i="7" s="1"/>
  <c r="T919" i="1"/>
  <c r="T345" i="1"/>
  <c r="T290" i="1"/>
  <c r="T180" i="1"/>
  <c r="T70" i="1"/>
  <c r="T15" i="1"/>
  <c r="E25" i="7" l="1"/>
  <c r="F25" i="7" s="1"/>
  <c r="J54" i="9"/>
  <c r="J55" i="9" s="1"/>
  <c r="J53" i="9"/>
  <c r="J52" i="9"/>
  <c r="H52" i="9"/>
  <c r="H53" i="9"/>
  <c r="T402" i="1"/>
  <c r="T235" i="1"/>
  <c r="O1393" i="1"/>
  <c r="O1394" i="1" s="1"/>
  <c r="G13" i="7"/>
  <c r="G12" i="7"/>
  <c r="G11" i="7"/>
  <c r="G10" i="7"/>
  <c r="G9" i="7"/>
  <c r="G8" i="7"/>
  <c r="G7" i="7"/>
  <c r="G6" i="7"/>
  <c r="G5" i="7"/>
  <c r="G4" i="7"/>
  <c r="B2281" i="1"/>
  <c r="T2276" i="1"/>
  <c r="T2279" i="1" s="1"/>
  <c r="T2272" i="1"/>
  <c r="T2262" i="1"/>
  <c r="B2226" i="1"/>
  <c r="T2221" i="1"/>
  <c r="T2224" i="1" s="1"/>
  <c r="T2217" i="1"/>
  <c r="T2208" i="1"/>
  <c r="T2204" i="1"/>
  <c r="T2203" i="1"/>
  <c r="T2202" i="1"/>
  <c r="B2166" i="1"/>
  <c r="T2161" i="1"/>
  <c r="T2164" i="1" s="1"/>
  <c r="T2157" i="1"/>
  <c r="T2148" i="1"/>
  <c r="T2144" i="1"/>
  <c r="T2143" i="1"/>
  <c r="T2142" i="1"/>
  <c r="Q2089" i="1"/>
  <c r="T2089" i="1" s="1"/>
  <c r="Q2086" i="1"/>
  <c r="Q2146" i="1" s="1"/>
  <c r="T2082" i="1"/>
  <c r="T2084" i="1"/>
  <c r="B2106" i="1"/>
  <c r="T2101" i="1"/>
  <c r="T2104" i="1" s="1"/>
  <c r="T2097" i="1"/>
  <c r="T2088" i="1"/>
  <c r="T2083" i="1"/>
  <c r="Q2026" i="1"/>
  <c r="T2026" i="1" s="1"/>
  <c r="Q2023" i="1"/>
  <c r="Q2263" i="1" s="1"/>
  <c r="B2046" i="1"/>
  <c r="T2041" i="1"/>
  <c r="T2016" i="1" s="1"/>
  <c r="T2019" i="1" s="1"/>
  <c r="T2037" i="1"/>
  <c r="T2028" i="1"/>
  <c r="T2027" i="1"/>
  <c r="T2025" i="1"/>
  <c r="T2024" i="1"/>
  <c r="T1978" i="1"/>
  <c r="Q1966" i="1"/>
  <c r="T1966" i="1" s="1"/>
  <c r="T1965" i="1"/>
  <c r="T1970" i="1"/>
  <c r="T1969" i="1"/>
  <c r="T1968" i="1"/>
  <c r="T1967" i="1"/>
  <c r="T1964" i="1"/>
  <c r="B1987" i="1"/>
  <c r="T1982" i="1"/>
  <c r="T1956" i="1" s="1"/>
  <c r="T1959" i="1" s="1"/>
  <c r="T1963" i="1"/>
  <c r="T1922" i="1"/>
  <c r="T1900" i="1" s="1"/>
  <c r="T1905" i="1" s="1"/>
  <c r="Q1909" i="1"/>
  <c r="T1909" i="1" s="1"/>
  <c r="T1911" i="1" s="1"/>
  <c r="B1927" i="1"/>
  <c r="T1918" i="1"/>
  <c r="T1866" i="1"/>
  <c r="T1844" i="1" s="1"/>
  <c r="T1849" i="1" s="1"/>
  <c r="T1853" i="1"/>
  <c r="B1871" i="1"/>
  <c r="T1862" i="1"/>
  <c r="T1854" i="1"/>
  <c r="T1799" i="1"/>
  <c r="T1800" i="1" s="1"/>
  <c r="T1693" i="1"/>
  <c r="T1735" i="1"/>
  <c r="T1706" i="1"/>
  <c r="B1816" i="1"/>
  <c r="T1814" i="1"/>
  <c r="T1807" i="1"/>
  <c r="T1790" i="1"/>
  <c r="T1795" i="1" s="1"/>
  <c r="B1761" i="1"/>
  <c r="T1759" i="1"/>
  <c r="T1752" i="1"/>
  <c r="T1744" i="1"/>
  <c r="T1745" i="1" s="1"/>
  <c r="B1708" i="1"/>
  <c r="T1641" i="1"/>
  <c r="T1640" i="1"/>
  <c r="T1639" i="1"/>
  <c r="T1638" i="1"/>
  <c r="T1637" i="1"/>
  <c r="T1636" i="1"/>
  <c r="T1635" i="1"/>
  <c r="T1634" i="1"/>
  <c r="T1633" i="1"/>
  <c r="T1632" i="1"/>
  <c r="T1631" i="1"/>
  <c r="T1630" i="1"/>
  <c r="T1629" i="1"/>
  <c r="T1628" i="1"/>
  <c r="T1622" i="1"/>
  <c r="T1621" i="1"/>
  <c r="O1620" i="1"/>
  <c r="T1620" i="1" s="1"/>
  <c r="B1659" i="1"/>
  <c r="T1654" i="1"/>
  <c r="T1657" i="1" s="1"/>
  <c r="T1650" i="1"/>
  <c r="T1627" i="1"/>
  <c r="Q1571" i="1"/>
  <c r="T1571" i="1" s="1"/>
  <c r="B1591" i="1"/>
  <c r="T1586" i="1"/>
  <c r="T1563" i="1" s="1"/>
  <c r="T1565" i="1" s="1"/>
  <c r="T1582" i="1"/>
  <c r="A1574" i="1"/>
  <c r="T1573" i="1"/>
  <c r="T1570" i="1"/>
  <c r="T1569" i="1"/>
  <c r="B1532" i="1"/>
  <c r="T1527" i="1"/>
  <c r="T1504" i="1" s="1"/>
  <c r="T1506" i="1" s="1"/>
  <c r="T1523" i="1"/>
  <c r="A1515" i="1"/>
  <c r="T1514" i="1"/>
  <c r="T1512" i="1"/>
  <c r="T1511" i="1"/>
  <c r="T1510" i="1"/>
  <c r="Q1454" i="1"/>
  <c r="T1454" i="1" s="1"/>
  <c r="T1453" i="1"/>
  <c r="T1452" i="1"/>
  <c r="B1474" i="1"/>
  <c r="T1469" i="1"/>
  <c r="T1446" i="1" s="1"/>
  <c r="T1448" i="1" s="1"/>
  <c r="T1465" i="1"/>
  <c r="A1457" i="1"/>
  <c r="T1456" i="1"/>
  <c r="Q1392" i="1"/>
  <c r="T1392" i="1" s="1"/>
  <c r="Q1391" i="1"/>
  <c r="T1391" i="1" s="1"/>
  <c r="B1416" i="1"/>
  <c r="T1411" i="1"/>
  <c r="T1414" i="1" s="1"/>
  <c r="T1407" i="1"/>
  <c r="A1399" i="1"/>
  <c r="T1398" i="1"/>
  <c r="T1397" i="1"/>
  <c r="T1396" i="1"/>
  <c r="T1395" i="1"/>
  <c r="T1337" i="1"/>
  <c r="T1336" i="1"/>
  <c r="T1335" i="1"/>
  <c r="T1334" i="1"/>
  <c r="T1333" i="1"/>
  <c r="A1338" i="1"/>
  <c r="B1355" i="1"/>
  <c r="T1350" i="1"/>
  <c r="T1353" i="1" s="1"/>
  <c r="T1346" i="1"/>
  <c r="T1332" i="1"/>
  <c r="T1331" i="1"/>
  <c r="T1330" i="1"/>
  <c r="T1329" i="1"/>
  <c r="B1293" i="1"/>
  <c r="T1288" i="1"/>
  <c r="T1266" i="1" s="1"/>
  <c r="T1268" i="1" s="1"/>
  <c r="T1284" i="1"/>
  <c r="T1275" i="1"/>
  <c r="T1274" i="1"/>
  <c r="T1273" i="1"/>
  <c r="T1272" i="1"/>
  <c r="T707" i="1"/>
  <c r="T710" i="1" s="1"/>
  <c r="T701" i="1"/>
  <c r="T700" i="1"/>
  <c r="B719" i="1"/>
  <c r="T714" i="1"/>
  <c r="T692" i="1" s="1"/>
  <c r="T694" i="1" s="1"/>
  <c r="T699" i="1"/>
  <c r="T698" i="1"/>
  <c r="T1218" i="1"/>
  <c r="T1219" i="1"/>
  <c r="T1217" i="1"/>
  <c r="O1215" i="1"/>
  <c r="T1215" i="1" s="1"/>
  <c r="B1236" i="1"/>
  <c r="T1231" i="1"/>
  <c r="T1209" i="1" s="1"/>
  <c r="T1227" i="1"/>
  <c r="T1216" i="1"/>
  <c r="T1208" i="1"/>
  <c r="T1207" i="1"/>
  <c r="T1159" i="1"/>
  <c r="T1150" i="1"/>
  <c r="B1178" i="1"/>
  <c r="T1173" i="1"/>
  <c r="T1152" i="1" s="1"/>
  <c r="T1169" i="1"/>
  <c r="T1158" i="1"/>
  <c r="T1151" i="1"/>
  <c r="T1094" i="1"/>
  <c r="B1121" i="1"/>
  <c r="T1116" i="1"/>
  <c r="T1095" i="1" s="1"/>
  <c r="T1097" i="1" s="1"/>
  <c r="T1112" i="1"/>
  <c r="T1101" i="1"/>
  <c r="T1105" i="1" s="1"/>
  <c r="T1045" i="1"/>
  <c r="B1064" i="1"/>
  <c r="T1059" i="1"/>
  <c r="T1062" i="1" s="1"/>
  <c r="T1055" i="1"/>
  <c r="T1044" i="1"/>
  <c r="B1008" i="1"/>
  <c r="T1003" i="1"/>
  <c r="T981" i="1" s="1"/>
  <c r="T983" i="1" s="1"/>
  <c r="T999" i="1"/>
  <c r="T988" i="1"/>
  <c r="T987" i="1"/>
  <c r="T942" i="1"/>
  <c r="T931" i="1"/>
  <c r="B951" i="1"/>
  <c r="T946" i="1"/>
  <c r="T949" i="1" s="1"/>
  <c r="T930" i="1"/>
  <c r="T923" i="1"/>
  <c r="Q873" i="1"/>
  <c r="T873" i="1" s="1"/>
  <c r="T878" i="1" s="1"/>
  <c r="Q755" i="1"/>
  <c r="B894" i="1"/>
  <c r="T889" i="1"/>
  <c r="T892" i="1" s="1"/>
  <c r="T882" i="1"/>
  <c r="T885" i="1" s="1"/>
  <c r="T864" i="1"/>
  <c r="T807" i="1"/>
  <c r="T806" i="1"/>
  <c r="T805" i="1"/>
  <c r="T760" i="1"/>
  <c r="T814" i="1"/>
  <c r="T819" i="1" s="1"/>
  <c r="E37" i="5"/>
  <c r="T130" i="1"/>
  <c r="B835" i="1"/>
  <c r="T830" i="1"/>
  <c r="T833" i="1" s="1"/>
  <c r="T823" i="1"/>
  <c r="T826" i="1" s="1"/>
  <c r="B776" i="1"/>
  <c r="T771" i="1"/>
  <c r="T749" i="1" s="1"/>
  <c r="T751" i="1" s="1"/>
  <c r="T767" i="1"/>
  <c r="B662" i="1"/>
  <c r="T657" i="1"/>
  <c r="T635" i="1" s="1"/>
  <c r="T637" i="1" s="1"/>
  <c r="T653" i="1"/>
  <c r="T642" i="1"/>
  <c r="T641" i="1"/>
  <c r="B605" i="1"/>
  <c r="T600" i="1"/>
  <c r="T603" i="1" s="1"/>
  <c r="T596" i="1"/>
  <c r="T588" i="1"/>
  <c r="T589" i="1" s="1"/>
  <c r="Q587" i="1"/>
  <c r="Q586" i="1"/>
  <c r="Q585" i="1"/>
  <c r="Q584" i="1"/>
  <c r="T578" i="1"/>
  <c r="O577" i="1"/>
  <c r="T577" i="1" s="1"/>
  <c r="T536" i="1"/>
  <c r="T539" i="1" s="1"/>
  <c r="T527" i="1"/>
  <c r="T532" i="1" s="1"/>
  <c r="T522" i="1"/>
  <c r="B548" i="1"/>
  <c r="T543" i="1"/>
  <c r="T521" i="1" s="1"/>
  <c r="T520" i="1"/>
  <c r="B491" i="1"/>
  <c r="T486" i="1"/>
  <c r="T489" i="1" s="1"/>
  <c r="T482" i="1"/>
  <c r="T471" i="1"/>
  <c r="T470" i="1"/>
  <c r="T463" i="1"/>
  <c r="T414" i="1"/>
  <c r="T413" i="1"/>
  <c r="B434" i="1"/>
  <c r="T429" i="1"/>
  <c r="T432" i="1" s="1"/>
  <c r="T425" i="1"/>
  <c r="T360" i="1"/>
  <c r="T361" i="1" s="1"/>
  <c r="T350" i="1"/>
  <c r="Q359" i="1"/>
  <c r="Q358" i="1"/>
  <c r="Q357" i="1"/>
  <c r="Q356" i="1"/>
  <c r="O349" i="1"/>
  <c r="T349" i="1" s="1"/>
  <c r="B377" i="1"/>
  <c r="T372" i="1"/>
  <c r="T375" i="1" s="1"/>
  <c r="T351" i="1" s="1"/>
  <c r="T368" i="1"/>
  <c r="B320" i="1"/>
  <c r="B265" i="1"/>
  <c r="B210" i="1"/>
  <c r="B155" i="1"/>
  <c r="B100" i="1"/>
  <c r="B45" i="1"/>
  <c r="O294" i="1"/>
  <c r="T315" i="1"/>
  <c r="T318" i="1" s="1"/>
  <c r="T295" i="1" s="1"/>
  <c r="T311" i="1"/>
  <c r="T253" i="1"/>
  <c r="T256" i="1" s="1"/>
  <c r="J150" i="1"/>
  <c r="O184" i="1"/>
  <c r="T260" i="1"/>
  <c r="T263" i="1" s="1"/>
  <c r="T239" i="1" s="1"/>
  <c r="T242" i="1" s="1"/>
  <c r="J40" i="1"/>
  <c r="N40" i="1" s="1"/>
  <c r="J95" i="1"/>
  <c r="N95" i="1" s="1"/>
  <c r="T205" i="1"/>
  <c r="T208" i="1" s="1"/>
  <c r="T185" i="1" s="1"/>
  <c r="T187" i="1" s="1"/>
  <c r="T150" i="1"/>
  <c r="T153" i="1" s="1"/>
  <c r="T131" i="1" s="1"/>
  <c r="T129" i="1"/>
  <c r="T82" i="1"/>
  <c r="T84" i="1" s="1"/>
  <c r="Q83" i="1"/>
  <c r="T98" i="1"/>
  <c r="T75" i="1" s="1"/>
  <c r="T77" i="1" s="1"/>
  <c r="Q81" i="1"/>
  <c r="O19" i="1"/>
  <c r="T29" i="1"/>
  <c r="T43" i="1"/>
  <c r="T20" i="1" s="1"/>
  <c r="T22" i="1" s="1"/>
  <c r="Q27" i="1"/>
  <c r="Q26" i="1"/>
  <c r="F53" i="9" l="1"/>
  <c r="F52" i="9"/>
  <c r="F54" i="9"/>
  <c r="F55" i="9" s="1"/>
  <c r="E26" i="7"/>
  <c r="F26" i="7" s="1"/>
  <c r="J56" i="9"/>
  <c r="H56" i="9"/>
  <c r="T2023" i="1"/>
  <c r="T2030" i="1" s="1"/>
  <c r="G14" i="7"/>
  <c r="T2255" i="1"/>
  <c r="T2258" i="1" s="1"/>
  <c r="T2135" i="1"/>
  <c r="T2138" i="1" s="1"/>
  <c r="T2086" i="1"/>
  <c r="Q2085" i="1"/>
  <c r="T2085" i="1" s="1"/>
  <c r="Q2149" i="1"/>
  <c r="Q2209" i="1" s="1"/>
  <c r="T2209" i="1" s="1"/>
  <c r="T2146" i="1"/>
  <c r="Q2206" i="1"/>
  <c r="T2195" i="1"/>
  <c r="T2198" i="1" s="1"/>
  <c r="Q2087" i="1"/>
  <c r="T1971" i="1"/>
  <c r="T2075" i="1"/>
  <c r="T2078" i="1" s="1"/>
  <c r="T2044" i="1"/>
  <c r="T1855" i="1"/>
  <c r="T1925" i="1"/>
  <c r="T1926" i="1" s="1"/>
  <c r="T1385" i="1"/>
  <c r="T1387" i="1" s="1"/>
  <c r="T1985" i="1"/>
  <c r="T1869" i="1"/>
  <c r="T1815" i="1"/>
  <c r="T1740" i="1"/>
  <c r="T1760" i="1" s="1"/>
  <c r="T1689" i="1"/>
  <c r="T1694" i="1"/>
  <c r="T1643" i="1"/>
  <c r="T1458" i="1"/>
  <c r="T1516" i="1"/>
  <c r="T1162" i="1"/>
  <c r="T1619" i="1"/>
  <c r="T1623" i="1" s="1"/>
  <c r="T1154" i="1"/>
  <c r="T1589" i="1"/>
  <c r="T1575" i="1"/>
  <c r="T1530" i="1"/>
  <c r="T1339" i="1"/>
  <c r="T1394" i="1"/>
  <c r="T1472" i="1"/>
  <c r="T1277" i="1"/>
  <c r="T1323" i="1"/>
  <c r="T1325" i="1" s="1"/>
  <c r="T1291" i="1"/>
  <c r="T992" i="1"/>
  <c r="T703" i="1"/>
  <c r="T1211" i="1"/>
  <c r="T717" i="1"/>
  <c r="T1220" i="1"/>
  <c r="T1234" i="1"/>
  <c r="T1176" i="1"/>
  <c r="T1048" i="1"/>
  <c r="T1119" i="1"/>
  <c r="T1120" i="1" s="1"/>
  <c r="T867" i="1"/>
  <c r="T869" i="1" s="1"/>
  <c r="T893" i="1" s="1"/>
  <c r="T935" i="1"/>
  <c r="T1038" i="1"/>
  <c r="T1040" i="1" s="1"/>
  <c r="T1006" i="1"/>
  <c r="T924" i="1"/>
  <c r="T926" i="1" s="1"/>
  <c r="T646" i="1"/>
  <c r="T352" i="1"/>
  <c r="T376" i="1" s="1"/>
  <c r="T132" i="1"/>
  <c r="T154" i="1" s="1"/>
  <c r="T808" i="1"/>
  <c r="T774" i="1"/>
  <c r="T775" i="1" s="1"/>
  <c r="T660" i="1"/>
  <c r="T579" i="1"/>
  <c r="T580" i="1" s="1"/>
  <c r="T604" i="1" s="1"/>
  <c r="T523" i="1"/>
  <c r="T546" i="1"/>
  <c r="T475" i="1"/>
  <c r="T407" i="1"/>
  <c r="T409" i="1" s="1"/>
  <c r="T418" i="1"/>
  <c r="T464" i="1"/>
  <c r="T466" i="1" s="1"/>
  <c r="T209" i="1"/>
  <c r="T99" i="1"/>
  <c r="T44" i="1"/>
  <c r="T264" i="1"/>
  <c r="T297" i="1"/>
  <c r="T319" i="1" s="1"/>
  <c r="F56" i="9" l="1"/>
  <c r="E27" i="7"/>
  <c r="F27" i="7" s="1"/>
  <c r="T1927" i="1"/>
  <c r="T1928" i="1" s="1"/>
  <c r="T1929" i="1" s="1"/>
  <c r="T1816" i="1"/>
  <c r="T1817" i="1" s="1"/>
  <c r="T1818" i="1" s="1"/>
  <c r="T1761" i="1"/>
  <c r="T1762" i="1" s="1"/>
  <c r="T1763" i="1" s="1"/>
  <c r="T605" i="1"/>
  <c r="T606" i="1" s="1"/>
  <c r="T607" i="1" s="1"/>
  <c r="T320" i="1"/>
  <c r="T321" i="1" s="1"/>
  <c r="T322" i="1" s="1"/>
  <c r="T265" i="1"/>
  <c r="T266" i="1" s="1"/>
  <c r="T267" i="1" s="1"/>
  <c r="T45" i="1"/>
  <c r="T46" i="1" s="1"/>
  <c r="T47" i="1" s="1"/>
  <c r="T100" i="1"/>
  <c r="T101" i="1" s="1"/>
  <c r="T102" i="1" s="1"/>
  <c r="T210" i="1"/>
  <c r="T211" i="1" s="1"/>
  <c r="T212" i="1" s="1"/>
  <c r="T776" i="1"/>
  <c r="T777" i="1" s="1"/>
  <c r="T778" i="1" s="1"/>
  <c r="T894" i="1"/>
  <c r="T895" i="1" s="1"/>
  <c r="T896" i="1" s="1"/>
  <c r="T155" i="1"/>
  <c r="T156" i="1" s="1"/>
  <c r="T157" i="1" s="1"/>
  <c r="T1121" i="1"/>
  <c r="T1122" i="1" s="1"/>
  <c r="T1123" i="1" s="1"/>
  <c r="G15" i="7"/>
  <c r="G16" i="7" s="1"/>
  <c r="Q2145" i="1"/>
  <c r="T2145" i="1" s="1"/>
  <c r="T1707" i="1"/>
  <c r="T2149" i="1"/>
  <c r="T1986" i="1"/>
  <c r="Q2147" i="1"/>
  <c r="T2087" i="1"/>
  <c r="T2090" i="1" s="1"/>
  <c r="T2105" i="1" s="1"/>
  <c r="T2206" i="1"/>
  <c r="Q2264" i="1"/>
  <c r="T2264" i="1" s="1"/>
  <c r="T2045" i="1"/>
  <c r="T1870" i="1"/>
  <c r="T1473" i="1"/>
  <c r="T1531" i="1"/>
  <c r="T1658" i="1"/>
  <c r="T1177" i="1"/>
  <c r="T718" i="1"/>
  <c r="T1590" i="1"/>
  <c r="T377" i="1"/>
  <c r="T378" i="1" s="1"/>
  <c r="T379" i="1" s="1"/>
  <c r="Q1393" i="1"/>
  <c r="T1393" i="1" s="1"/>
  <c r="T1400" i="1" s="1"/>
  <c r="T1415" i="1" s="1"/>
  <c r="T1354" i="1"/>
  <c r="T1292" i="1"/>
  <c r="T1007" i="1"/>
  <c r="T1235" i="1"/>
  <c r="T1063" i="1"/>
  <c r="T950" i="1"/>
  <c r="T661" i="1"/>
  <c r="T810" i="1"/>
  <c r="T834" i="1" s="1"/>
  <c r="T433" i="1"/>
  <c r="T547" i="1"/>
  <c r="T490" i="1"/>
  <c r="Q2205" i="1" l="1"/>
  <c r="T2205" i="1" s="1"/>
  <c r="T1987" i="1"/>
  <c r="T1988" i="1" s="1"/>
  <c r="T1989" i="1" s="1"/>
  <c r="T1591" i="1"/>
  <c r="T1592" i="1" s="1"/>
  <c r="T1593" i="1" s="1"/>
  <c r="T2046" i="1"/>
  <c r="T2047" i="1" s="1"/>
  <c r="T2048" i="1" s="1"/>
  <c r="T1659" i="1"/>
  <c r="T1660" i="1" s="1"/>
  <c r="T1661" i="1" s="1"/>
  <c r="T2106" i="1"/>
  <c r="T2107" i="1" s="1"/>
  <c r="T2108" i="1" s="1"/>
  <c r="T1871" i="1"/>
  <c r="T1872" i="1" s="1"/>
  <c r="T1873" i="1" s="1"/>
  <c r="T1708" i="1"/>
  <c r="T1709" i="1" s="1"/>
  <c r="T1710" i="1" s="1"/>
  <c r="T1474" i="1"/>
  <c r="T1475" i="1" s="1"/>
  <c r="T1476" i="1" s="1"/>
  <c r="T1532" i="1"/>
  <c r="T1533" i="1" s="1"/>
  <c r="T1534" i="1" s="1"/>
  <c r="T662" i="1"/>
  <c r="T663" i="1" s="1"/>
  <c r="T664" i="1" s="1"/>
  <c r="T951" i="1"/>
  <c r="T952" i="1" s="1"/>
  <c r="T953" i="1" s="1"/>
  <c r="T1178" i="1"/>
  <c r="T1179" i="1" s="1"/>
  <c r="T1180" i="1" s="1"/>
  <c r="T491" i="1"/>
  <c r="T492" i="1" s="1"/>
  <c r="T493" i="1" s="1"/>
  <c r="T1008" i="1"/>
  <c r="T1009" i="1" s="1"/>
  <c r="T1010" i="1" s="1"/>
  <c r="T548" i="1"/>
  <c r="T549" i="1" s="1"/>
  <c r="T550" i="1" s="1"/>
  <c r="T1293" i="1"/>
  <c r="T1294" i="1" s="1"/>
  <c r="T1295" i="1" s="1"/>
  <c r="T434" i="1"/>
  <c r="T435" i="1" s="1"/>
  <c r="T436" i="1" s="1"/>
  <c r="T1355" i="1"/>
  <c r="T1356" i="1" s="1"/>
  <c r="T1357" i="1" s="1"/>
  <c r="T1236" i="1"/>
  <c r="T1237" i="1" s="1"/>
  <c r="T1238" i="1" s="1"/>
  <c r="T835" i="1"/>
  <c r="T836" i="1" s="1"/>
  <c r="T837" i="1" s="1"/>
  <c r="T1064" i="1"/>
  <c r="T1065" i="1" s="1"/>
  <c r="T1066" i="1" s="1"/>
  <c r="T719" i="1"/>
  <c r="T720" i="1" s="1"/>
  <c r="T721" i="1" s="1"/>
  <c r="T1416" i="1"/>
  <c r="T1417" i="1" s="1"/>
  <c r="T1418" i="1" s="1"/>
  <c r="T2263" i="1"/>
  <c r="Q2207" i="1"/>
  <c r="T2147" i="1"/>
  <c r="T2150" i="1" s="1"/>
  <c r="T2165" i="1" s="1"/>
  <c r="T2166" i="1" l="1"/>
  <c r="T2167" i="1" s="1"/>
  <c r="T2168" i="1" s="1"/>
  <c r="T2207" i="1"/>
  <c r="T2210" i="1" s="1"/>
  <c r="T2225" i="1" s="1"/>
  <c r="T2265" i="1"/>
  <c r="T2280" i="1" s="1"/>
  <c r="T2226" i="1" l="1"/>
  <c r="T2227" i="1" s="1"/>
  <c r="T2228" i="1" s="1"/>
  <c r="T2281" i="1"/>
  <c r="T2282" i="1" s="1"/>
  <c r="T228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44" authorId="0" shapeId="0" xr:uid="{00000000-0006-0000-0200-000001000000}">
      <text>
        <r>
          <rPr>
            <sz val="8"/>
            <color indexed="81"/>
            <rFont val="Tahoma"/>
            <family val="2"/>
          </rPr>
          <t>Sumatoria de los subtotales</t>
        </r>
      </text>
    </comment>
    <comment ref="T45" authorId="0" shapeId="0" xr:uid="{00000000-0006-0000-0200-000002000000}">
      <text>
        <r>
          <rPr>
            <sz val="8"/>
            <color indexed="81"/>
            <rFont val="Tahoma"/>
            <family val="2"/>
          </rPr>
          <t>Total costo directo multiplicado por el AIU</t>
        </r>
        <r>
          <rPr>
            <sz val="8"/>
            <color indexed="81"/>
            <rFont val="Tahoma"/>
            <family val="2"/>
          </rPr>
          <t xml:space="preserve">
</t>
        </r>
      </text>
    </comment>
    <comment ref="T46" authorId="0" shapeId="0" xr:uid="{00000000-0006-0000-0200-000003000000}">
      <text>
        <r>
          <rPr>
            <sz val="8"/>
            <color indexed="81"/>
            <rFont val="Tahoma"/>
            <family val="2"/>
          </rPr>
          <t>Sumatoria costo directo y costo indirecto</t>
        </r>
        <r>
          <rPr>
            <sz val="8"/>
            <color indexed="81"/>
            <rFont val="Tahoma"/>
            <family val="2"/>
          </rPr>
          <t xml:space="preserve">
</t>
        </r>
      </text>
    </comment>
    <comment ref="T47" authorId="0" shapeId="0" xr:uid="{00000000-0006-0000-0200-000004000000}">
      <text>
        <r>
          <rPr>
            <sz val="8"/>
            <color indexed="81"/>
            <rFont val="Tahoma"/>
            <family val="2"/>
          </rPr>
          <t>Valor total actividad multiplicado por la cantidad</t>
        </r>
        <r>
          <rPr>
            <sz val="8"/>
            <color indexed="81"/>
            <rFont val="Tahoma"/>
            <family val="2"/>
          </rPr>
          <t xml:space="preserve">
</t>
        </r>
      </text>
    </comment>
    <comment ref="T99" authorId="0" shapeId="0" xr:uid="{D67A3456-1D81-42F8-8923-C664C4405E6F}">
      <text>
        <r>
          <rPr>
            <sz val="8"/>
            <color indexed="81"/>
            <rFont val="Tahoma"/>
            <family val="2"/>
          </rPr>
          <t>Sumatoria de los subtotales</t>
        </r>
      </text>
    </comment>
    <comment ref="T100" authorId="0" shapeId="0" xr:uid="{0A8A4CB3-6F1D-42EF-8278-1DCB8D860CA7}">
      <text>
        <r>
          <rPr>
            <sz val="8"/>
            <color indexed="81"/>
            <rFont val="Tahoma"/>
            <family val="2"/>
          </rPr>
          <t>Total costo directo multiplicado por el AIU</t>
        </r>
        <r>
          <rPr>
            <sz val="8"/>
            <color indexed="81"/>
            <rFont val="Tahoma"/>
            <family val="2"/>
          </rPr>
          <t xml:space="preserve">
</t>
        </r>
      </text>
    </comment>
    <comment ref="T101" authorId="0" shapeId="0" xr:uid="{28108D54-A7C1-45A1-9838-71C7675A4E3E}">
      <text>
        <r>
          <rPr>
            <sz val="8"/>
            <color indexed="81"/>
            <rFont val="Tahoma"/>
            <family val="2"/>
          </rPr>
          <t>Sumatoria costo directo y costo indirecto</t>
        </r>
        <r>
          <rPr>
            <sz val="8"/>
            <color indexed="81"/>
            <rFont val="Tahoma"/>
            <family val="2"/>
          </rPr>
          <t xml:space="preserve">
</t>
        </r>
      </text>
    </comment>
    <comment ref="T102" authorId="0" shapeId="0" xr:uid="{7118FA04-F999-43CE-8E75-D0C07390A850}">
      <text>
        <r>
          <rPr>
            <sz val="8"/>
            <color indexed="81"/>
            <rFont val="Tahoma"/>
            <family val="2"/>
          </rPr>
          <t>Valor total actividad multiplicado por la cantidad</t>
        </r>
        <r>
          <rPr>
            <sz val="8"/>
            <color indexed="81"/>
            <rFont val="Tahoma"/>
            <family val="2"/>
          </rPr>
          <t xml:space="preserve">
</t>
        </r>
      </text>
    </comment>
    <comment ref="T154" authorId="0" shapeId="0" xr:uid="{1E069881-1F57-40A1-BB89-1B78B5D9B77F}">
      <text>
        <r>
          <rPr>
            <sz val="8"/>
            <color indexed="81"/>
            <rFont val="Tahoma"/>
            <family val="2"/>
          </rPr>
          <t>Sumatoria de los subtotales</t>
        </r>
      </text>
    </comment>
    <comment ref="T155" authorId="0" shapeId="0" xr:uid="{060A60B4-7C10-4532-903F-CC895F79DF69}">
      <text>
        <r>
          <rPr>
            <sz val="8"/>
            <color indexed="81"/>
            <rFont val="Tahoma"/>
            <family val="2"/>
          </rPr>
          <t>Total costo directo multiplicado por el AIU</t>
        </r>
        <r>
          <rPr>
            <sz val="8"/>
            <color indexed="81"/>
            <rFont val="Tahoma"/>
            <family val="2"/>
          </rPr>
          <t xml:space="preserve">
</t>
        </r>
      </text>
    </comment>
    <comment ref="T156" authorId="0" shapeId="0" xr:uid="{7C4FA436-1014-400D-9D45-C3A103EDF482}">
      <text>
        <r>
          <rPr>
            <sz val="8"/>
            <color indexed="81"/>
            <rFont val="Tahoma"/>
            <family val="2"/>
          </rPr>
          <t>Sumatoria costo directo y costo indirecto</t>
        </r>
        <r>
          <rPr>
            <sz val="8"/>
            <color indexed="81"/>
            <rFont val="Tahoma"/>
            <family val="2"/>
          </rPr>
          <t xml:space="preserve">
</t>
        </r>
      </text>
    </comment>
    <comment ref="T157" authorId="0" shapeId="0" xr:uid="{A98E55E9-C215-42FE-A295-C16360CFEF30}">
      <text>
        <r>
          <rPr>
            <sz val="8"/>
            <color indexed="81"/>
            <rFont val="Tahoma"/>
            <family val="2"/>
          </rPr>
          <t>Valor total actividad multiplicado por la cantidad</t>
        </r>
        <r>
          <rPr>
            <sz val="8"/>
            <color indexed="81"/>
            <rFont val="Tahoma"/>
            <family val="2"/>
          </rPr>
          <t xml:space="preserve">
</t>
        </r>
      </text>
    </comment>
    <comment ref="T209" authorId="0" shapeId="0" xr:uid="{7A176398-E771-48C0-BA7F-B078B331CD0D}">
      <text>
        <r>
          <rPr>
            <sz val="8"/>
            <color indexed="81"/>
            <rFont val="Tahoma"/>
            <family val="2"/>
          </rPr>
          <t>Sumatoria de los subtotales</t>
        </r>
      </text>
    </comment>
    <comment ref="T210" authorId="0" shapeId="0" xr:uid="{38FF495A-CE5C-441D-A0DF-AA3185AE117C}">
      <text>
        <r>
          <rPr>
            <sz val="8"/>
            <color indexed="81"/>
            <rFont val="Tahoma"/>
            <family val="2"/>
          </rPr>
          <t>Total costo directo multiplicado por el AIU</t>
        </r>
        <r>
          <rPr>
            <sz val="8"/>
            <color indexed="81"/>
            <rFont val="Tahoma"/>
            <family val="2"/>
          </rPr>
          <t xml:space="preserve">
</t>
        </r>
      </text>
    </comment>
    <comment ref="T211" authorId="0" shapeId="0" xr:uid="{E8C41AB9-BB3F-4098-A30A-D3B446FD0834}">
      <text>
        <r>
          <rPr>
            <sz val="8"/>
            <color indexed="81"/>
            <rFont val="Tahoma"/>
            <family val="2"/>
          </rPr>
          <t>Sumatoria costo directo y costo indirecto</t>
        </r>
        <r>
          <rPr>
            <sz val="8"/>
            <color indexed="81"/>
            <rFont val="Tahoma"/>
            <family val="2"/>
          </rPr>
          <t xml:space="preserve">
</t>
        </r>
      </text>
    </comment>
    <comment ref="T212" authorId="0" shapeId="0" xr:uid="{97B62013-AE13-4CE6-8190-EDC64F9723B5}">
      <text>
        <r>
          <rPr>
            <sz val="8"/>
            <color indexed="81"/>
            <rFont val="Tahoma"/>
            <family val="2"/>
          </rPr>
          <t>Valor total actividad multiplicado por la cantidad</t>
        </r>
        <r>
          <rPr>
            <sz val="8"/>
            <color indexed="81"/>
            <rFont val="Tahoma"/>
            <family val="2"/>
          </rPr>
          <t xml:space="preserve">
</t>
        </r>
      </text>
    </comment>
    <comment ref="T264" authorId="0" shapeId="0" xr:uid="{87A9BDF1-15E6-4AAD-A989-A03DAD98DC0F}">
      <text>
        <r>
          <rPr>
            <sz val="8"/>
            <color indexed="81"/>
            <rFont val="Tahoma"/>
            <family val="2"/>
          </rPr>
          <t>Sumatoria de los subtotales</t>
        </r>
      </text>
    </comment>
    <comment ref="T265" authorId="0" shapeId="0" xr:uid="{A2F04F98-D9D5-4940-9BC3-BFA8CBABDCCC}">
      <text>
        <r>
          <rPr>
            <sz val="8"/>
            <color indexed="81"/>
            <rFont val="Tahoma"/>
            <family val="2"/>
          </rPr>
          <t>Total costo directo multiplicado por el AIU</t>
        </r>
        <r>
          <rPr>
            <sz val="8"/>
            <color indexed="81"/>
            <rFont val="Tahoma"/>
            <family val="2"/>
          </rPr>
          <t xml:space="preserve">
</t>
        </r>
      </text>
    </comment>
    <comment ref="T266" authorId="0" shapeId="0" xr:uid="{7B383542-2663-49EA-B1D1-FA312ED91289}">
      <text>
        <r>
          <rPr>
            <sz val="8"/>
            <color indexed="81"/>
            <rFont val="Tahoma"/>
            <family val="2"/>
          </rPr>
          <t>Sumatoria costo directo y costo indirecto</t>
        </r>
        <r>
          <rPr>
            <sz val="8"/>
            <color indexed="81"/>
            <rFont val="Tahoma"/>
            <family val="2"/>
          </rPr>
          <t xml:space="preserve">
</t>
        </r>
      </text>
    </comment>
    <comment ref="T267" authorId="0" shapeId="0" xr:uid="{63255B9B-4FB6-4B47-AE79-C22C637959BB}">
      <text>
        <r>
          <rPr>
            <sz val="8"/>
            <color indexed="81"/>
            <rFont val="Tahoma"/>
            <family val="2"/>
          </rPr>
          <t>Valor total actividad multiplicado por la cantidad</t>
        </r>
        <r>
          <rPr>
            <sz val="8"/>
            <color indexed="81"/>
            <rFont val="Tahoma"/>
            <family val="2"/>
          </rPr>
          <t xml:space="preserve">
</t>
        </r>
      </text>
    </comment>
    <comment ref="T319" authorId="0" shapeId="0" xr:uid="{73996806-3BA2-487F-A597-F0DDD8F5826C}">
      <text>
        <r>
          <rPr>
            <sz val="8"/>
            <color indexed="81"/>
            <rFont val="Tahoma"/>
            <family val="2"/>
          </rPr>
          <t>Sumatoria de los subtotales</t>
        </r>
      </text>
    </comment>
    <comment ref="T320" authorId="0" shapeId="0" xr:uid="{5AA18041-56F2-4BF7-8206-7486FA7B74E0}">
      <text>
        <r>
          <rPr>
            <sz val="8"/>
            <color indexed="81"/>
            <rFont val="Tahoma"/>
            <family val="2"/>
          </rPr>
          <t>Total costo directo multiplicado por el AIU</t>
        </r>
        <r>
          <rPr>
            <sz val="8"/>
            <color indexed="81"/>
            <rFont val="Tahoma"/>
            <family val="2"/>
          </rPr>
          <t xml:space="preserve">
</t>
        </r>
      </text>
    </comment>
    <comment ref="T321" authorId="0" shapeId="0" xr:uid="{6C1EC077-A6C5-4000-B0B1-1CDE5F87302E}">
      <text>
        <r>
          <rPr>
            <sz val="8"/>
            <color indexed="81"/>
            <rFont val="Tahoma"/>
            <family val="2"/>
          </rPr>
          <t>Sumatoria costo directo y costo indirecto</t>
        </r>
        <r>
          <rPr>
            <sz val="8"/>
            <color indexed="81"/>
            <rFont val="Tahoma"/>
            <family val="2"/>
          </rPr>
          <t xml:space="preserve">
</t>
        </r>
      </text>
    </comment>
    <comment ref="T322" authorId="0" shapeId="0" xr:uid="{167B6D26-4BC0-40E5-B16A-5A9593C29741}">
      <text>
        <r>
          <rPr>
            <sz val="8"/>
            <color indexed="81"/>
            <rFont val="Tahoma"/>
            <family val="2"/>
          </rPr>
          <t>Valor total actividad multiplicado por la cantidad</t>
        </r>
        <r>
          <rPr>
            <sz val="8"/>
            <color indexed="81"/>
            <rFont val="Tahoma"/>
            <family val="2"/>
          </rPr>
          <t xml:space="preserve">
</t>
        </r>
      </text>
    </comment>
    <comment ref="T376" authorId="0" shapeId="0" xr:uid="{D7514CFF-6311-438A-A1A1-5C0ABDA8C1B0}">
      <text>
        <r>
          <rPr>
            <sz val="8"/>
            <color indexed="81"/>
            <rFont val="Tahoma"/>
            <family val="2"/>
          </rPr>
          <t>Sumatoria de los subtotales</t>
        </r>
      </text>
    </comment>
    <comment ref="T377" authorId="0" shapeId="0" xr:uid="{2F16BA3C-4ED1-4B99-AE4B-FCC3D23F080C}">
      <text>
        <r>
          <rPr>
            <sz val="8"/>
            <color indexed="81"/>
            <rFont val="Tahoma"/>
            <family val="2"/>
          </rPr>
          <t>Total costo directo multiplicado por el AIU</t>
        </r>
        <r>
          <rPr>
            <sz val="8"/>
            <color indexed="81"/>
            <rFont val="Tahoma"/>
            <family val="2"/>
          </rPr>
          <t xml:space="preserve">
</t>
        </r>
      </text>
    </comment>
    <comment ref="T378" authorId="0" shapeId="0" xr:uid="{F793A9DB-AE34-4AEE-BDFB-8F9BE4521362}">
      <text>
        <r>
          <rPr>
            <sz val="8"/>
            <color indexed="81"/>
            <rFont val="Tahoma"/>
            <family val="2"/>
          </rPr>
          <t>Sumatoria costo directo y costo indirecto</t>
        </r>
        <r>
          <rPr>
            <sz val="8"/>
            <color indexed="81"/>
            <rFont val="Tahoma"/>
            <family val="2"/>
          </rPr>
          <t xml:space="preserve">
</t>
        </r>
      </text>
    </comment>
    <comment ref="T379" authorId="0" shapeId="0" xr:uid="{D704F8AF-1F08-4F14-A587-549B3EB52E41}">
      <text>
        <r>
          <rPr>
            <sz val="8"/>
            <color indexed="81"/>
            <rFont val="Tahoma"/>
            <family val="2"/>
          </rPr>
          <t>Valor total actividad multiplicado por la cantidad</t>
        </r>
        <r>
          <rPr>
            <sz val="8"/>
            <color indexed="81"/>
            <rFont val="Tahoma"/>
            <family val="2"/>
          </rPr>
          <t xml:space="preserve">
</t>
        </r>
      </text>
    </comment>
    <comment ref="T433" authorId="0" shapeId="0" xr:uid="{34562726-D6B8-449E-8B00-EA61066696C9}">
      <text>
        <r>
          <rPr>
            <sz val="8"/>
            <color indexed="81"/>
            <rFont val="Tahoma"/>
            <family val="2"/>
          </rPr>
          <t>Sumatoria de los subtotales</t>
        </r>
      </text>
    </comment>
    <comment ref="T434" authorId="0" shapeId="0" xr:uid="{39839D79-AB51-4046-96FB-8CEED77CAFB4}">
      <text>
        <r>
          <rPr>
            <sz val="8"/>
            <color indexed="81"/>
            <rFont val="Tahoma"/>
            <family val="2"/>
          </rPr>
          <t>Total costo directo multiplicado por el AIU</t>
        </r>
        <r>
          <rPr>
            <sz val="8"/>
            <color indexed="81"/>
            <rFont val="Tahoma"/>
            <family val="2"/>
          </rPr>
          <t xml:space="preserve">
</t>
        </r>
      </text>
    </comment>
    <comment ref="T435" authorId="0" shapeId="0" xr:uid="{78DDA8AE-8EC8-411C-B0AC-90F6540F0C49}">
      <text>
        <r>
          <rPr>
            <sz val="8"/>
            <color indexed="81"/>
            <rFont val="Tahoma"/>
            <family val="2"/>
          </rPr>
          <t>Sumatoria costo directo y costo indirecto</t>
        </r>
        <r>
          <rPr>
            <sz val="8"/>
            <color indexed="81"/>
            <rFont val="Tahoma"/>
            <family val="2"/>
          </rPr>
          <t xml:space="preserve">
</t>
        </r>
      </text>
    </comment>
    <comment ref="T436" authorId="0" shapeId="0" xr:uid="{769668F3-01A2-4B9C-90F4-BAFB88EBB623}">
      <text>
        <r>
          <rPr>
            <sz val="8"/>
            <color indexed="81"/>
            <rFont val="Tahoma"/>
            <family val="2"/>
          </rPr>
          <t>Valor total actividad multiplicado por la cantidad</t>
        </r>
        <r>
          <rPr>
            <sz val="8"/>
            <color indexed="81"/>
            <rFont val="Tahoma"/>
            <family val="2"/>
          </rPr>
          <t xml:space="preserve">
</t>
        </r>
      </text>
    </comment>
    <comment ref="T490" authorId="0" shapeId="0" xr:uid="{FC734F11-01C3-4AAE-B17F-DF07A387FA14}">
      <text>
        <r>
          <rPr>
            <sz val="8"/>
            <color indexed="81"/>
            <rFont val="Tahoma"/>
            <family val="2"/>
          </rPr>
          <t>Sumatoria de los subtotales</t>
        </r>
      </text>
    </comment>
    <comment ref="T491" authorId="0" shapeId="0" xr:uid="{2A22CD69-7562-4A21-B017-6DC4B91BBDB3}">
      <text>
        <r>
          <rPr>
            <sz val="8"/>
            <color indexed="81"/>
            <rFont val="Tahoma"/>
            <family val="2"/>
          </rPr>
          <t>Total costo directo multiplicado por el AIU</t>
        </r>
        <r>
          <rPr>
            <sz val="8"/>
            <color indexed="81"/>
            <rFont val="Tahoma"/>
            <family val="2"/>
          </rPr>
          <t xml:space="preserve">
</t>
        </r>
      </text>
    </comment>
    <comment ref="T492" authorId="0" shapeId="0" xr:uid="{23AB966A-29BD-4A0C-B037-DD012EDC2082}">
      <text>
        <r>
          <rPr>
            <sz val="8"/>
            <color indexed="81"/>
            <rFont val="Tahoma"/>
            <family val="2"/>
          </rPr>
          <t>Sumatoria costo directo y costo indirecto</t>
        </r>
        <r>
          <rPr>
            <sz val="8"/>
            <color indexed="81"/>
            <rFont val="Tahoma"/>
            <family val="2"/>
          </rPr>
          <t xml:space="preserve">
</t>
        </r>
      </text>
    </comment>
    <comment ref="T493" authorId="0" shapeId="0" xr:uid="{A32B37C7-DD9E-4E2F-9D33-1B45AB843405}">
      <text>
        <r>
          <rPr>
            <sz val="8"/>
            <color indexed="81"/>
            <rFont val="Tahoma"/>
            <family val="2"/>
          </rPr>
          <t>Valor total actividad multiplicado por la cantidad</t>
        </r>
        <r>
          <rPr>
            <sz val="8"/>
            <color indexed="81"/>
            <rFont val="Tahoma"/>
            <family val="2"/>
          </rPr>
          <t xml:space="preserve">
</t>
        </r>
      </text>
    </comment>
    <comment ref="T547" authorId="0" shapeId="0" xr:uid="{84669C0A-5CF6-4BB8-B532-C5A182EC10F5}">
      <text>
        <r>
          <rPr>
            <sz val="8"/>
            <color indexed="81"/>
            <rFont val="Tahoma"/>
            <family val="2"/>
          </rPr>
          <t>Sumatoria de los subtotales</t>
        </r>
      </text>
    </comment>
    <comment ref="T548" authorId="0" shapeId="0" xr:uid="{A24701C3-0AB4-4A37-9592-20963B8B156E}">
      <text>
        <r>
          <rPr>
            <sz val="8"/>
            <color indexed="81"/>
            <rFont val="Tahoma"/>
            <family val="2"/>
          </rPr>
          <t>Total costo directo multiplicado por el AIU</t>
        </r>
        <r>
          <rPr>
            <sz val="8"/>
            <color indexed="81"/>
            <rFont val="Tahoma"/>
            <family val="2"/>
          </rPr>
          <t xml:space="preserve">
</t>
        </r>
      </text>
    </comment>
    <comment ref="T549" authorId="0" shapeId="0" xr:uid="{DE7E746F-7014-490C-823D-FC6931653103}">
      <text>
        <r>
          <rPr>
            <sz val="8"/>
            <color indexed="81"/>
            <rFont val="Tahoma"/>
            <family val="2"/>
          </rPr>
          <t>Sumatoria costo directo y costo indirecto</t>
        </r>
        <r>
          <rPr>
            <sz val="8"/>
            <color indexed="81"/>
            <rFont val="Tahoma"/>
            <family val="2"/>
          </rPr>
          <t xml:space="preserve">
</t>
        </r>
      </text>
    </comment>
    <comment ref="T550" authorId="0" shapeId="0" xr:uid="{AF7EA4F7-26D8-48DE-A6BE-A381B01965DF}">
      <text>
        <r>
          <rPr>
            <sz val="8"/>
            <color indexed="81"/>
            <rFont val="Tahoma"/>
            <family val="2"/>
          </rPr>
          <t>Valor total actividad multiplicado por la cantidad</t>
        </r>
        <r>
          <rPr>
            <sz val="8"/>
            <color indexed="81"/>
            <rFont val="Tahoma"/>
            <family val="2"/>
          </rPr>
          <t xml:space="preserve">
</t>
        </r>
      </text>
    </comment>
    <comment ref="T604" authorId="0" shapeId="0" xr:uid="{6208BD43-0D1F-46AE-983B-3996E6229EED}">
      <text>
        <r>
          <rPr>
            <sz val="8"/>
            <color indexed="81"/>
            <rFont val="Tahoma"/>
            <family val="2"/>
          </rPr>
          <t>Sumatoria de los subtotales</t>
        </r>
      </text>
    </comment>
    <comment ref="T605" authorId="0" shapeId="0" xr:uid="{02C4A081-D21A-4423-8263-D3CB91A6E1F9}">
      <text>
        <r>
          <rPr>
            <sz val="8"/>
            <color indexed="81"/>
            <rFont val="Tahoma"/>
            <family val="2"/>
          </rPr>
          <t>Total costo directo multiplicado por el AIU</t>
        </r>
        <r>
          <rPr>
            <sz val="8"/>
            <color indexed="81"/>
            <rFont val="Tahoma"/>
            <family val="2"/>
          </rPr>
          <t xml:space="preserve">
</t>
        </r>
      </text>
    </comment>
    <comment ref="T606" authorId="0" shapeId="0" xr:uid="{90E6D6FA-1E1E-4858-B3F8-91E6128AA366}">
      <text>
        <r>
          <rPr>
            <sz val="8"/>
            <color indexed="81"/>
            <rFont val="Tahoma"/>
            <family val="2"/>
          </rPr>
          <t>Sumatoria costo directo y costo indirecto</t>
        </r>
        <r>
          <rPr>
            <sz val="8"/>
            <color indexed="81"/>
            <rFont val="Tahoma"/>
            <family val="2"/>
          </rPr>
          <t xml:space="preserve">
</t>
        </r>
      </text>
    </comment>
    <comment ref="T607" authorId="0" shapeId="0" xr:uid="{A37B403F-321F-4182-BAA0-3A0E600CEED8}">
      <text>
        <r>
          <rPr>
            <sz val="8"/>
            <color indexed="81"/>
            <rFont val="Tahoma"/>
            <family val="2"/>
          </rPr>
          <t>Valor total actividad multiplicado por la cantidad</t>
        </r>
        <r>
          <rPr>
            <sz val="8"/>
            <color indexed="81"/>
            <rFont val="Tahoma"/>
            <family val="2"/>
          </rPr>
          <t xml:space="preserve">
</t>
        </r>
      </text>
    </comment>
    <comment ref="T661" authorId="0" shapeId="0" xr:uid="{1E8EB5B0-FBB5-43AB-AAC6-2B6C97ACAA2B}">
      <text>
        <r>
          <rPr>
            <sz val="8"/>
            <color indexed="81"/>
            <rFont val="Tahoma"/>
            <family val="2"/>
          </rPr>
          <t>Sumatoria de los subtotales</t>
        </r>
      </text>
    </comment>
    <comment ref="T662" authorId="0" shapeId="0" xr:uid="{70F2EA54-8455-4550-8287-D9F021877B3D}">
      <text>
        <r>
          <rPr>
            <sz val="8"/>
            <color indexed="81"/>
            <rFont val="Tahoma"/>
            <family val="2"/>
          </rPr>
          <t>Total costo directo multiplicado por el AIU</t>
        </r>
        <r>
          <rPr>
            <sz val="8"/>
            <color indexed="81"/>
            <rFont val="Tahoma"/>
            <family val="2"/>
          </rPr>
          <t xml:space="preserve">
</t>
        </r>
      </text>
    </comment>
    <comment ref="T663" authorId="0" shapeId="0" xr:uid="{5F7F2A2D-CBE1-4998-9D58-D7A652D40CE4}">
      <text>
        <r>
          <rPr>
            <sz val="8"/>
            <color indexed="81"/>
            <rFont val="Tahoma"/>
            <family val="2"/>
          </rPr>
          <t>Sumatoria costo directo y costo indirecto</t>
        </r>
        <r>
          <rPr>
            <sz val="8"/>
            <color indexed="81"/>
            <rFont val="Tahoma"/>
            <family val="2"/>
          </rPr>
          <t xml:space="preserve">
</t>
        </r>
      </text>
    </comment>
    <comment ref="T664" authorId="0" shapeId="0" xr:uid="{FAAE365B-7765-4B1A-B736-76C3C3E197B9}">
      <text>
        <r>
          <rPr>
            <sz val="8"/>
            <color indexed="81"/>
            <rFont val="Tahoma"/>
            <family val="2"/>
          </rPr>
          <t>Valor total actividad multiplicado por la cantidad</t>
        </r>
        <r>
          <rPr>
            <sz val="8"/>
            <color indexed="81"/>
            <rFont val="Tahoma"/>
            <family val="2"/>
          </rPr>
          <t xml:space="preserve">
</t>
        </r>
      </text>
    </comment>
    <comment ref="T718" authorId="0" shapeId="0" xr:uid="{946672FD-E91B-4108-9BCA-60B75A2BC61F}">
      <text>
        <r>
          <rPr>
            <sz val="8"/>
            <color indexed="81"/>
            <rFont val="Tahoma"/>
            <family val="2"/>
          </rPr>
          <t>Sumatoria de los subtotales</t>
        </r>
      </text>
    </comment>
    <comment ref="T719" authorId="0" shapeId="0" xr:uid="{BE76B40C-CD25-4A68-A72C-C126FD32DA07}">
      <text>
        <r>
          <rPr>
            <sz val="8"/>
            <color indexed="81"/>
            <rFont val="Tahoma"/>
            <family val="2"/>
          </rPr>
          <t>Total costo directo multiplicado por el AIU</t>
        </r>
        <r>
          <rPr>
            <sz val="8"/>
            <color indexed="81"/>
            <rFont val="Tahoma"/>
            <family val="2"/>
          </rPr>
          <t xml:space="preserve">
</t>
        </r>
      </text>
    </comment>
    <comment ref="T720" authorId="0" shapeId="0" xr:uid="{8B632781-B8BA-4568-97FF-9E7B58648ABC}">
      <text>
        <r>
          <rPr>
            <sz val="8"/>
            <color indexed="81"/>
            <rFont val="Tahoma"/>
            <family val="2"/>
          </rPr>
          <t>Sumatoria costo directo y costo indirecto</t>
        </r>
        <r>
          <rPr>
            <sz val="8"/>
            <color indexed="81"/>
            <rFont val="Tahoma"/>
            <family val="2"/>
          </rPr>
          <t xml:space="preserve">
</t>
        </r>
      </text>
    </comment>
    <comment ref="T721" authorId="0" shapeId="0" xr:uid="{048A6DAE-2AA5-4445-80A4-4F6EDE5FADC8}">
      <text>
        <r>
          <rPr>
            <sz val="8"/>
            <color indexed="81"/>
            <rFont val="Tahoma"/>
            <family val="2"/>
          </rPr>
          <t>Valor total actividad multiplicado por la cantidad</t>
        </r>
        <r>
          <rPr>
            <sz val="8"/>
            <color indexed="81"/>
            <rFont val="Tahoma"/>
            <family val="2"/>
          </rPr>
          <t xml:space="preserve">
</t>
        </r>
      </text>
    </comment>
    <comment ref="T775" authorId="0" shapeId="0" xr:uid="{F6EF8A9F-60BE-4360-AD8F-0EB40C1C99EF}">
      <text>
        <r>
          <rPr>
            <sz val="8"/>
            <color indexed="81"/>
            <rFont val="Tahoma"/>
            <family val="2"/>
          </rPr>
          <t>Sumatoria de los subtotales</t>
        </r>
      </text>
    </comment>
    <comment ref="T776" authorId="0" shapeId="0" xr:uid="{319968C3-C4BB-4EB5-88B5-E3D29E80B7B4}">
      <text>
        <r>
          <rPr>
            <sz val="8"/>
            <color indexed="81"/>
            <rFont val="Tahoma"/>
            <family val="2"/>
          </rPr>
          <t>Total costo directo multiplicado por el AIU</t>
        </r>
        <r>
          <rPr>
            <sz val="8"/>
            <color indexed="81"/>
            <rFont val="Tahoma"/>
            <family val="2"/>
          </rPr>
          <t xml:space="preserve">
</t>
        </r>
      </text>
    </comment>
    <comment ref="T777" authorId="0" shapeId="0" xr:uid="{BE8889EE-6902-4668-ABA1-4B9C3E7BC89B}">
      <text>
        <r>
          <rPr>
            <sz val="8"/>
            <color indexed="81"/>
            <rFont val="Tahoma"/>
            <family val="2"/>
          </rPr>
          <t>Sumatoria costo directo y costo indirecto</t>
        </r>
        <r>
          <rPr>
            <sz val="8"/>
            <color indexed="81"/>
            <rFont val="Tahoma"/>
            <family val="2"/>
          </rPr>
          <t xml:space="preserve">
</t>
        </r>
      </text>
    </comment>
    <comment ref="T778" authorId="0" shapeId="0" xr:uid="{372E28AC-6C38-40C4-A286-41977753FB4D}">
      <text>
        <r>
          <rPr>
            <sz val="8"/>
            <color indexed="81"/>
            <rFont val="Tahoma"/>
            <family val="2"/>
          </rPr>
          <t>Valor total actividad multiplicado por la cantidad</t>
        </r>
        <r>
          <rPr>
            <sz val="8"/>
            <color indexed="81"/>
            <rFont val="Tahoma"/>
            <family val="2"/>
          </rPr>
          <t xml:space="preserve">
</t>
        </r>
      </text>
    </comment>
    <comment ref="T834" authorId="0" shapeId="0" xr:uid="{BF1387BC-1ED7-427B-A6B1-E0CF3E506E1C}">
      <text>
        <r>
          <rPr>
            <sz val="8"/>
            <color indexed="81"/>
            <rFont val="Tahoma"/>
            <family val="2"/>
          </rPr>
          <t>Sumatoria de los subtotales</t>
        </r>
      </text>
    </comment>
    <comment ref="T835" authorId="0" shapeId="0" xr:uid="{A85CE3F9-C75F-4021-8224-3FA5F7DA9149}">
      <text>
        <r>
          <rPr>
            <sz val="8"/>
            <color indexed="81"/>
            <rFont val="Tahoma"/>
            <family val="2"/>
          </rPr>
          <t>Total costo directo multiplicado por el AIU</t>
        </r>
        <r>
          <rPr>
            <sz val="8"/>
            <color indexed="81"/>
            <rFont val="Tahoma"/>
            <family val="2"/>
          </rPr>
          <t xml:space="preserve">
</t>
        </r>
      </text>
    </comment>
    <comment ref="T836" authorId="0" shapeId="0" xr:uid="{69FD7D91-9145-447F-816B-C8D465E9A877}">
      <text>
        <r>
          <rPr>
            <sz val="8"/>
            <color indexed="81"/>
            <rFont val="Tahoma"/>
            <family val="2"/>
          </rPr>
          <t>Sumatoria costo directo y costo indirecto</t>
        </r>
        <r>
          <rPr>
            <sz val="8"/>
            <color indexed="81"/>
            <rFont val="Tahoma"/>
            <family val="2"/>
          </rPr>
          <t xml:space="preserve">
</t>
        </r>
      </text>
    </comment>
    <comment ref="T837" authorId="0" shapeId="0" xr:uid="{8BE12099-EEFE-484F-9CB1-9E7F37BF790D}">
      <text>
        <r>
          <rPr>
            <sz val="8"/>
            <color indexed="81"/>
            <rFont val="Tahoma"/>
            <family val="2"/>
          </rPr>
          <t>Valor total actividad multiplicado por la cantidad</t>
        </r>
        <r>
          <rPr>
            <sz val="8"/>
            <color indexed="81"/>
            <rFont val="Tahoma"/>
            <family val="2"/>
          </rPr>
          <t xml:space="preserve">
</t>
        </r>
      </text>
    </comment>
    <comment ref="T893" authorId="0" shapeId="0" xr:uid="{1E1EE6FA-E120-424D-9035-92729EE92994}">
      <text>
        <r>
          <rPr>
            <sz val="8"/>
            <color indexed="81"/>
            <rFont val="Tahoma"/>
            <family val="2"/>
          </rPr>
          <t>Sumatoria de los subtotales</t>
        </r>
      </text>
    </comment>
    <comment ref="T894" authorId="0" shapeId="0" xr:uid="{579AAB5C-B57D-4112-A074-B5A698B6FCFC}">
      <text>
        <r>
          <rPr>
            <sz val="8"/>
            <color indexed="81"/>
            <rFont val="Tahoma"/>
            <family val="2"/>
          </rPr>
          <t>Total costo directo multiplicado por el AIU</t>
        </r>
        <r>
          <rPr>
            <sz val="8"/>
            <color indexed="81"/>
            <rFont val="Tahoma"/>
            <family val="2"/>
          </rPr>
          <t xml:space="preserve">
</t>
        </r>
      </text>
    </comment>
    <comment ref="T895" authorId="0" shapeId="0" xr:uid="{012F54F4-EED9-4973-B00E-8E5BC83F7E63}">
      <text>
        <r>
          <rPr>
            <sz val="8"/>
            <color indexed="81"/>
            <rFont val="Tahoma"/>
            <family val="2"/>
          </rPr>
          <t>Sumatoria costo directo y costo indirecto</t>
        </r>
        <r>
          <rPr>
            <sz val="8"/>
            <color indexed="81"/>
            <rFont val="Tahoma"/>
            <family val="2"/>
          </rPr>
          <t xml:space="preserve">
</t>
        </r>
      </text>
    </comment>
    <comment ref="T896" authorId="0" shapeId="0" xr:uid="{44947CEA-EBBA-43A5-81EC-30948227031D}">
      <text>
        <r>
          <rPr>
            <sz val="8"/>
            <color indexed="81"/>
            <rFont val="Tahoma"/>
            <family val="2"/>
          </rPr>
          <t>Valor total actividad multiplicado por la cantidad</t>
        </r>
        <r>
          <rPr>
            <sz val="8"/>
            <color indexed="81"/>
            <rFont val="Tahoma"/>
            <family val="2"/>
          </rPr>
          <t xml:space="preserve">
</t>
        </r>
      </text>
    </comment>
    <comment ref="T950" authorId="0" shapeId="0" xr:uid="{21A6727D-CD4B-4186-B3CD-BE4B72212567}">
      <text>
        <r>
          <rPr>
            <sz val="8"/>
            <color indexed="81"/>
            <rFont val="Tahoma"/>
            <family val="2"/>
          </rPr>
          <t>Sumatoria de los subtotales</t>
        </r>
      </text>
    </comment>
    <comment ref="T951" authorId="0" shapeId="0" xr:uid="{33A53EE0-B59D-4362-BF5B-12CA1906A5CE}">
      <text>
        <r>
          <rPr>
            <sz val="8"/>
            <color indexed="81"/>
            <rFont val="Tahoma"/>
            <family val="2"/>
          </rPr>
          <t>Total costo directo multiplicado por el AIU</t>
        </r>
        <r>
          <rPr>
            <sz val="8"/>
            <color indexed="81"/>
            <rFont val="Tahoma"/>
            <family val="2"/>
          </rPr>
          <t xml:space="preserve">
</t>
        </r>
      </text>
    </comment>
    <comment ref="T952" authorId="0" shapeId="0" xr:uid="{5447257C-D908-4C91-A806-210E37D2D434}">
      <text>
        <r>
          <rPr>
            <sz val="8"/>
            <color indexed="81"/>
            <rFont val="Tahoma"/>
            <family val="2"/>
          </rPr>
          <t>Sumatoria costo directo y costo indirecto</t>
        </r>
        <r>
          <rPr>
            <sz val="8"/>
            <color indexed="81"/>
            <rFont val="Tahoma"/>
            <family val="2"/>
          </rPr>
          <t xml:space="preserve">
</t>
        </r>
      </text>
    </comment>
    <comment ref="T953" authorId="0" shapeId="0" xr:uid="{F5B5DAB3-E6EF-4731-8557-ED33CC8128B5}">
      <text>
        <r>
          <rPr>
            <sz val="8"/>
            <color indexed="81"/>
            <rFont val="Tahoma"/>
            <family val="2"/>
          </rPr>
          <t>Valor total actividad multiplicado por la cantidad</t>
        </r>
        <r>
          <rPr>
            <sz val="8"/>
            <color indexed="81"/>
            <rFont val="Tahoma"/>
            <family val="2"/>
          </rPr>
          <t xml:space="preserve">
</t>
        </r>
      </text>
    </comment>
    <comment ref="T1007" authorId="0" shapeId="0" xr:uid="{A5B5C21B-E69F-4BEB-BBD3-6A9E933AC5E8}">
      <text>
        <r>
          <rPr>
            <sz val="8"/>
            <color indexed="81"/>
            <rFont val="Tahoma"/>
            <family val="2"/>
          </rPr>
          <t>Sumatoria de los subtotales</t>
        </r>
      </text>
    </comment>
    <comment ref="T1008" authorId="0" shapeId="0" xr:uid="{80D86E0F-1549-413C-8ABE-65F6FD842A2F}">
      <text>
        <r>
          <rPr>
            <sz val="8"/>
            <color indexed="81"/>
            <rFont val="Tahoma"/>
            <family val="2"/>
          </rPr>
          <t>Total costo directo multiplicado por el AIU</t>
        </r>
        <r>
          <rPr>
            <sz val="8"/>
            <color indexed="81"/>
            <rFont val="Tahoma"/>
            <family val="2"/>
          </rPr>
          <t xml:space="preserve">
</t>
        </r>
      </text>
    </comment>
    <comment ref="T1009" authorId="0" shapeId="0" xr:uid="{ED4E7706-3EBF-4456-80A2-F551C13F18B4}">
      <text>
        <r>
          <rPr>
            <sz val="8"/>
            <color indexed="81"/>
            <rFont val="Tahoma"/>
            <family val="2"/>
          </rPr>
          <t>Sumatoria costo directo y costo indirecto</t>
        </r>
        <r>
          <rPr>
            <sz val="8"/>
            <color indexed="81"/>
            <rFont val="Tahoma"/>
            <family val="2"/>
          </rPr>
          <t xml:space="preserve">
</t>
        </r>
      </text>
    </comment>
    <comment ref="T1010" authorId="0" shapeId="0" xr:uid="{308200B2-630A-48F0-84A6-3C5A4EC78BAF}">
      <text>
        <r>
          <rPr>
            <sz val="8"/>
            <color indexed="81"/>
            <rFont val="Tahoma"/>
            <family val="2"/>
          </rPr>
          <t>Valor total actividad multiplicado por la cantidad</t>
        </r>
        <r>
          <rPr>
            <sz val="8"/>
            <color indexed="81"/>
            <rFont val="Tahoma"/>
            <family val="2"/>
          </rPr>
          <t xml:space="preserve">
</t>
        </r>
      </text>
    </comment>
    <comment ref="T1063" authorId="0" shapeId="0" xr:uid="{53A71794-4EEC-455C-B3EB-7DBEA3BCD3D8}">
      <text>
        <r>
          <rPr>
            <sz val="8"/>
            <color indexed="81"/>
            <rFont val="Tahoma"/>
            <family val="2"/>
          </rPr>
          <t>Sumatoria de los subtotales</t>
        </r>
      </text>
    </comment>
    <comment ref="T1064" authorId="0" shapeId="0" xr:uid="{402AB328-B101-42B3-A1F0-4212D483948E}">
      <text>
        <r>
          <rPr>
            <sz val="8"/>
            <color indexed="81"/>
            <rFont val="Tahoma"/>
            <family val="2"/>
          </rPr>
          <t>Total costo directo multiplicado por el AIU</t>
        </r>
        <r>
          <rPr>
            <sz val="8"/>
            <color indexed="81"/>
            <rFont val="Tahoma"/>
            <family val="2"/>
          </rPr>
          <t xml:space="preserve">
</t>
        </r>
      </text>
    </comment>
    <comment ref="T1065" authorId="0" shapeId="0" xr:uid="{E35DAD4E-D4DF-4CC5-ADC3-C3EC678330E9}">
      <text>
        <r>
          <rPr>
            <sz val="8"/>
            <color indexed="81"/>
            <rFont val="Tahoma"/>
            <family val="2"/>
          </rPr>
          <t>Sumatoria costo directo y costo indirecto</t>
        </r>
        <r>
          <rPr>
            <sz val="8"/>
            <color indexed="81"/>
            <rFont val="Tahoma"/>
            <family val="2"/>
          </rPr>
          <t xml:space="preserve">
</t>
        </r>
      </text>
    </comment>
    <comment ref="T1066" authorId="0" shapeId="0" xr:uid="{D6804F12-7BB0-4968-AE49-2D269A145327}">
      <text>
        <r>
          <rPr>
            <sz val="8"/>
            <color indexed="81"/>
            <rFont val="Tahoma"/>
            <family val="2"/>
          </rPr>
          <t>Valor total actividad multiplicado por la cantidad</t>
        </r>
        <r>
          <rPr>
            <sz val="8"/>
            <color indexed="81"/>
            <rFont val="Tahoma"/>
            <family val="2"/>
          </rPr>
          <t xml:space="preserve">
</t>
        </r>
      </text>
    </comment>
    <comment ref="T1120" authorId="0" shapeId="0" xr:uid="{501E1043-A4CC-427A-9AA0-F1356FDCBDE6}">
      <text>
        <r>
          <rPr>
            <sz val="8"/>
            <color indexed="81"/>
            <rFont val="Tahoma"/>
            <family val="2"/>
          </rPr>
          <t>Sumatoria de los subtotales</t>
        </r>
      </text>
    </comment>
    <comment ref="T1121" authorId="0" shapeId="0" xr:uid="{4A5DE088-E9F7-4811-BB25-AFEB1DE364B1}">
      <text>
        <r>
          <rPr>
            <sz val="8"/>
            <color indexed="81"/>
            <rFont val="Tahoma"/>
            <family val="2"/>
          </rPr>
          <t>Total costo directo multiplicado por el AIU</t>
        </r>
        <r>
          <rPr>
            <sz val="8"/>
            <color indexed="81"/>
            <rFont val="Tahoma"/>
            <family val="2"/>
          </rPr>
          <t xml:space="preserve">
</t>
        </r>
      </text>
    </comment>
    <comment ref="T1122" authorId="0" shapeId="0" xr:uid="{892D0051-43B2-402B-89EC-D0AB13C7875C}">
      <text>
        <r>
          <rPr>
            <sz val="8"/>
            <color indexed="81"/>
            <rFont val="Tahoma"/>
            <family val="2"/>
          </rPr>
          <t>Sumatoria costo directo y costo indirecto</t>
        </r>
        <r>
          <rPr>
            <sz val="8"/>
            <color indexed="81"/>
            <rFont val="Tahoma"/>
            <family val="2"/>
          </rPr>
          <t xml:space="preserve">
</t>
        </r>
      </text>
    </comment>
    <comment ref="T1123" authorId="0" shapeId="0" xr:uid="{3E643561-EAE3-4535-AD11-92692A3307A6}">
      <text>
        <r>
          <rPr>
            <sz val="8"/>
            <color indexed="81"/>
            <rFont val="Tahoma"/>
            <family val="2"/>
          </rPr>
          <t>Valor total actividad multiplicado por la cantidad</t>
        </r>
        <r>
          <rPr>
            <sz val="8"/>
            <color indexed="81"/>
            <rFont val="Tahoma"/>
            <family val="2"/>
          </rPr>
          <t xml:space="preserve">
</t>
        </r>
      </text>
    </comment>
    <comment ref="T1177" authorId="0" shapeId="0" xr:uid="{D14CFC2B-726C-45FC-AF93-6FF5B6775A97}">
      <text>
        <r>
          <rPr>
            <sz val="8"/>
            <color indexed="81"/>
            <rFont val="Tahoma"/>
            <family val="2"/>
          </rPr>
          <t>Sumatoria de los subtotales</t>
        </r>
      </text>
    </comment>
    <comment ref="T1178" authorId="0" shapeId="0" xr:uid="{F1831C43-5780-44E3-88C5-8D40F6221B6A}">
      <text>
        <r>
          <rPr>
            <sz val="8"/>
            <color indexed="81"/>
            <rFont val="Tahoma"/>
            <family val="2"/>
          </rPr>
          <t>Total costo directo multiplicado por el AIU</t>
        </r>
        <r>
          <rPr>
            <sz val="8"/>
            <color indexed="81"/>
            <rFont val="Tahoma"/>
            <family val="2"/>
          </rPr>
          <t xml:space="preserve">
</t>
        </r>
      </text>
    </comment>
    <comment ref="T1179" authorId="0" shapeId="0" xr:uid="{9F9CFCE2-EB20-4DB8-B0D4-AF5B5D2680E6}">
      <text>
        <r>
          <rPr>
            <sz val="8"/>
            <color indexed="81"/>
            <rFont val="Tahoma"/>
            <family val="2"/>
          </rPr>
          <t>Sumatoria costo directo y costo indirecto</t>
        </r>
        <r>
          <rPr>
            <sz val="8"/>
            <color indexed="81"/>
            <rFont val="Tahoma"/>
            <family val="2"/>
          </rPr>
          <t xml:space="preserve">
</t>
        </r>
      </text>
    </comment>
    <comment ref="T1180" authorId="0" shapeId="0" xr:uid="{9BE38093-AD5F-4BA9-848A-C9C9E68080BE}">
      <text>
        <r>
          <rPr>
            <sz val="8"/>
            <color indexed="81"/>
            <rFont val="Tahoma"/>
            <family val="2"/>
          </rPr>
          <t>Valor total actividad multiplicado por la cantidad</t>
        </r>
        <r>
          <rPr>
            <sz val="8"/>
            <color indexed="81"/>
            <rFont val="Tahoma"/>
            <family val="2"/>
          </rPr>
          <t xml:space="preserve">
</t>
        </r>
      </text>
    </comment>
    <comment ref="T1235" authorId="0" shapeId="0" xr:uid="{A6B4A235-9ACB-4C38-AB29-C40AB9A4C4A7}">
      <text>
        <r>
          <rPr>
            <sz val="8"/>
            <color indexed="81"/>
            <rFont val="Tahoma"/>
            <family val="2"/>
          </rPr>
          <t>Sumatoria de los subtotales</t>
        </r>
      </text>
    </comment>
    <comment ref="T1236" authorId="0" shapeId="0" xr:uid="{DF8F2373-F709-49D8-AF46-C86495C06EE7}">
      <text>
        <r>
          <rPr>
            <sz val="8"/>
            <color indexed="81"/>
            <rFont val="Tahoma"/>
            <family val="2"/>
          </rPr>
          <t>Total costo directo multiplicado por el AIU</t>
        </r>
        <r>
          <rPr>
            <sz val="8"/>
            <color indexed="81"/>
            <rFont val="Tahoma"/>
            <family val="2"/>
          </rPr>
          <t xml:space="preserve">
</t>
        </r>
      </text>
    </comment>
    <comment ref="T1237" authorId="0" shapeId="0" xr:uid="{525DC372-DECA-4855-8E72-AEF2C8433580}">
      <text>
        <r>
          <rPr>
            <sz val="8"/>
            <color indexed="81"/>
            <rFont val="Tahoma"/>
            <family val="2"/>
          </rPr>
          <t>Sumatoria costo directo y costo indirecto</t>
        </r>
        <r>
          <rPr>
            <sz val="8"/>
            <color indexed="81"/>
            <rFont val="Tahoma"/>
            <family val="2"/>
          </rPr>
          <t xml:space="preserve">
</t>
        </r>
      </text>
    </comment>
    <comment ref="T1238" authorId="0" shapeId="0" xr:uid="{EAC06007-A3C9-405F-A599-4DED23023F1A}">
      <text>
        <r>
          <rPr>
            <sz val="8"/>
            <color indexed="81"/>
            <rFont val="Tahoma"/>
            <family val="2"/>
          </rPr>
          <t>Valor total actividad multiplicado por la cantidad</t>
        </r>
        <r>
          <rPr>
            <sz val="8"/>
            <color indexed="81"/>
            <rFont val="Tahoma"/>
            <family val="2"/>
          </rPr>
          <t xml:space="preserve">
</t>
        </r>
      </text>
    </comment>
    <comment ref="T1292" authorId="0" shapeId="0" xr:uid="{F964E584-34A6-47E6-BEFC-45B7DA1A73E6}">
      <text>
        <r>
          <rPr>
            <sz val="8"/>
            <color indexed="81"/>
            <rFont val="Tahoma"/>
            <family val="2"/>
          </rPr>
          <t>Sumatoria de los subtotales</t>
        </r>
      </text>
    </comment>
    <comment ref="T1293" authorId="0" shapeId="0" xr:uid="{8CD18728-816D-4F79-AF19-DB9C873CC5AD}">
      <text>
        <r>
          <rPr>
            <sz val="8"/>
            <color indexed="81"/>
            <rFont val="Tahoma"/>
            <family val="2"/>
          </rPr>
          <t>Total costo directo multiplicado por el AIU</t>
        </r>
        <r>
          <rPr>
            <sz val="8"/>
            <color indexed="81"/>
            <rFont val="Tahoma"/>
            <family val="2"/>
          </rPr>
          <t xml:space="preserve">
</t>
        </r>
      </text>
    </comment>
    <comment ref="T1294" authorId="0" shapeId="0" xr:uid="{C81599E5-8841-49D9-8475-C4384B0D3889}">
      <text>
        <r>
          <rPr>
            <sz val="8"/>
            <color indexed="81"/>
            <rFont val="Tahoma"/>
            <family val="2"/>
          </rPr>
          <t>Sumatoria costo directo y costo indirecto</t>
        </r>
        <r>
          <rPr>
            <sz val="8"/>
            <color indexed="81"/>
            <rFont val="Tahoma"/>
            <family val="2"/>
          </rPr>
          <t xml:space="preserve">
</t>
        </r>
      </text>
    </comment>
    <comment ref="T1295" authorId="0" shapeId="0" xr:uid="{2D10DD2A-5762-449F-AE42-C7E0B045097F}">
      <text>
        <r>
          <rPr>
            <sz val="8"/>
            <color indexed="81"/>
            <rFont val="Tahoma"/>
            <family val="2"/>
          </rPr>
          <t>Valor total actividad multiplicado por la cantidad</t>
        </r>
        <r>
          <rPr>
            <sz val="8"/>
            <color indexed="81"/>
            <rFont val="Tahoma"/>
            <family val="2"/>
          </rPr>
          <t xml:space="preserve">
</t>
        </r>
      </text>
    </comment>
    <comment ref="T1354" authorId="0" shapeId="0" xr:uid="{7A7B09C9-44C9-426F-B74A-12B01F1118C8}">
      <text>
        <r>
          <rPr>
            <sz val="8"/>
            <color indexed="81"/>
            <rFont val="Tahoma"/>
            <family val="2"/>
          </rPr>
          <t>Sumatoria de los subtotales</t>
        </r>
      </text>
    </comment>
    <comment ref="T1355" authorId="0" shapeId="0" xr:uid="{E304B4DD-1951-4C45-93AE-6047E81E194B}">
      <text>
        <r>
          <rPr>
            <sz val="8"/>
            <color indexed="81"/>
            <rFont val="Tahoma"/>
            <family val="2"/>
          </rPr>
          <t>Total costo directo multiplicado por el AIU</t>
        </r>
        <r>
          <rPr>
            <sz val="8"/>
            <color indexed="81"/>
            <rFont val="Tahoma"/>
            <family val="2"/>
          </rPr>
          <t xml:space="preserve">
</t>
        </r>
      </text>
    </comment>
    <comment ref="T1356" authorId="0" shapeId="0" xr:uid="{1E8FE7C9-E495-49FF-9A52-2325AE70F5AB}">
      <text>
        <r>
          <rPr>
            <sz val="8"/>
            <color indexed="81"/>
            <rFont val="Tahoma"/>
            <family val="2"/>
          </rPr>
          <t>Sumatoria costo directo y costo indirecto</t>
        </r>
        <r>
          <rPr>
            <sz val="8"/>
            <color indexed="81"/>
            <rFont val="Tahoma"/>
            <family val="2"/>
          </rPr>
          <t xml:space="preserve">
</t>
        </r>
      </text>
    </comment>
    <comment ref="T1357" authorId="0" shapeId="0" xr:uid="{4C8A9943-AF40-44C8-B19F-CE760FDDE52B}">
      <text>
        <r>
          <rPr>
            <sz val="8"/>
            <color indexed="81"/>
            <rFont val="Tahoma"/>
            <family val="2"/>
          </rPr>
          <t>Valor total actividad multiplicado por la cantidad</t>
        </r>
        <r>
          <rPr>
            <sz val="8"/>
            <color indexed="81"/>
            <rFont val="Tahoma"/>
            <family val="2"/>
          </rPr>
          <t xml:space="preserve">
</t>
        </r>
      </text>
    </comment>
    <comment ref="T1415" authorId="0" shapeId="0" xr:uid="{E309FA7E-1203-45A8-928A-0E6ACD483F51}">
      <text>
        <r>
          <rPr>
            <sz val="8"/>
            <color indexed="81"/>
            <rFont val="Tahoma"/>
            <family val="2"/>
          </rPr>
          <t>Sumatoria de los subtotales</t>
        </r>
      </text>
    </comment>
    <comment ref="T1416" authorId="0" shapeId="0" xr:uid="{3AA27D73-E8DF-49D0-96F3-E5011790627F}">
      <text>
        <r>
          <rPr>
            <sz val="8"/>
            <color indexed="81"/>
            <rFont val="Tahoma"/>
            <family val="2"/>
          </rPr>
          <t>Total costo directo multiplicado por el AIU</t>
        </r>
        <r>
          <rPr>
            <sz val="8"/>
            <color indexed="81"/>
            <rFont val="Tahoma"/>
            <family val="2"/>
          </rPr>
          <t xml:space="preserve">
</t>
        </r>
      </text>
    </comment>
    <comment ref="T1417" authorId="0" shapeId="0" xr:uid="{0750785A-AF35-4C23-A0F1-1AD16989667F}">
      <text>
        <r>
          <rPr>
            <sz val="8"/>
            <color indexed="81"/>
            <rFont val="Tahoma"/>
            <family val="2"/>
          </rPr>
          <t>Sumatoria costo directo y costo indirecto</t>
        </r>
        <r>
          <rPr>
            <sz val="8"/>
            <color indexed="81"/>
            <rFont val="Tahoma"/>
            <family val="2"/>
          </rPr>
          <t xml:space="preserve">
</t>
        </r>
      </text>
    </comment>
    <comment ref="T1418" authorId="0" shapeId="0" xr:uid="{0846CB85-89F6-42A0-BC45-0DB46C73EB3E}">
      <text>
        <r>
          <rPr>
            <sz val="8"/>
            <color indexed="81"/>
            <rFont val="Tahoma"/>
            <family val="2"/>
          </rPr>
          <t>Valor total actividad multiplicado por la cantidad</t>
        </r>
        <r>
          <rPr>
            <sz val="8"/>
            <color indexed="81"/>
            <rFont val="Tahoma"/>
            <family val="2"/>
          </rPr>
          <t xml:space="preserve">
</t>
        </r>
      </text>
    </comment>
    <comment ref="T1473" authorId="0" shapeId="0" xr:uid="{EFAB90DE-0FE3-453C-8DB9-0135BDB9F9C6}">
      <text>
        <r>
          <rPr>
            <sz val="8"/>
            <color indexed="81"/>
            <rFont val="Tahoma"/>
            <family val="2"/>
          </rPr>
          <t>Sumatoria de los subtotales</t>
        </r>
      </text>
    </comment>
    <comment ref="T1474" authorId="0" shapeId="0" xr:uid="{8CC89D0C-46E9-44A3-96F6-3E9E59B944E0}">
      <text>
        <r>
          <rPr>
            <sz val="8"/>
            <color indexed="81"/>
            <rFont val="Tahoma"/>
            <family val="2"/>
          </rPr>
          <t>Total costo directo multiplicado por el AIU</t>
        </r>
        <r>
          <rPr>
            <sz val="8"/>
            <color indexed="81"/>
            <rFont val="Tahoma"/>
            <family val="2"/>
          </rPr>
          <t xml:space="preserve">
</t>
        </r>
      </text>
    </comment>
    <comment ref="T1475" authorId="0" shapeId="0" xr:uid="{9D5FC1AD-38A6-488E-A631-7175EAA6A6C3}">
      <text>
        <r>
          <rPr>
            <sz val="8"/>
            <color indexed="81"/>
            <rFont val="Tahoma"/>
            <family val="2"/>
          </rPr>
          <t>Sumatoria costo directo y costo indirecto</t>
        </r>
        <r>
          <rPr>
            <sz val="8"/>
            <color indexed="81"/>
            <rFont val="Tahoma"/>
            <family val="2"/>
          </rPr>
          <t xml:space="preserve">
</t>
        </r>
      </text>
    </comment>
    <comment ref="T1476" authorId="0" shapeId="0" xr:uid="{8B8F369C-39D9-4539-8612-3463D3EF890B}">
      <text>
        <r>
          <rPr>
            <sz val="8"/>
            <color indexed="81"/>
            <rFont val="Tahoma"/>
            <family val="2"/>
          </rPr>
          <t>Valor total actividad multiplicado por la cantidad</t>
        </r>
        <r>
          <rPr>
            <sz val="8"/>
            <color indexed="81"/>
            <rFont val="Tahoma"/>
            <family val="2"/>
          </rPr>
          <t xml:space="preserve">
</t>
        </r>
      </text>
    </comment>
    <comment ref="T1531" authorId="0" shapeId="0" xr:uid="{527ECC12-D8D0-441B-8398-69DC406A6C93}">
      <text>
        <r>
          <rPr>
            <sz val="8"/>
            <color indexed="81"/>
            <rFont val="Tahoma"/>
            <family val="2"/>
          </rPr>
          <t>Sumatoria de los subtotales</t>
        </r>
      </text>
    </comment>
    <comment ref="T1532" authorId="0" shapeId="0" xr:uid="{51E8664B-D9A2-429F-9C5D-60B72196DBB3}">
      <text>
        <r>
          <rPr>
            <sz val="8"/>
            <color indexed="81"/>
            <rFont val="Tahoma"/>
            <family val="2"/>
          </rPr>
          <t>Total costo directo multiplicado por el AIU</t>
        </r>
        <r>
          <rPr>
            <sz val="8"/>
            <color indexed="81"/>
            <rFont val="Tahoma"/>
            <family val="2"/>
          </rPr>
          <t xml:space="preserve">
</t>
        </r>
      </text>
    </comment>
    <comment ref="T1533" authorId="0" shapeId="0" xr:uid="{AF7E5CEB-56B2-47CF-8816-3F47B26A9E7A}">
      <text>
        <r>
          <rPr>
            <sz val="8"/>
            <color indexed="81"/>
            <rFont val="Tahoma"/>
            <family val="2"/>
          </rPr>
          <t>Sumatoria costo directo y costo indirecto</t>
        </r>
        <r>
          <rPr>
            <sz val="8"/>
            <color indexed="81"/>
            <rFont val="Tahoma"/>
            <family val="2"/>
          </rPr>
          <t xml:space="preserve">
</t>
        </r>
      </text>
    </comment>
    <comment ref="T1534" authorId="0" shapeId="0" xr:uid="{B36A13C0-E89A-4D29-9149-09914E075FAE}">
      <text>
        <r>
          <rPr>
            <sz val="8"/>
            <color indexed="81"/>
            <rFont val="Tahoma"/>
            <family val="2"/>
          </rPr>
          <t>Valor total actividad multiplicado por la cantidad</t>
        </r>
        <r>
          <rPr>
            <sz val="8"/>
            <color indexed="81"/>
            <rFont val="Tahoma"/>
            <family val="2"/>
          </rPr>
          <t xml:space="preserve">
</t>
        </r>
      </text>
    </comment>
    <comment ref="T1590" authorId="0" shapeId="0" xr:uid="{E06EDA75-1B7B-4AB1-91E6-0AD4C81E047F}">
      <text>
        <r>
          <rPr>
            <sz val="8"/>
            <color indexed="81"/>
            <rFont val="Tahoma"/>
            <family val="2"/>
          </rPr>
          <t>Sumatoria de los subtotales</t>
        </r>
      </text>
    </comment>
    <comment ref="T1591" authorId="0" shapeId="0" xr:uid="{53400549-1462-46BA-ADC6-7D9AFB28FBF7}">
      <text>
        <r>
          <rPr>
            <sz val="8"/>
            <color indexed="81"/>
            <rFont val="Tahoma"/>
            <family val="2"/>
          </rPr>
          <t>Total costo directo multiplicado por el AIU</t>
        </r>
        <r>
          <rPr>
            <sz val="8"/>
            <color indexed="81"/>
            <rFont val="Tahoma"/>
            <family val="2"/>
          </rPr>
          <t xml:space="preserve">
</t>
        </r>
      </text>
    </comment>
    <comment ref="T1592" authorId="0" shapeId="0" xr:uid="{96C68F3A-F1D5-4E58-BCFF-FCC7ED1A96D8}">
      <text>
        <r>
          <rPr>
            <sz val="8"/>
            <color indexed="81"/>
            <rFont val="Tahoma"/>
            <family val="2"/>
          </rPr>
          <t>Sumatoria costo directo y costo indirecto</t>
        </r>
        <r>
          <rPr>
            <sz val="8"/>
            <color indexed="81"/>
            <rFont val="Tahoma"/>
            <family val="2"/>
          </rPr>
          <t xml:space="preserve">
</t>
        </r>
      </text>
    </comment>
    <comment ref="T1593" authorId="0" shapeId="0" xr:uid="{A81C4E15-62F5-4BEF-A1EC-0908F5639D4A}">
      <text>
        <r>
          <rPr>
            <sz val="8"/>
            <color indexed="81"/>
            <rFont val="Tahoma"/>
            <family val="2"/>
          </rPr>
          <t>Valor total actividad multiplicado por la cantidad</t>
        </r>
        <r>
          <rPr>
            <sz val="8"/>
            <color indexed="81"/>
            <rFont val="Tahoma"/>
            <family val="2"/>
          </rPr>
          <t xml:space="preserve">
</t>
        </r>
      </text>
    </comment>
    <comment ref="T1658" authorId="0" shapeId="0" xr:uid="{184D1D18-940D-438D-9B76-409E40B0D15D}">
      <text>
        <r>
          <rPr>
            <sz val="8"/>
            <color indexed="81"/>
            <rFont val="Tahoma"/>
            <family val="2"/>
          </rPr>
          <t>Sumatoria de los subtotales</t>
        </r>
      </text>
    </comment>
    <comment ref="T1659" authorId="0" shapeId="0" xr:uid="{B923E511-706E-4CB8-9FF4-38B0FAD0AA32}">
      <text>
        <r>
          <rPr>
            <sz val="8"/>
            <color indexed="81"/>
            <rFont val="Tahoma"/>
            <family val="2"/>
          </rPr>
          <t>Total costo directo multiplicado por el AIU</t>
        </r>
        <r>
          <rPr>
            <sz val="8"/>
            <color indexed="81"/>
            <rFont val="Tahoma"/>
            <family val="2"/>
          </rPr>
          <t xml:space="preserve">
</t>
        </r>
      </text>
    </comment>
    <comment ref="T1660" authorId="0" shapeId="0" xr:uid="{E7E5D721-7446-4BA5-ABF2-695B9D0CC6F4}">
      <text>
        <r>
          <rPr>
            <sz val="8"/>
            <color indexed="81"/>
            <rFont val="Tahoma"/>
            <family val="2"/>
          </rPr>
          <t>Sumatoria costo directo y costo indirecto</t>
        </r>
        <r>
          <rPr>
            <sz val="8"/>
            <color indexed="81"/>
            <rFont val="Tahoma"/>
            <family val="2"/>
          </rPr>
          <t xml:space="preserve">
</t>
        </r>
      </text>
    </comment>
    <comment ref="T1661" authorId="0" shapeId="0" xr:uid="{03566A24-6BD0-4171-8F7D-3AA4E503C231}">
      <text>
        <r>
          <rPr>
            <sz val="8"/>
            <color indexed="81"/>
            <rFont val="Tahoma"/>
            <family val="2"/>
          </rPr>
          <t>Valor total actividad multiplicado por la cantidad</t>
        </r>
        <r>
          <rPr>
            <sz val="8"/>
            <color indexed="81"/>
            <rFont val="Tahoma"/>
            <family val="2"/>
          </rPr>
          <t xml:space="preserve">
</t>
        </r>
      </text>
    </comment>
    <comment ref="T1707" authorId="0" shapeId="0" xr:uid="{D2A327EA-5FD5-4B3B-B9D8-7BCA63547061}">
      <text>
        <r>
          <rPr>
            <sz val="8"/>
            <color indexed="81"/>
            <rFont val="Tahoma"/>
            <family val="2"/>
          </rPr>
          <t>Sumatoria de los subtotales</t>
        </r>
      </text>
    </comment>
    <comment ref="T1708" authorId="0" shapeId="0" xr:uid="{A2D67758-1659-4C2A-B968-590EE29100F2}">
      <text>
        <r>
          <rPr>
            <sz val="8"/>
            <color indexed="81"/>
            <rFont val="Tahoma"/>
            <family val="2"/>
          </rPr>
          <t>Total costo directo multiplicado por el AIU</t>
        </r>
        <r>
          <rPr>
            <sz val="8"/>
            <color indexed="81"/>
            <rFont val="Tahoma"/>
            <family val="2"/>
          </rPr>
          <t xml:space="preserve">
</t>
        </r>
      </text>
    </comment>
    <comment ref="T1709" authorId="0" shapeId="0" xr:uid="{F8CE66DF-A06A-41BB-B879-9904AE540B2F}">
      <text>
        <r>
          <rPr>
            <sz val="8"/>
            <color indexed="81"/>
            <rFont val="Tahoma"/>
            <family val="2"/>
          </rPr>
          <t>Sumatoria costo directo y costo indirecto</t>
        </r>
        <r>
          <rPr>
            <sz val="8"/>
            <color indexed="81"/>
            <rFont val="Tahoma"/>
            <family val="2"/>
          </rPr>
          <t xml:space="preserve">
</t>
        </r>
      </text>
    </comment>
    <comment ref="T1710" authorId="0" shapeId="0" xr:uid="{BD52BCCD-E205-4046-AC98-63D4B9F6D0E7}">
      <text>
        <r>
          <rPr>
            <sz val="8"/>
            <color indexed="81"/>
            <rFont val="Tahoma"/>
            <family val="2"/>
          </rPr>
          <t>Valor total actividad multiplicado por la cantidad</t>
        </r>
        <r>
          <rPr>
            <sz val="8"/>
            <color indexed="81"/>
            <rFont val="Tahoma"/>
            <family val="2"/>
          </rPr>
          <t xml:space="preserve">
</t>
        </r>
      </text>
    </comment>
    <comment ref="T1760" authorId="0" shapeId="0" xr:uid="{767F2471-6F38-40AB-A8D8-FB8CED794303}">
      <text>
        <r>
          <rPr>
            <sz val="8"/>
            <color indexed="81"/>
            <rFont val="Tahoma"/>
            <family val="2"/>
          </rPr>
          <t>Sumatoria de los subtotales</t>
        </r>
      </text>
    </comment>
    <comment ref="T1761" authorId="0" shapeId="0" xr:uid="{C0A07C56-781B-47B6-BB73-4B649112EFDC}">
      <text>
        <r>
          <rPr>
            <sz val="8"/>
            <color indexed="81"/>
            <rFont val="Tahoma"/>
            <family val="2"/>
          </rPr>
          <t>Total costo directo multiplicado por el AIU</t>
        </r>
        <r>
          <rPr>
            <sz val="8"/>
            <color indexed="81"/>
            <rFont val="Tahoma"/>
            <family val="2"/>
          </rPr>
          <t xml:space="preserve">
</t>
        </r>
      </text>
    </comment>
    <comment ref="T1762" authorId="0" shapeId="0" xr:uid="{96328931-124D-469A-B997-FC203A9C1AD1}">
      <text>
        <r>
          <rPr>
            <sz val="8"/>
            <color indexed="81"/>
            <rFont val="Tahoma"/>
            <family val="2"/>
          </rPr>
          <t>Sumatoria costo directo y costo indirecto</t>
        </r>
        <r>
          <rPr>
            <sz val="8"/>
            <color indexed="81"/>
            <rFont val="Tahoma"/>
            <family val="2"/>
          </rPr>
          <t xml:space="preserve">
</t>
        </r>
      </text>
    </comment>
    <comment ref="T1763" authorId="0" shapeId="0" xr:uid="{657E549C-3E5D-4A1F-A0F7-95EDEA61EA66}">
      <text>
        <r>
          <rPr>
            <sz val="8"/>
            <color indexed="81"/>
            <rFont val="Tahoma"/>
            <family val="2"/>
          </rPr>
          <t>Valor total actividad multiplicado por la cantidad</t>
        </r>
        <r>
          <rPr>
            <sz val="8"/>
            <color indexed="81"/>
            <rFont val="Tahoma"/>
            <family val="2"/>
          </rPr>
          <t xml:space="preserve">
</t>
        </r>
      </text>
    </comment>
    <comment ref="T1815" authorId="0" shapeId="0" xr:uid="{29EEB147-34DC-4125-9877-749790549DC0}">
      <text>
        <r>
          <rPr>
            <sz val="8"/>
            <color indexed="81"/>
            <rFont val="Tahoma"/>
            <family val="2"/>
          </rPr>
          <t>Sumatoria de los subtotales</t>
        </r>
      </text>
    </comment>
    <comment ref="T1816" authorId="0" shapeId="0" xr:uid="{B9BD1F30-8413-4A1F-B566-0FFE016FA3DE}">
      <text>
        <r>
          <rPr>
            <sz val="8"/>
            <color indexed="81"/>
            <rFont val="Tahoma"/>
            <family val="2"/>
          </rPr>
          <t>Total costo directo multiplicado por el AIU</t>
        </r>
        <r>
          <rPr>
            <sz val="8"/>
            <color indexed="81"/>
            <rFont val="Tahoma"/>
            <family val="2"/>
          </rPr>
          <t xml:space="preserve">
</t>
        </r>
      </text>
    </comment>
    <comment ref="T1817" authorId="0" shapeId="0" xr:uid="{870EFCA1-B336-4361-B4D0-2B4BC99DE681}">
      <text>
        <r>
          <rPr>
            <sz val="8"/>
            <color indexed="81"/>
            <rFont val="Tahoma"/>
            <family val="2"/>
          </rPr>
          <t>Sumatoria costo directo y costo indirecto</t>
        </r>
        <r>
          <rPr>
            <sz val="8"/>
            <color indexed="81"/>
            <rFont val="Tahoma"/>
            <family val="2"/>
          </rPr>
          <t xml:space="preserve">
</t>
        </r>
      </text>
    </comment>
    <comment ref="T1818" authorId="0" shapeId="0" xr:uid="{7AA5FE36-69CE-4ECD-AABE-5968BD089CD4}">
      <text>
        <r>
          <rPr>
            <sz val="8"/>
            <color indexed="81"/>
            <rFont val="Tahoma"/>
            <family val="2"/>
          </rPr>
          <t>Valor total actividad multiplicado por la cantidad</t>
        </r>
        <r>
          <rPr>
            <sz val="8"/>
            <color indexed="81"/>
            <rFont val="Tahoma"/>
            <family val="2"/>
          </rPr>
          <t xml:space="preserve">
</t>
        </r>
      </text>
    </comment>
    <comment ref="T1870" authorId="0" shapeId="0" xr:uid="{0EF39CF3-840C-456B-B75B-12860E254EFF}">
      <text>
        <r>
          <rPr>
            <sz val="8"/>
            <color indexed="81"/>
            <rFont val="Tahoma"/>
            <family val="2"/>
          </rPr>
          <t>Sumatoria de los subtotales</t>
        </r>
      </text>
    </comment>
    <comment ref="T1871" authorId="0" shapeId="0" xr:uid="{C0892718-1D35-45EA-87DA-DE5AE167FAF1}">
      <text>
        <r>
          <rPr>
            <sz val="8"/>
            <color indexed="81"/>
            <rFont val="Tahoma"/>
            <family val="2"/>
          </rPr>
          <t>Total costo directo multiplicado por el AIU</t>
        </r>
        <r>
          <rPr>
            <sz val="8"/>
            <color indexed="81"/>
            <rFont val="Tahoma"/>
            <family val="2"/>
          </rPr>
          <t xml:space="preserve">
</t>
        </r>
      </text>
    </comment>
    <comment ref="T1872" authorId="0" shapeId="0" xr:uid="{1E74D582-58B8-4135-BD94-489D5A5B09B1}">
      <text>
        <r>
          <rPr>
            <sz val="8"/>
            <color indexed="81"/>
            <rFont val="Tahoma"/>
            <family val="2"/>
          </rPr>
          <t>Sumatoria costo directo y costo indirecto</t>
        </r>
        <r>
          <rPr>
            <sz val="8"/>
            <color indexed="81"/>
            <rFont val="Tahoma"/>
            <family val="2"/>
          </rPr>
          <t xml:space="preserve">
</t>
        </r>
      </text>
    </comment>
    <comment ref="T1873" authorId="0" shapeId="0" xr:uid="{0938BF31-B46D-46D3-864D-C70315A77F09}">
      <text>
        <r>
          <rPr>
            <sz val="8"/>
            <color indexed="81"/>
            <rFont val="Tahoma"/>
            <family val="2"/>
          </rPr>
          <t>Valor total actividad multiplicado por la cantidad</t>
        </r>
        <r>
          <rPr>
            <sz val="8"/>
            <color indexed="81"/>
            <rFont val="Tahoma"/>
            <family val="2"/>
          </rPr>
          <t xml:space="preserve">
</t>
        </r>
      </text>
    </comment>
    <comment ref="T1926" authorId="0" shapeId="0" xr:uid="{FA447F42-21E9-406D-80A8-2300274D5E62}">
      <text>
        <r>
          <rPr>
            <sz val="8"/>
            <color indexed="81"/>
            <rFont val="Tahoma"/>
            <family val="2"/>
          </rPr>
          <t>Sumatoria de los subtotales</t>
        </r>
      </text>
    </comment>
    <comment ref="T1927" authorId="0" shapeId="0" xr:uid="{2313297A-9A41-4378-BD34-E55AA1E97F61}">
      <text>
        <r>
          <rPr>
            <sz val="8"/>
            <color indexed="81"/>
            <rFont val="Tahoma"/>
            <family val="2"/>
          </rPr>
          <t>Total costo directo multiplicado por el AIU</t>
        </r>
        <r>
          <rPr>
            <sz val="8"/>
            <color indexed="81"/>
            <rFont val="Tahoma"/>
            <family val="2"/>
          </rPr>
          <t xml:space="preserve">
</t>
        </r>
      </text>
    </comment>
    <comment ref="T1928" authorId="0" shapeId="0" xr:uid="{E4AC722E-AA94-4A70-A81A-CA3AB704128C}">
      <text>
        <r>
          <rPr>
            <sz val="8"/>
            <color indexed="81"/>
            <rFont val="Tahoma"/>
            <family val="2"/>
          </rPr>
          <t>Sumatoria costo directo y costo indirecto</t>
        </r>
        <r>
          <rPr>
            <sz val="8"/>
            <color indexed="81"/>
            <rFont val="Tahoma"/>
            <family val="2"/>
          </rPr>
          <t xml:space="preserve">
</t>
        </r>
      </text>
    </comment>
    <comment ref="T1929" authorId="0" shapeId="0" xr:uid="{5FA706AC-6D7E-4CF3-8810-E75744C3F529}">
      <text>
        <r>
          <rPr>
            <sz val="8"/>
            <color indexed="81"/>
            <rFont val="Tahoma"/>
            <family val="2"/>
          </rPr>
          <t>Valor total actividad multiplicado por la cantidad</t>
        </r>
        <r>
          <rPr>
            <sz val="8"/>
            <color indexed="81"/>
            <rFont val="Tahoma"/>
            <family val="2"/>
          </rPr>
          <t xml:space="preserve">
</t>
        </r>
      </text>
    </comment>
    <comment ref="T1986" authorId="0" shapeId="0" xr:uid="{55604A99-B0CA-4E3F-848F-6E2049B75DD7}">
      <text>
        <r>
          <rPr>
            <sz val="8"/>
            <color indexed="81"/>
            <rFont val="Tahoma"/>
            <family val="2"/>
          </rPr>
          <t>Sumatoria de los subtotales</t>
        </r>
      </text>
    </comment>
    <comment ref="T1987" authorId="0" shapeId="0" xr:uid="{52D7A8CD-193F-4BEE-AE99-1BC1BA83418F}">
      <text>
        <r>
          <rPr>
            <sz val="8"/>
            <color indexed="81"/>
            <rFont val="Tahoma"/>
            <family val="2"/>
          </rPr>
          <t>Total costo directo multiplicado por el AIU</t>
        </r>
        <r>
          <rPr>
            <sz val="8"/>
            <color indexed="81"/>
            <rFont val="Tahoma"/>
            <family val="2"/>
          </rPr>
          <t xml:space="preserve">
</t>
        </r>
      </text>
    </comment>
    <comment ref="T1988" authorId="0" shapeId="0" xr:uid="{25D72BBA-DBBE-4507-82E3-54F20C0B3D9B}">
      <text>
        <r>
          <rPr>
            <sz val="8"/>
            <color indexed="81"/>
            <rFont val="Tahoma"/>
            <family val="2"/>
          </rPr>
          <t>Sumatoria costo directo y costo indirecto</t>
        </r>
        <r>
          <rPr>
            <sz val="8"/>
            <color indexed="81"/>
            <rFont val="Tahoma"/>
            <family val="2"/>
          </rPr>
          <t xml:space="preserve">
</t>
        </r>
      </text>
    </comment>
    <comment ref="T1989" authorId="0" shapeId="0" xr:uid="{8D9A7E09-7555-468B-99DE-A11F65977115}">
      <text>
        <r>
          <rPr>
            <sz val="8"/>
            <color indexed="81"/>
            <rFont val="Tahoma"/>
            <family val="2"/>
          </rPr>
          <t>Valor total actividad multiplicado por la cantidad</t>
        </r>
        <r>
          <rPr>
            <sz val="8"/>
            <color indexed="81"/>
            <rFont val="Tahoma"/>
            <family val="2"/>
          </rPr>
          <t xml:space="preserve">
</t>
        </r>
      </text>
    </comment>
    <comment ref="T2045" authorId="0" shapeId="0" xr:uid="{4049AB70-9A44-43B9-8B64-9ECEFF0DAF68}">
      <text>
        <r>
          <rPr>
            <sz val="8"/>
            <color indexed="81"/>
            <rFont val="Tahoma"/>
            <family val="2"/>
          </rPr>
          <t>Sumatoria de los subtotales</t>
        </r>
      </text>
    </comment>
    <comment ref="T2046" authorId="0" shapeId="0" xr:uid="{5D0E4478-69CE-4E74-B98D-90C12B8310E2}">
      <text>
        <r>
          <rPr>
            <sz val="8"/>
            <color indexed="81"/>
            <rFont val="Tahoma"/>
            <family val="2"/>
          </rPr>
          <t>Total costo directo multiplicado por el AIU</t>
        </r>
        <r>
          <rPr>
            <sz val="8"/>
            <color indexed="81"/>
            <rFont val="Tahoma"/>
            <family val="2"/>
          </rPr>
          <t xml:space="preserve">
</t>
        </r>
      </text>
    </comment>
    <comment ref="T2047" authorId="0" shapeId="0" xr:uid="{9732C4DD-C2C3-45A9-B1B1-F6BDF170A717}">
      <text>
        <r>
          <rPr>
            <sz val="8"/>
            <color indexed="81"/>
            <rFont val="Tahoma"/>
            <family val="2"/>
          </rPr>
          <t>Sumatoria costo directo y costo indirecto</t>
        </r>
        <r>
          <rPr>
            <sz val="8"/>
            <color indexed="81"/>
            <rFont val="Tahoma"/>
            <family val="2"/>
          </rPr>
          <t xml:space="preserve">
</t>
        </r>
      </text>
    </comment>
    <comment ref="T2048" authorId="0" shapeId="0" xr:uid="{CD275287-0ED6-41F9-887B-42EFBED3CB58}">
      <text>
        <r>
          <rPr>
            <sz val="8"/>
            <color indexed="81"/>
            <rFont val="Tahoma"/>
            <family val="2"/>
          </rPr>
          <t>Valor total actividad multiplicado por la cantidad</t>
        </r>
        <r>
          <rPr>
            <sz val="8"/>
            <color indexed="81"/>
            <rFont val="Tahoma"/>
            <family val="2"/>
          </rPr>
          <t xml:space="preserve">
</t>
        </r>
      </text>
    </comment>
    <comment ref="T2105" authorId="0" shapeId="0" xr:uid="{46B6A482-1EF8-4E10-9159-B869EF308F9C}">
      <text>
        <r>
          <rPr>
            <sz val="8"/>
            <color indexed="81"/>
            <rFont val="Tahoma"/>
            <family val="2"/>
          </rPr>
          <t>Sumatoria de los subtotales</t>
        </r>
      </text>
    </comment>
    <comment ref="T2106" authorId="0" shapeId="0" xr:uid="{5337BFA1-E71F-43C3-823B-7D4581C36A65}">
      <text>
        <r>
          <rPr>
            <sz val="8"/>
            <color indexed="81"/>
            <rFont val="Tahoma"/>
            <family val="2"/>
          </rPr>
          <t>Total costo directo multiplicado por el AIU</t>
        </r>
        <r>
          <rPr>
            <sz val="8"/>
            <color indexed="81"/>
            <rFont val="Tahoma"/>
            <family val="2"/>
          </rPr>
          <t xml:space="preserve">
</t>
        </r>
      </text>
    </comment>
    <comment ref="T2107" authorId="0" shapeId="0" xr:uid="{BF69E69A-5BFB-4FE0-9572-C666F30C6653}">
      <text>
        <r>
          <rPr>
            <sz val="8"/>
            <color indexed="81"/>
            <rFont val="Tahoma"/>
            <family val="2"/>
          </rPr>
          <t>Sumatoria costo directo y costo indirecto</t>
        </r>
        <r>
          <rPr>
            <sz val="8"/>
            <color indexed="81"/>
            <rFont val="Tahoma"/>
            <family val="2"/>
          </rPr>
          <t xml:space="preserve">
</t>
        </r>
      </text>
    </comment>
    <comment ref="T2108" authorId="0" shapeId="0" xr:uid="{D2CAEBC5-C550-4BA4-AE4F-80A45257796A}">
      <text>
        <r>
          <rPr>
            <sz val="8"/>
            <color indexed="81"/>
            <rFont val="Tahoma"/>
            <family val="2"/>
          </rPr>
          <t>Valor total actividad multiplicado por la cantidad</t>
        </r>
        <r>
          <rPr>
            <sz val="8"/>
            <color indexed="81"/>
            <rFont val="Tahoma"/>
            <family val="2"/>
          </rPr>
          <t xml:space="preserve">
</t>
        </r>
      </text>
    </comment>
    <comment ref="T2165" authorId="0" shapeId="0" xr:uid="{2C9D2AD6-5759-439B-8282-83148B9A8391}">
      <text>
        <r>
          <rPr>
            <sz val="8"/>
            <color indexed="81"/>
            <rFont val="Tahoma"/>
            <family val="2"/>
          </rPr>
          <t>Sumatoria de los subtotales</t>
        </r>
      </text>
    </comment>
    <comment ref="T2166" authorId="0" shapeId="0" xr:uid="{9482ED28-CDE5-4FC7-8D88-64FD8FEF25E8}">
      <text>
        <r>
          <rPr>
            <sz val="8"/>
            <color indexed="81"/>
            <rFont val="Tahoma"/>
            <family val="2"/>
          </rPr>
          <t>Total costo directo multiplicado por el AIU</t>
        </r>
        <r>
          <rPr>
            <sz val="8"/>
            <color indexed="81"/>
            <rFont val="Tahoma"/>
            <family val="2"/>
          </rPr>
          <t xml:space="preserve">
</t>
        </r>
      </text>
    </comment>
    <comment ref="T2167" authorId="0" shapeId="0" xr:uid="{58FF6EFB-4531-470E-A923-7D86F4258ECC}">
      <text>
        <r>
          <rPr>
            <sz val="8"/>
            <color indexed="81"/>
            <rFont val="Tahoma"/>
            <family val="2"/>
          </rPr>
          <t>Sumatoria costo directo y costo indirecto</t>
        </r>
        <r>
          <rPr>
            <sz val="8"/>
            <color indexed="81"/>
            <rFont val="Tahoma"/>
            <family val="2"/>
          </rPr>
          <t xml:space="preserve">
</t>
        </r>
      </text>
    </comment>
    <comment ref="T2168" authorId="0" shapeId="0" xr:uid="{561335C4-C0D3-4022-A4F5-A8857E470CAF}">
      <text>
        <r>
          <rPr>
            <sz val="8"/>
            <color indexed="81"/>
            <rFont val="Tahoma"/>
            <family val="2"/>
          </rPr>
          <t>Valor total actividad multiplicado por la cantidad</t>
        </r>
        <r>
          <rPr>
            <sz val="8"/>
            <color indexed="81"/>
            <rFont val="Tahoma"/>
            <family val="2"/>
          </rPr>
          <t xml:space="preserve">
</t>
        </r>
      </text>
    </comment>
    <comment ref="T2225" authorId="0" shapeId="0" xr:uid="{E6719F01-2AFF-4AF3-A7A2-AAFE960EAC32}">
      <text>
        <r>
          <rPr>
            <sz val="8"/>
            <color indexed="81"/>
            <rFont val="Tahoma"/>
            <family val="2"/>
          </rPr>
          <t>Sumatoria de los subtotales</t>
        </r>
      </text>
    </comment>
    <comment ref="T2226" authorId="0" shapeId="0" xr:uid="{9EAD36B5-D1E9-46C7-8C49-AA854B042BA6}">
      <text>
        <r>
          <rPr>
            <sz val="8"/>
            <color indexed="81"/>
            <rFont val="Tahoma"/>
            <family val="2"/>
          </rPr>
          <t>Total costo directo multiplicado por el AIU</t>
        </r>
        <r>
          <rPr>
            <sz val="8"/>
            <color indexed="81"/>
            <rFont val="Tahoma"/>
            <family val="2"/>
          </rPr>
          <t xml:space="preserve">
</t>
        </r>
      </text>
    </comment>
    <comment ref="T2227" authorId="0" shapeId="0" xr:uid="{A345FA53-A235-4D47-9926-CE828469E730}">
      <text>
        <r>
          <rPr>
            <sz val="8"/>
            <color indexed="81"/>
            <rFont val="Tahoma"/>
            <family val="2"/>
          </rPr>
          <t>Sumatoria costo directo y costo indirecto</t>
        </r>
        <r>
          <rPr>
            <sz val="8"/>
            <color indexed="81"/>
            <rFont val="Tahoma"/>
            <family val="2"/>
          </rPr>
          <t xml:space="preserve">
</t>
        </r>
      </text>
    </comment>
    <comment ref="T2228" authorId="0" shapeId="0" xr:uid="{2E2CCED6-CC0A-40E9-A458-63BE566D5F57}">
      <text>
        <r>
          <rPr>
            <sz val="8"/>
            <color indexed="81"/>
            <rFont val="Tahoma"/>
            <family val="2"/>
          </rPr>
          <t>Valor total actividad multiplicado por la cantidad</t>
        </r>
        <r>
          <rPr>
            <sz val="8"/>
            <color indexed="81"/>
            <rFont val="Tahoma"/>
            <family val="2"/>
          </rPr>
          <t xml:space="preserve">
</t>
        </r>
      </text>
    </comment>
    <comment ref="T2280" authorId="0" shapeId="0" xr:uid="{67E6E36D-8126-4EEB-A968-4B897E8BE28A}">
      <text>
        <r>
          <rPr>
            <sz val="8"/>
            <color indexed="81"/>
            <rFont val="Tahoma"/>
            <family val="2"/>
          </rPr>
          <t>Sumatoria de los subtotales</t>
        </r>
      </text>
    </comment>
    <comment ref="T2281" authorId="0" shapeId="0" xr:uid="{4235FE30-D3A3-46EB-BE84-0BD987E0B0EB}">
      <text>
        <r>
          <rPr>
            <sz val="8"/>
            <color indexed="81"/>
            <rFont val="Tahoma"/>
            <family val="2"/>
          </rPr>
          <t>Total costo directo multiplicado por el AIU</t>
        </r>
        <r>
          <rPr>
            <sz val="8"/>
            <color indexed="81"/>
            <rFont val="Tahoma"/>
            <family val="2"/>
          </rPr>
          <t xml:space="preserve">
</t>
        </r>
      </text>
    </comment>
    <comment ref="T2282" authorId="0" shapeId="0" xr:uid="{D0EC0B50-E784-4E3D-BC21-7EBBA0E6014C}">
      <text>
        <r>
          <rPr>
            <sz val="8"/>
            <color indexed="81"/>
            <rFont val="Tahoma"/>
            <family val="2"/>
          </rPr>
          <t>Sumatoria costo directo y costo indirecto</t>
        </r>
        <r>
          <rPr>
            <sz val="8"/>
            <color indexed="81"/>
            <rFont val="Tahoma"/>
            <family val="2"/>
          </rPr>
          <t xml:space="preserve">
</t>
        </r>
      </text>
    </comment>
    <comment ref="T2283" authorId="0" shapeId="0" xr:uid="{95F3079E-E55F-402A-A30B-9F46D4AF2E0B}">
      <text>
        <r>
          <rPr>
            <sz val="8"/>
            <color indexed="81"/>
            <rFont val="Tahoma"/>
            <family val="2"/>
          </rPr>
          <t>Valor total actividad multiplicado por la cantidad</t>
        </r>
        <r>
          <rPr>
            <sz val="8"/>
            <color indexed="81"/>
            <rFont val="Tahoma"/>
            <family val="2"/>
          </rPr>
          <t xml:space="preserve">
</t>
        </r>
      </text>
    </comment>
  </commentList>
</comments>
</file>

<file path=xl/sharedStrings.xml><?xml version="1.0" encoding="utf-8"?>
<sst xmlns="http://schemas.openxmlformats.org/spreadsheetml/2006/main" count="3028" uniqueCount="370">
  <si>
    <r>
      <rPr>
        <b/>
        <sz val="16"/>
        <color indexed="8"/>
        <rFont val="Calibri"/>
        <family val="2"/>
      </rPr>
      <t>DIRECCIÓN ADMINISTRATIVA Y FINANCIERA</t>
    </r>
    <r>
      <rPr>
        <b/>
        <sz val="14"/>
        <color indexed="8"/>
        <rFont val="Calibri"/>
        <family val="2"/>
      </rPr>
      <t xml:space="preserve">
</t>
    </r>
    <r>
      <rPr>
        <b/>
        <sz val="14"/>
        <color indexed="8"/>
        <rFont val="Calibri"/>
        <family val="2"/>
      </rPr>
      <t>GRUPO CONSTRUCCIONES</t>
    </r>
  </si>
  <si>
    <t>A. DATOS GENERALES</t>
  </si>
  <si>
    <t>CONTRATO No:</t>
  </si>
  <si>
    <t>DE</t>
  </si>
  <si>
    <t>FECHA INICIO</t>
  </si>
  <si>
    <t>FECHA TERMINACIÓN</t>
  </si>
  <si>
    <t>OBJETO DEL CONTRATO:</t>
  </si>
  <si>
    <t>CONTRATISTA:</t>
  </si>
  <si>
    <t>INTERVENTOR:</t>
  </si>
  <si>
    <t>SUPERVISOR:</t>
  </si>
  <si>
    <t>B. DATOS ESPECIFICOS</t>
  </si>
  <si>
    <t>Item</t>
  </si>
  <si>
    <t>Descripción</t>
  </si>
  <si>
    <t>Unidad</t>
  </si>
  <si>
    <t>Cantidad</t>
  </si>
  <si>
    <t>1.  Equipo</t>
  </si>
  <si>
    <t>Marca</t>
  </si>
  <si>
    <t>Tipo</t>
  </si>
  <si>
    <t>Tarifa/Hora</t>
  </si>
  <si>
    <t>Rendimiento</t>
  </si>
  <si>
    <t>Vr. Unitario</t>
  </si>
  <si>
    <t>SUBTOTAL</t>
  </si>
  <si>
    <t>2.  Materiales</t>
  </si>
  <si>
    <t>Precio Unit.</t>
  </si>
  <si>
    <t>Vr Unitario</t>
  </si>
  <si>
    <t>3. Transportes</t>
  </si>
  <si>
    <t>Material</t>
  </si>
  <si>
    <t>Vol. o Peso</t>
  </si>
  <si>
    <t>Distancia</t>
  </si>
  <si>
    <t>m2 o Ton/Km</t>
  </si>
  <si>
    <t>Tarifa</t>
  </si>
  <si>
    <t>4. Mano de Obra</t>
  </si>
  <si>
    <t>Trabajador</t>
  </si>
  <si>
    <t>Jornal</t>
  </si>
  <si>
    <t>Prestac.</t>
  </si>
  <si>
    <t>TOTAL COSTO DIRECTO</t>
  </si>
  <si>
    <t>AU CONTRACTUAL</t>
  </si>
  <si>
    <t>TOTAL COSTO INDIRECTO</t>
  </si>
  <si>
    <t xml:space="preserve">VALOR TOTAL ACTIVIDAD </t>
  </si>
  <si>
    <t xml:space="preserve">VALOR RECURSOS NECESARIOS PARA LA EJECUCIÓN DE LA ACTIVIDAD </t>
  </si>
  <si>
    <t>Firma:</t>
  </si>
  <si>
    <t>GIL-F-061
V.1</t>
  </si>
  <si>
    <t>HORA CUADRILLA AA - ALBAÑILERIA</t>
  </si>
  <si>
    <t>lb</t>
  </si>
  <si>
    <t>M2</t>
  </si>
  <si>
    <t>PUNTILLA CON CABEZA 2 1/2""</t>
  </si>
  <si>
    <t>ESTACAS EN MADERA 4 CM. X 4 CM. X 90 CM. - ORDINARIO</t>
  </si>
  <si>
    <t>NIVEL SKILL LASER HOR-VER 360° Y TRIPODE ALQUILER</t>
  </si>
  <si>
    <t xml:space="preserve">SKILL LASER </t>
  </si>
  <si>
    <t>POSTE PARA CERCA 11 X 11 X 1,5 (48KG)</t>
  </si>
  <si>
    <t>TELA VERDE (60GR) A=2,10 PARA CERRAMIENTO</t>
  </si>
  <si>
    <t>M</t>
  </si>
  <si>
    <t>RELLENO CON MATERIAL DE EXCAVACION</t>
  </si>
  <si>
    <t>M3</t>
  </si>
  <si>
    <t>hc</t>
  </si>
  <si>
    <t>SALARIO</t>
  </si>
  <si>
    <t>MENSUAL</t>
  </si>
  <si>
    <t>A</t>
  </si>
  <si>
    <t>SUBSIDIO DE TRANSPORTE</t>
  </si>
  <si>
    <t>B</t>
  </si>
  <si>
    <t>TOTAL MENSUAL</t>
  </si>
  <si>
    <t>C</t>
  </si>
  <si>
    <t>ANUAL (A/30 X 360) CALENDARIO</t>
  </si>
  <si>
    <t>D</t>
  </si>
  <si>
    <t>SUBSIDIO DE TRANSPORTE ANUAL (1) PARA CÁLCULO DE LIQUIDACION DE CESANTIAS Y PRIMA</t>
  </si>
  <si>
    <t xml:space="preserve">SUBSIDIO DE TRANSPORTE ANUAL (1) (2) PARA CÁLCULO DE  HORA EFECTIVA Y VRS </t>
  </si>
  <si>
    <t>AUNAL CON SUBSIDIO DE TRANSPORTE</t>
  </si>
  <si>
    <t>E</t>
  </si>
  <si>
    <t>CONCEPTO</t>
  </si>
  <si>
    <t>BASE</t>
  </si>
  <si>
    <t>FACTOR</t>
  </si>
  <si>
    <t>SALARIO NOMINAL</t>
  </si>
  <si>
    <t>SALARIO ANUAL (360 DIAS)</t>
  </si>
  <si>
    <t>SUBSIDIO DE TRNASPORTE (2) PARA CALCULO DE HORA EFECTIVA Y VRS</t>
  </si>
  <si>
    <t>PRESTACIONES SOCIALES</t>
  </si>
  <si>
    <t>CESANTIAS ANUALES (3)</t>
  </si>
  <si>
    <t>REF. E</t>
  </si>
  <si>
    <t>36/360</t>
  </si>
  <si>
    <t>INTERESES SOBRE CESANTIAS</t>
  </si>
  <si>
    <t>CESANTIAS</t>
  </si>
  <si>
    <t>PRIMA - 30 DIAS</t>
  </si>
  <si>
    <t>REF. C</t>
  </si>
  <si>
    <t>VACACIONES - 15 DIAS</t>
  </si>
  <si>
    <t>REF. A</t>
  </si>
  <si>
    <t>SEGURIDAD SOCIAL</t>
  </si>
  <si>
    <t>PENSIONES</t>
  </si>
  <si>
    <t>REF. D</t>
  </si>
  <si>
    <t>SALUD (4)</t>
  </si>
  <si>
    <t>RIESGOS LABORALES (ARL)</t>
  </si>
  <si>
    <t>APORTES PARAFISCALES</t>
  </si>
  <si>
    <t>SENA  (AFECTADO POR REFORMA TRIBUTARIA) ASUMIDO POR EL CREE)</t>
  </si>
  <si>
    <t>ICBF (AFECTADO POR REFORMA TRIBUTARIA) ASUMIDO POR EL CREE)</t>
  </si>
  <si>
    <t>CAJA DE COMPENSACION FAMILIAR ( TENER EN CUENTA LEY 1429 DE 2010</t>
  </si>
  <si>
    <t>FIC (FONDO NACIONAL DE FORMACIÓN PROFESIONAL DE LA INDUSTRIA DE LA CONSTRUCCION (5) MENSUAL UNA VEZ EL SALARIO MINIMO POR CADA 40 TRABAJADORES 12)</t>
  </si>
  <si>
    <t>DOTACION + IMPLEMENTOS DE SEGURIDAD INDUSTRIAL</t>
  </si>
  <si>
    <t>DOTACION (OVEROL + BOTAS) (6)</t>
  </si>
  <si>
    <t>IMPLEMENTOS DE SEGURIDAD INDUSTRIAL (CASTO, GUANTES, MONOGAFAS, TAPAOIDOS, BOTAS, TAPABOCAS) (7)</t>
  </si>
  <si>
    <t>VALOR REAL DEL SALARIO 2025  REF. F</t>
  </si>
  <si>
    <t>REF F.</t>
  </si>
  <si>
    <t>AYUDANTE</t>
  </si>
  <si>
    <t>OFICIAL</t>
  </si>
  <si>
    <t xml:space="preserve">AE-60 </t>
  </si>
  <si>
    <t>MOTOSIERRA</t>
  </si>
  <si>
    <t>RETROEXCAVADORA DE ORUGA CAT 320</t>
  </si>
  <si>
    <t>Volqueta 7 m3</t>
  </si>
  <si>
    <t xml:space="preserve">VIBROCOMPACTADOR </t>
  </si>
  <si>
    <t>RD-11 2,7 TON</t>
  </si>
  <si>
    <t>AU</t>
  </si>
  <si>
    <t>CONCRETADORA DE TROMPO 3 SACOS</t>
  </si>
  <si>
    <t>AGUA</t>
  </si>
  <si>
    <t>ARENA</t>
  </si>
  <si>
    <t>CEMENTO</t>
  </si>
  <si>
    <t>TRITURADO</t>
  </si>
  <si>
    <t>LT</t>
  </si>
  <si>
    <t>KG</t>
  </si>
  <si>
    <t>VIBRADOR CONCRETO GASOLINA 3-4M 25-40MM</t>
  </si>
  <si>
    <t>FORMALETA</t>
  </si>
  <si>
    <t>Acero Fy = 420 MPa (60.000 psi) d&gt; 1/4"</t>
  </si>
  <si>
    <t>SUMINISTRO E INSTALACION TEJA SIN TRASLAPO, SEGÚN DISEÑO</t>
  </si>
  <si>
    <t>TORNILLOS AUTOPERFORANTES  8/18"x1/2" ZINC HEXAGONAL METAL</t>
  </si>
  <si>
    <t>HERRAMIENTA MENOR</t>
  </si>
  <si>
    <t>CARGADOR FRONTAL+BALDE+COMBUSTIBLE</t>
  </si>
  <si>
    <t>Alambre negro cal 18</t>
  </si>
  <si>
    <t>SUMINISTRO E INSTALACION ESTRUCTURA METALICA  SEGÚN DISEÑO</t>
  </si>
  <si>
    <t>ANDAMIO MULTIDIRECCIONAL DE CARGA CERTIFICADO T-4M</t>
  </si>
  <si>
    <t>EQUIPO Y ELEMENTOS AUXILIARES PARA SOLDADURA ELÉCTRICA.</t>
  </si>
  <si>
    <t>ACERO LAMINADO A 36, EN PERFILES LAMINADOS EN CALIENTE, SEGÚN ASTM A 36</t>
  </si>
  <si>
    <t>M3/KM</t>
  </si>
  <si>
    <t>CONCRETO 3000 PSI PARA TRAMPA DE GRASAS, SEGÚN DISEÑO</t>
  </si>
  <si>
    <t>LOCALIZACIÓN, TRAZADO Y REPLANTEO</t>
  </si>
  <si>
    <t>CERRAMIENTO EN MALLA VERD H=2,10 m.</t>
  </si>
  <si>
    <t>RELLENO CON MATERIAL DE SITIO</t>
  </si>
  <si>
    <t>SUMINISTRO E INSTALACION TUBERIA 4", INCLUYE ACCESORIOS, SEGÚN DISEÑO</t>
  </si>
  <si>
    <t>ML</t>
  </si>
  <si>
    <t>UNIÓN SANITARIA 4"</t>
  </si>
  <si>
    <t>SOLDADURA LIQ. PVC</t>
  </si>
  <si>
    <t>LIMPIADOR PVC</t>
  </si>
  <si>
    <t>TUBO SANITARIO PVC LISO 4"</t>
  </si>
  <si>
    <t>GAL</t>
  </si>
  <si>
    <t>SUMINISTRO Y COLOCACION POLIETILENO AISLANTE</t>
  </si>
  <si>
    <t>VIBROCOMPACTADOR, POTENCIA 153 HP, PESO 10 TON</t>
  </si>
  <si>
    <t>MOTONIVELADORA POTENCIA 215 HP, ANCHO DE CUCHILLA 4.27M, PESO 18 TON</t>
  </si>
  <si>
    <t>CARROTANQUE DE AGUA (1000 GALONES)</t>
  </si>
  <si>
    <t>BASE GRANULAR CLASE A</t>
  </si>
  <si>
    <t>POLIETILENO NEGRO A=5M CAL.6 1.42M</t>
  </si>
  <si>
    <t>VIBROCOMPACTADOR (RANA)</t>
  </si>
  <si>
    <t>RECEBO COMÚN</t>
  </si>
  <si>
    <t>PAVIMENTO EN CONCRETO HIDRAULICO MR 42, INCLUYE CORTE Y TRANSPORTE</t>
  </si>
  <si>
    <t>CONCRETO PAVIMENTO MR-42</t>
  </si>
  <si>
    <t>ANTISOL BLANCO 20 K</t>
  </si>
  <si>
    <t>kg</t>
  </si>
  <si>
    <t>ACERO DE REFUERZO, INCLUYE SUMINISTRO, FIGURADO, INSTALACION Y ANCLAJE</t>
  </si>
  <si>
    <t>SUMINISTRO Y COLOCACION MALLA ELECTROSOLDADA e=6mm 15x15</t>
  </si>
  <si>
    <t>Malla electrosoldada de 5/16 8 mm (20 m2)</t>
  </si>
  <si>
    <t>DIA</t>
  </si>
  <si>
    <t>CONCRETO 3000 PSI</t>
  </si>
  <si>
    <t>RECEBO</t>
  </si>
  <si>
    <t>SUMINISTRO Y COLOCACION REJILLA  PERIMETRAL EN ANGULO Y VARILLA
0,25m x 0,15m; INCLUYE PREPARACION DE LA SUPERFICIE DE APOYO</t>
  </si>
  <si>
    <t>VARILLA CORRUGADA 1"</t>
  </si>
  <si>
    <t>ANGULO DE 1 1/2" X1 1/2" X 1/8"</t>
  </si>
  <si>
    <t>PINTURA ANTOCORROSIVA</t>
  </si>
  <si>
    <t>BISAGRA</t>
  </si>
  <si>
    <t>THINNER</t>
  </si>
  <si>
    <t>U.</t>
  </si>
  <si>
    <t>1/4 G</t>
  </si>
  <si>
    <t xml:space="preserve">PUNTO HIDRÁULICO PVC 1/2"  l PROM. = 3 m </t>
  </si>
  <si>
    <t>UN.</t>
  </si>
  <si>
    <t>RLLO</t>
  </si>
  <si>
    <t>UN</t>
  </si>
  <si>
    <t>SUMINISTRO Y COLOCACION TANQUES DE ALMACENAMIENTO DE AGUA DE 1000 GAL., INCLUYE TODOS LOS ELEMENTOS Y ACCESORIOS  PARA SU CORRECTO FUNCIONAMIENTO</t>
  </si>
  <si>
    <t>NIPLE PRESIÓN GALVANIZADO 1/2 X 5 CM</t>
  </si>
  <si>
    <t>CINTA TEFLÓN 10 M</t>
  </si>
  <si>
    <t>CODO PRESIÓN GALVANIZADO DE 90 1/2"</t>
  </si>
  <si>
    <t>TAPÓN ROSCADO PRESIÓN PVC DE 1/2"</t>
  </si>
  <si>
    <t>CODO 90° PRESIÓN DE 1/2"</t>
  </si>
  <si>
    <t>TUBERÍA PVC D= 1/2" RDE 13.5 - 315 PSI</t>
  </si>
  <si>
    <t>ADAPTADOR MACHO PRESIÓN DE 1/2"</t>
  </si>
  <si>
    <t>SOLDADURA LÍQUIDA PVC</t>
  </si>
  <si>
    <t>VALVULA DE 1/2" DE CIERRE CON FLOTADOR</t>
  </si>
  <si>
    <t>TANQUE PLÁSTICO 1000 LT CON TAPA Y VÁLVULA CON FLOTADOR</t>
  </si>
  <si>
    <t>CONCRETO DE 3000 PSI PARA CIMENTACION DE ESTRUCTURA DE SOPORTE</t>
  </si>
  <si>
    <t>ACERO DE REFUERZO</t>
  </si>
  <si>
    <t>TUBERIA PVC  2"  RDE 21</t>
  </si>
  <si>
    <t>SUMINISTRO E INSTALACION TUBERIA  PVC PRESION E.L. D= 1 1/2" RDE 21- 200 PSI (INCLUYE LIMPIEZA Y SOLDADURA</t>
  </si>
  <si>
    <t xml:space="preserve">TUBERIA PVC PRESION E.L. D= 1 1/2" RDE 21- 200 PSI </t>
  </si>
  <si>
    <t>PINTURA, SEÑALIZACION Y DEMARCACACION</t>
  </si>
  <si>
    <t>RESINA TERMOPLÁSTICA</t>
  </si>
  <si>
    <t>SEÑALES INFORMATIVAS Y  PREVENTIVAS</t>
  </si>
  <si>
    <t>MICROESFERAS DE VIDRIO REFLECTIVAS PARA PINTURA TRÁNSITO Y SEGURIDAD VIAL</t>
  </si>
  <si>
    <t>CERRAMIENTO EN MALLA ESLABONADA H= 1,5 M. CALIBRE 10, OJO 2" X", INCLUYE  PUERTA DE ACCESO, TODO CON TUBERIA REDONDA GALVANIZADA d=2" ESPESOR  2 MM. CON TAPA, ANGULO  2" x 3/16", PLATINA  1/2" x 1/8",  PINTADA CON ESMALTE COLOR ALUMINIO CROMADO, INCLUYE: EXCAVACION PARA LA CIMENTACION  VIGA DE CIMIENTO CON REFUERZO  SECCION  0,25m x 0,25m,  COLUMNAS REFORZADAS SECCIÓN 0,2 X 0,15 M, H= 0,5  SEPARADAS CADA 2 M. Y MURO  EN LADRILLO LIMPIO # 10 EN SOGA H=0,50M</t>
  </si>
  <si>
    <t>COMPRESOR</t>
  </si>
  <si>
    <t>CONCRETO 21 Mpa (3000PSI)</t>
  </si>
  <si>
    <t>MORTERO 1:3</t>
  </si>
  <si>
    <t>FORMALETA EN MADERA</t>
  </si>
  <si>
    <t>ESMALTE ALUMINIO CROMADO</t>
  </si>
  <si>
    <t>MALLA ESLABONADA GALVANIZADA 2" # 10</t>
  </si>
  <si>
    <t xml:space="preserve">TAPA GALVANIZADA </t>
  </si>
  <si>
    <t>ÁNGULO 2" X 3/16 "</t>
  </si>
  <si>
    <t>SOLDADURA 6011X1/8</t>
  </si>
  <si>
    <t>ALAMBRE DE PUA CALIBRE 12.5</t>
  </si>
  <si>
    <t>PLATINA DE 1/2 " X 1/8 "</t>
  </si>
  <si>
    <t>LADRILLO LIMPIO #10 (24 X 10 X 6.5 CM)</t>
  </si>
  <si>
    <t>ACERO FY = 420 MPA (60.000 PSI) D&gt; 1/4"</t>
  </si>
  <si>
    <t>DISOLVENTE</t>
  </si>
  <si>
    <t>CONCRETO 10 MPA (1500 PSI)</t>
  </si>
  <si>
    <t>TUBO GALVANIZADO REDONDO DIAMETRO 1 1/2", ESPESOR 2 MM</t>
  </si>
  <si>
    <t>SUMINISTRO, INSTALACION Y PUESTA EN FUNCIONAMIENTO DE TANQUE AÉREO DE 3.000 GALONES BICOMPARTIDO TIPO Horizontal; Material Calidad ASTM –A36; DIÁMETRO 2.10 metros;  LONG CILÍNDRICA DIVISION 3.66 metros En 6 mm para 2 y 1 mil galones; Cuerpo Cilíndrico en lamina de 4.5 mm; tapas Abombadas y pestañadas en lámina de 4.5 mm  con 2 Manhole de 20” con empaque y tornillería, 2 Uniones roscadas de diámetro 4” para llenado, 2 Uniones roscadas de diámetro 2” para salida, 2 Uniones roscadas de diámetro 2” para venteo, 2 Uniones roscadas de diámetro 1” para drenaje, Uniones roscadas de diámetro 1” para retorno, 2 Cinchas de refuerzo de 0.30 x 2.30 mts en 4.5 mm, 2 Sillas con altura neta del fondo del tanque al piso de 0.25 mts y profundidad 1.82 mts en 4.5 mm, 2 orejas de izaje.  Incluye  PASARELA CON PASAMANOS Y ESCALERA PLATAFORMA  con una  Plataforma de 1.0 x 2.0 mts en malla expandida para piso y apoyos intermedios; refuerzos en ángulos de 2 x ¼ BARANDA 1 Baranda de protección de plataforma en tubería de 1 ½ desarmable con una altura de 1.1 mts;  ESCALERA  Escalera tipo gato  y DIQUE DE CONTENCIÓN PARA TANQUE DE 3.000 GALONES. MATERIAL Calidad ASTM –A36; TIPO Paralelepípedo rectangular ANCHO CONTENCIÓN 2.40 metros; LONG CONTENCIÓN 5.0 metros; ALTURA CONTENCIÓN 1.20 metros;  FONDO PAREDES LATERALES Fabricado en lamina 3 mm Fabricadas en lamina 3 mm  con un  refuerzo superior perimetral en canal de 3”, 4 ángulos de 2 x ¼” en las aristas verticales de 1.20 mts de altura, 10 refuerzos verticales exteriores en canal de 3” y de 1.20 mts de altura, 1 ski consistente en: 2 vigas longitudinales IPE 160 de 5.60 mts de largo, 2 vigas transversales IPE 160 de 1.82 mts de ancho y 2 tubos en la punta del ski para halar de 3”.   Todos los elementos pintados con Dos (2) capas de pintura anticorrosiva y Dos (2) capas de esmalte de acabado. Este suministro incluye las pruebas neumáticas a 8 psi de aire y agua jabon, tablas de aforo, manuales, certificado de garantia, ficha tecnica, planos y todos los elementos necesarios que garanticen el correcto funcionamiento del tanque</t>
  </si>
  <si>
    <t>SUMINISTRO, INSTALACION Y PUESTA EN FUNCIONAMIENTO A TODO COSTO DE TANQUE AÉREO DE 3.000 GALONES BICOMPARTIDO TIPO Horizontal; Material Calidad ASTM –A36; DIÁMETRO 2.10 metros;  LONG CILÍNDRICA DIVISION 3.66 metros En 6 mm para 2 y 1 mil galones; Cuerpo Cilíndrico en lamina de 4.5 mm; tapas Abombadas y pestañadas en lámina de 4.5 mm  con 2 Manhole de 20” con empaque y tornillería, 2 Uniones roscadas de diámetro 4” para llenado, 2 Uniones roscadas de diámetro 2” para salida, 2 Uniones roscadas de diámetro 2” para venteo, 2 Uniones roscadas de diámetro 1” para drenaje, Uniones roscadas de diámetro 1” para retorno, 2 Cinchas de refuerzo de 0.30 x 2.30 mts en 4.5 mm, 2 Sillas con altura neta del fondo del tanque al piso de 0.25 mts y profundidad 1.82 mts en 4.5 mm, 2 orejas de izaje.  Incluye  PASARELA CON PASAMANOS Y ESCALERA PLATAFORMA  con una  Plataforma de 1.0 x 2.0 mts en malla expandida para piso y apoyos intermedios; refuerzos en ángulos de 2 x ¼ BARANDA 1 Baranda de protección de plataforma en tubería de 1 ½ desarmable con una altura de 1.1 mts;  ESCALERA  Escalera tipo gato  y DIQUE DE CONTENCIÓN PARA TANQUE DE 3.000 GALONES. MATERIAL Calidad ASTM –A36; TIPO Paralelepípedo rectangular ANCHO CONTENCIÓN 2.40 metros; LONG CONTENCIÓN 5.0 metros; ALTURA CONTENCIÓN 1.20 metros;  FONDO PAREDES LATERALES Fabricado en lamina 3 mm Fabricadas en lamina 3 mm  con un  refuerzo superior perimetral en canal de 3”, 4 ángulos de 2 x ¼” en las aristas verticales de 1.20 mts de altura, 10 refuerzos verticales exteriores en canal de 3” y de 1.20 mts de altura, 1 ski consistente en: 2 vigas longitudinales IPE 160 de 5.60 mts de largo, 2 vigas transversales IPE 160 de 1.82 mts de ancho y 2 tubos en la punta del ski para halar de 3”.   Todos los elementos pintados con Dos (2) capas de pintura anticorrosiva y Dos (2) capas de esmalte de acabado. Este suministro incluye las pruebas neumáticas a 8 psi de aire y agua jabon, tablas de aforo, manuales, certificado de garantia, ficha tecnica, planos y todos los elementos necesarios que garanticen el correcto funcionamiento del tanque</t>
  </si>
  <si>
    <t>SUMINISTRO, TRANSPORTE,  INSTALCION  Y PUESTA EN FUNCIONAMINETO DE Equipo surtidor Certificado Res. 77507 de 2016 (SIC); Breakaways, Mangueras Acopladas de 5 metros ; Pistolas 3/4", Escualizadores 3/4", incluye Accesorios consumibles de puesta en marcha tales como: Filtros, acoples de rompimiento, y válvulas de impacto y  Bomba de 2 HP y Línea de alimentación de 2” independiente por manguera (Hidráulica) y todos los elementos  e insumos necesarios para el correcto funcionamiento del surtidor</t>
  </si>
  <si>
    <t>SUMINISTRO, TRANSPORTE,  INSTALCION  Y PUESTA EN FUNCIONAMIENTO DE Equipo surtidor Certificado Res. 77507 de 2016 (SIC); Breakaways, Mangueras Acopladas de 5 metros ; Pistolas 3/4", Escualizadores 3/4", incluye Accesorios consumibles de puesta en marcha tales como: Filtros, acoples de rompimiento, y válvulas de impacto y  Bomba de 2 HP y Línea de alimentación de 2” independiente por manguera (Hidráulica) y todos los elementos  e insumos necesarios para el correcto funcionamiento del surtidor</t>
  </si>
  <si>
    <t>SUMINISTRO, INSTALACION Y PUESTA EN FUNCIONAMIENTO DE SISTEMA ELECTRONICO DE MONITOREO INCLUYE MODULO CENTRAL CON CONSOLA PD-350P CON IMPRESORA, PANTALLA TÁCTIL A COLOR DE 8.0", INCUYE: ● SALIDA DE RELÉ DISPONIBLE (2 SALIDAS). ● PUERTOS ETHERNET, USB, GPRS Y SERIAL (RS-232, RS-485).● ALARMAS SONORAS Y VISUALES.● PRUEBAS DE ESTANQUEIDAD DE 0.1 GPM Y 0.2 GPM.● CONTROL DE FUGAS MEDIANTE SENSORES OPCIONALES.● IMPRESIÓN DE REPORTES. ● VISUALIZACIÓN REMOTA EN PC Y/O DISPOSITIVO MÓVIL ANDROID.  *SONDAS MAGNETORESTRICTIVA DE 250 CM;  *SENSORES DE DOBLE NIVEL PARA SALMUERA, *SENSOR DE FUGA EN CAJA DE BOMBA; * SENSOR DE FUGA PARA TUBERIA DE DOBLE PARED  * SENSOR DE FUGA EN CAJA DE DISPENSADOR; *MODULO DE CONEXION DE SENSORES *  SELLADOR ANTIEXPLOSION 500 GRAMOS   *  CAJA DE CONEXION ELECTRICA A PRUEBA DE EXPLOSION *  ACOPLE FLEXIBLE ELECTRICO 3/4 x 24 CERTIFICADO RETIE *  ADAPTADOR DE SONDA PARA TANQUE  INCLUYE INSTALACION DELAS BOTAS DE ENTRADA A DE SISTEMA ELECTRICO; CONEXION DE ACCESORIOS COMO MODULO CENTRAL, IMPRESORA, MODEM, SONDAS Y SENSORES.; ACTAS DE INSTALACION, CERTIFICADOS DE CALIDAD Y GARANTIA, REGISTRO FOTOGRAFICO DEL PROCESO DE INSTALACION, INDUCCION DEL SISTEMA PAA SU CONTROL  DEL SUMINISTRO DE FORMA AUTONOMA, INSTALACION DE DUCTERIA Y CABLEADO PARA LA TRANSMISION DE DATOS Y ACOMETIDA ELETRICA DE LOS EQUIPOS. .</t>
  </si>
  <si>
    <t>Transporte tanque</t>
  </si>
  <si>
    <t>Transporte surtidor</t>
  </si>
  <si>
    <t xml:space="preserve">SUMINITRO E INSTALACION EXTINTOR DE 20 LB  </t>
  </si>
  <si>
    <t>EXTINTOR DE 20 LB</t>
  </si>
  <si>
    <t>SOPORTE Y SEÑALIZACION</t>
  </si>
  <si>
    <t>SUMINISTRO E INSTALCION DE EXTINTOR DE 70 LB TIPO CARRETILLA.</t>
  </si>
  <si>
    <t>PUNTO ELECTRICO ILUMINACION, INCLUYE SUMINISTRO E INSTALACION LUMINARIA LED DE 100 W</t>
  </si>
  <si>
    <t>LUMINARIA DE ALUMBRADO PUBLICO MULTILED DE 100 W</t>
  </si>
  <si>
    <t>CINTA AISLANTE 3/4</t>
  </si>
  <si>
    <t>CAJA SENCILLA</t>
  </si>
  <si>
    <t>CURVA EMT DE 1/2</t>
  </si>
  <si>
    <t>ADAPTADOR TERMINAL EMT DE 1/2</t>
  </si>
  <si>
    <t>EXTINTOR DE 70 LB TIPO CARRETILLA.</t>
  </si>
  <si>
    <t>ALAMBRE DE COBRE AISLADO THNN No. 12</t>
  </si>
  <si>
    <t>TUBO EMT 1/2</t>
  </si>
  <si>
    <t>SUMINISTRO E INSTALACION TABLERO ELECTRICO DE 12 CIRCUITOS TRIFASICO CON TOTALIZADOR, CAJA METALICA CON PUERTAS Y BREAKERS</t>
  </si>
  <si>
    <t>ALAMBRE DE COBRE AISLADO THHN No. 10</t>
  </si>
  <si>
    <t>ALAMBRE DE COBRE AISLADO THHN No. 8</t>
  </si>
  <si>
    <t>TABLERO DE 12 CIRCUITOS TRIFASICO CON TOTALIZADOR, CAJA METALICA CON PUERTA</t>
  </si>
  <si>
    <t>BREAKER TRIFASICO</t>
  </si>
  <si>
    <t>SUMINISTRO E INSTALACION TOMA ELECTRICA PARA DISPENSADOR</t>
  </si>
  <si>
    <t>TOMA ESPECIAL</t>
  </si>
  <si>
    <t>TUBERIA EMT DE 3/4 X 3 MTS</t>
  </si>
  <si>
    <t xml:space="preserve">CAJA SENCILLA </t>
  </si>
  <si>
    <t>ALAMBRE DE COBRE ASILADO THNN No. 12</t>
  </si>
  <si>
    <t>SUMINISTRO E INSTALACION TOMA ELECTRICA DOBLE 110 W</t>
  </si>
  <si>
    <t>TOMA ELECTRICA DOBLE 110 W</t>
  </si>
  <si>
    <t>SUMINISTRO E INSTALACION INTERRUPTOR SENCILLO</t>
  </si>
  <si>
    <t>INTERRUPTOR SENCILLO</t>
  </si>
  <si>
    <t>ACOMETIDA ELECTRICA GENERAL</t>
  </si>
  <si>
    <t>No</t>
  </si>
  <si>
    <t>DESCRIPCION</t>
  </si>
  <si>
    <t>UNID</t>
  </si>
  <si>
    <t>CANTIDAD</t>
  </si>
  <si>
    <t>VALOR UNITARIO</t>
  </si>
  <si>
    <t>VALOR TOTAL</t>
  </si>
  <si>
    <t>RETIRO DE ARBOLES EXISTENTES</t>
  </si>
  <si>
    <t>IVA SOBRE UTILIDAD</t>
  </si>
  <si>
    <t>SUMINISTRO Y COLOCACION DE ACERO DE REFUERZO, INCLUYE SUMINISTRO, FIGURADO, INSTALACION Y ANCLAJE</t>
  </si>
  <si>
    <t>SUMINISTRO Y COMPACTACION BASE GRANULAR CLASE A, INCLUYE TRANSPORTE</t>
  </si>
  <si>
    <t>VOLQUETA</t>
  </si>
  <si>
    <t xml:space="preserve">SUMINISTRO COLOCACION Y TRANSPORTE DE RECEBO COMPACTADO </t>
  </si>
  <si>
    <t>GASTOS DE OFICINA, PAPELERIA, INFORMES Y REGISTRO FOTOGRAFICO</t>
  </si>
  <si>
    <t>LEVANTAMIENTO TOPOGRAFICO DETALLADO</t>
  </si>
  <si>
    <t>ITEM</t>
  </si>
  <si>
    <t>CODIGO UNSPSC</t>
  </si>
  <si>
    <t xml:space="preserve">DESCRIPCION </t>
  </si>
  <si>
    <t>UNIDAD</t>
  </si>
  <si>
    <t>VR. UNITARIO</t>
  </si>
  <si>
    <t>VR. TOTAL</t>
  </si>
  <si>
    <t>MES</t>
  </si>
  <si>
    <t>IVA 19%</t>
  </si>
  <si>
    <t>DIRECTOR DE CONSULTORIA INGENIERO CIVIL ESPECIALISTA 50%</t>
  </si>
  <si>
    <t>SUMINISTRO Y COLOCACION TUBERIA DE DESCARGUE CANAL DE AGUAS EN PVC 2", INCLUYE ACCESORIOS PARA SU CORRECTO FUNCIONAMIENTO</t>
  </si>
  <si>
    <t>REDISEÑO IMPLEMENTACION DE UN SISTEMA DE ALMACENAMIENTO Y SURTIDOR DE HIDROCARBUROS , INCLUYE  PLAN DE PREPARACION PARA PREVENCION Y RESPUESTA ANTE EMERGENCIAS DE ACUERDO CON LINEAMIENTOS DEL AUTO No.5247 DEL 15  DE SEPTIEMBRE DE 2024 DE CORTOLIMA</t>
  </si>
  <si>
    <t>CONCRETO 3000 PSI PARA CIMENTACION CUBIERTA Y CIMENTACIÓN TANQUE</t>
  </si>
  <si>
    <t>DISEÑO ELECTRICO (Acometida, tableros, puesta a tierra, luminarias, canalizaciones, diagrama unifilar y memorias)</t>
  </si>
  <si>
    <t>DISEÑO ARQUITECTONICO:implantación, cubiertas básicas, detalles constructivos, acabados, señalización.</t>
  </si>
  <si>
    <t>DISEÑO ESTRUCTURAL (Cubiertas, anclajes,   placa localizada para surtidor y tanque (detalles, juntas, subbase y refuerzo).</t>
  </si>
  <si>
    <t>DISEÑO HIDROSANITARIO: Aguas lluvias generales, drenaje de zona de abastecimiento con  manejo por posibles derrames, trampa de grasas,  detalle</t>
  </si>
  <si>
    <t>LOTE 2</t>
  </si>
  <si>
    <t>SUMINISTRO E INSTALACION CARGADOR VEHICULAR</t>
  </si>
  <si>
    <t xml:space="preserve">MEDIA TENSIÓN </t>
  </si>
  <si>
    <t xml:space="preserve">Localización y replanteo media tensión. </t>
  </si>
  <si>
    <t>ml</t>
  </si>
  <si>
    <t xml:space="preserve">Suministro y construcción  a todo costo de estructura tipo arranque de circuito trifasico en media tension. </t>
  </si>
  <si>
    <t xml:space="preserve">Suministro y construcción a todo costo de estructura de paso en media tensión de 13,2 kv. </t>
  </si>
  <si>
    <t xml:space="preserve">Suministro e instalación de lineas de media tension en cable ACSR 13,2 kv. </t>
  </si>
  <si>
    <t xml:space="preserve">TOTAL MEDIA TENSIÓN </t>
  </si>
  <si>
    <t xml:space="preserve">SISTEMA DE MEDIDA Y TRANSFORMACIÓN </t>
  </si>
  <si>
    <t>Suministro e instalación a  todo  costo  de sistema de medida  indirecta  13,2kv  3  elementos montaje en poste con seccionador tripolar. incluye:</t>
  </si>
  <si>
    <t>* cruceta metalica.</t>
  </si>
  <si>
    <t>* diagonal recta.</t>
  </si>
  <si>
    <t>* 3 transformadores de corriente tipo exterior 10/5a 17,5kv.</t>
  </si>
  <si>
    <t>* 3 transformadores de potencial tipo exterior 13,2kv / 120v.</t>
  </si>
  <si>
    <t>* 3 cortacircuito de 15 kv con sus respectivos fusibles.</t>
  </si>
  <si>
    <t>* 6 dps de 10 ka, 12 kv de oxido metalico.</t>
  </si>
  <si>
    <t xml:space="preserve">*cable de cobre desnudo </t>
  </si>
  <si>
    <t>Suministro e instalación a todo  costo  de  medidor  tipo   integrador  trifasico indirecto 3x120v 0-10a en gabinete extterior.</t>
  </si>
  <si>
    <t>incluye:</t>
  </si>
  <si>
    <t>*medidor de energia trifasico de medida indirecta clase 0,5s potencia activa y 1 potencia reactiva. 3x120v 0-10a</t>
  </si>
  <si>
    <t>*bornera de prueba.</t>
  </si>
  <si>
    <t>*cables de señal no12 cu tipo vehicular.</t>
  </si>
  <si>
    <t>*tubo imc 1"</t>
  </si>
  <si>
    <t>*elementos de fijación y ajuste</t>
  </si>
  <si>
    <t>Suministro e instalación a todo  costo  de  transformador  trifasico  de  75  kva 13200v / 440V 60hz tipo poste, incluye:</t>
  </si>
  <si>
    <t>*transporte y ubicación del transformador en sitio.</t>
  </si>
  <si>
    <t>*marcación e identificación cumpliendo retie y ntc2050.</t>
  </si>
  <si>
    <t>*conexión y energización.</t>
  </si>
  <si>
    <t>*certificado de prodcuto.</t>
  </si>
  <si>
    <t>*instalación cumpliendo retie, ntc2050</t>
  </si>
  <si>
    <t xml:space="preserve">Suministro e instalación a todo costo de sistema malla puesta a tierra para transformador. </t>
  </si>
  <si>
    <t xml:space="preserve">TOTAL SISTEMA DE MEDIDA Y TRANSFORMACIÓN </t>
  </si>
  <si>
    <t xml:space="preserve">BAJA TENSION </t>
  </si>
  <si>
    <t xml:space="preserve">Localización y replanteo de baja tensión. </t>
  </si>
  <si>
    <t xml:space="preserve">Suministro e instalación de tubería PVC de 4" para acometida desde subestacion electrica hasta tablero de control y distribucion principal incluye: suministro de tubería PVC 3 ductos.  </t>
  </si>
  <si>
    <t xml:space="preserve">Suministro y construcción de  caja de inspección a todo costo de 0.80x0.80m para red de baja tensión en concreto de 2500PSI </t>
  </si>
  <si>
    <t>Suministro e instalación de acometida en baja tensión desde bornes de transformador hasta gabinete de distribucion principal, (3F+1N x4/0 AWG )</t>
  </si>
  <si>
    <t>m</t>
  </si>
  <si>
    <t xml:space="preserve">Suministro e instalación de gabinete de control principal de 1,90x0,80x0,45 terminado en pintura electrostática, incluye: suministro de totalizador principal, totalizadores de fuerza para equipos asociados, barrajes de cobre, cinta aislante, aisladores y demás elementos para su correcto funcionamiento. </t>
  </si>
  <si>
    <t xml:space="preserve">TOTAL BAJA TENSION </t>
  </si>
  <si>
    <t>LEGALIZACIÓN Y RETIE</t>
  </si>
  <si>
    <t xml:space="preserve">Tramite ante operador de red para legalizacion de Proyecto, incluye: digitalizacion de informacion relacionada al proyecto, formatos, diseños, etc. </t>
  </si>
  <si>
    <t>Certificacion Retie de proyecto.</t>
  </si>
  <si>
    <t>Conexión cuadrilla linea viva.</t>
  </si>
  <si>
    <t>TOTAL LEGALIZACIÓN Y RETIE</t>
  </si>
  <si>
    <t>Suministro e instalación de postes de concreto de 12 mts x 1050 kg, incluye trasnporte y servicio de grúa. * poste de 12 mts x 75</t>
  </si>
  <si>
    <t>TOTAL CARGADOR</t>
  </si>
  <si>
    <t xml:space="preserve">EXCAVACIONES VARIAS EN MATERIAL COMÚN SECO A MANO </t>
  </si>
  <si>
    <t xml:space="preserve">CARGUE RETIRO DE SOBRANTES A UNA DISTANCIA MENOR DE 30 KM  SEGÚN DISEÑO </t>
  </si>
  <si>
    <t>SUMINISTRO Y COLOCACION BORDILLO DE CONCRETO CLASE F MEZCLADO EN SITO, SECCION 0,6m x 0,25m x 0,15m; INCLUYE PREPARACION DE LA SUPERFICIE DE APOYO</t>
  </si>
  <si>
    <t>ACTIVIDAD</t>
  </si>
  <si>
    <t>UND</t>
  </si>
  <si>
    <t xml:space="preserve">V UNITARIO </t>
  </si>
  <si>
    <t>1.1</t>
  </si>
  <si>
    <t>Un.</t>
  </si>
  <si>
    <t>2.1</t>
  </si>
  <si>
    <t>3.1</t>
  </si>
  <si>
    <t>3.2</t>
  </si>
  <si>
    <t>3.3</t>
  </si>
  <si>
    <t>un</t>
  </si>
  <si>
    <t>3.4</t>
  </si>
  <si>
    <t>3.5</t>
  </si>
  <si>
    <t>und</t>
  </si>
  <si>
    <t xml:space="preserve"> TOTAL COSTOS DIRECTOS </t>
  </si>
  <si>
    <t>ADMINISTRACION</t>
  </si>
  <si>
    <t>IMPREVISTOS</t>
  </si>
  <si>
    <t>UTILIDAD</t>
  </si>
  <si>
    <t>TOTAL PRESUPUESTO</t>
  </si>
  <si>
    <t xml:space="preserve">VR.  UNITARIO </t>
  </si>
  <si>
    <t>GRUPO EMPRESARIAL M&amp;M INGENIERIA S.A.S NIT: 900526575-6</t>
  </si>
  <si>
    <t>SM Consultoría e Ingeniería S.A.S.
NIT: 901639610-5</t>
  </si>
  <si>
    <t>ESTUDIO DE MERCADO</t>
  </si>
  <si>
    <t>ADRIANA MAGALY CAMACHO PARRA</t>
  </si>
  <si>
    <t>Ingeniera de Apoyo</t>
  </si>
  <si>
    <t>CONTRATAR EL REDISEÑO, LICENCIAMIENTO Y CONSTRUCCION DE LAS OBRAS PARA EL SUMINISTRO, MONTAJE E IMPLEMENTACIÓN DE UN SISTEMA DE ALMACENAMIENTO Y SURTIDOR DE HIDROCARBUROS  Y UNA ESTACION DE CARGA DE VEHÍCULOS ELECTRICOS EN EL CENTRO AGROPECUARIO LA GRANJA - VIGENCIA 2026</t>
  </si>
  <si>
    <t xml:space="preserve">ESTUDIO DE MERCADO ESTACION DE CARGA DE VEHICULOS ELECTRICOS </t>
  </si>
  <si>
    <t xml:space="preserve">Para constancia de lo anterior, se firma la presente acta bajo la responsabilidad expresa de los que intervienen en ella, de  conformidad  con las funciones  desempeñadas por cada uno de los mismos,  de acuerdo con el manual de interventoría, en el Espinal  - Tolima, a los veinticuatro (24) días, del mes febrero del año 2026. </t>
  </si>
  <si>
    <t>Ingeniera Apoyo Centro Agropecuario la Granja</t>
  </si>
  <si>
    <t>CONSULTORIA INGENIERO CIVIL ESPECIALISTA</t>
  </si>
  <si>
    <t>ESTUDIO DE SUELOS (INCLUYE EXPLORACIoN GEOTÉCNCICA Y ENSAÑOS DE LABORATORIO)</t>
  </si>
  <si>
    <t>SELLO DE JUNTA TIPO AUTONIVELANTE x 300 ML</t>
  </si>
  <si>
    <t>CORTADORA DE PISO</t>
  </si>
  <si>
    <t>SUMINISTRO E INSTALACIÓN CARGADOR 60kW (CCS2 + CCS2)</t>
  </si>
  <si>
    <t>SUMINISTRO Y TRANSPORTE CARGADOR 60kW (CCS2 + CCS2)</t>
  </si>
  <si>
    <t xml:space="preserve">OBRA CIVIL, PREPARACION DE SUPERFICIE PARA UNA RESISTENCIA DE 200 KG DE  PESO Y TENDIDO DE CABLEADO DE POTENCIA DESDE EL CUARTO GENERAL AL TRANSFORMADOR E INSTALACION DE PROTECCIONES, CONECTIVIAD A RED DE COMUNICACIONES,   CONFIRGURACION Y PUESTA EN MARCHA </t>
  </si>
  <si>
    <t xml:space="preserve">OBRA CIVIL, PREPARACION DE SUPERFICIE PARA UNA RESISTENCIA DE 200 KG DE  PESO Y TENDIDO DE CABLEADO DE POTENCIA DESDE EL CUARTO GENERAL AL TRANSFORMADOR E INSTALACION DE PROTECCIONES, CONECTIVIDAD A RED DE COMUNICACIONES,   CONFIRGURACION Y PUESTA EN MARCHA </t>
  </si>
  <si>
    <t>Centro Agropecuario la Granja</t>
  </si>
  <si>
    <t xml:space="preserve">CONTRATAR EL REDISEÑO, LICENCIAMIENTO Y CONSTRUCCION DE LAS OBRAS PARA EL SUMINISTRO, MONTAJE E IMPLEMENTACIÓN DE UN SISTEMA DE ALMACENAMIENTO Y SURTIDOR DE HIDROCARBUROS Y UNA ESTACION DE CARGA DE VEHÍCULOS ELECTRICOS EN EL CENTRO AGROPECUARIO LA GRANJA </t>
  </si>
  <si>
    <t>ANALISIS DE PRECIOS UNITARIOS LOTE 1</t>
  </si>
  <si>
    <t>SUMINISTRO E INSTALACION DE SARDINEL EN CONCRETO 21 MPa (3000 PSI) FUNDIDO EN SITIO, SECCION TRAPEZOIDAL DE (0.15 -0.25), h=0.30 m., DILATADO CADA METRO, JUNTA SECA</t>
  </si>
  <si>
    <t>PERMISOS, LICENCIA DE CONSTRUCCIÓN Y PLAN DE PREPARACIÓN PARA PREVENCION Y RESPUESTA ANTE EMERGENCIAS</t>
  </si>
  <si>
    <t>CENTRO AGROPECUARIO LA GRANJA</t>
  </si>
  <si>
    <t>OFERTA ECONÓMICA</t>
  </si>
  <si>
    <t>VALOR UNITARIO OFERTADO</t>
  </si>
  <si>
    <t>VALOR TOTAL OFERTADO</t>
  </si>
  <si>
    <t>OBJETO: "CONTRATAR EL SUMINISTRO E INSTALACION DE UNA ESTACION DE CARGA DE VEHÍCULOS ELECTRICOS EN EL CENTRO AGROPECUARIO LA GRANJA EN LA VIGENCIA 2026."</t>
  </si>
  <si>
    <t>VALOR TOTAL OBRA</t>
  </si>
  <si>
    <t>VALOR  COSTOS DIRECTOS OBRA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</si>
</sst>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_-;\-&quot;$&quot;* #,##0_-;_-&quot;$&quot;* &quot;-&quot;_-;_-@_-"/>
    <numFmt numFmtId="168" formatCode="&quot;$&quot;\ #,##0.00"/>
    <numFmt numFmtId="169" formatCode="_([$€-2]* #,##0.00_);_([$€-2]* \(#,##0.00\);_([$€-2]* &quot;-&quot;??_)"/>
    <numFmt numFmtId="170" formatCode="[$€-2]\ #,##0.00_);[Red]\([$€-2]\ #,##0.00\)"/>
    <numFmt numFmtId="171" formatCode="_ * #,##0.00_ ;_ * \-#,##0.00_ ;_ * &quot;-&quot;??_ ;_ @_ "/>
    <numFmt numFmtId="172" formatCode="_-* #,##0.00\ _€_-;\-* #,##0.00\ _€_-;_-* &quot;-&quot;??\ _€_-;_-@_-"/>
    <numFmt numFmtId="173" formatCode="_-* #,##0.00\ _P_t_a_-;\-* #,##0.00\ _P_t_a_-;_-* &quot;-&quot;??\ _P_t_a_-;_-@_-"/>
    <numFmt numFmtId="174" formatCode="_(&quot;C$&quot;* #,##0.00_);_(&quot;C$&quot;* \(#,##0.00\);_(&quot;C$&quot;* &quot;-&quot;??_);_(@_)"/>
    <numFmt numFmtId="175" formatCode="_ &quot;$&quot;\ * #,##0.00_ ;_ &quot;$&quot;\ * \-#,##0.00_ ;_ &quot;$&quot;\ * &quot;-&quot;??_ ;_ @_ "/>
    <numFmt numFmtId="176" formatCode="_-* #,##0.00\ &quot;pta&quot;_-;\-* #,##0.00\ &quot;pta&quot;_-;_-* &quot;-&quot;??\ &quot;pta&quot;_-;_-@_-"/>
    <numFmt numFmtId="177" formatCode="_(&quot;$&quot;* #,##0.00_);_(&quot;$&quot;* \(#,##0.00\);_(&quot;$&quot;* &quot;-&quot;??_);_(@_)"/>
    <numFmt numFmtId="178" formatCode="_-&quot;$&quot;\ * #,##0_-;\-&quot;$&quot;\ * #,##0_-;_-&quot;$&quot;\ * &quot;-&quot;??_-;_-@_-"/>
    <numFmt numFmtId="179" formatCode="0.0%"/>
    <numFmt numFmtId="180" formatCode="&quot; $ &quot;* #,##0&quot; &quot;;&quot;-$ &quot;* #,##0&quot; &quot;;&quot; $ &quot;* &quot;-&quot;#&quot; &quot;;&quot; &quot;@&quot; &quot;"/>
    <numFmt numFmtId="181" formatCode="_-* #,##0.0000_-;\-* #,##0.0000_-;_-* &quot;-&quot;??_-;_-@_-"/>
    <numFmt numFmtId="182" formatCode="_-* #,##0.000_-;\-* #,##0.000_-;_-* &quot;-&quot;??_-;_-@_-"/>
    <numFmt numFmtId="183" formatCode="_-* #,##0_-;\-* #,##0_-;_-* &quot;-&quot;??_-;_-@_-"/>
    <numFmt numFmtId="187" formatCode="_-* #,##0_-;\-* #,##0_-;_-* &quot;-&quot;_-;_-@_-"/>
    <numFmt numFmtId="188" formatCode="_-&quot;$&quot;\ * #,##0.00_-;\-&quot;$&quot;\ * #,##0.00_-;_-&quot;$&quot;\ * &quot;-&quot;??_-;_-@_-"/>
    <numFmt numFmtId="189" formatCode="_-* #,##0.00_-;\-* #,##0.00_-;_-* &quot;-&quot;??_-;_-@_-"/>
  </numFmts>
  <fonts count="48" x14ac:knownFonts="1">
    <font>
      <sz val="10"/>
      <name val="Arial"/>
      <family val="2"/>
    </font>
    <font>
      <sz val="11"/>
      <color theme="1"/>
      <name val="Calibri"/>
      <family val="2"/>
      <scheme val="minor"/>
    </font>
    <font>
      <sz val="11"/>
      <color theme="1"/>
      <name val="Calibri"/>
      <family val="2"/>
      <scheme val="minor"/>
    </font>
    <font>
      <sz val="10"/>
      <name val="Arial"/>
      <family val="2"/>
    </font>
    <font>
      <sz val="11"/>
      <color indexed="8"/>
      <name val="Century Gothic"/>
      <family val="2"/>
    </font>
    <font>
      <b/>
      <sz val="14"/>
      <color indexed="8"/>
      <name val="Calibri"/>
      <family val="2"/>
    </font>
    <font>
      <b/>
      <sz val="16"/>
      <color indexed="8"/>
      <name val="Calibri"/>
      <family val="2"/>
    </font>
    <font>
      <sz val="11"/>
      <color indexed="8"/>
      <name val="Calibri"/>
      <family val="2"/>
    </font>
    <font>
      <b/>
      <sz val="11"/>
      <color indexed="8"/>
      <name val="Calibri"/>
      <family val="2"/>
    </font>
    <font>
      <b/>
      <sz val="11"/>
      <name val="Calibri"/>
      <family val="2"/>
    </font>
    <font>
      <sz val="11"/>
      <color indexed="12"/>
      <name val="Arial Narrow"/>
      <family val="2"/>
    </font>
    <font>
      <sz val="11"/>
      <name val="Arial Narrow"/>
      <family val="2"/>
    </font>
    <font>
      <b/>
      <sz val="11"/>
      <name val="Arial Narrow"/>
      <family val="2"/>
    </font>
    <font>
      <b/>
      <sz val="10"/>
      <name val="Calibri"/>
      <family val="2"/>
    </font>
    <font>
      <b/>
      <sz val="9"/>
      <name val="Calibri"/>
      <family val="2"/>
    </font>
    <font>
      <sz val="10"/>
      <color indexed="12"/>
      <name val="Arial Narrow"/>
      <family val="2"/>
    </font>
    <font>
      <sz val="10"/>
      <name val="Arial Narrow"/>
      <family val="2"/>
    </font>
    <font>
      <sz val="10"/>
      <name val="Calibri"/>
      <family val="2"/>
    </font>
    <font>
      <sz val="5"/>
      <name val="Calibri"/>
      <family val="2"/>
    </font>
    <font>
      <sz val="11"/>
      <name val="Calibri"/>
      <family val="2"/>
    </font>
    <font>
      <sz val="9"/>
      <name val="Calibri"/>
      <family val="2"/>
    </font>
    <font>
      <sz val="8"/>
      <color indexed="81"/>
      <name val="Tahoma"/>
      <family val="2"/>
    </font>
    <font>
      <sz val="12"/>
      <color indexed="8"/>
      <name val="Calibri"/>
      <family val="2"/>
    </font>
    <font>
      <sz val="12"/>
      <color theme="1"/>
      <name val="Calibri"/>
      <family val="2"/>
      <scheme val="minor"/>
    </font>
    <font>
      <sz val="10"/>
      <name val="Times New Roman"/>
      <family val="1"/>
    </font>
    <font>
      <b/>
      <sz val="7"/>
      <name val="Century Gothic"/>
      <family val="2"/>
    </font>
    <font>
      <sz val="7"/>
      <name val="Century Gothic"/>
      <family val="2"/>
    </font>
    <font>
      <b/>
      <sz val="11"/>
      <color rgb="FF000000"/>
      <name val="Aptos Narrow"/>
      <family val="2"/>
    </font>
    <font>
      <b/>
      <sz val="10"/>
      <name val="Arial Narrow"/>
      <family val="2"/>
    </font>
    <font>
      <b/>
      <sz val="8"/>
      <name val="Calibri"/>
      <family val="2"/>
    </font>
    <font>
      <sz val="8"/>
      <color rgb="FF000000"/>
      <name val="Calibri"/>
      <family val="2"/>
    </font>
    <font>
      <b/>
      <sz val="8"/>
      <color rgb="FF000000"/>
      <name val="Calibri"/>
      <family val="2"/>
    </font>
    <font>
      <b/>
      <sz val="10"/>
      <name val="Arial"/>
      <family val="2"/>
    </font>
    <font>
      <b/>
      <sz val="12"/>
      <color theme="0"/>
      <name val="Calibri"/>
      <family val="2"/>
    </font>
    <font>
      <b/>
      <sz val="11"/>
      <name val="Century Gothic"/>
      <family val="2"/>
    </font>
    <font>
      <b/>
      <sz val="10"/>
      <color rgb="FF000000"/>
      <name val="Calibri"/>
      <family val="2"/>
    </font>
    <font>
      <sz val="8"/>
      <name val="Calibri"/>
      <family val="2"/>
    </font>
    <font>
      <b/>
      <sz val="12"/>
      <name val="Century Gothic"/>
      <family val="2"/>
    </font>
    <font>
      <sz val="10"/>
      <name val="Century Gothic"/>
      <family val="2"/>
    </font>
    <font>
      <b/>
      <sz val="10"/>
      <name val="Century Gothic"/>
      <family val="2"/>
    </font>
    <font>
      <sz val="12"/>
      <name val="Century Gothic"/>
      <family val="2"/>
    </font>
    <font>
      <b/>
      <sz val="16"/>
      <name val="Century Gothic"/>
      <family val="2"/>
    </font>
    <font>
      <b/>
      <sz val="18"/>
      <name val="Century Gothic"/>
      <family val="2"/>
    </font>
    <font>
      <b/>
      <sz val="8"/>
      <name val="Century Gothic"/>
      <family val="2"/>
    </font>
    <font>
      <sz val="8"/>
      <name val="Century Gothic"/>
      <family val="2"/>
    </font>
    <font>
      <b/>
      <sz val="12"/>
      <name val="Arial"/>
      <family val="2"/>
    </font>
    <font>
      <b/>
      <sz val="11"/>
      <color theme="1"/>
      <name val="Calibri"/>
      <family val="2"/>
      <scheme val="minor"/>
    </font>
    <font>
      <b/>
      <sz val="10"/>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theme="4" tint="0.59999389629810485"/>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57">
    <xf numFmtId="0" fontId="0" fillId="0" borderId="0"/>
    <xf numFmtId="0" fontId="3" fillId="0" borderId="0"/>
    <xf numFmtId="169" fontId="3" fillId="0" borderId="0" applyFont="0" applyFill="0" applyBorder="0" applyAlignment="0" applyProtection="0"/>
    <xf numFmtId="0" fontId="3" fillId="0" borderId="0"/>
    <xf numFmtId="41" fontId="3" fillId="0" borderId="0" applyFont="0" applyFill="0" applyBorder="0" applyAlignment="0" applyProtection="0"/>
    <xf numFmtId="41" fontId="7" fillId="0" borderId="0" applyFont="0" applyFill="0" applyBorder="0" applyAlignment="0" applyProtection="0"/>
    <xf numFmtId="164" fontId="7" fillId="0" borderId="0" applyFont="0" applyFill="0" applyBorder="0" applyAlignment="0" applyProtection="0"/>
    <xf numFmtId="166" fontId="3" fillId="0" borderId="0" applyFont="0" applyFill="0" applyBorder="0" applyAlignment="0" applyProtection="0"/>
    <xf numFmtId="166" fontId="7" fillId="0" borderId="0" applyFont="0" applyFill="0" applyBorder="0" applyAlignment="0" applyProtection="0"/>
    <xf numFmtId="170" fontId="3" fillId="0" borderId="0" applyFont="0" applyFill="0" applyBorder="0" applyAlignment="0" applyProtection="0"/>
    <xf numFmtId="166" fontId="7" fillId="0" borderId="0" applyFont="0" applyFill="0" applyBorder="0" applyAlignment="0" applyProtection="0"/>
    <xf numFmtId="171" fontId="3" fillId="0" borderId="0" applyFont="0" applyFill="0" applyBorder="0" applyAlignment="0" applyProtection="0"/>
    <xf numFmtId="166" fontId="7" fillId="0" borderId="0" applyFont="0" applyFill="0" applyBorder="0" applyAlignment="0" applyProtection="0"/>
    <xf numFmtId="172" fontId="7" fillId="0" borderId="0" applyFont="0" applyFill="0" applyBorder="0" applyAlignment="0" applyProtection="0"/>
    <xf numFmtId="171" fontId="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1" fontId="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3" fillId="0" borderId="0" applyFont="0" applyFill="0" applyBorder="0" applyAlignment="0" applyProtection="0"/>
    <xf numFmtId="171"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173" fontId="3" fillId="0" borderId="0" applyFont="0" applyFill="0" applyBorder="0" applyAlignment="0" applyProtection="0"/>
    <xf numFmtId="167" fontId="7" fillId="0" borderId="0" applyFont="0" applyFill="0" applyBorder="0" applyAlignment="0" applyProtection="0"/>
    <xf numFmtId="174" fontId="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5" fontId="3" fillId="0" borderId="0" applyFont="0" applyFill="0" applyBorder="0" applyAlignment="0" applyProtection="0"/>
    <xf numFmtId="175"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165" fontId="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6" fontId="3" fillId="0" borderId="0" applyFont="0" applyFill="0" applyBorder="0" applyAlignment="0" applyProtection="0"/>
    <xf numFmtId="177" fontId="3" fillId="0" borderId="0" applyFont="0" applyFill="0" applyBorder="0" applyAlignment="0" applyProtection="0"/>
    <xf numFmtId="165" fontId="7" fillId="0" borderId="0" applyFont="0" applyFill="0" applyBorder="0" applyAlignment="0" applyProtection="0"/>
    <xf numFmtId="0" fontId="23" fillId="0" borderId="0"/>
    <xf numFmtId="0" fontId="3" fillId="0" borderId="0"/>
    <xf numFmtId="0" fontId="2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4"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187" fontId="3" fillId="0" borderId="0" applyFont="0" applyFill="0" applyBorder="0" applyAlignment="0" applyProtection="0"/>
    <xf numFmtId="187" fontId="7" fillId="0" borderId="0" applyFont="0" applyFill="0" applyBorder="0" applyAlignment="0" applyProtection="0"/>
    <xf numFmtId="41"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189" fontId="3" fillId="0" borderId="0" applyFont="0" applyFill="0" applyBorder="0" applyAlignment="0" applyProtection="0"/>
    <xf numFmtId="189" fontId="22"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9" fontId="3" fillId="0" borderId="0" applyFont="0" applyFill="0" applyBorder="0" applyAlignment="0" applyProtection="0"/>
    <xf numFmtId="188" fontId="3" fillId="0" borderId="0" applyFont="0" applyFill="0" applyBorder="0" applyAlignment="0" applyProtection="0"/>
  </cellStyleXfs>
  <cellXfs count="410">
    <xf numFmtId="0" fontId="0" fillId="0" borderId="0" xfId="0"/>
    <xf numFmtId="0" fontId="4" fillId="0" borderId="0" xfId="0" applyFont="1" applyAlignment="1">
      <alignment vertical="center"/>
    </xf>
    <xf numFmtId="0" fontId="10" fillId="0" borderId="0" xfId="1" applyFont="1"/>
    <xf numFmtId="0" fontId="11" fillId="0" borderId="0" xfId="1" applyFont="1"/>
    <xf numFmtId="0" fontId="12" fillId="0" borderId="0" xfId="1" applyFont="1" applyAlignment="1">
      <alignment horizontal="center" vertical="center" wrapText="1"/>
    </xf>
    <xf numFmtId="0" fontId="13" fillId="0" borderId="15" xfId="1" applyFont="1" applyBorder="1" applyAlignment="1">
      <alignment vertical="center"/>
    </xf>
    <xf numFmtId="0" fontId="13" fillId="0" borderId="16" xfId="1" applyFont="1" applyBorder="1" applyAlignment="1">
      <alignment vertical="center"/>
    </xf>
    <xf numFmtId="0" fontId="15" fillId="0" borderId="0" xfId="1" applyFont="1"/>
    <xf numFmtId="0" fontId="16" fillId="0" borderId="0" xfId="1" applyFont="1"/>
    <xf numFmtId="0" fontId="17" fillId="0" borderId="4" xfId="1" applyFont="1" applyBorder="1"/>
    <xf numFmtId="0" fontId="17" fillId="0" borderId="0" xfId="1" applyFont="1"/>
    <xf numFmtId="0" fontId="17" fillId="0" borderId="4" xfId="1" applyFont="1" applyBorder="1" applyAlignment="1">
      <alignment horizontal="center"/>
    </xf>
    <xf numFmtId="0" fontId="20" fillId="0" borderId="13" xfId="1" applyFont="1" applyBorder="1" applyAlignment="1">
      <alignment horizontal="right"/>
    </xf>
    <xf numFmtId="0" fontId="20" fillId="0" borderId="14" xfId="1" applyFont="1" applyBorder="1" applyAlignment="1">
      <alignment horizontal="right"/>
    </xf>
    <xf numFmtId="168" fontId="20" fillId="0" borderId="14" xfId="1" applyNumberFormat="1" applyFont="1" applyBorder="1" applyAlignment="1">
      <alignment horizontal="center"/>
    </xf>
    <xf numFmtId="0" fontId="17" fillId="0" borderId="13" xfId="1" applyFont="1" applyBorder="1" applyAlignment="1">
      <alignment horizontal="right"/>
    </xf>
    <xf numFmtId="0" fontId="17" fillId="0" borderId="14" xfId="1" applyFont="1" applyBorder="1" applyAlignment="1">
      <alignment horizontal="right"/>
    </xf>
    <xf numFmtId="0" fontId="15" fillId="0" borderId="0" xfId="1" applyFont="1" applyAlignment="1">
      <alignment vertical="center"/>
    </xf>
    <xf numFmtId="0" fontId="16" fillId="0" borderId="0" xfId="1" applyFont="1" applyAlignment="1">
      <alignment vertical="center"/>
    </xf>
    <xf numFmtId="0" fontId="9" fillId="0" borderId="18" xfId="1" applyFont="1" applyBorder="1"/>
    <xf numFmtId="0" fontId="9" fillId="0" borderId="16" xfId="1" applyFont="1" applyBorder="1"/>
    <xf numFmtId="0" fontId="9" fillId="0" borderId="19" xfId="1" applyFont="1" applyBorder="1"/>
    <xf numFmtId="0" fontId="9" fillId="0" borderId="15" xfId="1" applyFont="1" applyBorder="1"/>
    <xf numFmtId="0" fontId="9" fillId="0" borderId="14" xfId="1" applyFont="1" applyBorder="1" applyAlignment="1">
      <alignment horizontal="right"/>
    </xf>
    <xf numFmtId="0" fontId="9" fillId="0" borderId="4" xfId="1" applyFont="1" applyBorder="1" applyAlignment="1">
      <alignment horizontal="right"/>
    </xf>
    <xf numFmtId="0" fontId="20" fillId="0" borderId="4" xfId="1" applyFont="1" applyBorder="1" applyAlignment="1">
      <alignment horizontal="right"/>
    </xf>
    <xf numFmtId="0" fontId="20" fillId="0" borderId="0" xfId="1" applyFont="1" applyAlignment="1">
      <alignment horizontal="right"/>
    </xf>
    <xf numFmtId="168" fontId="20" fillId="0" borderId="0" xfId="1" applyNumberFormat="1" applyFont="1" applyAlignment="1">
      <alignment horizontal="center"/>
    </xf>
    <xf numFmtId="0" fontId="20" fillId="0" borderId="12" xfId="1" applyFont="1" applyBorder="1" applyAlignment="1" applyProtection="1">
      <alignment horizontal="left"/>
      <protection locked="0"/>
    </xf>
    <xf numFmtId="0" fontId="17" fillId="0" borderId="12" xfId="1" applyFont="1" applyBorder="1" applyProtection="1">
      <protection locked="0"/>
    </xf>
    <xf numFmtId="0" fontId="17" fillId="0" borderId="12" xfId="1" applyFont="1" applyBorder="1" applyAlignment="1">
      <alignment horizontal="right"/>
    </xf>
    <xf numFmtId="0" fontId="17" fillId="0" borderId="0" xfId="1" applyFont="1" applyAlignment="1">
      <alignment horizontal="justify"/>
    </xf>
    <xf numFmtId="0" fontId="17" fillId="0" borderId="7" xfId="1" applyFont="1" applyBorder="1"/>
    <xf numFmtId="0" fontId="0" fillId="0" borderId="14" xfId="0" applyBorder="1"/>
    <xf numFmtId="178" fontId="18" fillId="0" borderId="5" xfId="107" applyNumberFormat="1" applyFont="1" applyBorder="1" applyAlignment="1">
      <alignment horizontal="center"/>
    </xf>
    <xf numFmtId="178" fontId="17" fillId="0" borderId="5" xfId="107" applyNumberFormat="1" applyFont="1" applyBorder="1" applyAlignment="1">
      <alignment horizontal="center"/>
    </xf>
    <xf numFmtId="178" fontId="20" fillId="0" borderId="14" xfId="107" applyNumberFormat="1" applyFont="1" applyBorder="1" applyAlignment="1">
      <alignment horizontal="center"/>
    </xf>
    <xf numFmtId="178" fontId="20" fillId="0" borderId="20" xfId="107" applyNumberFormat="1" applyFont="1" applyBorder="1" applyAlignment="1">
      <alignment horizontal="center"/>
    </xf>
    <xf numFmtId="178" fontId="9" fillId="0" borderId="5" xfId="107" applyNumberFormat="1" applyFont="1" applyBorder="1" applyAlignment="1">
      <alignment horizontal="center"/>
    </xf>
    <xf numFmtId="178" fontId="20" fillId="0" borderId="0" xfId="107" applyNumberFormat="1" applyFont="1" applyAlignment="1">
      <alignment horizontal="center"/>
    </xf>
    <xf numFmtId="178" fontId="20" fillId="0" borderId="5" xfId="107" applyNumberFormat="1" applyFont="1" applyBorder="1" applyAlignment="1">
      <alignment horizontal="center"/>
    </xf>
    <xf numFmtId="178" fontId="17" fillId="0" borderId="0" xfId="107" applyNumberFormat="1" applyFont="1"/>
    <xf numFmtId="178" fontId="17" fillId="0" borderId="8" xfId="107" applyNumberFormat="1" applyFont="1" applyBorder="1"/>
    <xf numFmtId="178" fontId="16" fillId="0" borderId="0" xfId="107" applyNumberFormat="1" applyFont="1"/>
    <xf numFmtId="10" fontId="9" fillId="0" borderId="16" xfId="108" applyNumberFormat="1" applyFont="1" applyBorder="1"/>
    <xf numFmtId="3" fontId="25" fillId="0" borderId="0" xfId="0" applyNumberFormat="1" applyFont="1" applyAlignment="1">
      <alignment horizontal="right" vertical="center"/>
    </xf>
    <xf numFmtId="3" fontId="25" fillId="0" borderId="0" xfId="0" applyNumberFormat="1" applyFont="1"/>
    <xf numFmtId="3" fontId="26" fillId="0" borderId="0" xfId="0" applyNumberFormat="1" applyFont="1"/>
    <xf numFmtId="0" fontId="18" fillId="0" borderId="0" xfId="1" applyFont="1" applyAlignment="1">
      <alignment horizontal="center"/>
    </xf>
    <xf numFmtId="178" fontId="18" fillId="0" borderId="0" xfId="107" applyNumberFormat="1" applyFont="1" applyBorder="1" applyAlignment="1">
      <alignment horizontal="center"/>
    </xf>
    <xf numFmtId="0" fontId="17" fillId="0" borderId="0" xfId="1" applyFont="1" applyAlignment="1">
      <alignment horizontal="center"/>
    </xf>
    <xf numFmtId="178" fontId="17" fillId="0" borderId="0" xfId="107" applyNumberFormat="1" applyFont="1" applyBorder="1" applyAlignment="1">
      <alignment horizontal="center"/>
    </xf>
    <xf numFmtId="0" fontId="9" fillId="0" borderId="0" xfId="1" applyFont="1" applyAlignment="1">
      <alignment horizontal="right"/>
    </xf>
    <xf numFmtId="178" fontId="9" fillId="0" borderId="0" xfId="107" applyNumberFormat="1" applyFont="1" applyBorder="1" applyAlignment="1">
      <alignment horizontal="center"/>
    </xf>
    <xf numFmtId="178" fontId="20" fillId="0" borderId="0" xfId="107" applyNumberFormat="1" applyFont="1" applyBorder="1" applyAlignment="1">
      <alignment horizontal="center"/>
    </xf>
    <xf numFmtId="0" fontId="14" fillId="0" borderId="0" xfId="1" applyFont="1" applyAlignment="1">
      <alignment horizontal="right"/>
    </xf>
    <xf numFmtId="0" fontId="17" fillId="0" borderId="0" xfId="1" applyFont="1" applyAlignment="1">
      <alignment horizontal="right"/>
    </xf>
    <xf numFmtId="0" fontId="20" fillId="0" borderId="0" xfId="1" applyFont="1" applyAlignment="1" applyProtection="1">
      <alignment horizontal="left"/>
      <protection locked="0"/>
    </xf>
    <xf numFmtId="0" fontId="17" fillId="0" borderId="0" xfId="1" applyFont="1" applyProtection="1">
      <protection locked="0"/>
    </xf>
    <xf numFmtId="0" fontId="18" fillId="0" borderId="6" xfId="1" applyFont="1" applyBorder="1"/>
    <xf numFmtId="0" fontId="18" fillId="0" borderId="7" xfId="1" applyFont="1" applyBorder="1"/>
    <xf numFmtId="0" fontId="17" fillId="0" borderId="7" xfId="1" applyFont="1" applyBorder="1" applyAlignment="1">
      <alignment horizontal="center"/>
    </xf>
    <xf numFmtId="178" fontId="17" fillId="0" borderId="7" xfId="107" applyNumberFormat="1" applyFont="1" applyBorder="1"/>
    <xf numFmtId="180" fontId="3" fillId="0" borderId="0" xfId="107" applyNumberFormat="1"/>
    <xf numFmtId="0" fontId="0" fillId="0" borderId="32" xfId="0" applyBorder="1" applyAlignment="1">
      <alignment wrapText="1"/>
    </xf>
    <xf numFmtId="0" fontId="0" fillId="0" borderId="33" xfId="0" applyBorder="1" applyAlignment="1">
      <alignment wrapText="1"/>
    </xf>
    <xf numFmtId="180" fontId="3" fillId="0" borderId="33" xfId="107" applyNumberFormat="1" applyBorder="1"/>
    <xf numFmtId="0" fontId="0" fillId="0" borderId="34" xfId="0" applyBorder="1" applyAlignment="1">
      <alignment horizontal="center"/>
    </xf>
    <xf numFmtId="0" fontId="0" fillId="0" borderId="35" xfId="0" applyBorder="1" applyAlignment="1">
      <alignment wrapText="1"/>
    </xf>
    <xf numFmtId="0" fontId="0" fillId="0" borderId="0" xfId="0" applyAlignment="1">
      <alignment wrapText="1"/>
    </xf>
    <xf numFmtId="0" fontId="0" fillId="0" borderId="36" xfId="0" applyBorder="1" applyAlignment="1">
      <alignment horizontal="center"/>
    </xf>
    <xf numFmtId="0" fontId="0" fillId="0" borderId="37" xfId="0" applyBorder="1" applyAlignment="1">
      <alignment wrapText="1"/>
    </xf>
    <xf numFmtId="0" fontId="0" fillId="0" borderId="38" xfId="0" applyBorder="1" applyAlignment="1">
      <alignment wrapText="1"/>
    </xf>
    <xf numFmtId="180" fontId="3" fillId="0" borderId="38" xfId="107" applyNumberFormat="1" applyBorder="1"/>
    <xf numFmtId="0" fontId="0" fillId="0" borderId="39" xfId="0" applyBorder="1" applyAlignment="1">
      <alignment horizontal="center"/>
    </xf>
    <xf numFmtId="0" fontId="27" fillId="0" borderId="32" xfId="0" applyFont="1" applyBorder="1" applyAlignment="1">
      <alignment wrapText="1"/>
    </xf>
    <xf numFmtId="0" fontId="0" fillId="0" borderId="34" xfId="0" applyBorder="1" applyAlignment="1">
      <alignment wrapText="1"/>
    </xf>
    <xf numFmtId="0" fontId="27" fillId="0" borderId="35" xfId="0" applyFont="1" applyBorder="1" applyAlignment="1">
      <alignment wrapText="1"/>
    </xf>
    <xf numFmtId="0" fontId="0" fillId="0" borderId="36" xfId="0" applyBorder="1"/>
    <xf numFmtId="180" fontId="27" fillId="0" borderId="0" xfId="107" applyNumberFormat="1" applyFont="1"/>
    <xf numFmtId="10" fontId="27" fillId="0" borderId="36" xfId="0" applyNumberFormat="1" applyFont="1" applyBorder="1"/>
    <xf numFmtId="10" fontId="3" fillId="0" borderId="36" xfId="108" applyNumberFormat="1" applyBorder="1"/>
    <xf numFmtId="9" fontId="0" fillId="0" borderId="36" xfId="0" applyNumberFormat="1" applyBorder="1" applyAlignment="1">
      <alignment horizontal="center"/>
    </xf>
    <xf numFmtId="179" fontId="0" fillId="0" borderId="36" xfId="0" applyNumberFormat="1" applyBorder="1" applyAlignment="1">
      <alignment horizontal="center"/>
    </xf>
    <xf numFmtId="10" fontId="0" fillId="0" borderId="36" xfId="0" applyNumberFormat="1" applyBorder="1" applyAlignment="1">
      <alignment horizontal="center"/>
    </xf>
    <xf numFmtId="180" fontId="0" fillId="0" borderId="0" xfId="0" applyNumberFormat="1"/>
    <xf numFmtId="0" fontId="0" fillId="0" borderId="37" xfId="0" applyBorder="1"/>
    <xf numFmtId="0" fontId="0" fillId="0" borderId="38" xfId="0" applyBorder="1"/>
    <xf numFmtId="0" fontId="0" fillId="0" borderId="39" xfId="0" applyBorder="1"/>
    <xf numFmtId="10" fontId="0" fillId="0" borderId="39" xfId="0" applyNumberFormat="1" applyBorder="1"/>
    <xf numFmtId="10" fontId="0" fillId="0" borderId="0" xfId="0" applyNumberFormat="1"/>
    <xf numFmtId="44" fontId="3" fillId="0" borderId="0" xfId="107"/>
    <xf numFmtId="43" fontId="3" fillId="0" borderId="0" xfId="106"/>
    <xf numFmtId="2" fontId="16" fillId="0" borderId="0" xfId="1" applyNumberFormat="1" applyFont="1"/>
    <xf numFmtId="43" fontId="16" fillId="0" borderId="0" xfId="106" applyFont="1"/>
    <xf numFmtId="10" fontId="3" fillId="0" borderId="0" xfId="108" applyNumberFormat="1"/>
    <xf numFmtId="0" fontId="18" fillId="0" borderId="0" xfId="1" applyFont="1"/>
    <xf numFmtId="178" fontId="17" fillId="0" borderId="0" xfId="107" applyNumberFormat="1" applyFont="1" applyBorder="1"/>
    <xf numFmtId="0" fontId="18" fillId="0" borderId="4" xfId="1" applyFont="1" applyBorder="1"/>
    <xf numFmtId="178" fontId="17" fillId="0" borderId="5" xfId="107" applyNumberFormat="1" applyFont="1" applyBorder="1"/>
    <xf numFmtId="0" fontId="0" fillId="0" borderId="14" xfId="0" applyBorder="1" applyAlignment="1">
      <alignment horizontal="center"/>
    </xf>
    <xf numFmtId="0" fontId="13" fillId="0" borderId="18" xfId="1" applyFont="1" applyBorder="1" applyAlignment="1">
      <alignment horizontal="left"/>
    </xf>
    <xf numFmtId="0" fontId="13" fillId="0" borderId="16" xfId="1" applyFont="1" applyBorder="1" applyAlignment="1">
      <alignment horizontal="left"/>
    </xf>
    <xf numFmtId="0" fontId="13" fillId="0" borderId="19" xfId="1" applyFont="1" applyBorder="1" applyAlignment="1">
      <alignment horizontal="left"/>
    </xf>
    <xf numFmtId="0" fontId="13" fillId="0" borderId="0" xfId="1" applyFont="1" applyAlignment="1">
      <alignment horizontal="left"/>
    </xf>
    <xf numFmtId="0" fontId="26" fillId="0" borderId="0" xfId="0" applyFont="1" applyAlignment="1">
      <alignment vertical="center" wrapText="1"/>
    </xf>
    <xf numFmtId="0" fontId="31" fillId="0" borderId="14" xfId="0" applyFont="1" applyBorder="1" applyAlignment="1">
      <alignment vertical="center" wrapText="1"/>
    </xf>
    <xf numFmtId="0" fontId="31" fillId="0" borderId="14" xfId="0" applyFont="1" applyBorder="1" applyAlignment="1">
      <alignment horizontal="center" vertical="center"/>
    </xf>
    <xf numFmtId="43" fontId="30" fillId="0" borderId="14" xfId="0" applyNumberFormat="1" applyFont="1" applyBorder="1" applyAlignment="1">
      <alignment vertical="center"/>
    </xf>
    <xf numFmtId="0" fontId="31" fillId="3" borderId="14" xfId="0" applyFont="1" applyFill="1" applyBorder="1" applyAlignment="1">
      <alignment vertical="center" wrapText="1"/>
    </xf>
    <xf numFmtId="0" fontId="31" fillId="3" borderId="14" xfId="0" applyFont="1" applyFill="1" applyBorder="1" applyAlignment="1">
      <alignment horizontal="center" vertical="center"/>
    </xf>
    <xf numFmtId="0" fontId="31" fillId="3" borderId="14" xfId="0" applyFont="1" applyFill="1" applyBorder="1" applyAlignment="1">
      <alignment vertical="center"/>
    </xf>
    <xf numFmtId="0" fontId="32" fillId="0" borderId="0" xfId="0" applyFont="1"/>
    <xf numFmtId="43" fontId="0" fillId="0" borderId="0" xfId="106" applyFont="1"/>
    <xf numFmtId="43" fontId="0" fillId="0" borderId="14" xfId="106" applyFont="1" applyBorder="1" applyAlignment="1">
      <alignment horizontal="center"/>
    </xf>
    <xf numFmtId="178" fontId="0" fillId="0" borderId="14" xfId="107" applyNumberFormat="1" applyFont="1" applyBorder="1" applyAlignment="1">
      <alignment horizontal="center"/>
    </xf>
    <xf numFmtId="0" fontId="32" fillId="3" borderId="14" xfId="0" applyFont="1" applyFill="1" applyBorder="1"/>
    <xf numFmtId="0" fontId="32" fillId="3" borderId="14" xfId="0" applyFont="1" applyFill="1" applyBorder="1" applyAlignment="1">
      <alignment horizontal="center"/>
    </xf>
    <xf numFmtId="0" fontId="0" fillId="3" borderId="14" xfId="0" applyFill="1" applyBorder="1"/>
    <xf numFmtId="178" fontId="0" fillId="3" borderId="14" xfId="0" applyNumberFormat="1" applyFill="1" applyBorder="1"/>
    <xf numFmtId="183" fontId="0" fillId="0" borderId="14" xfId="106" applyNumberFormat="1" applyFont="1" applyBorder="1"/>
    <xf numFmtId="43" fontId="30" fillId="0" borderId="14" xfId="0" applyNumberFormat="1" applyFont="1" applyBorder="1" applyAlignment="1">
      <alignment horizontal="center" vertical="center"/>
    </xf>
    <xf numFmtId="0" fontId="35" fillId="3" borderId="14" xfId="0" applyFont="1" applyFill="1" applyBorder="1" applyAlignment="1">
      <alignment vertical="center" wrapText="1"/>
    </xf>
    <xf numFmtId="0" fontId="35" fillId="3" borderId="14" xfId="0" applyFont="1" applyFill="1" applyBorder="1" applyAlignment="1">
      <alignment horizontal="center" vertical="center"/>
    </xf>
    <xf numFmtId="0" fontId="35" fillId="3" borderId="14" xfId="0" applyFont="1" applyFill="1" applyBorder="1" applyAlignment="1">
      <alignment vertical="center"/>
    </xf>
    <xf numFmtId="9" fontId="31" fillId="0" borderId="14" xfId="108" applyFont="1" applyBorder="1" applyAlignment="1">
      <alignment vertical="center"/>
    </xf>
    <xf numFmtId="0" fontId="36" fillId="0" borderId="14" xfId="0" applyFont="1" applyBorder="1" applyAlignment="1">
      <alignment horizontal="center" vertical="center"/>
    </xf>
    <xf numFmtId="0" fontId="36" fillId="0" borderId="14" xfId="0" applyFont="1" applyBorder="1" applyAlignment="1">
      <alignment vertical="center"/>
    </xf>
    <xf numFmtId="178" fontId="20" fillId="0" borderId="14" xfId="107" applyNumberFormat="1" applyFont="1" applyFill="1" applyBorder="1" applyAlignment="1">
      <alignment horizontal="center"/>
    </xf>
    <xf numFmtId="178" fontId="20" fillId="0" borderId="20" xfId="107" applyNumberFormat="1" applyFont="1" applyFill="1" applyBorder="1" applyAlignment="1">
      <alignment horizontal="center"/>
    </xf>
    <xf numFmtId="0" fontId="38" fillId="0" borderId="0" xfId="0" applyFont="1"/>
    <xf numFmtId="0" fontId="39" fillId="0" borderId="14" xfId="0" applyFont="1" applyBorder="1" applyAlignment="1">
      <alignment vertical="center" wrapText="1"/>
    </xf>
    <xf numFmtId="0" fontId="38" fillId="0" borderId="14" xfId="0" applyFont="1" applyBorder="1"/>
    <xf numFmtId="0" fontId="39" fillId="0" borderId="14" xfId="0" applyFont="1" applyBorder="1" applyAlignment="1">
      <alignment horizontal="center" vertical="center"/>
    </xf>
    <xf numFmtId="0" fontId="39" fillId="0" borderId="14" xfId="0" applyFont="1" applyBorder="1" applyAlignment="1">
      <alignment horizontal="justify" vertical="center" wrapText="1"/>
    </xf>
    <xf numFmtId="0" fontId="38" fillId="0" borderId="14" xfId="0" applyFont="1" applyBorder="1" applyAlignment="1">
      <alignment horizontal="center" vertical="center"/>
    </xf>
    <xf numFmtId="43" fontId="38" fillId="0" borderId="14" xfId="106" applyFont="1" applyBorder="1" applyAlignment="1">
      <alignment horizontal="center" vertical="center"/>
    </xf>
    <xf numFmtId="0" fontId="38" fillId="0" borderId="14" xfId="0" applyFont="1" applyBorder="1" applyAlignment="1">
      <alignment horizontal="justify" vertical="center" wrapText="1"/>
    </xf>
    <xf numFmtId="8" fontId="38" fillId="0" borderId="14" xfId="0" applyNumberFormat="1" applyFont="1" applyBorder="1" applyAlignment="1">
      <alignment vertical="center"/>
    </xf>
    <xf numFmtId="0" fontId="38" fillId="0" borderId="14" xfId="0" applyFont="1" applyBorder="1" applyAlignment="1">
      <alignment vertical="center"/>
    </xf>
    <xf numFmtId="43" fontId="38" fillId="0" borderId="14" xfId="106" applyFont="1" applyBorder="1" applyAlignment="1">
      <alignment vertical="center"/>
    </xf>
    <xf numFmtId="6" fontId="38" fillId="0" borderId="14" xfId="0" applyNumberFormat="1" applyFont="1" applyBorder="1" applyAlignment="1">
      <alignment vertical="center"/>
    </xf>
    <xf numFmtId="0" fontId="39" fillId="0" borderId="14" xfId="0" applyFont="1" applyBorder="1" applyAlignment="1">
      <alignment vertical="center"/>
    </xf>
    <xf numFmtId="0" fontId="38" fillId="0" borderId="14" xfId="0" applyFont="1" applyBorder="1" applyAlignment="1">
      <alignment horizontal="center" vertical="center" wrapText="1"/>
    </xf>
    <xf numFmtId="6" fontId="34" fillId="0" borderId="14" xfId="0" applyNumberFormat="1" applyFont="1" applyBorder="1" applyAlignment="1">
      <alignment vertical="center"/>
    </xf>
    <xf numFmtId="43" fontId="38" fillId="0" borderId="0" xfId="106" applyFont="1"/>
    <xf numFmtId="0" fontId="39" fillId="0" borderId="0" xfId="0" applyFont="1"/>
    <xf numFmtId="0" fontId="40" fillId="0" borderId="14" xfId="0" applyFont="1" applyBorder="1" applyAlignment="1">
      <alignment vertical="center"/>
    </xf>
    <xf numFmtId="43" fontId="40" fillId="0" borderId="14" xfId="106" applyFont="1" applyBorder="1" applyAlignment="1">
      <alignment vertical="center"/>
    </xf>
    <xf numFmtId="43" fontId="38" fillId="0" borderId="14" xfId="106" applyFont="1" applyBorder="1"/>
    <xf numFmtId="9" fontId="38" fillId="0" borderId="14" xfId="108" applyFont="1" applyBorder="1"/>
    <xf numFmtId="9" fontId="38" fillId="0" borderId="14" xfId="108" applyFont="1" applyBorder="1" applyAlignment="1">
      <alignment vertical="center"/>
    </xf>
    <xf numFmtId="8" fontId="38" fillId="0" borderId="14" xfId="106" applyNumberFormat="1" applyFont="1" applyBorder="1" applyAlignment="1">
      <alignment horizontal="center" vertical="center"/>
    </xf>
    <xf numFmtId="0" fontId="43" fillId="0" borderId="14" xfId="0" applyFont="1" applyBorder="1" applyAlignment="1">
      <alignment horizontal="center" vertical="center" wrapText="1"/>
    </xf>
    <xf numFmtId="0" fontId="44" fillId="0" borderId="0" xfId="0" applyFont="1"/>
    <xf numFmtId="43" fontId="43" fillId="0" borderId="14" xfId="106" applyFont="1" applyBorder="1" applyAlignment="1">
      <alignment horizontal="center" vertical="center" wrapText="1"/>
    </xf>
    <xf numFmtId="0" fontId="13" fillId="0" borderId="0" xfId="1" applyFont="1" applyProtection="1">
      <protection locked="0"/>
    </xf>
    <xf numFmtId="0" fontId="43" fillId="0" borderId="14" xfId="0" applyFont="1" applyBorder="1" applyAlignment="1">
      <alignment horizontal="left" vertical="center" wrapText="1"/>
    </xf>
    <xf numFmtId="0" fontId="44" fillId="0" borderId="14" xfId="0" applyFont="1" applyBorder="1" applyAlignment="1">
      <alignment horizontal="center" vertical="center" wrapText="1"/>
    </xf>
    <xf numFmtId="8" fontId="38" fillId="0" borderId="14" xfId="106" applyNumberFormat="1" applyFont="1" applyBorder="1" applyAlignment="1">
      <alignment horizontal="right" vertical="center"/>
    </xf>
    <xf numFmtId="3" fontId="30" fillId="0" borderId="14" xfId="0" applyNumberFormat="1" applyFont="1" applyBorder="1" applyAlignment="1">
      <alignment horizontal="right" vertical="center"/>
    </xf>
    <xf numFmtId="183" fontId="38" fillId="0" borderId="0" xfId="106" applyNumberFormat="1" applyFont="1"/>
    <xf numFmtId="10" fontId="38" fillId="0" borderId="0" xfId="0" applyNumberFormat="1" applyFont="1"/>
    <xf numFmtId="43" fontId="45" fillId="0" borderId="0" xfId="106" applyFont="1"/>
    <xf numFmtId="43" fontId="38" fillId="0" borderId="0" xfId="0" applyNumberFormat="1" applyFont="1"/>
    <xf numFmtId="6" fontId="38" fillId="0" borderId="0" xfId="0" applyNumberFormat="1" applyFont="1"/>
    <xf numFmtId="6" fontId="38" fillId="0" borderId="0" xfId="106" applyNumberFormat="1" applyFont="1"/>
    <xf numFmtId="0" fontId="13" fillId="0" borderId="0" xfId="1" applyFont="1" applyAlignment="1">
      <alignment horizontal="center"/>
    </xf>
    <xf numFmtId="3" fontId="30" fillId="3" borderId="14" xfId="0" applyNumberFormat="1" applyFont="1" applyFill="1" applyBorder="1" applyAlignment="1">
      <alignment vertical="center"/>
    </xf>
    <xf numFmtId="0" fontId="17" fillId="0" borderId="0" xfId="0" applyFont="1"/>
    <xf numFmtId="0" fontId="13" fillId="0" borderId="0" xfId="0" applyFont="1"/>
    <xf numFmtId="0" fontId="29" fillId="0" borderId="14" xfId="0" applyFont="1" applyBorder="1" applyAlignment="1">
      <alignment horizontal="justify" vertical="center" wrapText="1"/>
    </xf>
    <xf numFmtId="43" fontId="17" fillId="0" borderId="0" xfId="106" applyFont="1"/>
    <xf numFmtId="0" fontId="36" fillId="0" borderId="14" xfId="0" applyFont="1" applyBorder="1" applyAlignment="1">
      <alignment horizontal="justify" vertical="center" wrapText="1"/>
    </xf>
    <xf numFmtId="0" fontId="17" fillId="0" borderId="14" xfId="0" applyFont="1" applyBorder="1" applyAlignment="1">
      <alignment horizontal="center" vertical="center"/>
    </xf>
    <xf numFmtId="0" fontId="17" fillId="0" borderId="14" xfId="0" applyFont="1" applyBorder="1" applyAlignment="1">
      <alignment vertical="center"/>
    </xf>
    <xf numFmtId="0" fontId="29" fillId="0" borderId="14" xfId="0" applyFont="1" applyBorder="1" applyAlignment="1">
      <alignment vertical="center"/>
    </xf>
    <xf numFmtId="0" fontId="36" fillId="0" borderId="0" xfId="0" applyFont="1"/>
    <xf numFmtId="0" fontId="17" fillId="0" borderId="0" xfId="0" applyFont="1" applyAlignment="1">
      <alignment horizontal="center"/>
    </xf>
    <xf numFmtId="0" fontId="13" fillId="0" borderId="0" xfId="0" applyFont="1" applyAlignment="1">
      <alignment horizontal="left"/>
    </xf>
    <xf numFmtId="0" fontId="17" fillId="0" borderId="0" xfId="0" applyFont="1" applyAlignment="1">
      <alignment horizontal="left"/>
    </xf>
    <xf numFmtId="0" fontId="0" fillId="0" borderId="14" xfId="0" applyBorder="1" applyAlignment="1">
      <alignment vertical="center"/>
    </xf>
    <xf numFmtId="0" fontId="0" fillId="0" borderId="14" xfId="0" applyBorder="1" applyAlignment="1">
      <alignment vertical="center" wrapText="1"/>
    </xf>
    <xf numFmtId="0" fontId="0" fillId="0" borderId="0" xfId="0" applyAlignment="1">
      <alignment vertical="center"/>
    </xf>
    <xf numFmtId="0" fontId="13" fillId="5" borderId="14" xfId="0" applyFont="1" applyFill="1" applyBorder="1" applyAlignment="1">
      <alignment wrapText="1"/>
    </xf>
    <xf numFmtId="0" fontId="17" fillId="0" borderId="14" xfId="0" applyFont="1" applyBorder="1"/>
    <xf numFmtId="0" fontId="13" fillId="0" borderId="14" xfId="0" applyFont="1" applyBorder="1"/>
    <xf numFmtId="43" fontId="17" fillId="0" borderId="14" xfId="106" applyFont="1" applyBorder="1"/>
    <xf numFmtId="43" fontId="13" fillId="0" borderId="14" xfId="106" applyFont="1" applyBorder="1"/>
    <xf numFmtId="0" fontId="35" fillId="5" borderId="14" xfId="0" applyFont="1" applyFill="1" applyBorder="1" applyAlignment="1">
      <alignment horizontal="center" vertical="center" wrapText="1"/>
    </xf>
    <xf numFmtId="178" fontId="35" fillId="5" borderId="14" xfId="107" applyNumberFormat="1" applyFont="1" applyFill="1" applyBorder="1" applyAlignment="1">
      <alignment horizontal="center" vertical="center" wrapText="1"/>
    </xf>
    <xf numFmtId="178" fontId="30" fillId="0" borderId="14" xfId="107" applyNumberFormat="1" applyFont="1" applyBorder="1" applyAlignment="1">
      <alignment vertical="center"/>
    </xf>
    <xf numFmtId="0" fontId="31" fillId="0" borderId="14" xfId="0" applyFont="1" applyBorder="1" applyAlignment="1">
      <alignment horizontal="left" vertical="center"/>
    </xf>
    <xf numFmtId="0" fontId="31" fillId="3" borderId="14" xfId="0" applyFont="1" applyFill="1" applyBorder="1" applyAlignment="1">
      <alignment horizontal="left" vertical="center"/>
    </xf>
    <xf numFmtId="0" fontId="35" fillId="3" borderId="14" xfId="0" applyFont="1" applyFill="1" applyBorder="1" applyAlignment="1">
      <alignment horizontal="left" vertical="center"/>
    </xf>
    <xf numFmtId="0" fontId="29" fillId="0" borderId="14" xfId="0" applyFont="1" applyBorder="1" applyAlignment="1">
      <alignment horizontal="center" vertical="center"/>
    </xf>
    <xf numFmtId="0" fontId="29" fillId="0" borderId="14" xfId="0" applyFont="1" applyBorder="1" applyAlignment="1">
      <alignment vertical="center" wrapText="1"/>
    </xf>
    <xf numFmtId="0" fontId="36" fillId="0" borderId="14" xfId="0" applyFont="1" applyBorder="1" applyAlignment="1">
      <alignment horizontal="center" vertical="center" wrapText="1"/>
    </xf>
    <xf numFmtId="6" fontId="36" fillId="0" borderId="14" xfId="106" applyNumberFormat="1" applyFont="1" applyBorder="1" applyAlignment="1">
      <alignment horizontal="right" vertical="center"/>
    </xf>
    <xf numFmtId="6" fontId="30" fillId="0" borderId="14" xfId="107" applyNumberFormat="1" applyFont="1" applyBorder="1" applyAlignment="1">
      <alignment vertical="center"/>
    </xf>
    <xf numFmtId="6" fontId="31" fillId="0" borderId="14" xfId="107" applyNumberFormat="1" applyFont="1" applyBorder="1" applyAlignment="1">
      <alignment vertical="center"/>
    </xf>
    <xf numFmtId="6" fontId="30" fillId="0" borderId="14" xfId="0" applyNumberFormat="1" applyFont="1" applyBorder="1" applyAlignment="1">
      <alignment horizontal="right" vertical="center"/>
    </xf>
    <xf numFmtId="6" fontId="30" fillId="0" borderId="14" xfId="0" applyNumberFormat="1" applyFont="1" applyBorder="1" applyAlignment="1">
      <alignment vertical="center"/>
    </xf>
    <xf numFmtId="6" fontId="31" fillId="3" borderId="14" xfId="0" applyNumberFormat="1" applyFont="1" applyFill="1" applyBorder="1" applyAlignment="1">
      <alignment vertical="center"/>
    </xf>
    <xf numFmtId="6" fontId="31" fillId="3" borderId="14" xfId="107" applyNumberFormat="1" applyFont="1" applyFill="1" applyBorder="1" applyAlignment="1">
      <alignment vertical="center"/>
    </xf>
    <xf numFmtId="6" fontId="31" fillId="0" borderId="14" xfId="0" applyNumberFormat="1" applyFont="1" applyBorder="1" applyAlignment="1">
      <alignment vertical="center"/>
    </xf>
    <xf numFmtId="6" fontId="35" fillId="3" borderId="14" xfId="0" applyNumberFormat="1" applyFont="1" applyFill="1" applyBorder="1" applyAlignment="1">
      <alignment vertical="center"/>
    </xf>
    <xf numFmtId="6" fontId="35" fillId="3" borderId="14" xfId="107" applyNumberFormat="1" applyFont="1" applyFill="1" applyBorder="1" applyAlignment="1">
      <alignment vertical="center"/>
    </xf>
    <xf numFmtId="43" fontId="17" fillId="0" borderId="43" xfId="106" applyFont="1" applyBorder="1" applyAlignment="1">
      <alignment horizontal="center"/>
    </xf>
    <xf numFmtId="43" fontId="17" fillId="0" borderId="45" xfId="106" applyFont="1" applyBorder="1" applyAlignment="1">
      <alignment horizontal="center"/>
    </xf>
    <xf numFmtId="43" fontId="17" fillId="0" borderId="44" xfId="106" applyFont="1" applyBorder="1" applyAlignment="1">
      <alignment horizontal="center"/>
    </xf>
    <xf numFmtId="0" fontId="17" fillId="0" borderId="43" xfId="0" applyFont="1" applyBorder="1" applyAlignment="1">
      <alignment horizontal="center"/>
    </xf>
    <xf numFmtId="0" fontId="17" fillId="0" borderId="45" xfId="0" applyFont="1" applyBorder="1" applyAlignment="1">
      <alignment horizontal="center"/>
    </xf>
    <xf numFmtId="0" fontId="17" fillId="0" borderId="44" xfId="0" applyFont="1" applyBorder="1" applyAlignment="1">
      <alignment horizontal="center"/>
    </xf>
    <xf numFmtId="0" fontId="33" fillId="4" borderId="15" xfId="0" applyFont="1" applyFill="1" applyBorder="1" applyAlignment="1">
      <alignment horizontal="center" vertical="center" wrapText="1"/>
    </xf>
    <xf numFmtId="0" fontId="33" fillId="4" borderId="16" xfId="0" applyFont="1" applyFill="1" applyBorder="1" applyAlignment="1">
      <alignment horizontal="center" vertical="center" wrapText="1"/>
    </xf>
    <xf numFmtId="0" fontId="33" fillId="4" borderId="19" xfId="0" applyFont="1" applyFill="1" applyBorder="1" applyAlignment="1">
      <alignment horizontal="center" vertical="center" wrapText="1"/>
    </xf>
    <xf numFmtId="0" fontId="47" fillId="0" borderId="14" xfId="0" applyFont="1" applyBorder="1" applyAlignment="1">
      <alignment horizontal="center" vertical="center" wrapText="1"/>
    </xf>
    <xf numFmtId="0" fontId="47" fillId="0" borderId="14" xfId="0" applyFont="1" applyBorder="1" applyAlignment="1">
      <alignment horizontal="center" vertical="center"/>
    </xf>
    <xf numFmtId="44" fontId="46" fillId="0" borderId="14" xfId="107" applyFont="1" applyBorder="1" applyAlignment="1">
      <alignment horizontal="center" vertical="center"/>
    </xf>
    <xf numFmtId="0" fontId="31" fillId="0" borderId="14" xfId="0" applyFont="1" applyBorder="1" applyAlignment="1">
      <alignment horizontal="left" vertical="center"/>
    </xf>
    <xf numFmtId="43" fontId="30" fillId="0" borderId="14" xfId="0" applyNumberFormat="1" applyFont="1" applyBorder="1" applyAlignment="1">
      <alignment horizontal="center" vertical="center"/>
    </xf>
    <xf numFmtId="6" fontId="36" fillId="0" borderId="14" xfId="106" applyNumberFormat="1" applyFont="1" applyBorder="1" applyAlignment="1">
      <alignment horizontal="right" vertical="center"/>
    </xf>
    <xf numFmtId="6" fontId="30" fillId="0" borderId="14" xfId="107" applyNumberFormat="1" applyFont="1" applyBorder="1" applyAlignment="1">
      <alignment horizontal="center" vertical="center"/>
    </xf>
    <xf numFmtId="0" fontId="36" fillId="0" borderId="14" xfId="0" applyFont="1" applyBorder="1" applyAlignment="1">
      <alignment horizontal="center" vertical="center"/>
    </xf>
    <xf numFmtId="0" fontId="13" fillId="0" borderId="0" xfId="1" applyFont="1" applyAlignment="1">
      <alignment horizontal="center"/>
    </xf>
    <xf numFmtId="0" fontId="9" fillId="0" borderId="28" xfId="1" applyFont="1" applyBorder="1" applyAlignment="1">
      <alignment horizontal="right"/>
    </xf>
    <xf numFmtId="0" fontId="9" fillId="0" borderId="26" xfId="1" applyFont="1" applyBorder="1" applyAlignment="1">
      <alignment horizontal="right"/>
    </xf>
    <xf numFmtId="178" fontId="9" fillId="0" borderId="26" xfId="107" applyNumberFormat="1" applyFont="1" applyBorder="1" applyAlignment="1">
      <alignment horizontal="center"/>
    </xf>
    <xf numFmtId="178" fontId="9" fillId="0" borderId="27" xfId="107" applyNumberFormat="1" applyFont="1" applyBorder="1" applyAlignment="1">
      <alignment horizontal="center"/>
    </xf>
    <xf numFmtId="0" fontId="17" fillId="0" borderId="4" xfId="1" applyFont="1" applyBorder="1" applyAlignment="1">
      <alignment horizontal="justify" wrapText="1"/>
    </xf>
    <xf numFmtId="0" fontId="17" fillId="0" borderId="0" xfId="1" applyFont="1" applyAlignment="1">
      <alignment horizontal="justify" wrapText="1"/>
    </xf>
    <xf numFmtId="0" fontId="17" fillId="0" borderId="5" xfId="1" applyFont="1" applyBorder="1" applyAlignment="1">
      <alignment horizontal="justify" wrapText="1"/>
    </xf>
    <xf numFmtId="0" fontId="14" fillId="0" borderId="13" xfId="1" applyFont="1" applyBorder="1" applyAlignment="1">
      <alignment horizontal="center"/>
    </xf>
    <xf numFmtId="0" fontId="14" fillId="0" borderId="14" xfId="1" applyFont="1" applyBorder="1" applyAlignment="1">
      <alignment horizontal="center"/>
    </xf>
    <xf numFmtId="178" fontId="14" fillId="0" borderId="14" xfId="107" applyNumberFormat="1" applyFont="1" applyBorder="1" applyAlignment="1">
      <alignment horizontal="center"/>
    </xf>
    <xf numFmtId="178" fontId="14" fillId="0" borderId="20" xfId="107" applyNumberFormat="1" applyFont="1" applyBorder="1" applyAlignment="1">
      <alignment horizontal="center"/>
    </xf>
    <xf numFmtId="0" fontId="14" fillId="0" borderId="13" xfId="1" applyFont="1" applyBorder="1" applyAlignment="1">
      <alignment horizontal="right"/>
    </xf>
    <xf numFmtId="0" fontId="14" fillId="0" borderId="14" xfId="1" applyFont="1" applyBorder="1" applyAlignment="1">
      <alignment horizontal="right"/>
    </xf>
    <xf numFmtId="0" fontId="9" fillId="0" borderId="13" xfId="1" applyFont="1" applyBorder="1" applyAlignment="1">
      <alignment horizontal="right"/>
    </xf>
    <xf numFmtId="0" fontId="9" fillId="0" borderId="14" xfId="1" applyFont="1" applyBorder="1" applyAlignment="1">
      <alignment horizontal="right"/>
    </xf>
    <xf numFmtId="178" fontId="9" fillId="0" borderId="14" xfId="107" applyNumberFormat="1" applyFont="1" applyBorder="1" applyAlignment="1">
      <alignment horizontal="center"/>
    </xf>
    <xf numFmtId="178" fontId="9" fillId="0" borderId="20" xfId="107" applyNumberFormat="1" applyFont="1" applyBorder="1" applyAlignment="1">
      <alignment horizontal="center"/>
    </xf>
    <xf numFmtId="0" fontId="13" fillId="0" borderId="13" xfId="1" applyFont="1" applyBorder="1" applyAlignment="1">
      <alignment horizontal="left"/>
    </xf>
    <xf numFmtId="0" fontId="13" fillId="0" borderId="14" xfId="1" applyFont="1" applyBorder="1" applyAlignment="1">
      <alignment horizontal="left"/>
    </xf>
    <xf numFmtId="0" fontId="13" fillId="0" borderId="20" xfId="1" applyFont="1" applyBorder="1" applyAlignment="1">
      <alignment horizontal="left"/>
    </xf>
    <xf numFmtId="44" fontId="14" fillId="0" borderId="14" xfId="107" applyFont="1" applyBorder="1" applyAlignment="1">
      <alignment horizontal="center"/>
    </xf>
    <xf numFmtId="0" fontId="13" fillId="0" borderId="18" xfId="1" applyFont="1" applyBorder="1" applyAlignment="1">
      <alignment horizontal="center" wrapText="1"/>
    </xf>
    <xf numFmtId="0" fontId="13" fillId="0" borderId="16" xfId="1" applyFont="1" applyBorder="1" applyAlignment="1">
      <alignment horizontal="center" wrapText="1"/>
    </xf>
    <xf numFmtId="0" fontId="13" fillId="0" borderId="19" xfId="1" applyFont="1" applyBorder="1" applyAlignment="1">
      <alignment horizontal="center" wrapText="1"/>
    </xf>
    <xf numFmtId="0" fontId="13" fillId="0" borderId="15" xfId="1" applyFont="1" applyBorder="1" applyAlignment="1">
      <alignment horizontal="center"/>
    </xf>
    <xf numFmtId="0" fontId="13" fillId="0" borderId="19" xfId="1" applyFont="1" applyBorder="1" applyAlignment="1">
      <alignment horizontal="center"/>
    </xf>
    <xf numFmtId="178" fontId="13" fillId="0" borderId="15" xfId="107" applyNumberFormat="1" applyFont="1" applyBorder="1" applyAlignment="1">
      <alignment horizontal="center"/>
    </xf>
    <xf numFmtId="178" fontId="13" fillId="0" borderId="16" xfId="107" applyNumberFormat="1" applyFont="1" applyBorder="1" applyAlignment="1">
      <alignment horizontal="center"/>
    </xf>
    <xf numFmtId="178" fontId="13" fillId="0" borderId="19" xfId="107" applyNumberFormat="1" applyFont="1" applyBorder="1" applyAlignment="1">
      <alignment horizontal="center"/>
    </xf>
    <xf numFmtId="178" fontId="13" fillId="0" borderId="17" xfId="107" applyNumberFormat="1" applyFont="1" applyBorder="1" applyAlignment="1">
      <alignment horizontal="center"/>
    </xf>
    <xf numFmtId="0" fontId="20" fillId="0" borderId="13" xfId="1" applyFont="1" applyBorder="1" applyAlignment="1">
      <alignment horizontal="left"/>
    </xf>
    <xf numFmtId="0" fontId="20" fillId="0" borderId="14" xfId="1" applyFont="1" applyBorder="1" applyAlignment="1">
      <alignment horizontal="left"/>
    </xf>
    <xf numFmtId="43" fontId="14" fillId="0" borderId="14" xfId="106" applyFont="1" applyBorder="1" applyAlignment="1">
      <alignment horizontal="center"/>
    </xf>
    <xf numFmtId="0" fontId="13" fillId="0" borderId="13" xfId="1" applyFont="1" applyBorder="1" applyAlignment="1">
      <alignment horizontal="center"/>
    </xf>
    <xf numFmtId="0" fontId="13" fillId="0" borderId="14" xfId="1" applyFont="1" applyBorder="1" applyAlignment="1">
      <alignment horizontal="center"/>
    </xf>
    <xf numFmtId="178" fontId="13" fillId="0" borderId="14" xfId="107" applyNumberFormat="1" applyFont="1" applyBorder="1" applyAlignment="1">
      <alignment horizontal="center"/>
    </xf>
    <xf numFmtId="178" fontId="13" fillId="0" borderId="20" xfId="107" applyNumberFormat="1" applyFont="1" applyBorder="1" applyAlignment="1">
      <alignment horizontal="center"/>
    </xf>
    <xf numFmtId="0" fontId="9" fillId="0" borderId="18" xfId="1" applyFont="1" applyBorder="1" applyAlignment="1">
      <alignment horizontal="center"/>
    </xf>
    <xf numFmtId="0" fontId="9" fillId="0" borderId="16" xfId="1" applyFont="1" applyBorder="1" applyAlignment="1">
      <alignment horizontal="center"/>
    </xf>
    <xf numFmtId="0" fontId="9" fillId="0" borderId="17" xfId="1" applyFont="1" applyBorder="1" applyAlignment="1">
      <alignment horizontal="center"/>
    </xf>
    <xf numFmtId="0" fontId="13" fillId="0" borderId="21" xfId="1" applyFont="1" applyBorder="1" applyAlignment="1">
      <alignment horizontal="center"/>
    </xf>
    <xf numFmtId="0" fontId="13" fillId="0" borderId="22" xfId="1" applyFont="1" applyBorder="1" applyAlignment="1">
      <alignment horizontal="center"/>
    </xf>
    <xf numFmtId="178" fontId="13" fillId="0" borderId="22" xfId="107" applyNumberFormat="1" applyFont="1" applyBorder="1" applyAlignment="1">
      <alignment horizontal="center"/>
    </xf>
    <xf numFmtId="178" fontId="13" fillId="0" borderId="23" xfId="107" applyNumberFormat="1" applyFont="1" applyBorder="1" applyAlignment="1">
      <alignment horizont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0" fontId="14" fillId="0" borderId="26" xfId="1" applyFont="1" applyBorder="1" applyAlignment="1">
      <alignment horizontal="center" vertical="center" wrapText="1"/>
    </xf>
    <xf numFmtId="0" fontId="14" fillId="0" borderId="26" xfId="1" applyFont="1" applyBorder="1" applyAlignment="1">
      <alignment horizontal="center" vertical="center"/>
    </xf>
    <xf numFmtId="0" fontId="9" fillId="0" borderId="26" xfId="1" applyFont="1" applyBorder="1" applyAlignment="1">
      <alignment horizontal="center" vertical="center"/>
    </xf>
    <xf numFmtId="43" fontId="9" fillId="0" borderId="26" xfId="106" applyFont="1" applyBorder="1" applyAlignment="1">
      <alignment horizontal="center" vertical="center"/>
    </xf>
    <xf numFmtId="43" fontId="9" fillId="0" borderId="27" xfId="106" applyFont="1" applyBorder="1" applyAlignment="1">
      <alignment horizontal="center" vertical="center"/>
    </xf>
    <xf numFmtId="0" fontId="14" fillId="0" borderId="13" xfId="1" applyFont="1" applyBorder="1" applyAlignment="1">
      <alignment horizontal="center" vertical="center" wrapText="1"/>
    </xf>
    <xf numFmtId="0" fontId="14" fillId="0" borderId="14" xfId="1" applyFont="1" applyBorder="1" applyAlignment="1">
      <alignment horizontal="center" vertical="center" wrapText="1"/>
    </xf>
    <xf numFmtId="9" fontId="14" fillId="0" borderId="14" xfId="106" applyNumberFormat="1" applyFont="1" applyBorder="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178" fontId="5" fillId="0" borderId="1" xfId="107" applyNumberFormat="1" applyFont="1" applyBorder="1" applyAlignment="1">
      <alignment horizontal="center" vertical="center" wrapText="1"/>
    </xf>
    <xf numFmtId="178" fontId="5" fillId="0" borderId="2" xfId="107" applyNumberFormat="1" applyFont="1" applyBorder="1" applyAlignment="1">
      <alignment horizontal="center" vertical="center" wrapText="1"/>
    </xf>
    <xf numFmtId="178" fontId="5" fillId="0" borderId="3" xfId="107" applyNumberFormat="1" applyFont="1" applyBorder="1" applyAlignment="1">
      <alignment horizontal="center" vertical="center" wrapText="1"/>
    </xf>
    <xf numFmtId="178" fontId="5" fillId="0" borderId="6" xfId="107" applyNumberFormat="1" applyFont="1" applyBorder="1" applyAlignment="1">
      <alignment horizontal="center" vertical="center" wrapText="1"/>
    </xf>
    <xf numFmtId="178" fontId="5" fillId="0" borderId="7" xfId="107" applyNumberFormat="1" applyFont="1" applyBorder="1" applyAlignment="1">
      <alignment horizontal="center" vertical="center" wrapText="1"/>
    </xf>
    <xf numFmtId="178" fontId="5" fillId="0" borderId="8" xfId="107" applyNumberFormat="1" applyFont="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9" fillId="0" borderId="29" xfId="1" applyFont="1" applyBorder="1" applyAlignment="1">
      <alignment horizontal="center"/>
    </xf>
    <xf numFmtId="0" fontId="9" fillId="0" borderId="30" xfId="1" applyFont="1" applyBorder="1" applyAlignment="1">
      <alignment horizontal="center"/>
    </xf>
    <xf numFmtId="0" fontId="9" fillId="0" borderId="31" xfId="1" applyFont="1" applyBorder="1" applyAlignment="1">
      <alignment horizontal="center"/>
    </xf>
    <xf numFmtId="0" fontId="13" fillId="0" borderId="13" xfId="1" applyFont="1" applyBorder="1" applyAlignment="1">
      <alignment horizontal="left" vertical="center"/>
    </xf>
    <xf numFmtId="0" fontId="13" fillId="0" borderId="14" xfId="1" applyFont="1" applyBorder="1" applyAlignment="1">
      <alignment horizontal="left" vertical="center"/>
    </xf>
    <xf numFmtId="0" fontId="14" fillId="0" borderId="16" xfId="1" applyFont="1" applyBorder="1" applyAlignment="1">
      <alignment horizontal="left" vertical="center"/>
    </xf>
    <xf numFmtId="0" fontId="14" fillId="0" borderId="17" xfId="1" applyFont="1" applyBorder="1" applyAlignment="1">
      <alignment horizontal="left" vertical="center"/>
    </xf>
    <xf numFmtId="0" fontId="13" fillId="0" borderId="18" xfId="1" applyFont="1" applyBorder="1" applyAlignment="1">
      <alignment horizontal="left" vertical="center" wrapText="1"/>
    </xf>
    <xf numFmtId="0" fontId="13" fillId="0" borderId="16" xfId="1" applyFont="1" applyBorder="1" applyAlignment="1">
      <alignment horizontal="left" vertical="center" wrapText="1"/>
    </xf>
    <xf numFmtId="0" fontId="13" fillId="0" borderId="19" xfId="1" applyFont="1" applyBorder="1" applyAlignment="1">
      <alignment horizontal="left" vertical="center" wrapText="1"/>
    </xf>
    <xf numFmtId="0" fontId="13" fillId="0" borderId="14" xfId="1" applyFont="1" applyBorder="1" applyAlignment="1">
      <alignment horizontal="center" vertical="center" wrapText="1"/>
    </xf>
    <xf numFmtId="0" fontId="13" fillId="0" borderId="20" xfId="1" applyFont="1" applyBorder="1" applyAlignment="1">
      <alignment horizontal="center" vertical="center" wrapText="1"/>
    </xf>
    <xf numFmtId="0" fontId="13" fillId="0" borderId="13" xfId="1" applyFont="1" applyBorder="1" applyAlignment="1">
      <alignment vertical="center"/>
    </xf>
    <xf numFmtId="0" fontId="13" fillId="0" borderId="14" xfId="1" applyFont="1" applyBorder="1" applyAlignment="1">
      <alignment vertical="center"/>
    </xf>
    <xf numFmtId="0" fontId="13" fillId="0" borderId="14" xfId="1" applyFont="1" applyBorder="1" applyAlignment="1">
      <alignment horizontal="center" vertical="center"/>
    </xf>
    <xf numFmtId="0" fontId="13" fillId="0" borderId="20" xfId="1" applyFont="1" applyBorder="1" applyAlignment="1">
      <alignment horizontal="center" vertical="center"/>
    </xf>
    <xf numFmtId="0" fontId="13" fillId="0" borderId="18" xfId="1" applyFont="1" applyBorder="1" applyAlignment="1">
      <alignment horizontal="center"/>
    </xf>
    <xf numFmtId="0" fontId="13" fillId="0" borderId="16" xfId="1" applyFont="1" applyBorder="1" applyAlignment="1">
      <alignment horizontal="center"/>
    </xf>
    <xf numFmtId="0" fontId="19" fillId="0" borderId="24" xfId="1" applyFont="1" applyBorder="1" applyAlignment="1">
      <alignment horizontal="center"/>
    </xf>
    <xf numFmtId="0" fontId="19" fillId="0" borderId="25" xfId="1" applyFont="1" applyBorder="1" applyAlignment="1">
      <alignment horizontal="center"/>
    </xf>
    <xf numFmtId="0" fontId="9" fillId="0" borderId="26" xfId="1" applyFont="1" applyBorder="1" applyAlignment="1">
      <alignment horizontal="center" wrapText="1"/>
    </xf>
    <xf numFmtId="0" fontId="9" fillId="0" borderId="26" xfId="1" applyFont="1" applyBorder="1" applyAlignment="1">
      <alignment horizontal="center"/>
    </xf>
    <xf numFmtId="43" fontId="9" fillId="0" borderId="26" xfId="106" applyFont="1" applyBorder="1" applyAlignment="1">
      <alignment horizontal="center"/>
    </xf>
    <xf numFmtId="43" fontId="9" fillId="0" borderId="27" xfId="106" applyFont="1" applyBorder="1" applyAlignment="1">
      <alignment horizontal="center"/>
    </xf>
    <xf numFmtId="43" fontId="13" fillId="0" borderId="14" xfId="106" applyFont="1" applyBorder="1" applyAlignment="1">
      <alignment horizontal="center"/>
    </xf>
    <xf numFmtId="43" fontId="13" fillId="0" borderId="15" xfId="106" applyFont="1" applyBorder="1" applyAlignment="1">
      <alignment horizontal="center"/>
    </xf>
    <xf numFmtId="43" fontId="13" fillId="0" borderId="16" xfId="106" applyFont="1" applyBorder="1" applyAlignment="1">
      <alignment horizontal="center"/>
    </xf>
    <xf numFmtId="43" fontId="13" fillId="0" borderId="19" xfId="106" applyFont="1" applyBorder="1" applyAlignment="1">
      <alignment horizontal="center"/>
    </xf>
    <xf numFmtId="178" fontId="14" fillId="0" borderId="15" xfId="107" applyNumberFormat="1" applyFont="1" applyBorder="1" applyAlignment="1">
      <alignment horizontal="center"/>
    </xf>
    <xf numFmtId="178" fontId="14" fillId="0" borderId="16" xfId="107" applyNumberFormat="1" applyFont="1" applyBorder="1" applyAlignment="1">
      <alignment horizontal="center"/>
    </xf>
    <xf numFmtId="178" fontId="14" fillId="0" borderId="17" xfId="107" applyNumberFormat="1" applyFont="1" applyBorder="1" applyAlignment="1">
      <alignment horizontal="center"/>
    </xf>
    <xf numFmtId="0" fontId="28" fillId="0" borderId="41" xfId="1" applyFont="1" applyBorder="1" applyAlignment="1">
      <alignment horizontal="center"/>
    </xf>
    <xf numFmtId="0" fontId="28" fillId="0" borderId="42" xfId="1" applyFont="1" applyBorder="1" applyAlignment="1">
      <alignment horizontal="center"/>
    </xf>
    <xf numFmtId="182" fontId="14" fillId="0" borderId="15" xfId="106" applyNumberFormat="1" applyFont="1" applyBorder="1" applyAlignment="1">
      <alignment horizontal="center"/>
    </xf>
    <xf numFmtId="182" fontId="14" fillId="0" borderId="19" xfId="106" applyNumberFormat="1" applyFont="1" applyBorder="1" applyAlignment="1">
      <alignment horizontal="center"/>
    </xf>
    <xf numFmtId="0" fontId="9" fillId="0" borderId="0" xfId="1" applyFont="1" applyAlignment="1">
      <alignment horizontal="center" wrapText="1"/>
    </xf>
    <xf numFmtId="0" fontId="9" fillId="0" borderId="0" xfId="1" applyFont="1" applyAlignment="1">
      <alignment horizontal="center"/>
    </xf>
    <xf numFmtId="43" fontId="14" fillId="0" borderId="14" xfId="106" applyFont="1" applyBorder="1" applyAlignment="1"/>
    <xf numFmtId="9" fontId="14" fillId="0" borderId="14" xfId="108" applyFont="1" applyBorder="1" applyAlignment="1"/>
    <xf numFmtId="44" fontId="14" fillId="0" borderId="14" xfId="1" applyNumberFormat="1" applyFont="1" applyBorder="1" applyAlignment="1">
      <alignment horizontal="center"/>
    </xf>
    <xf numFmtId="181" fontId="14" fillId="0" borderId="14" xfId="106" applyNumberFormat="1" applyFont="1" applyBorder="1" applyAlignment="1">
      <alignment horizontal="center"/>
    </xf>
    <xf numFmtId="0" fontId="16" fillId="0" borderId="14" xfId="1" applyFont="1" applyBorder="1" applyAlignment="1">
      <alignment horizontal="center"/>
    </xf>
    <xf numFmtId="178" fontId="14" fillId="0" borderId="14" xfId="107" applyNumberFormat="1" applyFont="1" applyFill="1" applyBorder="1" applyAlignment="1">
      <alignment horizontal="center"/>
    </xf>
    <xf numFmtId="178" fontId="14" fillId="0" borderId="20" xfId="107" applyNumberFormat="1" applyFont="1" applyFill="1" applyBorder="1" applyAlignment="1">
      <alignment horizontal="center"/>
    </xf>
    <xf numFmtId="178" fontId="13" fillId="0" borderId="15" xfId="107" applyNumberFormat="1" applyFont="1" applyFill="1" applyBorder="1" applyAlignment="1">
      <alignment horizontal="center"/>
    </xf>
    <xf numFmtId="178" fontId="13" fillId="0" borderId="16" xfId="107" applyNumberFormat="1" applyFont="1" applyFill="1" applyBorder="1" applyAlignment="1">
      <alignment horizontal="center"/>
    </xf>
    <xf numFmtId="178" fontId="13" fillId="0" borderId="19" xfId="107" applyNumberFormat="1" applyFont="1" applyFill="1" applyBorder="1" applyAlignment="1">
      <alignment horizontal="center"/>
    </xf>
    <xf numFmtId="44" fontId="14" fillId="0" borderId="14" xfId="107" applyFont="1" applyFill="1" applyBorder="1" applyAlignment="1">
      <alignment horizontal="center"/>
    </xf>
    <xf numFmtId="9" fontId="14" fillId="0" borderId="14" xfId="106" applyNumberFormat="1" applyFont="1" applyFill="1" applyBorder="1" applyAlignment="1">
      <alignment horizontal="center"/>
    </xf>
    <xf numFmtId="43" fontId="14" fillId="0" borderId="14" xfId="106" applyFont="1" applyFill="1" applyBorder="1" applyAlignment="1">
      <alignment horizontal="center"/>
    </xf>
    <xf numFmtId="178" fontId="13" fillId="0" borderId="14" xfId="107" applyNumberFormat="1" applyFont="1" applyFill="1" applyBorder="1" applyAlignment="1">
      <alignment horizontal="center"/>
    </xf>
    <xf numFmtId="178" fontId="13" fillId="0" borderId="20" xfId="107" applyNumberFormat="1" applyFont="1" applyFill="1" applyBorder="1" applyAlignment="1">
      <alignment horizontal="center"/>
    </xf>
    <xf numFmtId="178" fontId="13" fillId="0" borderId="17" xfId="107" applyNumberFormat="1" applyFont="1" applyFill="1" applyBorder="1" applyAlignment="1">
      <alignment horizontal="center"/>
    </xf>
    <xf numFmtId="43" fontId="14" fillId="0" borderId="14" xfId="106" applyFont="1" applyFill="1" applyBorder="1" applyAlignment="1"/>
    <xf numFmtId="0" fontId="29" fillId="0" borderId="26" xfId="1" applyFont="1" applyBorder="1" applyAlignment="1">
      <alignment horizontal="center" wrapText="1"/>
    </xf>
    <xf numFmtId="0" fontId="29" fillId="0" borderId="26" xfId="1" applyFont="1" applyBorder="1" applyAlignment="1">
      <alignment horizontal="center"/>
    </xf>
    <xf numFmtId="0" fontId="17" fillId="0" borderId="14" xfId="1" applyFont="1" applyBorder="1" applyAlignment="1">
      <alignment horizontal="center"/>
    </xf>
    <xf numFmtId="178" fontId="17" fillId="0" borderId="15" xfId="107" applyNumberFormat="1" applyFont="1" applyBorder="1" applyAlignment="1">
      <alignment horizontal="center"/>
    </xf>
    <xf numFmtId="178" fontId="17" fillId="0" borderId="16" xfId="107" applyNumberFormat="1" applyFont="1" applyBorder="1" applyAlignment="1">
      <alignment horizontal="center"/>
    </xf>
    <xf numFmtId="178" fontId="17" fillId="0" borderId="19" xfId="107" applyNumberFormat="1" applyFont="1" applyBorder="1" applyAlignment="1">
      <alignment horizontal="center"/>
    </xf>
    <xf numFmtId="178" fontId="17" fillId="0" borderId="17" xfId="107" applyNumberFormat="1" applyFont="1" applyBorder="1" applyAlignment="1">
      <alignment horizontal="center"/>
    </xf>
    <xf numFmtId="0" fontId="14" fillId="0" borderId="18" xfId="1" applyFont="1" applyBorder="1" applyAlignment="1">
      <alignment horizontal="center"/>
    </xf>
    <xf numFmtId="0" fontId="14" fillId="0" borderId="16" xfId="1" applyFont="1" applyBorder="1" applyAlignment="1">
      <alignment horizontal="center"/>
    </xf>
    <xf numFmtId="0" fontId="14" fillId="0" borderId="19" xfId="1" applyFont="1" applyBorder="1" applyAlignment="1">
      <alignment horizontal="center"/>
    </xf>
    <xf numFmtId="44" fontId="14" fillId="0" borderId="15" xfId="107" applyFont="1" applyBorder="1" applyAlignment="1">
      <alignment horizontal="center"/>
    </xf>
    <xf numFmtId="44" fontId="14" fillId="0" borderId="19" xfId="107" applyFont="1" applyBorder="1" applyAlignment="1">
      <alignment horizontal="center"/>
    </xf>
    <xf numFmtId="0" fontId="14" fillId="0" borderId="15" xfId="1" applyFont="1" applyBorder="1" applyAlignment="1">
      <alignment horizontal="center"/>
    </xf>
    <xf numFmtId="178" fontId="14" fillId="0" borderId="19" xfId="107" applyNumberFormat="1" applyFont="1" applyBorder="1" applyAlignment="1">
      <alignment horizontal="center"/>
    </xf>
    <xf numFmtId="0" fontId="36" fillId="0" borderId="18" xfId="1" applyFont="1" applyBorder="1" applyAlignment="1">
      <alignment horizontal="center" wrapText="1"/>
    </xf>
    <xf numFmtId="0" fontId="36" fillId="0" borderId="16" xfId="1" applyFont="1" applyBorder="1" applyAlignment="1">
      <alignment horizontal="center" wrapText="1"/>
    </xf>
    <xf numFmtId="0" fontId="36" fillId="0" borderId="19" xfId="1" applyFont="1" applyBorder="1" applyAlignment="1">
      <alignment horizontal="center" wrapText="1"/>
    </xf>
    <xf numFmtId="0" fontId="20" fillId="0" borderId="13" xfId="1" applyFont="1" applyBorder="1" applyAlignment="1">
      <alignment vertical="center" wrapText="1"/>
    </xf>
    <xf numFmtId="0" fontId="20" fillId="0" borderId="14" xfId="1" applyFont="1" applyBorder="1" applyAlignment="1">
      <alignment vertical="center" wrapText="1"/>
    </xf>
    <xf numFmtId="0" fontId="20" fillId="0" borderId="18" xfId="1" applyFont="1" applyBorder="1" applyAlignment="1">
      <alignment horizontal="left" vertical="center" wrapText="1"/>
    </xf>
    <xf numFmtId="0" fontId="20" fillId="0" borderId="16" xfId="1" applyFont="1" applyBorder="1" applyAlignment="1">
      <alignment horizontal="left" vertical="center" wrapText="1"/>
    </xf>
    <xf numFmtId="0" fontId="20" fillId="0" borderId="19" xfId="1" applyFont="1" applyBorder="1" applyAlignment="1">
      <alignment horizontal="left" vertical="center" wrapText="1"/>
    </xf>
    <xf numFmtId="9" fontId="14" fillId="0" borderId="15" xfId="106" applyNumberFormat="1" applyFont="1" applyBorder="1" applyAlignment="1">
      <alignment horizontal="center"/>
    </xf>
    <xf numFmtId="0" fontId="32" fillId="0" borderId="0" xfId="0" applyFont="1" applyAlignment="1">
      <alignment horizontal="center" wrapText="1"/>
    </xf>
    <xf numFmtId="0" fontId="27" fillId="0" borderId="0" xfId="0" applyFont="1" applyAlignment="1">
      <alignment horizontal="center" wrapText="1"/>
    </xf>
    <xf numFmtId="0" fontId="0" fillId="0" borderId="35" xfId="0" applyBorder="1" applyAlignment="1">
      <alignment horizontal="left" wrapText="1"/>
    </xf>
    <xf numFmtId="0" fontId="0" fillId="0" borderId="40" xfId="0" applyBorder="1" applyAlignment="1">
      <alignment horizontal="left" wrapText="1"/>
    </xf>
    <xf numFmtId="0" fontId="43" fillId="0" borderId="14" xfId="0" applyFont="1" applyBorder="1" applyAlignment="1">
      <alignment horizontal="center" vertical="center" wrapText="1"/>
    </xf>
    <xf numFmtId="0" fontId="43" fillId="0" borderId="14" xfId="0" applyFont="1" applyBorder="1" applyAlignment="1">
      <alignment horizontal="center" vertical="center"/>
    </xf>
    <xf numFmtId="0" fontId="37" fillId="0" borderId="0" xfId="0" applyFont="1" applyAlignment="1">
      <alignment horizontal="center" vertical="center" wrapText="1"/>
    </xf>
    <xf numFmtId="0" fontId="41" fillId="0" borderId="12" xfId="0" applyFont="1" applyBorder="1" applyAlignment="1">
      <alignment horizontal="center" vertical="center"/>
    </xf>
    <xf numFmtId="0" fontId="42" fillId="0" borderId="0" xfId="0" applyFont="1" applyAlignment="1">
      <alignment horizontal="center" vertical="center"/>
    </xf>
    <xf numFmtId="8" fontId="38" fillId="0" borderId="43" xfId="0" applyNumberFormat="1" applyFont="1" applyBorder="1" applyAlignment="1">
      <alignment horizontal="center" vertical="center"/>
    </xf>
    <xf numFmtId="8" fontId="38" fillId="0" borderId="45" xfId="0" applyNumberFormat="1" applyFont="1" applyBorder="1" applyAlignment="1">
      <alignment horizontal="center" vertical="center"/>
    </xf>
    <xf numFmtId="8" fontId="38" fillId="0" borderId="44" xfId="0" applyNumberFormat="1" applyFont="1" applyBorder="1" applyAlignment="1">
      <alignment horizontal="center" vertical="center"/>
    </xf>
    <xf numFmtId="0" fontId="38" fillId="0" borderId="14" xfId="0" applyFont="1" applyBorder="1" applyAlignment="1">
      <alignment horizontal="center" vertical="center"/>
    </xf>
    <xf numFmtId="43" fontId="38" fillId="0" borderId="14" xfId="106" applyFont="1" applyBorder="1" applyAlignment="1">
      <alignment horizontal="center" vertical="center"/>
    </xf>
    <xf numFmtId="8" fontId="38" fillId="0" borderId="43" xfId="106" applyNumberFormat="1" applyFont="1" applyBorder="1" applyAlignment="1">
      <alignment horizontal="center" vertical="center"/>
    </xf>
    <xf numFmtId="8" fontId="38" fillId="0" borderId="45" xfId="106" applyNumberFormat="1" applyFont="1" applyBorder="1" applyAlignment="1">
      <alignment horizontal="center" vertical="center"/>
    </xf>
    <xf numFmtId="8" fontId="38" fillId="0" borderId="44" xfId="106" applyNumberFormat="1" applyFont="1" applyBorder="1" applyAlignment="1">
      <alignment horizontal="center" vertical="center"/>
    </xf>
    <xf numFmtId="6" fontId="38" fillId="0" borderId="14" xfId="0" applyNumberFormat="1" applyFont="1" applyBorder="1" applyAlignment="1">
      <alignment vertical="center"/>
    </xf>
    <xf numFmtId="0" fontId="38" fillId="0" borderId="14" xfId="0" applyFont="1" applyBorder="1" applyAlignment="1">
      <alignment vertical="center"/>
    </xf>
    <xf numFmtId="0" fontId="38" fillId="0" borderId="15" xfId="0" applyFont="1" applyBorder="1" applyAlignment="1">
      <alignment horizontal="center"/>
    </xf>
    <xf numFmtId="0" fontId="38" fillId="0" borderId="19" xfId="0" applyFont="1" applyBorder="1" applyAlignment="1">
      <alignment horizontal="center"/>
    </xf>
    <xf numFmtId="0" fontId="37" fillId="0" borderId="15" xfId="0" applyFont="1" applyBorder="1" applyAlignment="1">
      <alignment horizontal="center" vertical="center"/>
    </xf>
    <xf numFmtId="0" fontId="37" fillId="0" borderId="19" xfId="0" applyFont="1" applyBorder="1" applyAlignment="1">
      <alignment horizontal="center" vertical="center"/>
    </xf>
  </cellXfs>
  <cellStyles count="157">
    <cellStyle name="Euro" xfId="2" xr:uid="{00000000-0005-0000-0000-000000000000}"/>
    <cellStyle name="Excel Built-in Normal" xfId="3" xr:uid="{00000000-0005-0000-0000-000001000000}"/>
    <cellStyle name="Millares" xfId="106" builtinId="3"/>
    <cellStyle name="Millares [0] 2" xfId="4" xr:uid="{00000000-0005-0000-0000-000002000000}"/>
    <cellStyle name="Millares [0] 2 2" xfId="5" xr:uid="{00000000-0005-0000-0000-000003000000}"/>
    <cellStyle name="Millares [0] 2 2 2" xfId="110" xr:uid="{4E3B8677-62D5-4FF0-AD41-691A659766F0}"/>
    <cellStyle name="Millares [0] 2 3" xfId="109" xr:uid="{35A71ACB-7B9B-4F2D-9F4C-69A8D8697F89}"/>
    <cellStyle name="Millares [0] 3" xfId="6" xr:uid="{00000000-0005-0000-0000-000004000000}"/>
    <cellStyle name="Millares [0] 3 2" xfId="111" xr:uid="{E703E673-92DB-49F6-855D-271F1D22F370}"/>
    <cellStyle name="Millares 10" xfId="155" xr:uid="{E03E43D8-6F06-4A80-8F73-AA0E436C9AE7}"/>
    <cellStyle name="Millares 2" xfId="7" xr:uid="{00000000-0005-0000-0000-000005000000}"/>
    <cellStyle name="Millares 2 2" xfId="8" xr:uid="{00000000-0005-0000-0000-000006000000}"/>
    <cellStyle name="Millares 2 2 2" xfId="9" xr:uid="{00000000-0005-0000-0000-000007000000}"/>
    <cellStyle name="Millares 2 2 3" xfId="10" xr:uid="{00000000-0005-0000-0000-000008000000}"/>
    <cellStyle name="Millares 2 2 3 2" xfId="114" xr:uid="{4DE08BD1-ECB0-4819-AB1A-D81C5D65C31C}"/>
    <cellStyle name="Millares 2 2 4" xfId="113" xr:uid="{64503F08-202B-4BAE-8BA5-39F95993E7F4}"/>
    <cellStyle name="Millares 2 3" xfId="11" xr:uid="{00000000-0005-0000-0000-000009000000}"/>
    <cellStyle name="Millares 2 4" xfId="12" xr:uid="{00000000-0005-0000-0000-00000A000000}"/>
    <cellStyle name="Millares 2 4 2" xfId="115" xr:uid="{E2C96CFB-92B8-4F31-ADFE-79C9DEA6E951}"/>
    <cellStyle name="Millares 2 5" xfId="13" xr:uid="{00000000-0005-0000-0000-00000B000000}"/>
    <cellStyle name="Millares 2 6" xfId="112" xr:uid="{A220E04E-7E79-4561-AA83-E248F5F05617}"/>
    <cellStyle name="Millares 3" xfId="14" xr:uid="{00000000-0005-0000-0000-00000C000000}"/>
    <cellStyle name="Millares 3 2" xfId="15" xr:uid="{00000000-0005-0000-0000-00000D000000}"/>
    <cellStyle name="Millares 3 2 2" xfId="116" xr:uid="{B6DEB557-DADE-404F-8544-1831B30A5648}"/>
    <cellStyle name="Millares 3 3" xfId="16" xr:uid="{00000000-0005-0000-0000-00000E000000}"/>
    <cellStyle name="Millares 3 3 2" xfId="117" xr:uid="{1557685E-4F50-4292-B05F-B2AA5BB10A00}"/>
    <cellStyle name="Millares 4" xfId="17" xr:uid="{00000000-0005-0000-0000-00000F000000}"/>
    <cellStyle name="Millares 4 2" xfId="18" xr:uid="{00000000-0005-0000-0000-000010000000}"/>
    <cellStyle name="Millares 4 3" xfId="19" xr:uid="{00000000-0005-0000-0000-000011000000}"/>
    <cellStyle name="Millares 4 3 2" xfId="119" xr:uid="{A9F4D546-96A9-4252-B125-B85F9110D8C7}"/>
    <cellStyle name="Millares 4 4" xfId="20" xr:uid="{00000000-0005-0000-0000-000012000000}"/>
    <cellStyle name="Millares 4 4 2" xfId="120" xr:uid="{EA26849C-758B-43BF-8D8B-BC8F9085D2F7}"/>
    <cellStyle name="Millares 4 5" xfId="21" xr:uid="{00000000-0005-0000-0000-000013000000}"/>
    <cellStyle name="Millares 4 5 2" xfId="121" xr:uid="{F4CE016A-D91D-42B6-BD3D-88770AE07719}"/>
    <cellStyle name="Millares 4 6" xfId="22" xr:uid="{00000000-0005-0000-0000-000014000000}"/>
    <cellStyle name="Millares 4 6 2" xfId="122" xr:uid="{643C9710-10D8-4C6D-8557-A28BDF566C9C}"/>
    <cellStyle name="Millares 4 7" xfId="118" xr:uid="{69114DA9-23FD-4649-9CC8-E6709A3359E9}"/>
    <cellStyle name="Millares 5" xfId="23" xr:uid="{00000000-0005-0000-0000-000015000000}"/>
    <cellStyle name="Millares 5 2" xfId="24" xr:uid="{00000000-0005-0000-0000-000016000000}"/>
    <cellStyle name="Millares 5 2 2" xfId="124" xr:uid="{1827BA7E-0DC9-4588-8B1B-3FC589C042EA}"/>
    <cellStyle name="Millares 5 3" xfId="25" xr:uid="{00000000-0005-0000-0000-000017000000}"/>
    <cellStyle name="Millares 5 3 2" xfId="125" xr:uid="{9290DC6F-207F-4568-9AD8-910FE2D85C09}"/>
    <cellStyle name="Millares 5 4" xfId="123" xr:uid="{C0804CFF-B6F2-44E9-A33A-5ECFC4DC98B7}"/>
    <cellStyle name="Millares 6" xfId="26" xr:uid="{00000000-0005-0000-0000-000018000000}"/>
    <cellStyle name="Millares 6 2" xfId="27" xr:uid="{00000000-0005-0000-0000-000019000000}"/>
    <cellStyle name="Millares 6 3" xfId="126" xr:uid="{85C7BE79-650B-432F-8FC1-1F22AC6CF739}"/>
    <cellStyle name="Millares 7" xfId="28" xr:uid="{00000000-0005-0000-0000-00001A000000}"/>
    <cellStyle name="Millares 7 2" xfId="127" xr:uid="{1A6B74E2-9922-4358-B3C2-815A05DF19CC}"/>
    <cellStyle name="Millares 8" xfId="29" xr:uid="{00000000-0005-0000-0000-00001B000000}"/>
    <cellStyle name="Millares 8 2" xfId="128" xr:uid="{674A7C8E-066C-49C9-9E32-88E79E0F1112}"/>
    <cellStyle name="Millares 9" xfId="30" xr:uid="{00000000-0005-0000-0000-00001C000000}"/>
    <cellStyle name="Moneda" xfId="107" builtinId="4"/>
    <cellStyle name="Moneda [0] 2" xfId="31" xr:uid="{00000000-0005-0000-0000-00001D000000}"/>
    <cellStyle name="Moneda 2" xfId="32" xr:uid="{00000000-0005-0000-0000-00001E000000}"/>
    <cellStyle name="Moneda 2 2" xfId="33" xr:uid="{00000000-0005-0000-0000-00001F000000}"/>
    <cellStyle name="Moneda 2 2 2" xfId="34" xr:uid="{00000000-0005-0000-0000-000020000000}"/>
    <cellStyle name="Moneda 2 2 2 2" xfId="35" xr:uid="{00000000-0005-0000-0000-000021000000}"/>
    <cellStyle name="Moneda 2 2 3" xfId="36" xr:uid="{00000000-0005-0000-0000-000022000000}"/>
    <cellStyle name="Moneda 2 3" xfId="37" xr:uid="{00000000-0005-0000-0000-000023000000}"/>
    <cellStyle name="Moneda 3" xfId="38" xr:uid="{00000000-0005-0000-0000-000024000000}"/>
    <cellStyle name="Moneda 3 2" xfId="39" xr:uid="{00000000-0005-0000-0000-000025000000}"/>
    <cellStyle name="Moneda 3 3" xfId="40" xr:uid="{00000000-0005-0000-0000-000026000000}"/>
    <cellStyle name="Moneda 4" xfId="41" xr:uid="{00000000-0005-0000-0000-000027000000}"/>
    <cellStyle name="Moneda 5" xfId="42" xr:uid="{00000000-0005-0000-0000-000028000000}"/>
    <cellStyle name="Moneda 5 2" xfId="43" xr:uid="{00000000-0005-0000-0000-000029000000}"/>
    <cellStyle name="Moneda 5 3" xfId="44" xr:uid="{00000000-0005-0000-0000-00002A000000}"/>
    <cellStyle name="Moneda 6" xfId="45" xr:uid="{00000000-0005-0000-0000-00002B000000}"/>
    <cellStyle name="Moneda 7" xfId="46" xr:uid="{00000000-0005-0000-0000-00002C000000}"/>
    <cellStyle name="Moneda 7 2" xfId="129" xr:uid="{832D6D47-4141-4D6A-BA7F-05504AD3EF88}"/>
    <cellStyle name="Moneda 8" xfId="47" xr:uid="{00000000-0005-0000-0000-00002D000000}"/>
    <cellStyle name="Moneda 9" xfId="156" xr:uid="{6CA5CB3D-B782-4E04-A054-D50624BA1C52}"/>
    <cellStyle name="Normal" xfId="0" builtinId="0"/>
    <cellStyle name="Normal 10" xfId="48" xr:uid="{00000000-0005-0000-0000-00002F000000}"/>
    <cellStyle name="Normal 10 2" xfId="49" xr:uid="{00000000-0005-0000-0000-000030000000}"/>
    <cellStyle name="Normal 11" xfId="50" xr:uid="{00000000-0005-0000-0000-000031000000}"/>
    <cellStyle name="Normal 12" xfId="51" xr:uid="{00000000-0005-0000-0000-000032000000}"/>
    <cellStyle name="Normal 12 2" xfId="52" xr:uid="{00000000-0005-0000-0000-000033000000}"/>
    <cellStyle name="Normal 12 3" xfId="53" xr:uid="{00000000-0005-0000-0000-000034000000}"/>
    <cellStyle name="Normal 13" xfId="54" xr:uid="{00000000-0005-0000-0000-000035000000}"/>
    <cellStyle name="Normal 2" xfId="55" xr:uid="{00000000-0005-0000-0000-000036000000}"/>
    <cellStyle name="Normal 2 2" xfId="1" xr:uid="{00000000-0005-0000-0000-000037000000}"/>
    <cellStyle name="Normal 2 3" xfId="56" xr:uid="{00000000-0005-0000-0000-000038000000}"/>
    <cellStyle name="Normal 2 4" xfId="57" xr:uid="{00000000-0005-0000-0000-000039000000}"/>
    <cellStyle name="Normal 2 4 2" xfId="130" xr:uid="{10E464E0-F8C9-4907-B84B-0E25AF8571E2}"/>
    <cellStyle name="Normal 3" xfId="58" xr:uid="{00000000-0005-0000-0000-00003A000000}"/>
    <cellStyle name="Normal 3 2" xfId="59" xr:uid="{00000000-0005-0000-0000-00003B000000}"/>
    <cellStyle name="Normal 3 2 2" xfId="60" xr:uid="{00000000-0005-0000-0000-00003C000000}"/>
    <cellStyle name="Normal 3 2 2 2" xfId="132" xr:uid="{82B0C98D-09A5-4D9B-9B19-C4254B94968E}"/>
    <cellStyle name="Normal 3 2 3" xfId="61" xr:uid="{00000000-0005-0000-0000-00003D000000}"/>
    <cellStyle name="Normal 3 2 3 2" xfId="133" xr:uid="{D72D6AB0-BA5B-45DF-A260-C7F326F7DC5F}"/>
    <cellStyle name="Normal 3 2 4" xfId="62" xr:uid="{00000000-0005-0000-0000-00003E000000}"/>
    <cellStyle name="Normal 3 2 4 2" xfId="134" xr:uid="{AFC2EBB3-7BB3-4595-B12B-8CE95941EE61}"/>
    <cellStyle name="Normal 3 2 5" xfId="131" xr:uid="{8469A2FD-E52C-4871-9B59-2343188384F3}"/>
    <cellStyle name="Normal 3 3" xfId="63" xr:uid="{00000000-0005-0000-0000-00003F000000}"/>
    <cellStyle name="Normal 3 3 2" xfId="64" xr:uid="{00000000-0005-0000-0000-000040000000}"/>
    <cellStyle name="Normal 3 3 2 2" xfId="136" xr:uid="{71EFA2C5-7285-4DE4-A275-5274E1DF6670}"/>
    <cellStyle name="Normal 3 3 3" xfId="135" xr:uid="{7C2F3042-5C92-44E7-BFE5-0AF9E020279C}"/>
    <cellStyle name="Normal 3 4" xfId="65" xr:uid="{00000000-0005-0000-0000-000041000000}"/>
    <cellStyle name="Normal 3 4 2" xfId="66" xr:uid="{00000000-0005-0000-0000-000042000000}"/>
    <cellStyle name="Normal 3 4 2 2" xfId="138" xr:uid="{E32BB86E-84AA-4048-9BF0-69E77AA4532C}"/>
    <cellStyle name="Normal 3 4 3" xfId="137" xr:uid="{61B195AA-1152-4328-8971-ECEAFB287F3B}"/>
    <cellStyle name="Normal 4" xfId="67" xr:uid="{00000000-0005-0000-0000-000043000000}"/>
    <cellStyle name="Normal 4 2" xfId="68" xr:uid="{00000000-0005-0000-0000-000044000000}"/>
    <cellStyle name="Normal 4 3" xfId="69" xr:uid="{00000000-0005-0000-0000-000045000000}"/>
    <cellStyle name="Normal 4 3 2" xfId="140" xr:uid="{F7667C04-65EB-41F1-9F2A-FCB88D1B857A}"/>
    <cellStyle name="Normal 4 4" xfId="70" xr:uid="{00000000-0005-0000-0000-000046000000}"/>
    <cellStyle name="Normal 4 4 2" xfId="141" xr:uid="{E1A2388E-F198-4298-8EEB-9C343C1DD9D3}"/>
    <cellStyle name="Normal 4 5" xfId="71" xr:uid="{00000000-0005-0000-0000-000047000000}"/>
    <cellStyle name="Normal 4 5 2" xfId="142" xr:uid="{77A837C9-B711-4B01-A8FB-235A329EA11E}"/>
    <cellStyle name="Normal 4 6" xfId="139" xr:uid="{576683DA-2A07-47E1-9E5F-1C8BD28AB27B}"/>
    <cellStyle name="Normal 5" xfId="72" xr:uid="{00000000-0005-0000-0000-000048000000}"/>
    <cellStyle name="Normal 5 2" xfId="73" xr:uid="{00000000-0005-0000-0000-000049000000}"/>
    <cellStyle name="Normal 5 2 2" xfId="144" xr:uid="{00120C35-6205-4CEF-9B3B-03D4D2D81A32}"/>
    <cellStyle name="Normal 5 3" xfId="74" xr:uid="{00000000-0005-0000-0000-00004A000000}"/>
    <cellStyle name="Normal 5 3 2" xfId="145" xr:uid="{6C581672-909C-41A4-9E87-352C339CCDB5}"/>
    <cellStyle name="Normal 5 4" xfId="75" xr:uid="{00000000-0005-0000-0000-00004B000000}"/>
    <cellStyle name="Normal 5 4 2" xfId="146" xr:uid="{594AA829-1CEB-47EC-891D-D20D3265C909}"/>
    <cellStyle name="Normal 5 5" xfId="143" xr:uid="{67F10BE6-D2F8-4FA0-9910-C48E9DB5FEE9}"/>
    <cellStyle name="Normal 6" xfId="76" xr:uid="{00000000-0005-0000-0000-00004C000000}"/>
    <cellStyle name="Normal 7" xfId="77" xr:uid="{00000000-0005-0000-0000-00004D000000}"/>
    <cellStyle name="Normal 7 2" xfId="78" xr:uid="{00000000-0005-0000-0000-00004E000000}"/>
    <cellStyle name="Normal 7 2 2" xfId="148" xr:uid="{B2440AD3-3944-4170-9814-5F7FA60A5AB3}"/>
    <cellStyle name="Normal 7 3" xfId="79" xr:uid="{00000000-0005-0000-0000-00004F000000}"/>
    <cellStyle name="Normal 7 3 2" xfId="149" xr:uid="{3353C4E3-D408-47C2-869A-5F1D980CAA61}"/>
    <cellStyle name="Normal 7 4" xfId="147" xr:uid="{7067DCCA-05A2-4B6B-A86C-0CCACBF48A8A}"/>
    <cellStyle name="Normal 8" xfId="80" xr:uid="{00000000-0005-0000-0000-000050000000}"/>
    <cellStyle name="Normal 8 2" xfId="81" xr:uid="{00000000-0005-0000-0000-000051000000}"/>
    <cellStyle name="Normal 8 2 2" xfId="151" xr:uid="{4D2F81E5-D5B7-4ADE-82E2-0296F58B6D29}"/>
    <cellStyle name="Normal 8 3" xfId="82" xr:uid="{00000000-0005-0000-0000-000052000000}"/>
    <cellStyle name="Normal 8 3 2" xfId="152" xr:uid="{783C3166-D248-4DCD-BE7A-DC5A8833C6DF}"/>
    <cellStyle name="Normal 8 4" xfId="150" xr:uid="{FB38F5C4-DA60-45E1-9E7D-C365A61B8572}"/>
    <cellStyle name="Normal 9" xfId="83" xr:uid="{00000000-0005-0000-0000-000053000000}"/>
    <cellStyle name="Normal 9 2" xfId="84" xr:uid="{00000000-0005-0000-0000-000054000000}"/>
    <cellStyle name="Normal 9 2 2" xfId="154" xr:uid="{38730CCE-4391-45F7-8E05-ABF1D4F51DD0}"/>
    <cellStyle name="Normal 9 3" xfId="153" xr:uid="{0A2A7495-F2C6-4553-AE1A-69A1738F34DA}"/>
    <cellStyle name="Porcentaje" xfId="108" builtinId="5"/>
    <cellStyle name="Porcentaje 2" xfId="85" xr:uid="{00000000-0005-0000-0000-000055000000}"/>
    <cellStyle name="Porcentaje 3" xfId="86" xr:uid="{00000000-0005-0000-0000-000056000000}"/>
    <cellStyle name="Porcentaje 4" xfId="87" xr:uid="{00000000-0005-0000-0000-000057000000}"/>
    <cellStyle name="Porcentual 2" xfId="88" xr:uid="{00000000-0005-0000-0000-000058000000}"/>
    <cellStyle name="Porcentual 2 2" xfId="89" xr:uid="{00000000-0005-0000-0000-000059000000}"/>
    <cellStyle name="Porcentual 2 2 2" xfId="90" xr:uid="{00000000-0005-0000-0000-00005A000000}"/>
    <cellStyle name="Porcentual 2 2 3" xfId="91" xr:uid="{00000000-0005-0000-0000-00005B000000}"/>
    <cellStyle name="Porcentual 2 3" xfId="92" xr:uid="{00000000-0005-0000-0000-00005C000000}"/>
    <cellStyle name="Porcentual 2 4" xfId="93" xr:uid="{00000000-0005-0000-0000-00005D000000}"/>
    <cellStyle name="Porcentual 2 5" xfId="94" xr:uid="{00000000-0005-0000-0000-00005E000000}"/>
    <cellStyle name="Porcentual 3" xfId="95" xr:uid="{00000000-0005-0000-0000-00005F000000}"/>
    <cellStyle name="Porcentual 3 2" xfId="96" xr:uid="{00000000-0005-0000-0000-000060000000}"/>
    <cellStyle name="Porcentual 3 3" xfId="97" xr:uid="{00000000-0005-0000-0000-000061000000}"/>
    <cellStyle name="Porcentual 4" xfId="98" xr:uid="{00000000-0005-0000-0000-000062000000}"/>
    <cellStyle name="Porcentual 4 2" xfId="99" xr:uid="{00000000-0005-0000-0000-000063000000}"/>
    <cellStyle name="Porcentual 4 3" xfId="100" xr:uid="{00000000-0005-0000-0000-000064000000}"/>
    <cellStyle name="Porcentual 5" xfId="101" xr:uid="{00000000-0005-0000-0000-000065000000}"/>
    <cellStyle name="Porcentual 5 2" xfId="102" xr:uid="{00000000-0005-0000-0000-000066000000}"/>
    <cellStyle name="Porcentual 5 3" xfId="103" xr:uid="{00000000-0005-0000-0000-000067000000}"/>
    <cellStyle name="Porcentual 6" xfId="104" xr:uid="{00000000-0005-0000-0000-000068000000}"/>
    <cellStyle name="Porcentual 7" xfId="105" xr:uid="{00000000-0005-0000-0000-000069000000}"/>
  </cellStyles>
  <dxfs count="0"/>
  <tableStyles count="0" defaultTableStyle="TableStyleMedium2"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657225</xdr:colOff>
      <xdr:row>1</xdr:row>
      <xdr:rowOff>19992</xdr:rowOff>
    </xdr:from>
    <xdr:to>
      <xdr:col>6</xdr:col>
      <xdr:colOff>762000</xdr:colOff>
      <xdr:row>4</xdr:row>
      <xdr:rowOff>399499</xdr:rowOff>
    </xdr:to>
    <xdr:pic>
      <xdr:nvPicPr>
        <xdr:cNvPr id="2" name="Imagen 1">
          <a:extLst>
            <a:ext uri="{FF2B5EF4-FFF2-40B4-BE49-F238E27FC236}">
              <a16:creationId xmlns:a16="http://schemas.microsoft.com/office/drawing/2014/main" id="{B71FAF46-2486-4379-BAF2-BC1C1F27CE63}"/>
            </a:ext>
          </a:extLst>
        </xdr:cNvPr>
        <xdr:cNvPicPr>
          <a:picLocks noChangeAspect="1"/>
        </xdr:cNvPicPr>
      </xdr:nvPicPr>
      <xdr:blipFill>
        <a:blip xmlns:r="http://schemas.openxmlformats.org/officeDocument/2006/relationships" r:embed="rId1"/>
        <a:stretch>
          <a:fillRect/>
        </a:stretch>
      </xdr:blipFill>
      <xdr:spPr>
        <a:xfrm>
          <a:off x="7658100" y="181917"/>
          <a:ext cx="1219200" cy="9033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359051</xdr:colOff>
      <xdr:row>0</xdr:row>
      <xdr:rowOff>88210</xdr:rowOff>
    </xdr:from>
    <xdr:to>
      <xdr:col>2</xdr:col>
      <xdr:colOff>327394</xdr:colOff>
      <xdr:row>3</xdr:row>
      <xdr:rowOff>240610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9051" y="88210"/>
          <a:ext cx="1691126" cy="9723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243095</xdr:colOff>
      <xdr:row>55</xdr:row>
      <xdr:rowOff>13667</xdr:rowOff>
    </xdr:from>
    <xdr:ext cx="1691126" cy="847724"/>
    <xdr:pic>
      <xdr:nvPicPr>
        <xdr:cNvPr id="5" name="Imagen 4">
          <a:extLst>
            <a:ext uri="{FF2B5EF4-FFF2-40B4-BE49-F238E27FC236}">
              <a16:creationId xmlns:a16="http://schemas.microsoft.com/office/drawing/2014/main" id="{190D0BB3-18CF-4653-8FC8-F815E0A4A5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095" y="10408341"/>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110</xdr:row>
      <xdr:rowOff>79928</xdr:rowOff>
    </xdr:from>
    <xdr:ext cx="1691126" cy="847724"/>
    <xdr:pic>
      <xdr:nvPicPr>
        <xdr:cNvPr id="7" name="Imagen 6">
          <a:extLst>
            <a:ext uri="{FF2B5EF4-FFF2-40B4-BE49-F238E27FC236}">
              <a16:creationId xmlns:a16="http://schemas.microsoft.com/office/drawing/2014/main" id="{EF498F83-C8DE-481F-ADAA-E339FE70F1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98919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165</xdr:row>
      <xdr:rowOff>79928</xdr:rowOff>
    </xdr:from>
    <xdr:ext cx="1691126" cy="847724"/>
    <xdr:pic>
      <xdr:nvPicPr>
        <xdr:cNvPr id="9" name="Imagen 8">
          <a:extLst>
            <a:ext uri="{FF2B5EF4-FFF2-40B4-BE49-F238E27FC236}">
              <a16:creationId xmlns:a16="http://schemas.microsoft.com/office/drawing/2014/main" id="{774A837D-C14E-4373-BCE7-0605DB0828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98919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220</xdr:row>
      <xdr:rowOff>79928</xdr:rowOff>
    </xdr:from>
    <xdr:ext cx="1691126" cy="847724"/>
    <xdr:pic>
      <xdr:nvPicPr>
        <xdr:cNvPr id="10" name="Imagen 9">
          <a:extLst>
            <a:ext uri="{FF2B5EF4-FFF2-40B4-BE49-F238E27FC236}">
              <a16:creationId xmlns:a16="http://schemas.microsoft.com/office/drawing/2014/main" id="{E9913688-3679-4E3D-AA6E-E42C2BE2D9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9408645"/>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275</xdr:row>
      <xdr:rowOff>79928</xdr:rowOff>
    </xdr:from>
    <xdr:ext cx="1691126" cy="847724"/>
    <xdr:pic>
      <xdr:nvPicPr>
        <xdr:cNvPr id="13" name="Imagen 12">
          <a:extLst>
            <a:ext uri="{FF2B5EF4-FFF2-40B4-BE49-F238E27FC236}">
              <a16:creationId xmlns:a16="http://schemas.microsoft.com/office/drawing/2014/main" id="{E2B6CCFF-B22A-4585-AEDF-40DD4A5F69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3903303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330</xdr:row>
      <xdr:rowOff>79928</xdr:rowOff>
    </xdr:from>
    <xdr:ext cx="1691126" cy="847724"/>
    <xdr:pic>
      <xdr:nvPicPr>
        <xdr:cNvPr id="15" name="Imagen 14">
          <a:extLst>
            <a:ext uri="{FF2B5EF4-FFF2-40B4-BE49-F238E27FC236}">
              <a16:creationId xmlns:a16="http://schemas.microsoft.com/office/drawing/2014/main" id="{9F12CF28-A8E0-4AE6-9477-AB8F5C8D58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47620884"/>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387</xdr:row>
      <xdr:rowOff>79928</xdr:rowOff>
    </xdr:from>
    <xdr:ext cx="1691126" cy="847724"/>
    <xdr:pic>
      <xdr:nvPicPr>
        <xdr:cNvPr id="17" name="Imagen 16">
          <a:extLst>
            <a:ext uri="{FF2B5EF4-FFF2-40B4-BE49-F238E27FC236}">
              <a16:creationId xmlns:a16="http://schemas.microsoft.com/office/drawing/2014/main" id="{505A28D8-1C0A-4904-984F-E73A517B0F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56956785"/>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444</xdr:row>
      <xdr:rowOff>79928</xdr:rowOff>
    </xdr:from>
    <xdr:ext cx="1691126" cy="847724"/>
    <xdr:pic>
      <xdr:nvPicPr>
        <xdr:cNvPr id="18" name="Imagen 17">
          <a:extLst>
            <a:ext uri="{FF2B5EF4-FFF2-40B4-BE49-F238E27FC236}">
              <a16:creationId xmlns:a16="http://schemas.microsoft.com/office/drawing/2014/main" id="{D6BA8E74-E6A1-4091-8F85-89D3DF7AFB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66628862"/>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501</xdr:row>
      <xdr:rowOff>79928</xdr:rowOff>
    </xdr:from>
    <xdr:ext cx="1691126" cy="847724"/>
    <xdr:pic>
      <xdr:nvPicPr>
        <xdr:cNvPr id="19" name="Imagen 18">
          <a:extLst>
            <a:ext uri="{FF2B5EF4-FFF2-40B4-BE49-F238E27FC236}">
              <a16:creationId xmlns:a16="http://schemas.microsoft.com/office/drawing/2014/main" id="{57480428-6CBC-403F-AC22-7F695CD6F4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76300939"/>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558</xdr:row>
      <xdr:rowOff>79928</xdr:rowOff>
    </xdr:from>
    <xdr:ext cx="1691126" cy="847724"/>
    <xdr:pic>
      <xdr:nvPicPr>
        <xdr:cNvPr id="20" name="Imagen 19">
          <a:extLst>
            <a:ext uri="{FF2B5EF4-FFF2-40B4-BE49-F238E27FC236}">
              <a16:creationId xmlns:a16="http://schemas.microsoft.com/office/drawing/2014/main" id="{22C52BA3-D828-4169-9A45-B778E5DFC9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8599402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615</xdr:row>
      <xdr:rowOff>79928</xdr:rowOff>
    </xdr:from>
    <xdr:ext cx="1691126" cy="847724"/>
    <xdr:pic>
      <xdr:nvPicPr>
        <xdr:cNvPr id="21" name="Imagen 20">
          <a:extLst>
            <a:ext uri="{FF2B5EF4-FFF2-40B4-BE49-F238E27FC236}">
              <a16:creationId xmlns:a16="http://schemas.microsoft.com/office/drawing/2014/main" id="{0F1CFCBB-81F4-4BEB-933A-FA3A3883AB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66628862"/>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729</xdr:row>
      <xdr:rowOff>79928</xdr:rowOff>
    </xdr:from>
    <xdr:ext cx="1691126" cy="847724"/>
    <xdr:pic>
      <xdr:nvPicPr>
        <xdr:cNvPr id="22" name="Imagen 21">
          <a:extLst>
            <a:ext uri="{FF2B5EF4-FFF2-40B4-BE49-F238E27FC236}">
              <a16:creationId xmlns:a16="http://schemas.microsoft.com/office/drawing/2014/main" id="{BE67A291-B731-45EE-8E46-ACC3492B80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76300939"/>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786</xdr:row>
      <xdr:rowOff>79928</xdr:rowOff>
    </xdr:from>
    <xdr:ext cx="1691126" cy="847724"/>
    <xdr:pic>
      <xdr:nvPicPr>
        <xdr:cNvPr id="23" name="Imagen 22">
          <a:extLst>
            <a:ext uri="{FF2B5EF4-FFF2-40B4-BE49-F238E27FC236}">
              <a16:creationId xmlns:a16="http://schemas.microsoft.com/office/drawing/2014/main" id="{13D0A1FA-2F83-45C9-A094-E4553C2292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8599402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845</xdr:row>
      <xdr:rowOff>79928</xdr:rowOff>
    </xdr:from>
    <xdr:ext cx="1691126" cy="847724"/>
    <xdr:pic>
      <xdr:nvPicPr>
        <xdr:cNvPr id="3" name="Imagen 2">
          <a:extLst>
            <a:ext uri="{FF2B5EF4-FFF2-40B4-BE49-F238E27FC236}">
              <a16:creationId xmlns:a16="http://schemas.microsoft.com/office/drawing/2014/main" id="{1FA9E3D7-B0C3-42DE-9130-45230BDD83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2517175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904</xdr:row>
      <xdr:rowOff>79928</xdr:rowOff>
    </xdr:from>
    <xdr:ext cx="1691126" cy="847724"/>
    <xdr:pic>
      <xdr:nvPicPr>
        <xdr:cNvPr id="4" name="Imagen 3">
          <a:extLst>
            <a:ext uri="{FF2B5EF4-FFF2-40B4-BE49-F238E27FC236}">
              <a16:creationId xmlns:a16="http://schemas.microsoft.com/office/drawing/2014/main" id="{B3E3101F-5310-41CB-B48E-BF353379E4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3523015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961</xdr:row>
      <xdr:rowOff>79928</xdr:rowOff>
    </xdr:from>
    <xdr:ext cx="1691126" cy="847724"/>
    <xdr:pic>
      <xdr:nvPicPr>
        <xdr:cNvPr id="6" name="Imagen 5">
          <a:extLst>
            <a:ext uri="{FF2B5EF4-FFF2-40B4-BE49-F238E27FC236}">
              <a16:creationId xmlns:a16="http://schemas.microsoft.com/office/drawing/2014/main" id="{CDE538AA-2137-4281-8E4E-AB6B1A57DD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4534570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1018</xdr:row>
      <xdr:rowOff>79928</xdr:rowOff>
    </xdr:from>
    <xdr:ext cx="1691126" cy="847724"/>
    <xdr:pic>
      <xdr:nvPicPr>
        <xdr:cNvPr id="8" name="Imagen 7">
          <a:extLst>
            <a:ext uri="{FF2B5EF4-FFF2-40B4-BE49-F238E27FC236}">
              <a16:creationId xmlns:a16="http://schemas.microsoft.com/office/drawing/2014/main" id="{519189E5-8583-442A-88D9-A45207618E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5512787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1074</xdr:row>
      <xdr:rowOff>79928</xdr:rowOff>
    </xdr:from>
    <xdr:ext cx="1691126" cy="847724"/>
    <xdr:pic>
      <xdr:nvPicPr>
        <xdr:cNvPr id="11" name="Imagen 10">
          <a:extLst>
            <a:ext uri="{FF2B5EF4-FFF2-40B4-BE49-F238E27FC236}">
              <a16:creationId xmlns:a16="http://schemas.microsoft.com/office/drawing/2014/main" id="{7A055353-80A7-47DA-BAA6-888F0B4437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6489100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1131</xdr:row>
      <xdr:rowOff>79928</xdr:rowOff>
    </xdr:from>
    <xdr:ext cx="1691126" cy="847724"/>
    <xdr:pic>
      <xdr:nvPicPr>
        <xdr:cNvPr id="12" name="Imagen 11">
          <a:extLst>
            <a:ext uri="{FF2B5EF4-FFF2-40B4-BE49-F238E27FC236}">
              <a16:creationId xmlns:a16="http://schemas.microsoft.com/office/drawing/2014/main" id="{E6E0EB3A-6BE4-4164-A0F4-20B374798F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7433027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1188</xdr:row>
      <xdr:rowOff>79928</xdr:rowOff>
    </xdr:from>
    <xdr:ext cx="1691126" cy="847724"/>
    <xdr:pic>
      <xdr:nvPicPr>
        <xdr:cNvPr id="14" name="Imagen 13">
          <a:extLst>
            <a:ext uri="{FF2B5EF4-FFF2-40B4-BE49-F238E27FC236}">
              <a16:creationId xmlns:a16="http://schemas.microsoft.com/office/drawing/2014/main" id="{CDE9F9CA-39D4-4101-93BE-98C9E5DAF6A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843696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672</xdr:row>
      <xdr:rowOff>79928</xdr:rowOff>
    </xdr:from>
    <xdr:ext cx="1691126" cy="847724"/>
    <xdr:pic>
      <xdr:nvPicPr>
        <xdr:cNvPr id="16" name="Imagen 15">
          <a:extLst>
            <a:ext uri="{FF2B5EF4-FFF2-40B4-BE49-F238E27FC236}">
              <a16:creationId xmlns:a16="http://schemas.microsoft.com/office/drawing/2014/main" id="{02C8A03A-3943-4AB5-8F98-7585CA45E3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058836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276225</xdr:colOff>
      <xdr:row>1246</xdr:row>
      <xdr:rowOff>79928</xdr:rowOff>
    </xdr:from>
    <xdr:ext cx="1691126" cy="847724"/>
    <xdr:pic>
      <xdr:nvPicPr>
        <xdr:cNvPr id="24" name="Imagen 23">
          <a:extLst>
            <a:ext uri="{FF2B5EF4-FFF2-40B4-BE49-F238E27FC236}">
              <a16:creationId xmlns:a16="http://schemas.microsoft.com/office/drawing/2014/main" id="{D2867781-C365-43AC-9689-2495871E57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1557055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240195</xdr:colOff>
      <xdr:row>1303</xdr:row>
      <xdr:rowOff>121341</xdr:rowOff>
    </xdr:from>
    <xdr:ext cx="1691126" cy="847724"/>
    <xdr:pic>
      <xdr:nvPicPr>
        <xdr:cNvPr id="25" name="Imagen 24">
          <a:extLst>
            <a:ext uri="{FF2B5EF4-FFF2-40B4-BE49-F238E27FC236}">
              <a16:creationId xmlns:a16="http://schemas.microsoft.com/office/drawing/2014/main" id="{8BAED062-7C33-4A34-B02B-24B973C182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0195" y="22712279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1365</xdr:row>
      <xdr:rowOff>21950</xdr:rowOff>
    </xdr:from>
    <xdr:ext cx="1691126" cy="847724"/>
    <xdr:pic>
      <xdr:nvPicPr>
        <xdr:cNvPr id="26" name="Imagen 25">
          <a:extLst>
            <a:ext uri="{FF2B5EF4-FFF2-40B4-BE49-F238E27FC236}">
              <a16:creationId xmlns:a16="http://schemas.microsoft.com/office/drawing/2014/main" id="{4FCDA69E-962C-43ED-A0FB-0C2FA6B309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23775766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1426</xdr:row>
      <xdr:rowOff>21950</xdr:rowOff>
    </xdr:from>
    <xdr:ext cx="1691126" cy="847724"/>
    <xdr:pic>
      <xdr:nvPicPr>
        <xdr:cNvPr id="27" name="Imagen 26">
          <a:extLst>
            <a:ext uri="{FF2B5EF4-FFF2-40B4-BE49-F238E27FC236}">
              <a16:creationId xmlns:a16="http://schemas.microsoft.com/office/drawing/2014/main" id="{F1342AD4-8363-4183-A5F8-A6B7C864F0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23775766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1484</xdr:row>
      <xdr:rowOff>21950</xdr:rowOff>
    </xdr:from>
    <xdr:ext cx="1691126" cy="847724"/>
    <xdr:pic>
      <xdr:nvPicPr>
        <xdr:cNvPr id="28" name="Imagen 27">
          <a:extLst>
            <a:ext uri="{FF2B5EF4-FFF2-40B4-BE49-F238E27FC236}">
              <a16:creationId xmlns:a16="http://schemas.microsoft.com/office/drawing/2014/main" id="{35CA1E8B-5371-41EE-BB33-DCD620315D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248607885"/>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339587</xdr:colOff>
      <xdr:row>1543</xdr:row>
      <xdr:rowOff>33130</xdr:rowOff>
    </xdr:from>
    <xdr:ext cx="1691126" cy="847724"/>
    <xdr:pic>
      <xdr:nvPicPr>
        <xdr:cNvPr id="29" name="Imagen 28">
          <a:extLst>
            <a:ext uri="{FF2B5EF4-FFF2-40B4-BE49-F238E27FC236}">
              <a16:creationId xmlns:a16="http://schemas.microsoft.com/office/drawing/2014/main" id="{34E3B147-BFC3-45DE-8D26-EFC6CB4E0A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587" y="270319500"/>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1601</xdr:row>
      <xdr:rowOff>21950</xdr:rowOff>
    </xdr:from>
    <xdr:ext cx="1691126" cy="847724"/>
    <xdr:pic>
      <xdr:nvPicPr>
        <xdr:cNvPr id="32" name="Imagen 31">
          <a:extLst>
            <a:ext uri="{FF2B5EF4-FFF2-40B4-BE49-F238E27FC236}">
              <a16:creationId xmlns:a16="http://schemas.microsoft.com/office/drawing/2014/main" id="{433FEA36-174F-4729-8069-91F360288D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27887253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1669</xdr:row>
      <xdr:rowOff>21950</xdr:rowOff>
    </xdr:from>
    <xdr:ext cx="1691126" cy="847724"/>
    <xdr:pic>
      <xdr:nvPicPr>
        <xdr:cNvPr id="33" name="Imagen 32">
          <a:extLst>
            <a:ext uri="{FF2B5EF4-FFF2-40B4-BE49-F238E27FC236}">
              <a16:creationId xmlns:a16="http://schemas.microsoft.com/office/drawing/2014/main" id="{B586A7B5-1B70-48F5-BA8B-CDA8D11C22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288803385"/>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281608</xdr:colOff>
      <xdr:row>1716</xdr:row>
      <xdr:rowOff>103534</xdr:rowOff>
    </xdr:from>
    <xdr:ext cx="1691126" cy="847724"/>
    <xdr:pic>
      <xdr:nvPicPr>
        <xdr:cNvPr id="34" name="Imagen 33">
          <a:extLst>
            <a:ext uri="{FF2B5EF4-FFF2-40B4-BE49-F238E27FC236}">
              <a16:creationId xmlns:a16="http://schemas.microsoft.com/office/drawing/2014/main" id="{1F4BD251-FB27-4019-8DA5-42160279AB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608" y="323514556"/>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1771</xdr:row>
      <xdr:rowOff>21950</xdr:rowOff>
    </xdr:from>
    <xdr:ext cx="1691126" cy="847724"/>
    <xdr:pic>
      <xdr:nvPicPr>
        <xdr:cNvPr id="35" name="Imagen 34">
          <a:extLst>
            <a:ext uri="{FF2B5EF4-FFF2-40B4-BE49-F238E27FC236}">
              <a16:creationId xmlns:a16="http://schemas.microsoft.com/office/drawing/2014/main" id="{594FF8E1-8852-4E6A-9E66-8E2539787D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16748907"/>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1825</xdr:row>
      <xdr:rowOff>21950</xdr:rowOff>
    </xdr:from>
    <xdr:ext cx="1691126" cy="847724"/>
    <xdr:pic>
      <xdr:nvPicPr>
        <xdr:cNvPr id="36" name="Imagen 35">
          <a:extLst>
            <a:ext uri="{FF2B5EF4-FFF2-40B4-BE49-F238E27FC236}">
              <a16:creationId xmlns:a16="http://schemas.microsoft.com/office/drawing/2014/main" id="{4358229D-427C-4DA7-8BF0-BA7A46E172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27466602"/>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1881</xdr:row>
      <xdr:rowOff>21950</xdr:rowOff>
    </xdr:from>
    <xdr:ext cx="1691126" cy="847724"/>
    <xdr:pic>
      <xdr:nvPicPr>
        <xdr:cNvPr id="37" name="Imagen 36">
          <a:extLst>
            <a:ext uri="{FF2B5EF4-FFF2-40B4-BE49-F238E27FC236}">
              <a16:creationId xmlns:a16="http://schemas.microsoft.com/office/drawing/2014/main" id="{50A3E377-8557-42DA-A008-2900544CAA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414559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1937</xdr:row>
      <xdr:rowOff>21950</xdr:rowOff>
    </xdr:from>
    <xdr:ext cx="1691126" cy="847724"/>
    <xdr:pic>
      <xdr:nvPicPr>
        <xdr:cNvPr id="38" name="Imagen 37">
          <a:extLst>
            <a:ext uri="{FF2B5EF4-FFF2-40B4-BE49-F238E27FC236}">
              <a16:creationId xmlns:a16="http://schemas.microsoft.com/office/drawing/2014/main" id="{137A83FE-4D6F-4FAF-A30A-6D63491B5D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51171428"/>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1997</xdr:row>
      <xdr:rowOff>21950</xdr:rowOff>
    </xdr:from>
    <xdr:ext cx="1691126" cy="847724"/>
    <xdr:pic>
      <xdr:nvPicPr>
        <xdr:cNvPr id="39" name="Imagen 38">
          <a:extLst>
            <a:ext uri="{FF2B5EF4-FFF2-40B4-BE49-F238E27FC236}">
              <a16:creationId xmlns:a16="http://schemas.microsoft.com/office/drawing/2014/main" id="{659EE700-7EFC-49AE-851F-BE47E718AB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61127124"/>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2056</xdr:row>
      <xdr:rowOff>21950</xdr:rowOff>
    </xdr:from>
    <xdr:ext cx="1691126" cy="847724"/>
    <xdr:pic>
      <xdr:nvPicPr>
        <xdr:cNvPr id="40" name="Imagen 39">
          <a:extLst>
            <a:ext uri="{FF2B5EF4-FFF2-40B4-BE49-F238E27FC236}">
              <a16:creationId xmlns:a16="http://schemas.microsoft.com/office/drawing/2014/main" id="{B5418EFA-31B7-4971-ADA7-AAEFFC3A6C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71753711"/>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2116</xdr:row>
      <xdr:rowOff>21950</xdr:rowOff>
    </xdr:from>
    <xdr:ext cx="1691126" cy="847724"/>
    <xdr:pic>
      <xdr:nvPicPr>
        <xdr:cNvPr id="42" name="Imagen 41">
          <a:extLst>
            <a:ext uri="{FF2B5EF4-FFF2-40B4-BE49-F238E27FC236}">
              <a16:creationId xmlns:a16="http://schemas.microsoft.com/office/drawing/2014/main" id="{75EDE012-ECBF-4F3E-9CBF-2183D5187C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82140102"/>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2176</xdr:row>
      <xdr:rowOff>21950</xdr:rowOff>
    </xdr:from>
    <xdr:ext cx="1691126" cy="847724"/>
    <xdr:pic>
      <xdr:nvPicPr>
        <xdr:cNvPr id="44" name="Imagen 43">
          <a:extLst>
            <a:ext uri="{FF2B5EF4-FFF2-40B4-BE49-F238E27FC236}">
              <a16:creationId xmlns:a16="http://schemas.microsoft.com/office/drawing/2014/main" id="{6721A3B9-6A50-41ED-ADB0-AFCF4D2183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392659015"/>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248478</xdr:colOff>
      <xdr:row>2236</xdr:row>
      <xdr:rowOff>21950</xdr:rowOff>
    </xdr:from>
    <xdr:ext cx="1691126" cy="847724"/>
    <xdr:pic>
      <xdr:nvPicPr>
        <xdr:cNvPr id="46" name="Imagen 45">
          <a:extLst>
            <a:ext uri="{FF2B5EF4-FFF2-40B4-BE49-F238E27FC236}">
              <a16:creationId xmlns:a16="http://schemas.microsoft.com/office/drawing/2014/main" id="{892695F2-6896-47EA-980C-BE4D8130F3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478" y="403003993"/>
          <a:ext cx="1691126"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347869</xdr:colOff>
      <xdr:row>49</xdr:row>
      <xdr:rowOff>48165</xdr:rowOff>
    </xdr:from>
    <xdr:to>
      <xdr:col>9</xdr:col>
      <xdr:colOff>356153</xdr:colOff>
      <xdr:row>50</xdr:row>
      <xdr:rowOff>254856</xdr:rowOff>
    </xdr:to>
    <xdr:pic>
      <xdr:nvPicPr>
        <xdr:cNvPr id="31" name="Imagen 30">
          <a:extLst>
            <a:ext uri="{FF2B5EF4-FFF2-40B4-BE49-F238E27FC236}">
              <a16:creationId xmlns:a16="http://schemas.microsoft.com/office/drawing/2014/main" id="{0E08658A-7283-1656-8359-BAEDC063D66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432361"/>
          <a:ext cx="770284" cy="372343"/>
        </a:xfrm>
        <a:prstGeom prst="rect">
          <a:avLst/>
        </a:prstGeom>
      </xdr:spPr>
    </xdr:pic>
    <xdr:clientData/>
  </xdr:twoCellAnchor>
  <xdr:oneCellAnchor>
    <xdr:from>
      <xdr:col>7</xdr:col>
      <xdr:colOff>347869</xdr:colOff>
      <xdr:row>104</xdr:row>
      <xdr:rowOff>48165</xdr:rowOff>
    </xdr:from>
    <xdr:ext cx="770284" cy="372343"/>
    <xdr:pic>
      <xdr:nvPicPr>
        <xdr:cNvPr id="41" name="Imagen 40">
          <a:extLst>
            <a:ext uri="{FF2B5EF4-FFF2-40B4-BE49-F238E27FC236}">
              <a16:creationId xmlns:a16="http://schemas.microsoft.com/office/drawing/2014/main" id="{6ABBE247-F626-4D68-9A80-AF510CA7348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159</xdr:row>
      <xdr:rowOff>48165</xdr:rowOff>
    </xdr:from>
    <xdr:ext cx="770284" cy="372343"/>
    <xdr:pic>
      <xdr:nvPicPr>
        <xdr:cNvPr id="43" name="Imagen 42">
          <a:extLst>
            <a:ext uri="{FF2B5EF4-FFF2-40B4-BE49-F238E27FC236}">
              <a16:creationId xmlns:a16="http://schemas.microsoft.com/office/drawing/2014/main" id="{19F8810F-D98B-4148-9A96-42668BF9CBD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214</xdr:row>
      <xdr:rowOff>48165</xdr:rowOff>
    </xdr:from>
    <xdr:ext cx="770284" cy="372343"/>
    <xdr:pic>
      <xdr:nvPicPr>
        <xdr:cNvPr id="45" name="Imagen 44">
          <a:extLst>
            <a:ext uri="{FF2B5EF4-FFF2-40B4-BE49-F238E27FC236}">
              <a16:creationId xmlns:a16="http://schemas.microsoft.com/office/drawing/2014/main" id="{D9418928-9A6C-446C-9F96-CD72BE65DE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269</xdr:row>
      <xdr:rowOff>48165</xdr:rowOff>
    </xdr:from>
    <xdr:ext cx="770284" cy="372343"/>
    <xdr:pic>
      <xdr:nvPicPr>
        <xdr:cNvPr id="47" name="Imagen 46">
          <a:extLst>
            <a:ext uri="{FF2B5EF4-FFF2-40B4-BE49-F238E27FC236}">
              <a16:creationId xmlns:a16="http://schemas.microsoft.com/office/drawing/2014/main" id="{EFB360A6-CDD3-468F-BEF0-E57B84CF1E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324</xdr:row>
      <xdr:rowOff>48165</xdr:rowOff>
    </xdr:from>
    <xdr:ext cx="770284" cy="372343"/>
    <xdr:pic>
      <xdr:nvPicPr>
        <xdr:cNvPr id="48" name="Imagen 47">
          <a:extLst>
            <a:ext uri="{FF2B5EF4-FFF2-40B4-BE49-F238E27FC236}">
              <a16:creationId xmlns:a16="http://schemas.microsoft.com/office/drawing/2014/main" id="{2CE7C4B6-C6E8-4CCD-AF12-9DAFA16986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381</xdr:row>
      <xdr:rowOff>48165</xdr:rowOff>
    </xdr:from>
    <xdr:ext cx="770284" cy="372343"/>
    <xdr:pic>
      <xdr:nvPicPr>
        <xdr:cNvPr id="49" name="Imagen 48">
          <a:extLst>
            <a:ext uri="{FF2B5EF4-FFF2-40B4-BE49-F238E27FC236}">
              <a16:creationId xmlns:a16="http://schemas.microsoft.com/office/drawing/2014/main" id="{C78CCD49-A21F-43C4-BCB7-3FBCCFD7E70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438</xdr:row>
      <xdr:rowOff>48165</xdr:rowOff>
    </xdr:from>
    <xdr:ext cx="770284" cy="372343"/>
    <xdr:pic>
      <xdr:nvPicPr>
        <xdr:cNvPr id="50" name="Imagen 49">
          <a:extLst>
            <a:ext uri="{FF2B5EF4-FFF2-40B4-BE49-F238E27FC236}">
              <a16:creationId xmlns:a16="http://schemas.microsoft.com/office/drawing/2014/main" id="{2FA5D952-50D3-4F74-BE29-E58FE1C44C8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495</xdr:row>
      <xdr:rowOff>48165</xdr:rowOff>
    </xdr:from>
    <xdr:ext cx="770284" cy="372343"/>
    <xdr:pic>
      <xdr:nvPicPr>
        <xdr:cNvPr id="51" name="Imagen 50">
          <a:extLst>
            <a:ext uri="{FF2B5EF4-FFF2-40B4-BE49-F238E27FC236}">
              <a16:creationId xmlns:a16="http://schemas.microsoft.com/office/drawing/2014/main" id="{E4441C6F-89D6-4071-8215-E8068CD3F00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552</xdr:row>
      <xdr:rowOff>48165</xdr:rowOff>
    </xdr:from>
    <xdr:ext cx="770284" cy="372343"/>
    <xdr:pic>
      <xdr:nvPicPr>
        <xdr:cNvPr id="52" name="Imagen 51">
          <a:extLst>
            <a:ext uri="{FF2B5EF4-FFF2-40B4-BE49-F238E27FC236}">
              <a16:creationId xmlns:a16="http://schemas.microsoft.com/office/drawing/2014/main" id="{1B02D454-79F9-4321-9FA3-1E776BEB64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609</xdr:row>
      <xdr:rowOff>48165</xdr:rowOff>
    </xdr:from>
    <xdr:ext cx="770284" cy="372343"/>
    <xdr:pic>
      <xdr:nvPicPr>
        <xdr:cNvPr id="53" name="Imagen 52">
          <a:extLst>
            <a:ext uri="{FF2B5EF4-FFF2-40B4-BE49-F238E27FC236}">
              <a16:creationId xmlns:a16="http://schemas.microsoft.com/office/drawing/2014/main" id="{8565E534-7970-4CA4-802B-273D30655D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666</xdr:row>
      <xdr:rowOff>48165</xdr:rowOff>
    </xdr:from>
    <xdr:ext cx="770284" cy="372343"/>
    <xdr:pic>
      <xdr:nvPicPr>
        <xdr:cNvPr id="54" name="Imagen 53">
          <a:extLst>
            <a:ext uri="{FF2B5EF4-FFF2-40B4-BE49-F238E27FC236}">
              <a16:creationId xmlns:a16="http://schemas.microsoft.com/office/drawing/2014/main" id="{533ADE67-924A-4BE9-94B8-AF467055E2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723</xdr:row>
      <xdr:rowOff>48165</xdr:rowOff>
    </xdr:from>
    <xdr:ext cx="770284" cy="372343"/>
    <xdr:pic>
      <xdr:nvPicPr>
        <xdr:cNvPr id="55" name="Imagen 54">
          <a:extLst>
            <a:ext uri="{FF2B5EF4-FFF2-40B4-BE49-F238E27FC236}">
              <a16:creationId xmlns:a16="http://schemas.microsoft.com/office/drawing/2014/main" id="{543AB6A5-4180-4F8D-9E3C-8AE3A9813F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780</xdr:row>
      <xdr:rowOff>48165</xdr:rowOff>
    </xdr:from>
    <xdr:ext cx="770284" cy="372343"/>
    <xdr:pic>
      <xdr:nvPicPr>
        <xdr:cNvPr id="56" name="Imagen 55">
          <a:extLst>
            <a:ext uri="{FF2B5EF4-FFF2-40B4-BE49-F238E27FC236}">
              <a16:creationId xmlns:a16="http://schemas.microsoft.com/office/drawing/2014/main" id="{0956FCD4-C2B0-43FF-8269-D55B33FCA85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839</xdr:row>
      <xdr:rowOff>48165</xdr:rowOff>
    </xdr:from>
    <xdr:ext cx="770284" cy="372343"/>
    <xdr:pic>
      <xdr:nvPicPr>
        <xdr:cNvPr id="57" name="Imagen 56">
          <a:extLst>
            <a:ext uri="{FF2B5EF4-FFF2-40B4-BE49-F238E27FC236}">
              <a16:creationId xmlns:a16="http://schemas.microsoft.com/office/drawing/2014/main" id="{AC97FC5A-3F1F-4EFF-90A9-6B0FE6D4800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898</xdr:row>
      <xdr:rowOff>48165</xdr:rowOff>
    </xdr:from>
    <xdr:ext cx="770284" cy="372343"/>
    <xdr:pic>
      <xdr:nvPicPr>
        <xdr:cNvPr id="58" name="Imagen 57">
          <a:extLst>
            <a:ext uri="{FF2B5EF4-FFF2-40B4-BE49-F238E27FC236}">
              <a16:creationId xmlns:a16="http://schemas.microsoft.com/office/drawing/2014/main" id="{49A37512-C302-48A0-9975-1F64E4E745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955</xdr:row>
      <xdr:rowOff>48165</xdr:rowOff>
    </xdr:from>
    <xdr:ext cx="770284" cy="372343"/>
    <xdr:pic>
      <xdr:nvPicPr>
        <xdr:cNvPr id="59" name="Imagen 58">
          <a:extLst>
            <a:ext uri="{FF2B5EF4-FFF2-40B4-BE49-F238E27FC236}">
              <a16:creationId xmlns:a16="http://schemas.microsoft.com/office/drawing/2014/main" id="{3FE96CA7-8C91-4B19-8A3D-81EA6E58F8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1012</xdr:row>
      <xdr:rowOff>48165</xdr:rowOff>
    </xdr:from>
    <xdr:ext cx="770284" cy="372343"/>
    <xdr:pic>
      <xdr:nvPicPr>
        <xdr:cNvPr id="60" name="Imagen 59">
          <a:extLst>
            <a:ext uri="{FF2B5EF4-FFF2-40B4-BE49-F238E27FC236}">
              <a16:creationId xmlns:a16="http://schemas.microsoft.com/office/drawing/2014/main" id="{C1BE1DC7-6AAD-4386-AD6F-A13BD922E5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1068</xdr:row>
      <xdr:rowOff>48165</xdr:rowOff>
    </xdr:from>
    <xdr:ext cx="770284" cy="372343"/>
    <xdr:pic>
      <xdr:nvPicPr>
        <xdr:cNvPr id="61" name="Imagen 60">
          <a:extLst>
            <a:ext uri="{FF2B5EF4-FFF2-40B4-BE49-F238E27FC236}">
              <a16:creationId xmlns:a16="http://schemas.microsoft.com/office/drawing/2014/main" id="{D9DDA20B-6E7D-4D3E-A206-87B8DC8474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1125</xdr:row>
      <xdr:rowOff>48165</xdr:rowOff>
    </xdr:from>
    <xdr:ext cx="770284" cy="372343"/>
    <xdr:pic>
      <xdr:nvPicPr>
        <xdr:cNvPr id="62" name="Imagen 61">
          <a:extLst>
            <a:ext uri="{FF2B5EF4-FFF2-40B4-BE49-F238E27FC236}">
              <a16:creationId xmlns:a16="http://schemas.microsoft.com/office/drawing/2014/main" id="{0D5099BF-BA5F-4C0D-A401-0B42E93C65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1182</xdr:row>
      <xdr:rowOff>48165</xdr:rowOff>
    </xdr:from>
    <xdr:ext cx="770284" cy="372343"/>
    <xdr:pic>
      <xdr:nvPicPr>
        <xdr:cNvPr id="63" name="Imagen 62">
          <a:extLst>
            <a:ext uri="{FF2B5EF4-FFF2-40B4-BE49-F238E27FC236}">
              <a16:creationId xmlns:a16="http://schemas.microsoft.com/office/drawing/2014/main" id="{14F52D5B-A2E7-44C5-A736-57C66AA944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1240</xdr:row>
      <xdr:rowOff>48165</xdr:rowOff>
    </xdr:from>
    <xdr:ext cx="770284" cy="372343"/>
    <xdr:pic>
      <xdr:nvPicPr>
        <xdr:cNvPr id="64" name="Imagen 63">
          <a:extLst>
            <a:ext uri="{FF2B5EF4-FFF2-40B4-BE49-F238E27FC236}">
              <a16:creationId xmlns:a16="http://schemas.microsoft.com/office/drawing/2014/main" id="{77DF7DE8-BA9F-4C7B-B1B7-FD663EF42B4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1297</xdr:row>
      <xdr:rowOff>48165</xdr:rowOff>
    </xdr:from>
    <xdr:ext cx="770284" cy="372343"/>
    <xdr:pic>
      <xdr:nvPicPr>
        <xdr:cNvPr id="65" name="Imagen 64">
          <a:extLst>
            <a:ext uri="{FF2B5EF4-FFF2-40B4-BE49-F238E27FC236}">
              <a16:creationId xmlns:a16="http://schemas.microsoft.com/office/drawing/2014/main" id="{4C881938-3279-4489-BECA-AF7CD4B8C9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1359</xdr:row>
      <xdr:rowOff>48165</xdr:rowOff>
    </xdr:from>
    <xdr:ext cx="770284" cy="372343"/>
    <xdr:pic>
      <xdr:nvPicPr>
        <xdr:cNvPr id="66" name="Imagen 65">
          <a:extLst>
            <a:ext uri="{FF2B5EF4-FFF2-40B4-BE49-F238E27FC236}">
              <a16:creationId xmlns:a16="http://schemas.microsoft.com/office/drawing/2014/main" id="{4F8E857B-819E-4524-8BF7-DBCAA80825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1420</xdr:row>
      <xdr:rowOff>48165</xdr:rowOff>
    </xdr:from>
    <xdr:ext cx="770284" cy="372343"/>
    <xdr:pic>
      <xdr:nvPicPr>
        <xdr:cNvPr id="67" name="Imagen 66">
          <a:extLst>
            <a:ext uri="{FF2B5EF4-FFF2-40B4-BE49-F238E27FC236}">
              <a16:creationId xmlns:a16="http://schemas.microsoft.com/office/drawing/2014/main" id="{0C4EDEEF-63C1-4E7B-8497-02996479F0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1478</xdr:row>
      <xdr:rowOff>48165</xdr:rowOff>
    </xdr:from>
    <xdr:ext cx="770284" cy="372343"/>
    <xdr:pic>
      <xdr:nvPicPr>
        <xdr:cNvPr id="68" name="Imagen 67">
          <a:extLst>
            <a:ext uri="{FF2B5EF4-FFF2-40B4-BE49-F238E27FC236}">
              <a16:creationId xmlns:a16="http://schemas.microsoft.com/office/drawing/2014/main" id="{E988B24C-507B-47F5-85C6-B66131F398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1536</xdr:row>
      <xdr:rowOff>48165</xdr:rowOff>
    </xdr:from>
    <xdr:ext cx="770284" cy="372343"/>
    <xdr:pic>
      <xdr:nvPicPr>
        <xdr:cNvPr id="69" name="Imagen 68">
          <a:extLst>
            <a:ext uri="{FF2B5EF4-FFF2-40B4-BE49-F238E27FC236}">
              <a16:creationId xmlns:a16="http://schemas.microsoft.com/office/drawing/2014/main" id="{1874C3B3-5923-4587-BD18-B76CEF2C23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1595</xdr:row>
      <xdr:rowOff>48165</xdr:rowOff>
    </xdr:from>
    <xdr:ext cx="770284" cy="372343"/>
    <xdr:pic>
      <xdr:nvPicPr>
        <xdr:cNvPr id="70" name="Imagen 69">
          <a:extLst>
            <a:ext uri="{FF2B5EF4-FFF2-40B4-BE49-F238E27FC236}">
              <a16:creationId xmlns:a16="http://schemas.microsoft.com/office/drawing/2014/main" id="{9A887E71-F6AE-4887-9441-9895B206EF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1663</xdr:row>
      <xdr:rowOff>48165</xdr:rowOff>
    </xdr:from>
    <xdr:ext cx="770284" cy="372343"/>
    <xdr:pic>
      <xdr:nvPicPr>
        <xdr:cNvPr id="71" name="Imagen 70">
          <a:extLst>
            <a:ext uri="{FF2B5EF4-FFF2-40B4-BE49-F238E27FC236}">
              <a16:creationId xmlns:a16="http://schemas.microsoft.com/office/drawing/2014/main" id="{88B7BA18-0DCF-4F8C-8ED6-07B7DC1C55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1711</xdr:row>
      <xdr:rowOff>48165</xdr:rowOff>
    </xdr:from>
    <xdr:ext cx="770284" cy="372343"/>
    <xdr:pic>
      <xdr:nvPicPr>
        <xdr:cNvPr id="72" name="Imagen 71">
          <a:extLst>
            <a:ext uri="{FF2B5EF4-FFF2-40B4-BE49-F238E27FC236}">
              <a16:creationId xmlns:a16="http://schemas.microsoft.com/office/drawing/2014/main" id="{0C3FE7C2-FF03-4253-8B0C-AE900E2F14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1765</xdr:row>
      <xdr:rowOff>48165</xdr:rowOff>
    </xdr:from>
    <xdr:ext cx="770284" cy="372343"/>
    <xdr:pic>
      <xdr:nvPicPr>
        <xdr:cNvPr id="73" name="Imagen 72">
          <a:extLst>
            <a:ext uri="{FF2B5EF4-FFF2-40B4-BE49-F238E27FC236}">
              <a16:creationId xmlns:a16="http://schemas.microsoft.com/office/drawing/2014/main" id="{A5D7F2F4-D1FA-4BFE-9CC1-F7D63F06B6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356151</xdr:colOff>
      <xdr:row>1820</xdr:row>
      <xdr:rowOff>56447</xdr:rowOff>
    </xdr:from>
    <xdr:ext cx="770284" cy="372343"/>
    <xdr:pic>
      <xdr:nvPicPr>
        <xdr:cNvPr id="74" name="Imagen 73">
          <a:extLst>
            <a:ext uri="{FF2B5EF4-FFF2-40B4-BE49-F238E27FC236}">
              <a16:creationId xmlns:a16="http://schemas.microsoft.com/office/drawing/2014/main" id="{129806FC-D606-4E79-90A9-3556B4D2C0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83934" y="346459990"/>
          <a:ext cx="770284" cy="372343"/>
        </a:xfrm>
        <a:prstGeom prst="rect">
          <a:avLst/>
        </a:prstGeom>
      </xdr:spPr>
    </xdr:pic>
    <xdr:clientData/>
  </xdr:oneCellAnchor>
  <xdr:oneCellAnchor>
    <xdr:from>
      <xdr:col>7</xdr:col>
      <xdr:colOff>347869</xdr:colOff>
      <xdr:row>1875</xdr:row>
      <xdr:rowOff>48165</xdr:rowOff>
    </xdr:from>
    <xdr:ext cx="770284" cy="372343"/>
    <xdr:pic>
      <xdr:nvPicPr>
        <xdr:cNvPr id="75" name="Imagen 74">
          <a:extLst>
            <a:ext uri="{FF2B5EF4-FFF2-40B4-BE49-F238E27FC236}">
              <a16:creationId xmlns:a16="http://schemas.microsoft.com/office/drawing/2014/main" id="{7301756C-0F1B-4853-83C0-A9371977D4D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1931</xdr:row>
      <xdr:rowOff>48165</xdr:rowOff>
    </xdr:from>
    <xdr:ext cx="770284" cy="372343"/>
    <xdr:pic>
      <xdr:nvPicPr>
        <xdr:cNvPr id="76" name="Imagen 75">
          <a:extLst>
            <a:ext uri="{FF2B5EF4-FFF2-40B4-BE49-F238E27FC236}">
              <a16:creationId xmlns:a16="http://schemas.microsoft.com/office/drawing/2014/main" id="{3E2650E7-F370-4DE2-9D2B-B349190E76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1991</xdr:row>
      <xdr:rowOff>48165</xdr:rowOff>
    </xdr:from>
    <xdr:ext cx="770284" cy="372343"/>
    <xdr:pic>
      <xdr:nvPicPr>
        <xdr:cNvPr id="77" name="Imagen 76">
          <a:extLst>
            <a:ext uri="{FF2B5EF4-FFF2-40B4-BE49-F238E27FC236}">
              <a16:creationId xmlns:a16="http://schemas.microsoft.com/office/drawing/2014/main" id="{A03DCFF9-9398-4A17-8FEF-A79879F047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2050</xdr:row>
      <xdr:rowOff>48165</xdr:rowOff>
    </xdr:from>
    <xdr:ext cx="770284" cy="372343"/>
    <xdr:pic>
      <xdr:nvPicPr>
        <xdr:cNvPr id="78" name="Imagen 77">
          <a:extLst>
            <a:ext uri="{FF2B5EF4-FFF2-40B4-BE49-F238E27FC236}">
              <a16:creationId xmlns:a16="http://schemas.microsoft.com/office/drawing/2014/main" id="{9F10FC86-3E66-4F88-84E9-0A8371D732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2110</xdr:row>
      <xdr:rowOff>48165</xdr:rowOff>
    </xdr:from>
    <xdr:ext cx="770284" cy="372343"/>
    <xdr:pic>
      <xdr:nvPicPr>
        <xdr:cNvPr id="79" name="Imagen 78">
          <a:extLst>
            <a:ext uri="{FF2B5EF4-FFF2-40B4-BE49-F238E27FC236}">
              <a16:creationId xmlns:a16="http://schemas.microsoft.com/office/drawing/2014/main" id="{B0D761AC-5F79-4F97-9887-29E17371AB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2170</xdr:row>
      <xdr:rowOff>48165</xdr:rowOff>
    </xdr:from>
    <xdr:ext cx="770284" cy="372343"/>
    <xdr:pic>
      <xdr:nvPicPr>
        <xdr:cNvPr id="80" name="Imagen 79">
          <a:extLst>
            <a:ext uri="{FF2B5EF4-FFF2-40B4-BE49-F238E27FC236}">
              <a16:creationId xmlns:a16="http://schemas.microsoft.com/office/drawing/2014/main" id="{EFF8E282-7A4B-4D0F-856B-DF11AAC8C2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2230</xdr:row>
      <xdr:rowOff>48165</xdr:rowOff>
    </xdr:from>
    <xdr:ext cx="770284" cy="372343"/>
    <xdr:pic>
      <xdr:nvPicPr>
        <xdr:cNvPr id="81" name="Imagen 80">
          <a:extLst>
            <a:ext uri="{FF2B5EF4-FFF2-40B4-BE49-F238E27FC236}">
              <a16:creationId xmlns:a16="http://schemas.microsoft.com/office/drawing/2014/main" id="{F1AF1657-61E6-40C3-94B5-B301B2A329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oneCellAnchor>
    <xdr:from>
      <xdr:col>7</xdr:col>
      <xdr:colOff>347869</xdr:colOff>
      <xdr:row>2285</xdr:row>
      <xdr:rowOff>48165</xdr:rowOff>
    </xdr:from>
    <xdr:ext cx="770284" cy="372343"/>
    <xdr:pic>
      <xdr:nvPicPr>
        <xdr:cNvPr id="82" name="Imagen 81">
          <a:extLst>
            <a:ext uri="{FF2B5EF4-FFF2-40B4-BE49-F238E27FC236}">
              <a16:creationId xmlns:a16="http://schemas.microsoft.com/office/drawing/2014/main" id="{20260B87-4206-46A1-8400-7E7C9A4526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5652" y="9183882"/>
          <a:ext cx="770284" cy="37234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400051</xdr:colOff>
      <xdr:row>29</xdr:row>
      <xdr:rowOff>27664</xdr:rowOff>
    </xdr:from>
    <xdr:to>
      <xdr:col>1</xdr:col>
      <xdr:colOff>857251</xdr:colOff>
      <xdr:row>31</xdr:row>
      <xdr:rowOff>118195</xdr:rowOff>
    </xdr:to>
    <xdr:pic>
      <xdr:nvPicPr>
        <xdr:cNvPr id="2" name="Imagen 1">
          <a:extLst>
            <a:ext uri="{FF2B5EF4-FFF2-40B4-BE49-F238E27FC236}">
              <a16:creationId xmlns:a16="http://schemas.microsoft.com/office/drawing/2014/main" id="{34720A79-F400-4D7C-8DFB-0233C00F51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51" y="38794414"/>
          <a:ext cx="857250" cy="4143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161925</xdr:colOff>
      <xdr:row>56</xdr:row>
      <xdr:rowOff>76200</xdr:rowOff>
    </xdr:from>
    <xdr:to>
      <xdr:col>1</xdr:col>
      <xdr:colOff>641331</xdr:colOff>
      <xdr:row>59</xdr:row>
      <xdr:rowOff>133350</xdr:rowOff>
    </xdr:to>
    <xdr:pic>
      <xdr:nvPicPr>
        <xdr:cNvPr id="6" name="Imagen 5">
          <a:extLst>
            <a:ext uri="{FF2B5EF4-FFF2-40B4-BE49-F238E27FC236}">
              <a16:creationId xmlns:a16="http://schemas.microsoft.com/office/drawing/2014/main" id="{A482CD54-112E-8D1F-BE5C-D06318868E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13211175"/>
          <a:ext cx="1241406" cy="6000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5A01A-FE66-4289-9C76-D814252E64F5}">
  <sheetPr>
    <pageSetUpPr fitToPage="1"/>
  </sheetPr>
  <dimension ref="A1:L62"/>
  <sheetViews>
    <sheetView tabSelected="1" topLeftCell="A51" zoomScale="80" zoomScaleNormal="80" workbookViewId="0">
      <selection activeCell="F62" sqref="F62"/>
    </sheetView>
  </sheetViews>
  <sheetFormatPr baseColWidth="10" defaultColWidth="11.453125" defaultRowHeight="13" x14ac:dyDescent="0.3"/>
  <cols>
    <col min="1" max="1" width="6.7265625" style="178" customWidth="1"/>
    <col min="2" max="2" width="56" style="169" customWidth="1"/>
    <col min="3" max="4" width="15" style="169" bestFit="1" customWidth="1"/>
    <col min="5" max="5" width="12.26953125" style="169" bestFit="1" customWidth="1"/>
    <col min="6" max="6" width="16.7265625" style="41" bestFit="1" customWidth="1"/>
    <col min="7" max="7" width="18.54296875" style="169" bestFit="1" customWidth="1"/>
    <col min="8" max="8" width="14.453125" style="169" bestFit="1" customWidth="1"/>
    <col min="9" max="16384" width="11.453125" style="169"/>
  </cols>
  <sheetData>
    <row r="1" spans="1:8" s="183" customFormat="1" ht="12.75" customHeight="1" x14ac:dyDescent="0.25">
      <c r="A1" s="217" t="s">
        <v>363</v>
      </c>
      <c r="B1" s="218" t="s">
        <v>364</v>
      </c>
      <c r="C1" s="218"/>
      <c r="D1" s="218"/>
      <c r="E1" s="219"/>
      <c r="F1" s="219"/>
      <c r="G1" s="219"/>
      <c r="H1" s="219"/>
    </row>
    <row r="2" spans="1:8" s="183" customFormat="1" ht="12.75" customHeight="1" x14ac:dyDescent="0.25">
      <c r="A2" s="217"/>
      <c r="B2" s="218"/>
      <c r="C2" s="218"/>
      <c r="D2" s="218"/>
      <c r="E2" s="219"/>
      <c r="F2" s="219"/>
      <c r="G2" s="219"/>
      <c r="H2" s="219"/>
    </row>
    <row r="3" spans="1:8" s="183" customFormat="1" ht="15.75" customHeight="1" x14ac:dyDescent="0.25">
      <c r="A3" s="217"/>
      <c r="B3" s="218"/>
      <c r="C3" s="218"/>
      <c r="D3" s="218"/>
      <c r="E3" s="219"/>
      <c r="F3" s="219"/>
      <c r="G3" s="219"/>
      <c r="H3" s="219"/>
    </row>
    <row r="4" spans="1:8" s="183" customFormat="1" ht="12.75" customHeight="1" x14ac:dyDescent="0.25">
      <c r="A4" s="217"/>
      <c r="B4" s="217" t="s">
        <v>367</v>
      </c>
      <c r="C4" s="217"/>
      <c r="D4" s="217"/>
      <c r="E4" s="219"/>
      <c r="F4" s="219"/>
      <c r="G4" s="219"/>
      <c r="H4" s="219"/>
    </row>
    <row r="5" spans="1:8" s="183" customFormat="1" ht="49.5" customHeight="1" x14ac:dyDescent="0.25">
      <c r="A5" s="217"/>
      <c r="B5" s="217"/>
      <c r="C5" s="217"/>
      <c r="D5" s="217"/>
      <c r="E5" s="219"/>
      <c r="F5" s="219"/>
      <c r="G5" s="219"/>
      <c r="H5" s="219"/>
    </row>
    <row r="6" spans="1:8" ht="26" x14ac:dyDescent="0.3">
      <c r="A6" s="189" t="s">
        <v>241</v>
      </c>
      <c r="B6" s="189" t="s">
        <v>242</v>
      </c>
      <c r="C6" s="189" t="s">
        <v>243</v>
      </c>
      <c r="D6" s="189" t="s">
        <v>244</v>
      </c>
      <c r="E6" s="189" t="s">
        <v>245</v>
      </c>
      <c r="F6" s="190" t="s">
        <v>246</v>
      </c>
      <c r="G6" s="184" t="s">
        <v>365</v>
      </c>
      <c r="H6" s="184" t="s">
        <v>366</v>
      </c>
    </row>
    <row r="7" spans="1:8" ht="33.75" customHeight="1" x14ac:dyDescent="0.3">
      <c r="A7" s="214" t="s">
        <v>272</v>
      </c>
      <c r="B7" s="215"/>
      <c r="C7" s="215"/>
      <c r="D7" s="215"/>
      <c r="E7" s="215"/>
      <c r="F7" s="215"/>
      <c r="G7" s="215"/>
      <c r="H7" s="216"/>
    </row>
    <row r="8" spans="1:8" x14ac:dyDescent="0.3">
      <c r="A8" s="195">
        <v>41</v>
      </c>
      <c r="B8" s="171" t="s">
        <v>273</v>
      </c>
      <c r="C8" s="121"/>
      <c r="D8" s="108"/>
      <c r="E8" s="160"/>
      <c r="F8" s="191"/>
      <c r="G8" s="187"/>
      <c r="H8" s="185"/>
    </row>
    <row r="9" spans="1:8" x14ac:dyDescent="0.3">
      <c r="A9" s="126">
        <v>41.1</v>
      </c>
      <c r="B9" s="173" t="s">
        <v>274</v>
      </c>
      <c r="C9" s="121" t="s">
        <v>133</v>
      </c>
      <c r="D9" s="108">
        <v>5</v>
      </c>
      <c r="E9" s="198">
        <v>3680</v>
      </c>
      <c r="F9" s="199">
        <f>+E9*D9</f>
        <v>18400</v>
      </c>
      <c r="G9" s="187"/>
      <c r="H9" s="185"/>
    </row>
    <row r="10" spans="1:8" ht="21" x14ac:dyDescent="0.3">
      <c r="A10" s="126">
        <v>41.2</v>
      </c>
      <c r="B10" s="173" t="s">
        <v>317</v>
      </c>
      <c r="C10" s="121" t="s">
        <v>243</v>
      </c>
      <c r="D10" s="108">
        <v>1</v>
      </c>
      <c r="E10" s="198">
        <v>3126165</v>
      </c>
      <c r="F10" s="199">
        <f t="shared" ref="F10:F13" si="0">+E10*D10</f>
        <v>3126165</v>
      </c>
      <c r="G10" s="187"/>
      <c r="H10" s="185"/>
    </row>
    <row r="11" spans="1:8" ht="21" x14ac:dyDescent="0.3">
      <c r="A11" s="126">
        <v>41.3</v>
      </c>
      <c r="B11" s="173" t="s">
        <v>276</v>
      </c>
      <c r="C11" s="121" t="s">
        <v>243</v>
      </c>
      <c r="D11" s="108">
        <v>1</v>
      </c>
      <c r="E11" s="198">
        <v>1289775.5</v>
      </c>
      <c r="F11" s="199">
        <f t="shared" si="0"/>
        <v>1289775.5</v>
      </c>
      <c r="G11" s="187"/>
      <c r="H11" s="185"/>
    </row>
    <row r="12" spans="1:8" x14ac:dyDescent="0.3">
      <c r="A12" s="126">
        <v>41.4</v>
      </c>
      <c r="B12" s="173" t="s">
        <v>277</v>
      </c>
      <c r="C12" s="121" t="s">
        <v>243</v>
      </c>
      <c r="D12" s="108">
        <v>1</v>
      </c>
      <c r="E12" s="198">
        <v>966136.5</v>
      </c>
      <c r="F12" s="199">
        <f t="shared" si="0"/>
        <v>966136.5</v>
      </c>
      <c r="G12" s="187"/>
      <c r="H12" s="185"/>
    </row>
    <row r="13" spans="1:8" ht="12.75" customHeight="1" x14ac:dyDescent="0.3">
      <c r="A13" s="126">
        <v>41.5</v>
      </c>
      <c r="B13" s="173" t="s">
        <v>278</v>
      </c>
      <c r="C13" s="174" t="s">
        <v>275</v>
      </c>
      <c r="D13" s="108">
        <v>5</v>
      </c>
      <c r="E13" s="198">
        <v>59000</v>
      </c>
      <c r="F13" s="199">
        <f t="shared" si="0"/>
        <v>295000</v>
      </c>
      <c r="G13" s="187"/>
      <c r="H13" s="185"/>
    </row>
    <row r="14" spans="1:8" ht="12.75" customHeight="1" x14ac:dyDescent="0.3">
      <c r="A14" s="126"/>
      <c r="B14" s="171" t="s">
        <v>279</v>
      </c>
      <c r="C14" s="175"/>
      <c r="D14" s="108"/>
      <c r="E14" s="198"/>
      <c r="F14" s="200">
        <f>+SUM(F9:F13)</f>
        <v>5695477</v>
      </c>
      <c r="G14" s="187"/>
      <c r="H14" s="185"/>
    </row>
    <row r="15" spans="1:8" ht="12.75" customHeight="1" x14ac:dyDescent="0.3">
      <c r="A15" s="195">
        <v>42</v>
      </c>
      <c r="B15" s="196" t="s">
        <v>280</v>
      </c>
      <c r="C15" s="174"/>
      <c r="D15" s="108"/>
      <c r="E15" s="198"/>
      <c r="F15" s="199"/>
      <c r="G15" s="187"/>
      <c r="H15" s="185"/>
    </row>
    <row r="16" spans="1:8" ht="21" x14ac:dyDescent="0.3">
      <c r="A16" s="224">
        <v>42.1</v>
      </c>
      <c r="B16" s="173" t="s">
        <v>281</v>
      </c>
      <c r="C16" s="221" t="s">
        <v>243</v>
      </c>
      <c r="D16" s="221">
        <v>1</v>
      </c>
      <c r="E16" s="222">
        <v>23515095</v>
      </c>
      <c r="F16" s="223">
        <f>+E16*D16</f>
        <v>23515095</v>
      </c>
      <c r="G16" s="208"/>
      <c r="H16" s="211"/>
    </row>
    <row r="17" spans="1:8" ht="12.75" customHeight="1" x14ac:dyDescent="0.3">
      <c r="A17" s="224"/>
      <c r="B17" s="173" t="s">
        <v>282</v>
      </c>
      <c r="C17" s="221"/>
      <c r="D17" s="221"/>
      <c r="E17" s="222"/>
      <c r="F17" s="223"/>
      <c r="G17" s="209"/>
      <c r="H17" s="212"/>
    </row>
    <row r="18" spans="1:8" ht="12.75" customHeight="1" x14ac:dyDescent="0.3">
      <c r="A18" s="224"/>
      <c r="B18" s="173" t="s">
        <v>283</v>
      </c>
      <c r="C18" s="221"/>
      <c r="D18" s="221"/>
      <c r="E18" s="222"/>
      <c r="F18" s="223"/>
      <c r="G18" s="209"/>
      <c r="H18" s="212"/>
    </row>
    <row r="19" spans="1:8" ht="12.75" customHeight="1" x14ac:dyDescent="0.3">
      <c r="A19" s="224"/>
      <c r="B19" s="173" t="s">
        <v>284</v>
      </c>
      <c r="C19" s="221"/>
      <c r="D19" s="221"/>
      <c r="E19" s="222"/>
      <c r="F19" s="223"/>
      <c r="G19" s="209"/>
      <c r="H19" s="212"/>
    </row>
    <row r="20" spans="1:8" ht="12.75" customHeight="1" x14ac:dyDescent="0.3">
      <c r="A20" s="224"/>
      <c r="B20" s="173" t="s">
        <v>285</v>
      </c>
      <c r="C20" s="221"/>
      <c r="D20" s="221"/>
      <c r="E20" s="222"/>
      <c r="F20" s="223"/>
      <c r="G20" s="209"/>
      <c r="H20" s="212"/>
    </row>
    <row r="21" spans="1:8" ht="12.75" customHeight="1" x14ac:dyDescent="0.3">
      <c r="A21" s="224"/>
      <c r="B21" s="173" t="s">
        <v>286</v>
      </c>
      <c r="C21" s="221"/>
      <c r="D21" s="221"/>
      <c r="E21" s="222"/>
      <c r="F21" s="223"/>
      <c r="G21" s="209"/>
      <c r="H21" s="212"/>
    </row>
    <row r="22" spans="1:8" ht="12.75" customHeight="1" x14ac:dyDescent="0.3">
      <c r="A22" s="224"/>
      <c r="B22" s="173" t="s">
        <v>287</v>
      </c>
      <c r="C22" s="221"/>
      <c r="D22" s="221"/>
      <c r="E22" s="222"/>
      <c r="F22" s="223"/>
      <c r="G22" s="209"/>
      <c r="H22" s="212"/>
    </row>
    <row r="23" spans="1:8" ht="12.75" customHeight="1" x14ac:dyDescent="0.3">
      <c r="A23" s="224"/>
      <c r="B23" s="173" t="s">
        <v>288</v>
      </c>
      <c r="C23" s="221"/>
      <c r="D23" s="221"/>
      <c r="E23" s="222"/>
      <c r="F23" s="223"/>
      <c r="G23" s="210"/>
      <c r="H23" s="213"/>
    </row>
    <row r="24" spans="1:8" ht="21" x14ac:dyDescent="0.3">
      <c r="A24" s="224">
        <v>42.2</v>
      </c>
      <c r="B24" s="173" t="s">
        <v>289</v>
      </c>
      <c r="C24" s="224" t="s">
        <v>243</v>
      </c>
      <c r="D24" s="221">
        <v>1</v>
      </c>
      <c r="E24" s="222">
        <v>5446570</v>
      </c>
      <c r="F24" s="223">
        <f>+E24*D24</f>
        <v>5446570</v>
      </c>
      <c r="G24" s="208"/>
      <c r="H24" s="211"/>
    </row>
    <row r="25" spans="1:8" ht="12.75" customHeight="1" x14ac:dyDescent="0.3">
      <c r="A25" s="224"/>
      <c r="B25" s="173" t="s">
        <v>290</v>
      </c>
      <c r="C25" s="224"/>
      <c r="D25" s="221"/>
      <c r="E25" s="222"/>
      <c r="F25" s="223"/>
      <c r="G25" s="209"/>
      <c r="H25" s="212"/>
    </row>
    <row r="26" spans="1:8" ht="21" x14ac:dyDescent="0.3">
      <c r="A26" s="224"/>
      <c r="B26" s="173" t="s">
        <v>291</v>
      </c>
      <c r="C26" s="224"/>
      <c r="D26" s="221"/>
      <c r="E26" s="222"/>
      <c r="F26" s="223"/>
      <c r="G26" s="209"/>
      <c r="H26" s="212"/>
    </row>
    <row r="27" spans="1:8" ht="12.75" customHeight="1" x14ac:dyDescent="0.3">
      <c r="A27" s="224"/>
      <c r="B27" s="173" t="s">
        <v>292</v>
      </c>
      <c r="C27" s="224"/>
      <c r="D27" s="221"/>
      <c r="E27" s="222"/>
      <c r="F27" s="223"/>
      <c r="G27" s="209"/>
      <c r="H27" s="212"/>
    </row>
    <row r="28" spans="1:8" ht="12.75" customHeight="1" x14ac:dyDescent="0.3">
      <c r="A28" s="224"/>
      <c r="B28" s="173" t="s">
        <v>293</v>
      </c>
      <c r="C28" s="224"/>
      <c r="D28" s="221"/>
      <c r="E28" s="222"/>
      <c r="F28" s="223"/>
      <c r="G28" s="209"/>
      <c r="H28" s="212"/>
    </row>
    <row r="29" spans="1:8" ht="12.75" customHeight="1" x14ac:dyDescent="0.3">
      <c r="A29" s="224"/>
      <c r="B29" s="173" t="s">
        <v>294</v>
      </c>
      <c r="C29" s="224"/>
      <c r="D29" s="221"/>
      <c r="E29" s="222"/>
      <c r="F29" s="223"/>
      <c r="G29" s="209"/>
      <c r="H29" s="212"/>
    </row>
    <row r="30" spans="1:8" ht="12.75" customHeight="1" x14ac:dyDescent="0.3">
      <c r="A30" s="224"/>
      <c r="B30" s="173" t="s">
        <v>295</v>
      </c>
      <c r="C30" s="224"/>
      <c r="D30" s="221"/>
      <c r="E30" s="222"/>
      <c r="F30" s="223"/>
      <c r="G30" s="210"/>
      <c r="H30" s="213"/>
    </row>
    <row r="31" spans="1:8" ht="21" x14ac:dyDescent="0.3">
      <c r="A31" s="224">
        <v>42.3</v>
      </c>
      <c r="B31" s="173" t="s">
        <v>296</v>
      </c>
      <c r="C31" s="224" t="s">
        <v>243</v>
      </c>
      <c r="D31" s="221">
        <v>1</v>
      </c>
      <c r="E31" s="222">
        <v>21692147</v>
      </c>
      <c r="F31" s="223">
        <f>+E31*D31</f>
        <v>21692147</v>
      </c>
      <c r="G31" s="208"/>
      <c r="H31" s="211"/>
    </row>
    <row r="32" spans="1:8" ht="12.75" customHeight="1" x14ac:dyDescent="0.3">
      <c r="A32" s="224"/>
      <c r="B32" s="173" t="s">
        <v>282</v>
      </c>
      <c r="C32" s="224"/>
      <c r="D32" s="221"/>
      <c r="E32" s="222"/>
      <c r="F32" s="223"/>
      <c r="G32" s="209"/>
      <c r="H32" s="212"/>
    </row>
    <row r="33" spans="1:8" ht="12.75" customHeight="1" x14ac:dyDescent="0.3">
      <c r="A33" s="224"/>
      <c r="B33" s="173" t="s">
        <v>283</v>
      </c>
      <c r="C33" s="224"/>
      <c r="D33" s="221"/>
      <c r="E33" s="222"/>
      <c r="F33" s="223"/>
      <c r="G33" s="209"/>
      <c r="H33" s="212"/>
    </row>
    <row r="34" spans="1:8" ht="12.75" customHeight="1" x14ac:dyDescent="0.3">
      <c r="A34" s="224"/>
      <c r="B34" s="173" t="s">
        <v>297</v>
      </c>
      <c r="C34" s="224"/>
      <c r="D34" s="221"/>
      <c r="E34" s="222"/>
      <c r="F34" s="223"/>
      <c r="G34" s="209"/>
      <c r="H34" s="212"/>
    </row>
    <row r="35" spans="1:8" ht="12.75" customHeight="1" x14ac:dyDescent="0.3">
      <c r="A35" s="224"/>
      <c r="B35" s="173" t="s">
        <v>298</v>
      </c>
      <c r="C35" s="224"/>
      <c r="D35" s="221"/>
      <c r="E35" s="222"/>
      <c r="F35" s="223"/>
      <c r="G35" s="209"/>
      <c r="H35" s="212"/>
    </row>
    <row r="36" spans="1:8" ht="12.75" customHeight="1" x14ac:dyDescent="0.3">
      <c r="A36" s="224"/>
      <c r="B36" s="173" t="s">
        <v>299</v>
      </c>
      <c r="C36" s="224"/>
      <c r="D36" s="221"/>
      <c r="E36" s="222"/>
      <c r="F36" s="223"/>
      <c r="G36" s="209"/>
      <c r="H36" s="212"/>
    </row>
    <row r="37" spans="1:8" ht="12.75" customHeight="1" x14ac:dyDescent="0.3">
      <c r="A37" s="224"/>
      <c r="B37" s="173" t="s">
        <v>300</v>
      </c>
      <c r="C37" s="224"/>
      <c r="D37" s="221"/>
      <c r="E37" s="222"/>
      <c r="F37" s="223"/>
      <c r="G37" s="209"/>
      <c r="H37" s="212"/>
    </row>
    <row r="38" spans="1:8" x14ac:dyDescent="0.3">
      <c r="A38" s="224"/>
      <c r="B38" s="173" t="s">
        <v>301</v>
      </c>
      <c r="C38" s="224"/>
      <c r="D38" s="221"/>
      <c r="E38" s="222"/>
      <c r="F38" s="223"/>
      <c r="G38" s="210"/>
      <c r="H38" s="213"/>
    </row>
    <row r="39" spans="1:8" x14ac:dyDescent="0.3">
      <c r="A39" s="126">
        <v>42.4</v>
      </c>
      <c r="B39" s="173" t="s">
        <v>302</v>
      </c>
      <c r="C39" s="126" t="s">
        <v>243</v>
      </c>
      <c r="D39" s="108">
        <v>1</v>
      </c>
      <c r="E39" s="198">
        <v>3574551</v>
      </c>
      <c r="F39" s="199">
        <f>+E39*D39</f>
        <v>3574551</v>
      </c>
      <c r="G39" s="187"/>
      <c r="H39" s="185"/>
    </row>
    <row r="40" spans="1:8" x14ac:dyDescent="0.3">
      <c r="A40" s="126"/>
      <c r="B40" s="171" t="s">
        <v>303</v>
      </c>
      <c r="C40" s="127"/>
      <c r="D40" s="108"/>
      <c r="E40" s="198"/>
      <c r="F40" s="200">
        <f>+SUM(F16:F39)</f>
        <v>54228363</v>
      </c>
      <c r="G40" s="187"/>
      <c r="H40" s="185"/>
    </row>
    <row r="41" spans="1:8" x14ac:dyDescent="0.3">
      <c r="A41" s="195">
        <v>43</v>
      </c>
      <c r="B41" s="171" t="s">
        <v>304</v>
      </c>
      <c r="C41" s="127"/>
      <c r="D41" s="108"/>
      <c r="E41" s="198"/>
      <c r="F41" s="199"/>
      <c r="G41" s="187"/>
      <c r="H41" s="185"/>
    </row>
    <row r="42" spans="1:8" x14ac:dyDescent="0.3">
      <c r="A42" s="126">
        <v>43.1</v>
      </c>
      <c r="B42" s="173" t="s">
        <v>305</v>
      </c>
      <c r="C42" s="126" t="s">
        <v>275</v>
      </c>
      <c r="D42" s="108">
        <v>12</v>
      </c>
      <c r="E42" s="198">
        <v>3180</v>
      </c>
      <c r="F42" s="199">
        <f>+E42*D42</f>
        <v>38160</v>
      </c>
      <c r="G42" s="187"/>
      <c r="H42" s="185"/>
    </row>
    <row r="43" spans="1:8" ht="21" x14ac:dyDescent="0.3">
      <c r="A43" s="126">
        <v>43.2</v>
      </c>
      <c r="B43" s="173" t="s">
        <v>306</v>
      </c>
      <c r="C43" s="126" t="s">
        <v>275</v>
      </c>
      <c r="D43" s="108">
        <v>12</v>
      </c>
      <c r="E43" s="198">
        <v>195652.5</v>
      </c>
      <c r="F43" s="199">
        <f t="shared" ref="F43:F46" si="1">+E43*D43</f>
        <v>2347830</v>
      </c>
      <c r="G43" s="187"/>
      <c r="H43" s="185"/>
    </row>
    <row r="44" spans="1:8" ht="21" x14ac:dyDescent="0.3">
      <c r="A44" s="126">
        <v>43.3</v>
      </c>
      <c r="B44" s="173" t="s">
        <v>307</v>
      </c>
      <c r="C44" s="126" t="s">
        <v>243</v>
      </c>
      <c r="D44" s="108">
        <v>2</v>
      </c>
      <c r="E44" s="198">
        <v>1007561.5</v>
      </c>
      <c r="F44" s="199">
        <f t="shared" si="1"/>
        <v>2015123</v>
      </c>
      <c r="G44" s="187"/>
      <c r="H44" s="185"/>
    </row>
    <row r="45" spans="1:8" ht="21" x14ac:dyDescent="0.3">
      <c r="A45" s="126">
        <v>43.4</v>
      </c>
      <c r="B45" s="173" t="s">
        <v>308</v>
      </c>
      <c r="C45" s="126" t="s">
        <v>309</v>
      </c>
      <c r="D45" s="108">
        <v>35</v>
      </c>
      <c r="E45" s="198">
        <v>406052.5</v>
      </c>
      <c r="F45" s="199">
        <f t="shared" si="1"/>
        <v>14211837.5</v>
      </c>
      <c r="G45" s="187"/>
      <c r="H45" s="185"/>
    </row>
    <row r="46" spans="1:8" ht="42" x14ac:dyDescent="0.3">
      <c r="A46" s="126">
        <v>43.5</v>
      </c>
      <c r="B46" s="173" t="s">
        <v>310</v>
      </c>
      <c r="C46" s="126" t="s">
        <v>243</v>
      </c>
      <c r="D46" s="108">
        <v>1</v>
      </c>
      <c r="E46" s="198">
        <v>9811071.5</v>
      </c>
      <c r="F46" s="199">
        <f t="shared" si="1"/>
        <v>9811071.5</v>
      </c>
      <c r="G46" s="187"/>
      <c r="H46" s="185"/>
    </row>
    <row r="47" spans="1:8" x14ac:dyDescent="0.3">
      <c r="A47" s="126"/>
      <c r="B47" s="171" t="s">
        <v>311</v>
      </c>
      <c r="C47" s="126"/>
      <c r="D47" s="108"/>
      <c r="E47" s="198"/>
      <c r="F47" s="200">
        <f>+SUM(F42:F46)</f>
        <v>28424022</v>
      </c>
      <c r="G47" s="187"/>
      <c r="H47" s="185"/>
    </row>
    <row r="48" spans="1:8" x14ac:dyDescent="0.3">
      <c r="A48" s="195">
        <v>44</v>
      </c>
      <c r="B48" s="176" t="s">
        <v>312</v>
      </c>
      <c r="C48" s="126"/>
      <c r="D48" s="108"/>
      <c r="E48" s="198"/>
      <c r="F48" s="199"/>
      <c r="G48" s="187"/>
      <c r="H48" s="185"/>
    </row>
    <row r="49" spans="1:8" ht="21" x14ac:dyDescent="0.3">
      <c r="A49" s="126">
        <v>44.1</v>
      </c>
      <c r="B49" s="173" t="s">
        <v>313</v>
      </c>
      <c r="C49" s="126" t="s">
        <v>243</v>
      </c>
      <c r="D49" s="108">
        <v>1</v>
      </c>
      <c r="E49" s="201">
        <v>3025000</v>
      </c>
      <c r="F49" s="199">
        <f>+E49*D49</f>
        <v>3025000</v>
      </c>
      <c r="G49" s="187"/>
      <c r="H49" s="185"/>
    </row>
    <row r="50" spans="1:8" x14ac:dyDescent="0.3">
      <c r="A50" s="197">
        <v>44.2</v>
      </c>
      <c r="B50" s="173" t="s">
        <v>314</v>
      </c>
      <c r="C50" s="126" t="s">
        <v>243</v>
      </c>
      <c r="D50" s="108">
        <v>1</v>
      </c>
      <c r="E50" s="201">
        <v>4257500</v>
      </c>
      <c r="F50" s="199">
        <f>+E50*D50</f>
        <v>4257500</v>
      </c>
      <c r="G50" s="187"/>
      <c r="H50" s="185"/>
    </row>
    <row r="51" spans="1:8" x14ac:dyDescent="0.3">
      <c r="A51" s="197">
        <v>44.3</v>
      </c>
      <c r="B51" s="173" t="s">
        <v>315</v>
      </c>
      <c r="C51" s="126" t="s">
        <v>243</v>
      </c>
      <c r="D51" s="108">
        <v>1</v>
      </c>
      <c r="E51" s="201">
        <v>4532648</v>
      </c>
      <c r="F51" s="199">
        <f>+E51*D51</f>
        <v>4532648</v>
      </c>
      <c r="G51" s="187"/>
      <c r="H51" s="185"/>
    </row>
    <row r="52" spans="1:8" x14ac:dyDescent="0.3">
      <c r="A52" s="127"/>
      <c r="B52" s="171" t="s">
        <v>316</v>
      </c>
      <c r="C52" s="175"/>
      <c r="D52" s="108"/>
      <c r="E52" s="202"/>
      <c r="F52" s="200">
        <f>+SUM(F48:F51)</f>
        <v>11815148</v>
      </c>
      <c r="G52" s="187"/>
      <c r="H52" s="185"/>
    </row>
    <row r="53" spans="1:8" x14ac:dyDescent="0.3">
      <c r="A53" s="195">
        <v>5</v>
      </c>
      <c r="B53" s="176" t="s">
        <v>354</v>
      </c>
      <c r="C53" s="126"/>
      <c r="D53" s="108"/>
      <c r="E53" s="198"/>
      <c r="F53" s="199"/>
      <c r="G53" s="187"/>
      <c r="H53" s="185"/>
    </row>
    <row r="54" spans="1:8" x14ac:dyDescent="0.3">
      <c r="A54" s="126">
        <v>5.0999999999999996</v>
      </c>
      <c r="B54" s="173" t="s">
        <v>355</v>
      </c>
      <c r="C54" s="126" t="s">
        <v>323</v>
      </c>
      <c r="D54" s="108">
        <v>1</v>
      </c>
      <c r="E54" s="198">
        <v>58750000</v>
      </c>
      <c r="F54" s="199">
        <f>+E54*D54</f>
        <v>58750000</v>
      </c>
      <c r="G54" s="187"/>
      <c r="H54" s="185"/>
    </row>
    <row r="55" spans="1:8" ht="42" x14ac:dyDescent="0.3">
      <c r="A55" s="197">
        <v>5.2</v>
      </c>
      <c r="B55" s="173" t="s">
        <v>357</v>
      </c>
      <c r="C55" s="126" t="s">
        <v>323</v>
      </c>
      <c r="D55" s="108">
        <v>1</v>
      </c>
      <c r="E55" s="201">
        <v>16500000</v>
      </c>
      <c r="F55" s="199">
        <f>+E55*D55</f>
        <v>16500000</v>
      </c>
      <c r="G55" s="187"/>
      <c r="H55" s="185"/>
    </row>
    <row r="56" spans="1:8" x14ac:dyDescent="0.3">
      <c r="A56" s="127"/>
      <c r="B56" s="171" t="s">
        <v>318</v>
      </c>
      <c r="C56" s="175"/>
      <c r="D56" s="108"/>
      <c r="E56" s="202"/>
      <c r="F56" s="200">
        <f>+F55+F54</f>
        <v>75250000</v>
      </c>
      <c r="G56" s="187"/>
      <c r="H56" s="185"/>
    </row>
    <row r="57" spans="1:8" x14ac:dyDescent="0.3">
      <c r="A57" s="127"/>
      <c r="B57" s="171"/>
      <c r="C57" s="175"/>
      <c r="D57" s="108"/>
      <c r="E57" s="202"/>
      <c r="F57" s="200"/>
      <c r="G57" s="187"/>
      <c r="H57" s="185"/>
    </row>
    <row r="58" spans="1:8" s="177" customFormat="1" ht="10.5" x14ac:dyDescent="0.25">
      <c r="A58" s="193" t="s">
        <v>369</v>
      </c>
      <c r="B58" s="109"/>
      <c r="C58" s="110"/>
      <c r="D58" s="111"/>
      <c r="E58" s="203"/>
      <c r="F58" s="204">
        <f>+F52+F47+F40+F14+F56</f>
        <v>175413010</v>
      </c>
      <c r="G58" s="168"/>
      <c r="H58" s="168"/>
    </row>
    <row r="59" spans="1:8" s="170" customFormat="1" x14ac:dyDescent="0.3">
      <c r="A59" s="192" t="s">
        <v>336</v>
      </c>
      <c r="B59" s="106"/>
      <c r="C59" s="107"/>
      <c r="D59" s="125">
        <v>0.21</v>
      </c>
      <c r="E59" s="205"/>
      <c r="F59" s="200">
        <f>+F58*D59</f>
        <v>36836732.100000001</v>
      </c>
      <c r="G59" s="188"/>
      <c r="H59" s="186"/>
    </row>
    <row r="60" spans="1:8" s="170" customFormat="1" x14ac:dyDescent="0.3">
      <c r="A60" s="220" t="s">
        <v>338</v>
      </c>
      <c r="B60" s="220"/>
      <c r="C60" s="107"/>
      <c r="D60" s="125">
        <v>0.05</v>
      </c>
      <c r="E60" s="205"/>
      <c r="F60" s="200">
        <f>+F58*D60</f>
        <v>8770650.5</v>
      </c>
      <c r="G60" s="188"/>
      <c r="H60" s="186"/>
    </row>
    <row r="61" spans="1:8" s="170" customFormat="1" x14ac:dyDescent="0.3">
      <c r="A61" s="192" t="s">
        <v>248</v>
      </c>
      <c r="B61" s="106"/>
      <c r="C61" s="107"/>
      <c r="D61" s="125">
        <v>0.19</v>
      </c>
      <c r="E61" s="205"/>
      <c r="F61" s="200">
        <f>+F60*0.19</f>
        <v>1666423.595</v>
      </c>
      <c r="G61" s="188"/>
      <c r="H61" s="186"/>
    </row>
    <row r="62" spans="1:8" x14ac:dyDescent="0.3">
      <c r="A62" s="194" t="s">
        <v>368</v>
      </c>
      <c r="B62" s="122"/>
      <c r="C62" s="123"/>
      <c r="D62" s="124"/>
      <c r="E62" s="206"/>
      <c r="F62" s="207">
        <f>+SUM(F58:F61)</f>
        <v>222686816.19499999</v>
      </c>
      <c r="G62" s="168"/>
      <c r="H62" s="168"/>
    </row>
  </sheetData>
  <mergeCells count="27">
    <mergeCell ref="A24:A30"/>
    <mergeCell ref="C24:C30"/>
    <mergeCell ref="A16:A23"/>
    <mergeCell ref="C16:C23"/>
    <mergeCell ref="A1:A5"/>
    <mergeCell ref="B1:D3"/>
    <mergeCell ref="B4:D5"/>
    <mergeCell ref="E1:H5"/>
    <mergeCell ref="A60:B60"/>
    <mergeCell ref="D31:D38"/>
    <mergeCell ref="E31:E38"/>
    <mergeCell ref="F31:F38"/>
    <mergeCell ref="D16:D23"/>
    <mergeCell ref="E16:E23"/>
    <mergeCell ref="F16:F23"/>
    <mergeCell ref="D24:D30"/>
    <mergeCell ref="E24:E30"/>
    <mergeCell ref="F24:F30"/>
    <mergeCell ref="A31:A38"/>
    <mergeCell ref="C31:C38"/>
    <mergeCell ref="A7:H7"/>
    <mergeCell ref="G16:G23"/>
    <mergeCell ref="H16:H23"/>
    <mergeCell ref="G24:G30"/>
    <mergeCell ref="H24:H30"/>
    <mergeCell ref="G31:G38"/>
    <mergeCell ref="H31:H38"/>
  </mergeCells>
  <printOptions horizontalCentered="1"/>
  <pageMargins left="0.70866141732283472" right="0.70866141732283472" top="0.74803149606299213" bottom="0.74803149606299213" header="0.31496062992125984" footer="0.31496062992125984"/>
  <pageSetup scale="75" fitToHeight="4"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BH2290"/>
  <sheetViews>
    <sheetView showGridLines="0" topLeftCell="A223" zoomScale="115" zoomScaleNormal="115" workbookViewId="0">
      <selection activeCell="B45" sqref="B45"/>
    </sheetView>
  </sheetViews>
  <sheetFormatPr baseColWidth="10" defaultColWidth="11.453125" defaultRowHeight="13" x14ac:dyDescent="0.3"/>
  <cols>
    <col min="1" max="1" width="17.453125" style="8" bestFit="1" customWidth="1"/>
    <col min="2" max="2" width="8.453125" style="8" customWidth="1"/>
    <col min="3" max="19" width="5.7265625" style="8" customWidth="1"/>
    <col min="20" max="20" width="6.54296875" style="43" customWidth="1"/>
    <col min="21" max="22" width="5.7265625" style="43" customWidth="1"/>
    <col min="23" max="23" width="11.1796875" style="8" bestFit="1" customWidth="1"/>
    <col min="24" max="24" width="77" style="8" customWidth="1"/>
    <col min="25" max="25" width="9.81640625" style="8" bestFit="1" customWidth="1"/>
    <col min="26" max="26" width="9" style="8" bestFit="1" customWidth="1"/>
    <col min="27" max="27" width="10.453125" style="8" bestFit="1" customWidth="1"/>
    <col min="28" max="28" width="4.7265625" style="8" customWidth="1"/>
    <col min="29" max="29" width="6.1796875" style="8" bestFit="1" customWidth="1"/>
    <col min="30" max="37" width="4.7265625" style="8" customWidth="1"/>
    <col min="38" max="16384" width="11.453125" style="8"/>
  </cols>
  <sheetData>
    <row r="1" spans="1:60" s="1" customFormat="1" ht="30" customHeight="1" x14ac:dyDescent="0.25">
      <c r="A1" s="280"/>
      <c r="B1" s="281"/>
      <c r="C1" s="281"/>
      <c r="D1" s="282"/>
      <c r="E1" s="289" t="s">
        <v>0</v>
      </c>
      <c r="F1" s="290"/>
      <c r="G1" s="290"/>
      <c r="H1" s="290"/>
      <c r="I1" s="290"/>
      <c r="J1" s="290"/>
      <c r="K1" s="290"/>
      <c r="L1" s="290"/>
      <c r="M1" s="290"/>
      <c r="N1" s="290"/>
      <c r="O1" s="290"/>
      <c r="P1" s="290"/>
      <c r="Q1" s="290"/>
      <c r="R1" s="290"/>
      <c r="S1" s="291"/>
      <c r="T1" s="295" t="s">
        <v>41</v>
      </c>
      <c r="U1" s="296"/>
      <c r="V1" s="297"/>
    </row>
    <row r="2" spans="1:60" s="1" customFormat="1" ht="30" customHeight="1" thickBot="1" x14ac:dyDescent="0.3">
      <c r="A2" s="283"/>
      <c r="B2" s="284"/>
      <c r="C2" s="284"/>
      <c r="D2" s="285"/>
      <c r="E2" s="292"/>
      <c r="F2" s="293"/>
      <c r="G2" s="293"/>
      <c r="H2" s="293"/>
      <c r="I2" s="293"/>
      <c r="J2" s="293"/>
      <c r="K2" s="293"/>
      <c r="L2" s="293"/>
      <c r="M2" s="293"/>
      <c r="N2" s="293"/>
      <c r="O2" s="293"/>
      <c r="P2" s="293"/>
      <c r="Q2" s="293"/>
      <c r="R2" s="293"/>
      <c r="S2" s="294"/>
      <c r="T2" s="298"/>
      <c r="U2" s="299"/>
      <c r="V2" s="300"/>
    </row>
    <row r="3" spans="1:60" s="1" customFormat="1" ht="5.15" customHeight="1" thickBot="1" x14ac:dyDescent="0.4">
      <c r="A3" s="283"/>
      <c r="B3" s="284"/>
      <c r="C3" s="284"/>
      <c r="D3" s="285"/>
      <c r="E3" s="301"/>
      <c r="F3" s="302"/>
      <c r="G3" s="302"/>
      <c r="H3" s="302"/>
      <c r="I3" s="302"/>
      <c r="J3" s="302"/>
      <c r="K3" s="302"/>
      <c r="L3" s="302"/>
      <c r="M3" s="302"/>
      <c r="N3" s="302"/>
      <c r="O3" s="302"/>
      <c r="P3" s="302"/>
      <c r="Q3" s="302"/>
      <c r="R3" s="302"/>
      <c r="S3" s="302"/>
      <c r="T3" s="302"/>
      <c r="U3" s="302"/>
      <c r="V3" s="303"/>
    </row>
    <row r="4" spans="1:60" s="1" customFormat="1" ht="25" customHeight="1" thickBot="1" x14ac:dyDescent="0.3">
      <c r="A4" s="283"/>
      <c r="B4" s="284"/>
      <c r="C4" s="284"/>
      <c r="D4" s="285"/>
      <c r="E4" s="304" t="s">
        <v>360</v>
      </c>
      <c r="F4" s="305"/>
      <c r="G4" s="305"/>
      <c r="H4" s="305"/>
      <c r="I4" s="305"/>
      <c r="J4" s="305"/>
      <c r="K4" s="305"/>
      <c r="L4" s="305"/>
      <c r="M4" s="305"/>
      <c r="N4" s="305"/>
      <c r="O4" s="305"/>
      <c r="P4" s="305"/>
      <c r="Q4" s="305"/>
      <c r="R4" s="305"/>
      <c r="S4" s="305"/>
      <c r="T4" s="305"/>
      <c r="U4" s="305"/>
      <c r="V4" s="306"/>
    </row>
    <row r="5" spans="1:60" s="1" customFormat="1" ht="5.15" customHeight="1" thickBot="1" x14ac:dyDescent="0.3">
      <c r="A5" s="286"/>
      <c r="B5" s="287"/>
      <c r="C5" s="287"/>
      <c r="D5" s="288"/>
      <c r="E5" s="307"/>
      <c r="F5" s="308"/>
      <c r="G5" s="308"/>
      <c r="H5" s="308"/>
      <c r="I5" s="308"/>
      <c r="J5" s="308"/>
      <c r="K5" s="308"/>
      <c r="L5" s="308"/>
      <c r="M5" s="308"/>
      <c r="N5" s="308"/>
      <c r="O5" s="308"/>
      <c r="P5" s="308"/>
      <c r="Q5" s="308"/>
      <c r="R5" s="308"/>
      <c r="S5" s="308"/>
      <c r="T5" s="308"/>
      <c r="U5" s="308"/>
      <c r="V5" s="309"/>
    </row>
    <row r="6" spans="1:60" s="3" customFormat="1" ht="14.5" x14ac:dyDescent="0.35">
      <c r="A6" s="310" t="s">
        <v>1</v>
      </c>
      <c r="B6" s="311"/>
      <c r="C6" s="311"/>
      <c r="D6" s="311"/>
      <c r="E6" s="311"/>
      <c r="F6" s="311"/>
      <c r="G6" s="311"/>
      <c r="H6" s="311"/>
      <c r="I6" s="311"/>
      <c r="J6" s="311"/>
      <c r="K6" s="311"/>
      <c r="L6" s="311"/>
      <c r="M6" s="311"/>
      <c r="N6" s="311"/>
      <c r="O6" s="311"/>
      <c r="P6" s="311"/>
      <c r="Q6" s="311"/>
      <c r="R6" s="311"/>
      <c r="S6" s="311"/>
      <c r="T6" s="311"/>
      <c r="U6" s="311"/>
      <c r="V6" s="312"/>
      <c r="W6" s="2"/>
      <c r="X6" s="2"/>
      <c r="Y6" s="2"/>
      <c r="AZ6" s="4"/>
      <c r="BA6" s="4"/>
      <c r="BB6" s="4"/>
      <c r="BC6" s="4"/>
      <c r="BD6" s="4"/>
      <c r="BE6" s="4"/>
      <c r="BF6" s="4"/>
      <c r="BG6" s="4"/>
      <c r="BH6" s="4"/>
    </row>
    <row r="7" spans="1:60" ht="14" x14ac:dyDescent="0.3">
      <c r="A7" s="313" t="s">
        <v>2</v>
      </c>
      <c r="B7" s="314"/>
      <c r="C7" s="314"/>
      <c r="D7" s="314"/>
      <c r="E7" s="5" t="s">
        <v>3</v>
      </c>
      <c r="F7" s="6"/>
      <c r="G7" s="6"/>
      <c r="H7" s="6"/>
      <c r="I7" s="6"/>
      <c r="J7" s="315" t="s">
        <v>4</v>
      </c>
      <c r="K7" s="315"/>
      <c r="L7" s="315"/>
      <c r="M7" s="315"/>
      <c r="N7" s="315"/>
      <c r="O7" s="315"/>
      <c r="P7" s="315" t="s">
        <v>5</v>
      </c>
      <c r="Q7" s="315"/>
      <c r="R7" s="315"/>
      <c r="S7" s="315"/>
      <c r="T7" s="315"/>
      <c r="U7" s="315"/>
      <c r="V7" s="316"/>
      <c r="W7" s="7"/>
      <c r="X7" s="7"/>
      <c r="Y7" s="7"/>
      <c r="AZ7" s="4"/>
      <c r="BA7" s="4"/>
      <c r="BB7" s="4"/>
      <c r="BC7" s="4"/>
      <c r="BD7" s="4"/>
      <c r="BE7" s="4"/>
      <c r="BF7" s="4"/>
      <c r="BG7" s="4"/>
      <c r="BH7" s="4"/>
    </row>
    <row r="8" spans="1:60" ht="49.5" customHeight="1" x14ac:dyDescent="0.3">
      <c r="A8" s="317" t="s">
        <v>6</v>
      </c>
      <c r="B8" s="318"/>
      <c r="C8" s="318"/>
      <c r="D8" s="319"/>
      <c r="E8" s="320" t="s">
        <v>359</v>
      </c>
      <c r="F8" s="320"/>
      <c r="G8" s="320"/>
      <c r="H8" s="320"/>
      <c r="I8" s="320"/>
      <c r="J8" s="320"/>
      <c r="K8" s="320"/>
      <c r="L8" s="320"/>
      <c r="M8" s="320"/>
      <c r="N8" s="320"/>
      <c r="O8" s="320"/>
      <c r="P8" s="320"/>
      <c r="Q8" s="320"/>
      <c r="R8" s="320"/>
      <c r="S8" s="320"/>
      <c r="T8" s="320"/>
      <c r="U8" s="320"/>
      <c r="V8" s="321"/>
      <c r="W8" s="7"/>
      <c r="X8" s="7"/>
      <c r="Y8" s="7"/>
    </row>
    <row r="9" spans="1:60" x14ac:dyDescent="0.3">
      <c r="A9" s="322" t="s">
        <v>7</v>
      </c>
      <c r="B9" s="323"/>
      <c r="C9" s="323"/>
      <c r="D9" s="323"/>
      <c r="E9" s="324"/>
      <c r="F9" s="324"/>
      <c r="G9" s="324"/>
      <c r="H9" s="324"/>
      <c r="I9" s="324"/>
      <c r="J9" s="324"/>
      <c r="K9" s="324"/>
      <c r="L9" s="324"/>
      <c r="M9" s="324"/>
      <c r="N9" s="324"/>
      <c r="O9" s="324"/>
      <c r="P9" s="324"/>
      <c r="Q9" s="324"/>
      <c r="R9" s="324"/>
      <c r="S9" s="324"/>
      <c r="T9" s="324"/>
      <c r="U9" s="324"/>
      <c r="V9" s="325"/>
      <c r="W9" s="7"/>
      <c r="X9" s="7"/>
      <c r="Y9" s="7"/>
      <c r="Z9" s="7"/>
    </row>
    <row r="10" spans="1:60" x14ac:dyDescent="0.3">
      <c r="A10" s="322" t="s">
        <v>8</v>
      </c>
      <c r="B10" s="323"/>
      <c r="C10" s="323"/>
      <c r="D10" s="323"/>
      <c r="E10" s="324"/>
      <c r="F10" s="324"/>
      <c r="G10" s="324"/>
      <c r="H10" s="324"/>
      <c r="I10" s="324"/>
      <c r="J10" s="324"/>
      <c r="K10" s="324"/>
      <c r="L10" s="324"/>
      <c r="M10" s="324"/>
      <c r="N10" s="324"/>
      <c r="O10" s="324"/>
      <c r="P10" s="324"/>
      <c r="Q10" s="324"/>
      <c r="R10" s="324"/>
      <c r="S10" s="324"/>
      <c r="T10" s="324"/>
      <c r="U10" s="324"/>
      <c r="V10" s="325"/>
      <c r="W10" s="7"/>
      <c r="X10" s="7"/>
      <c r="Y10" s="7"/>
      <c r="Z10" s="7"/>
    </row>
    <row r="11" spans="1:60" x14ac:dyDescent="0.3">
      <c r="A11" s="322" t="s">
        <v>9</v>
      </c>
      <c r="B11" s="323"/>
      <c r="C11" s="323"/>
      <c r="D11" s="323"/>
      <c r="E11" s="324"/>
      <c r="F11" s="324"/>
      <c r="G11" s="324"/>
      <c r="H11" s="324"/>
      <c r="I11" s="324"/>
      <c r="J11" s="324"/>
      <c r="K11" s="324"/>
      <c r="L11" s="324"/>
      <c r="M11" s="324"/>
      <c r="N11" s="324"/>
      <c r="O11" s="324"/>
      <c r="P11" s="324"/>
      <c r="Q11" s="324"/>
      <c r="R11" s="324"/>
      <c r="S11" s="324"/>
      <c r="T11" s="324"/>
      <c r="U11" s="324"/>
      <c r="V11" s="325"/>
      <c r="W11" s="7"/>
      <c r="X11" s="7"/>
      <c r="Y11" s="7"/>
      <c r="Z11" s="7"/>
    </row>
    <row r="12" spans="1:60" x14ac:dyDescent="0.3">
      <c r="A12" s="9"/>
      <c r="B12" s="10"/>
      <c r="C12" s="10"/>
      <c r="D12" s="48"/>
      <c r="E12" s="48"/>
      <c r="F12" s="48"/>
      <c r="G12" s="48"/>
      <c r="H12" s="48"/>
      <c r="I12" s="48"/>
      <c r="J12" s="48"/>
      <c r="K12" s="48"/>
      <c r="L12" s="48"/>
      <c r="M12" s="48"/>
      <c r="N12" s="48"/>
      <c r="O12" s="48"/>
      <c r="P12" s="48"/>
      <c r="Q12" s="48"/>
      <c r="R12" s="48"/>
      <c r="S12" s="48"/>
      <c r="T12" s="49"/>
      <c r="U12" s="49"/>
      <c r="V12" s="34"/>
      <c r="W12" s="7"/>
      <c r="X12" s="7"/>
      <c r="Y12" s="7"/>
    </row>
    <row r="13" spans="1:60" s="3" customFormat="1" ht="14.5" x14ac:dyDescent="0.35">
      <c r="A13" s="263" t="s">
        <v>10</v>
      </c>
      <c r="B13" s="264"/>
      <c r="C13" s="264"/>
      <c r="D13" s="264"/>
      <c r="E13" s="264"/>
      <c r="F13" s="264"/>
      <c r="G13" s="264"/>
      <c r="H13" s="264"/>
      <c r="I13" s="264"/>
      <c r="J13" s="264"/>
      <c r="K13" s="264"/>
      <c r="L13" s="264"/>
      <c r="M13" s="264"/>
      <c r="N13" s="264"/>
      <c r="O13" s="264"/>
      <c r="P13" s="264"/>
      <c r="Q13" s="264"/>
      <c r="R13" s="264"/>
      <c r="S13" s="264"/>
      <c r="T13" s="264"/>
      <c r="U13" s="264"/>
      <c r="V13" s="265"/>
      <c r="W13" s="2"/>
      <c r="X13" s="2"/>
      <c r="Y13" s="2"/>
    </row>
    <row r="14" spans="1:60" x14ac:dyDescent="0.3">
      <c r="A14" s="266" t="s">
        <v>11</v>
      </c>
      <c r="B14" s="267"/>
      <c r="C14" s="267" t="s">
        <v>12</v>
      </c>
      <c r="D14" s="267"/>
      <c r="E14" s="267"/>
      <c r="F14" s="267"/>
      <c r="G14" s="267"/>
      <c r="H14" s="267"/>
      <c r="I14" s="267"/>
      <c r="J14" s="267"/>
      <c r="K14" s="267"/>
      <c r="L14" s="267"/>
      <c r="M14" s="267"/>
      <c r="N14" s="267"/>
      <c r="O14" s="267"/>
      <c r="P14" s="267"/>
      <c r="Q14" s="267"/>
      <c r="R14" s="267" t="s">
        <v>13</v>
      </c>
      <c r="S14" s="267"/>
      <c r="T14" s="268" t="s">
        <v>14</v>
      </c>
      <c r="U14" s="268"/>
      <c r="V14" s="269"/>
      <c r="W14" s="7"/>
      <c r="X14" s="7"/>
      <c r="Y14" s="7"/>
    </row>
    <row r="15" spans="1:60" s="3" customFormat="1" ht="14.5" x14ac:dyDescent="0.35">
      <c r="A15" s="328">
        <v>1</v>
      </c>
      <c r="B15" s="329"/>
      <c r="C15" s="330" t="s">
        <v>129</v>
      </c>
      <c r="D15" s="331"/>
      <c r="E15" s="331"/>
      <c r="F15" s="331"/>
      <c r="G15" s="331"/>
      <c r="H15" s="331"/>
      <c r="I15" s="331"/>
      <c r="J15" s="331"/>
      <c r="K15" s="331"/>
      <c r="L15" s="331"/>
      <c r="M15" s="331"/>
      <c r="N15" s="331"/>
      <c r="O15" s="331"/>
      <c r="P15" s="331"/>
      <c r="Q15" s="331"/>
      <c r="R15" s="331" t="s">
        <v>44</v>
      </c>
      <c r="S15" s="331"/>
      <c r="T15" s="332">
        <f>10.5*12</f>
        <v>126</v>
      </c>
      <c r="U15" s="332"/>
      <c r="V15" s="333"/>
      <c r="W15" s="2"/>
      <c r="X15" s="2"/>
      <c r="Y15" s="2"/>
    </row>
    <row r="16" spans="1:60" x14ac:dyDescent="0.3">
      <c r="A16" s="11"/>
      <c r="B16" s="50"/>
      <c r="C16" s="50"/>
      <c r="D16" s="50"/>
      <c r="E16" s="50"/>
      <c r="F16" s="50"/>
      <c r="G16" s="50"/>
      <c r="H16" s="50"/>
      <c r="I16" s="50"/>
      <c r="J16" s="50"/>
      <c r="K16" s="50"/>
      <c r="L16" s="50"/>
      <c r="M16" s="50"/>
      <c r="N16" s="50"/>
      <c r="O16" s="50"/>
      <c r="P16" s="50"/>
      <c r="Q16" s="50"/>
      <c r="R16" s="50"/>
      <c r="S16" s="50"/>
      <c r="T16" s="51"/>
      <c r="U16" s="51"/>
      <c r="V16" s="35"/>
      <c r="W16" s="7"/>
      <c r="X16" s="7"/>
      <c r="Y16" s="7"/>
    </row>
    <row r="17" spans="1:25" x14ac:dyDescent="0.3">
      <c r="A17" s="243" t="s">
        <v>15</v>
      </c>
      <c r="B17" s="244"/>
      <c r="C17" s="244"/>
      <c r="D17" s="244"/>
      <c r="E17" s="244"/>
      <c r="F17" s="244"/>
      <c r="G17" s="244"/>
      <c r="H17" s="244"/>
      <c r="I17" s="244"/>
      <c r="J17" s="244"/>
      <c r="K17" s="244"/>
      <c r="L17" s="244"/>
      <c r="M17" s="244"/>
      <c r="N17" s="244"/>
      <c r="O17" s="244"/>
      <c r="P17" s="244"/>
      <c r="Q17" s="244"/>
      <c r="R17" s="244"/>
      <c r="S17" s="244"/>
      <c r="T17" s="244"/>
      <c r="U17" s="244"/>
      <c r="V17" s="245"/>
      <c r="W17" s="7"/>
      <c r="X17" s="7"/>
      <c r="Y17" s="7"/>
    </row>
    <row r="18" spans="1:25" x14ac:dyDescent="0.3">
      <c r="A18" s="233" t="s">
        <v>12</v>
      </c>
      <c r="B18" s="234"/>
      <c r="C18" s="234"/>
      <c r="D18" s="234"/>
      <c r="E18" s="234"/>
      <c r="F18" s="234"/>
      <c r="G18" s="234"/>
      <c r="H18" s="234" t="s">
        <v>16</v>
      </c>
      <c r="I18" s="234"/>
      <c r="J18" s="234"/>
      <c r="K18" s="234" t="s">
        <v>17</v>
      </c>
      <c r="L18" s="234"/>
      <c r="M18" s="234"/>
      <c r="N18" s="234"/>
      <c r="O18" s="234" t="s">
        <v>18</v>
      </c>
      <c r="P18" s="234"/>
      <c r="Q18" s="234"/>
      <c r="R18" s="234" t="s">
        <v>19</v>
      </c>
      <c r="S18" s="234"/>
      <c r="T18" s="235" t="s">
        <v>20</v>
      </c>
      <c r="U18" s="235"/>
      <c r="V18" s="236"/>
      <c r="W18" s="7"/>
      <c r="X18" s="7"/>
      <c r="Y18" s="7"/>
    </row>
    <row r="19" spans="1:25" x14ac:dyDescent="0.3">
      <c r="A19" s="233" t="s">
        <v>47</v>
      </c>
      <c r="B19" s="234"/>
      <c r="C19" s="234"/>
      <c r="D19" s="234"/>
      <c r="E19" s="234"/>
      <c r="F19" s="234"/>
      <c r="G19" s="234"/>
      <c r="H19" s="234"/>
      <c r="I19" s="234"/>
      <c r="J19" s="234"/>
      <c r="K19" s="234" t="s">
        <v>48</v>
      </c>
      <c r="L19" s="234"/>
      <c r="M19" s="234"/>
      <c r="N19" s="234"/>
      <c r="O19" s="246">
        <f>+T19/R19</f>
        <v>2678.666666666667</v>
      </c>
      <c r="P19" s="246"/>
      <c r="Q19" s="246"/>
      <c r="R19" s="234">
        <v>0.15</v>
      </c>
      <c r="S19" s="234"/>
      <c r="T19" s="235">
        <v>401.8</v>
      </c>
      <c r="U19" s="235"/>
      <c r="V19" s="236"/>
      <c r="W19" s="7"/>
      <c r="X19" s="7"/>
      <c r="Y19" s="7"/>
    </row>
    <row r="20" spans="1:25" x14ac:dyDescent="0.3">
      <c r="A20" s="233" t="s">
        <v>120</v>
      </c>
      <c r="B20" s="234"/>
      <c r="C20" s="234"/>
      <c r="D20" s="234"/>
      <c r="E20" s="234"/>
      <c r="F20" s="234"/>
      <c r="G20" s="234"/>
      <c r="H20" s="234"/>
      <c r="I20" s="234"/>
      <c r="J20" s="234"/>
      <c r="K20" s="234"/>
      <c r="L20" s="234"/>
      <c r="M20" s="234"/>
      <c r="N20" s="234"/>
      <c r="O20" s="246"/>
      <c r="P20" s="246"/>
      <c r="Q20" s="246"/>
      <c r="R20" s="279">
        <v>0.03</v>
      </c>
      <c r="S20" s="258"/>
      <c r="T20" s="235">
        <f>+T43*R20</f>
        <v>23.3292</v>
      </c>
      <c r="U20" s="235"/>
      <c r="V20" s="236"/>
      <c r="W20" s="7"/>
      <c r="X20" s="7"/>
      <c r="Y20" s="7"/>
    </row>
    <row r="21" spans="1:25" x14ac:dyDescent="0.3">
      <c r="A21" s="233"/>
      <c r="B21" s="234"/>
      <c r="C21" s="234"/>
      <c r="D21" s="234"/>
      <c r="E21" s="234"/>
      <c r="F21" s="234"/>
      <c r="G21" s="234"/>
      <c r="H21" s="234"/>
      <c r="I21" s="234"/>
      <c r="J21" s="234"/>
      <c r="K21" s="234"/>
      <c r="L21" s="234"/>
      <c r="M21" s="234"/>
      <c r="N21" s="234"/>
      <c r="O21" s="234"/>
      <c r="P21" s="234"/>
      <c r="Q21" s="234"/>
      <c r="R21" s="234"/>
      <c r="S21" s="234"/>
      <c r="T21" s="235"/>
      <c r="U21" s="235"/>
      <c r="V21" s="236"/>
      <c r="W21" s="7"/>
      <c r="X21" s="7"/>
      <c r="Y21" s="7"/>
    </row>
    <row r="22" spans="1:25" x14ac:dyDescent="0.3">
      <c r="A22" s="237" t="s">
        <v>21</v>
      </c>
      <c r="B22" s="238"/>
      <c r="C22" s="238"/>
      <c r="D22" s="238"/>
      <c r="E22" s="238"/>
      <c r="F22" s="238"/>
      <c r="G22" s="238"/>
      <c r="H22" s="238"/>
      <c r="I22" s="238"/>
      <c r="J22" s="238"/>
      <c r="K22" s="238"/>
      <c r="L22" s="238"/>
      <c r="M22" s="238"/>
      <c r="N22" s="238"/>
      <c r="O22" s="238"/>
      <c r="P22" s="238"/>
      <c r="Q22" s="238"/>
      <c r="R22" s="238"/>
      <c r="S22" s="238"/>
      <c r="T22" s="235">
        <f>+T20+T19</f>
        <v>425.12920000000003</v>
      </c>
      <c r="U22" s="235"/>
      <c r="V22" s="236"/>
      <c r="W22" s="7"/>
      <c r="X22" s="7"/>
      <c r="Y22" s="7"/>
    </row>
    <row r="23" spans="1:25" x14ac:dyDescent="0.3">
      <c r="A23" s="12"/>
      <c r="B23" s="13"/>
      <c r="C23" s="13"/>
      <c r="D23" s="13"/>
      <c r="E23" s="13"/>
      <c r="F23" s="13"/>
      <c r="G23" s="13"/>
      <c r="H23" s="13"/>
      <c r="I23" s="13"/>
      <c r="J23" s="13"/>
      <c r="K23" s="13"/>
      <c r="L23" s="13"/>
      <c r="M23" s="13"/>
      <c r="N23" s="13"/>
      <c r="O23" s="13"/>
      <c r="P23" s="13"/>
      <c r="Q23" s="13"/>
      <c r="R23" s="13"/>
      <c r="S23" s="14"/>
      <c r="T23" s="36"/>
      <c r="U23" s="36"/>
      <c r="V23" s="37"/>
      <c r="W23" s="7"/>
      <c r="X23" s="7"/>
      <c r="Y23" s="7"/>
    </row>
    <row r="24" spans="1:25" x14ac:dyDescent="0.3">
      <c r="A24" s="243" t="s">
        <v>22</v>
      </c>
      <c r="B24" s="244"/>
      <c r="C24" s="244"/>
      <c r="D24" s="244"/>
      <c r="E24" s="244"/>
      <c r="F24" s="244"/>
      <c r="G24" s="244"/>
      <c r="H24" s="244"/>
      <c r="I24" s="244"/>
      <c r="J24" s="244"/>
      <c r="K24" s="244"/>
      <c r="L24" s="244"/>
      <c r="M24" s="244"/>
      <c r="N24" s="244"/>
      <c r="O24" s="244"/>
      <c r="P24" s="244"/>
      <c r="Q24" s="244"/>
      <c r="R24" s="244"/>
      <c r="S24" s="244"/>
      <c r="T24" s="244"/>
      <c r="U24" s="244"/>
      <c r="V24" s="245"/>
      <c r="W24" s="7"/>
      <c r="X24" s="7"/>
      <c r="Y24" s="7"/>
    </row>
    <row r="25" spans="1:25" x14ac:dyDescent="0.3">
      <c r="A25" s="259" t="s">
        <v>12</v>
      </c>
      <c r="B25" s="260"/>
      <c r="C25" s="260"/>
      <c r="D25" s="260"/>
      <c r="E25" s="260"/>
      <c r="F25" s="260"/>
      <c r="G25" s="260"/>
      <c r="H25" s="260"/>
      <c r="I25" s="260"/>
      <c r="J25" s="260"/>
      <c r="K25" s="260"/>
      <c r="L25" s="260"/>
      <c r="M25" s="260" t="s">
        <v>13</v>
      </c>
      <c r="N25" s="260"/>
      <c r="O25" s="260" t="s">
        <v>14</v>
      </c>
      <c r="P25" s="260"/>
      <c r="Q25" s="260" t="s">
        <v>23</v>
      </c>
      <c r="R25" s="260"/>
      <c r="S25" s="260"/>
      <c r="T25" s="261" t="s">
        <v>24</v>
      </c>
      <c r="U25" s="261"/>
      <c r="V25" s="262"/>
      <c r="W25" s="7"/>
      <c r="X25" s="7"/>
      <c r="Y25" s="7"/>
    </row>
    <row r="26" spans="1:25" x14ac:dyDescent="0.3">
      <c r="A26" s="259" t="s">
        <v>46</v>
      </c>
      <c r="B26" s="260"/>
      <c r="C26" s="260"/>
      <c r="D26" s="260"/>
      <c r="E26" s="260"/>
      <c r="F26" s="260"/>
      <c r="G26" s="260"/>
      <c r="H26" s="260"/>
      <c r="I26" s="260"/>
      <c r="J26" s="260"/>
      <c r="K26" s="260"/>
      <c r="L26" s="260"/>
      <c r="M26" s="260" t="s">
        <v>13</v>
      </c>
      <c r="N26" s="260"/>
      <c r="O26" s="260">
        <v>0.5</v>
      </c>
      <c r="P26" s="260"/>
      <c r="Q26" s="261">
        <f>+T26/O26</f>
        <v>1859.54</v>
      </c>
      <c r="R26" s="261"/>
      <c r="S26" s="261"/>
      <c r="T26" s="261">
        <v>929.77</v>
      </c>
      <c r="U26" s="261"/>
      <c r="V26" s="262"/>
      <c r="W26" s="7"/>
      <c r="X26" s="7"/>
      <c r="Y26" s="7"/>
    </row>
    <row r="27" spans="1:25" x14ac:dyDescent="0.3">
      <c r="A27" s="259" t="s">
        <v>45</v>
      </c>
      <c r="B27" s="260"/>
      <c r="C27" s="260"/>
      <c r="D27" s="260"/>
      <c r="E27" s="260"/>
      <c r="F27" s="260"/>
      <c r="G27" s="260"/>
      <c r="H27" s="260"/>
      <c r="I27" s="260"/>
      <c r="J27" s="260"/>
      <c r="K27" s="260"/>
      <c r="L27" s="260"/>
      <c r="M27" s="260" t="s">
        <v>43</v>
      </c>
      <c r="N27" s="260"/>
      <c r="O27" s="260">
        <v>0.01</v>
      </c>
      <c r="P27" s="260"/>
      <c r="Q27" s="261">
        <f>+T27/O27</f>
        <v>4900</v>
      </c>
      <c r="R27" s="261"/>
      <c r="S27" s="261"/>
      <c r="T27" s="261">
        <v>49</v>
      </c>
      <c r="U27" s="261"/>
      <c r="V27" s="262"/>
      <c r="W27" s="7"/>
      <c r="X27" s="7"/>
      <c r="Y27" s="7"/>
    </row>
    <row r="28" spans="1:25" x14ac:dyDescent="0.3">
      <c r="A28" s="259"/>
      <c r="B28" s="260"/>
      <c r="C28" s="260"/>
      <c r="D28" s="260"/>
      <c r="E28" s="260"/>
      <c r="F28" s="260"/>
      <c r="G28" s="260"/>
      <c r="H28" s="260"/>
      <c r="I28" s="260"/>
      <c r="J28" s="260"/>
      <c r="K28" s="260"/>
      <c r="L28" s="260"/>
      <c r="M28" s="260"/>
      <c r="N28" s="260"/>
      <c r="O28" s="260"/>
      <c r="P28" s="260"/>
      <c r="Q28" s="260"/>
      <c r="R28" s="260"/>
      <c r="S28" s="260"/>
      <c r="T28" s="261"/>
      <c r="U28" s="261"/>
      <c r="V28" s="262"/>
      <c r="W28" s="7"/>
      <c r="X28" s="7"/>
      <c r="Y28" s="7"/>
    </row>
    <row r="29" spans="1:25" x14ac:dyDescent="0.3">
      <c r="A29" s="237" t="s">
        <v>21</v>
      </c>
      <c r="B29" s="238"/>
      <c r="C29" s="238"/>
      <c r="D29" s="238"/>
      <c r="E29" s="238"/>
      <c r="F29" s="238"/>
      <c r="G29" s="238"/>
      <c r="H29" s="238"/>
      <c r="I29" s="238"/>
      <c r="J29" s="238"/>
      <c r="K29" s="238"/>
      <c r="L29" s="238"/>
      <c r="M29" s="238"/>
      <c r="N29" s="238"/>
      <c r="O29" s="238"/>
      <c r="P29" s="238"/>
      <c r="Q29" s="238"/>
      <c r="R29" s="238"/>
      <c r="S29" s="238"/>
      <c r="T29" s="235">
        <f>+T27+T26</f>
        <v>978.77</v>
      </c>
      <c r="U29" s="235"/>
      <c r="V29" s="236"/>
      <c r="W29" s="7"/>
      <c r="X29" s="7"/>
      <c r="Y29" s="7"/>
    </row>
    <row r="30" spans="1:25" x14ac:dyDescent="0.3">
      <c r="A30" s="15"/>
      <c r="B30" s="16"/>
      <c r="C30" s="16"/>
      <c r="D30" s="16"/>
      <c r="E30" s="16"/>
      <c r="F30" s="16"/>
      <c r="G30" s="16"/>
      <c r="H30" s="16"/>
      <c r="I30" s="16"/>
      <c r="J30" s="16"/>
      <c r="K30" s="16"/>
      <c r="L30" s="16"/>
      <c r="M30" s="16"/>
      <c r="N30" s="16"/>
      <c r="O30" s="16"/>
      <c r="P30" s="16"/>
      <c r="Q30" s="16"/>
      <c r="R30" s="16"/>
      <c r="S30" s="14"/>
      <c r="T30" s="36"/>
      <c r="U30" s="36"/>
      <c r="V30" s="37"/>
      <c r="W30" s="7"/>
      <c r="X30" s="7"/>
      <c r="Y30" s="7"/>
    </row>
    <row r="31" spans="1:25" x14ac:dyDescent="0.3">
      <c r="A31" s="243" t="s">
        <v>25</v>
      </c>
      <c r="B31" s="244"/>
      <c r="C31" s="244"/>
      <c r="D31" s="244"/>
      <c r="E31" s="244"/>
      <c r="F31" s="244"/>
      <c r="G31" s="244"/>
      <c r="H31" s="244"/>
      <c r="I31" s="244"/>
      <c r="J31" s="244"/>
      <c r="K31" s="244"/>
      <c r="L31" s="244"/>
      <c r="M31" s="244"/>
      <c r="N31" s="244"/>
      <c r="O31" s="244"/>
      <c r="P31" s="244"/>
      <c r="Q31" s="244"/>
      <c r="R31" s="244"/>
      <c r="S31" s="244"/>
      <c r="T31" s="244"/>
      <c r="U31" s="244"/>
      <c r="V31" s="245"/>
      <c r="W31" s="7"/>
      <c r="X31" s="7"/>
      <c r="Y31" s="7"/>
    </row>
    <row r="32" spans="1:25" x14ac:dyDescent="0.3">
      <c r="A32" s="233" t="s">
        <v>26</v>
      </c>
      <c r="B32" s="234"/>
      <c r="C32" s="234"/>
      <c r="D32" s="234"/>
      <c r="E32" s="234"/>
      <c r="F32" s="234"/>
      <c r="G32" s="234"/>
      <c r="H32" s="234"/>
      <c r="I32" s="234"/>
      <c r="J32" s="234"/>
      <c r="K32" s="234" t="s">
        <v>27</v>
      </c>
      <c r="L32" s="234"/>
      <c r="M32" s="234" t="s">
        <v>28</v>
      </c>
      <c r="N32" s="234"/>
      <c r="O32" s="234" t="s">
        <v>29</v>
      </c>
      <c r="P32" s="234"/>
      <c r="Q32" s="234"/>
      <c r="R32" s="234" t="s">
        <v>30</v>
      </c>
      <c r="S32" s="234"/>
      <c r="T32" s="235" t="s">
        <v>20</v>
      </c>
      <c r="U32" s="235"/>
      <c r="V32" s="236"/>
      <c r="W32" s="7"/>
      <c r="X32" s="7"/>
      <c r="Y32" s="7"/>
    </row>
    <row r="33" spans="1:25" x14ac:dyDescent="0.3">
      <c r="A33" s="233"/>
      <c r="B33" s="234"/>
      <c r="C33" s="234"/>
      <c r="D33" s="234"/>
      <c r="E33" s="234"/>
      <c r="F33" s="234"/>
      <c r="G33" s="234"/>
      <c r="H33" s="234"/>
      <c r="I33" s="234"/>
      <c r="J33" s="234"/>
      <c r="K33" s="234"/>
      <c r="L33" s="234"/>
      <c r="M33" s="234"/>
      <c r="N33" s="234"/>
      <c r="O33" s="234"/>
      <c r="P33" s="234"/>
      <c r="Q33" s="234"/>
      <c r="R33" s="234"/>
      <c r="S33" s="234"/>
      <c r="T33" s="235"/>
      <c r="U33" s="235"/>
      <c r="V33" s="236"/>
      <c r="W33" s="7"/>
      <c r="X33" s="7"/>
      <c r="Y33" s="7"/>
    </row>
    <row r="34" spans="1:25" x14ac:dyDescent="0.3">
      <c r="A34" s="233"/>
      <c r="B34" s="234"/>
      <c r="C34" s="234"/>
      <c r="D34" s="234"/>
      <c r="E34" s="234"/>
      <c r="F34" s="234"/>
      <c r="G34" s="234"/>
      <c r="H34" s="234"/>
      <c r="I34" s="234"/>
      <c r="J34" s="234"/>
      <c r="K34" s="234"/>
      <c r="L34" s="234"/>
      <c r="M34" s="234"/>
      <c r="N34" s="234"/>
      <c r="O34" s="234"/>
      <c r="P34" s="234"/>
      <c r="Q34" s="234"/>
      <c r="R34" s="234"/>
      <c r="S34" s="234"/>
      <c r="T34" s="235"/>
      <c r="U34" s="235"/>
      <c r="V34" s="236"/>
      <c r="W34" s="7"/>
      <c r="X34" s="7"/>
      <c r="Y34" s="7"/>
    </row>
    <row r="35" spans="1:25" x14ac:dyDescent="0.3">
      <c r="A35" s="233"/>
      <c r="B35" s="234"/>
      <c r="C35" s="234"/>
      <c r="D35" s="234"/>
      <c r="E35" s="234"/>
      <c r="F35" s="234"/>
      <c r="G35" s="234"/>
      <c r="H35" s="234"/>
      <c r="I35" s="234"/>
      <c r="J35" s="234"/>
      <c r="K35" s="234"/>
      <c r="L35" s="234"/>
      <c r="M35" s="234"/>
      <c r="N35" s="234"/>
      <c r="O35" s="234"/>
      <c r="P35" s="234"/>
      <c r="Q35" s="234"/>
      <c r="R35" s="234"/>
      <c r="S35" s="234"/>
      <c r="T35" s="235"/>
      <c r="U35" s="235"/>
      <c r="V35" s="236"/>
      <c r="W35" s="7"/>
      <c r="X35" s="7"/>
      <c r="Y35" s="7"/>
    </row>
    <row r="36" spans="1:25" x14ac:dyDescent="0.3">
      <c r="A36" s="237" t="s">
        <v>21</v>
      </c>
      <c r="B36" s="238"/>
      <c r="C36" s="238"/>
      <c r="D36" s="238"/>
      <c r="E36" s="238"/>
      <c r="F36" s="238"/>
      <c r="G36" s="238"/>
      <c r="H36" s="238"/>
      <c r="I36" s="238"/>
      <c r="J36" s="238"/>
      <c r="K36" s="238"/>
      <c r="L36" s="238"/>
      <c r="M36" s="238"/>
      <c r="N36" s="238"/>
      <c r="O36" s="238"/>
      <c r="P36" s="238"/>
      <c r="Q36" s="238"/>
      <c r="R36" s="238"/>
      <c r="S36" s="238"/>
      <c r="T36" s="235"/>
      <c r="U36" s="235"/>
      <c r="V36" s="236"/>
      <c r="W36" s="7"/>
      <c r="X36" s="7"/>
      <c r="Y36" s="7"/>
    </row>
    <row r="37" spans="1:25" x14ac:dyDescent="0.3">
      <c r="A37" s="12"/>
      <c r="B37" s="13"/>
      <c r="C37" s="13"/>
      <c r="D37" s="13"/>
      <c r="E37" s="13"/>
      <c r="F37" s="13"/>
      <c r="G37" s="13"/>
      <c r="H37" s="13"/>
      <c r="I37" s="13"/>
      <c r="J37" s="13"/>
      <c r="K37" s="13"/>
      <c r="L37" s="13"/>
      <c r="M37" s="13"/>
      <c r="N37" s="13"/>
      <c r="O37" s="13"/>
      <c r="P37" s="13"/>
      <c r="Q37" s="13"/>
      <c r="R37" s="13"/>
      <c r="S37" s="14"/>
      <c r="T37" s="36"/>
      <c r="U37" s="36"/>
      <c r="V37" s="37"/>
      <c r="W37" s="17"/>
      <c r="X37" s="17"/>
      <c r="Y37" s="17"/>
    </row>
    <row r="38" spans="1:25" x14ac:dyDescent="0.3">
      <c r="A38" s="243" t="s">
        <v>31</v>
      </c>
      <c r="B38" s="244"/>
      <c r="C38" s="244"/>
      <c r="D38" s="244"/>
      <c r="E38" s="244"/>
      <c r="F38" s="244"/>
      <c r="G38" s="244"/>
      <c r="H38" s="244"/>
      <c r="I38" s="244"/>
      <c r="J38" s="244"/>
      <c r="K38" s="244"/>
      <c r="L38" s="244"/>
      <c r="M38" s="244"/>
      <c r="N38" s="244"/>
      <c r="O38" s="244"/>
      <c r="P38" s="244"/>
      <c r="Q38" s="244"/>
      <c r="R38" s="244"/>
      <c r="S38" s="244"/>
      <c r="T38" s="244"/>
      <c r="U38" s="244"/>
      <c r="V38" s="245"/>
      <c r="W38" s="7"/>
      <c r="X38" s="7"/>
      <c r="Y38" s="7"/>
    </row>
    <row r="39" spans="1:25" x14ac:dyDescent="0.3">
      <c r="A39" s="233" t="s">
        <v>32</v>
      </c>
      <c r="B39" s="234"/>
      <c r="C39" s="234"/>
      <c r="D39" s="234"/>
      <c r="E39" s="234"/>
      <c r="F39" s="234"/>
      <c r="G39" s="234"/>
      <c r="H39" s="234"/>
      <c r="I39" s="234"/>
      <c r="J39" s="234" t="s">
        <v>33</v>
      </c>
      <c r="K39" s="234"/>
      <c r="L39" s="234" t="s">
        <v>34</v>
      </c>
      <c r="M39" s="234"/>
      <c r="N39" s="234" t="s">
        <v>54</v>
      </c>
      <c r="O39" s="234"/>
      <c r="P39" s="234"/>
      <c r="Q39" s="234" t="s">
        <v>19</v>
      </c>
      <c r="R39" s="234"/>
      <c r="S39" s="234"/>
      <c r="T39" s="235" t="s">
        <v>20</v>
      </c>
      <c r="U39" s="235"/>
      <c r="V39" s="236"/>
      <c r="W39" s="7"/>
      <c r="X39" s="7"/>
      <c r="Y39" s="7"/>
    </row>
    <row r="40" spans="1:25" x14ac:dyDescent="0.3">
      <c r="A40" s="233" t="s">
        <v>42</v>
      </c>
      <c r="B40" s="234"/>
      <c r="C40" s="234"/>
      <c r="D40" s="234"/>
      <c r="E40" s="234"/>
      <c r="F40" s="234"/>
      <c r="G40" s="234"/>
      <c r="H40" s="234"/>
      <c r="I40" s="234"/>
      <c r="J40" s="349">
        <f>+'CARGA PRESTACIONAL'!E35+'CARGA PRESTACIONAL'!E36</f>
        <v>171314.64448972844</v>
      </c>
      <c r="K40" s="234"/>
      <c r="L40" s="350">
        <v>1.8157000000000001</v>
      </c>
      <c r="M40" s="350"/>
      <c r="N40" s="235">
        <f>+(L40*J40)/8</f>
        <v>38881.999999999993</v>
      </c>
      <c r="O40" s="235"/>
      <c r="P40" s="235"/>
      <c r="Q40" s="234">
        <v>0.02</v>
      </c>
      <c r="R40" s="234"/>
      <c r="S40" s="234"/>
      <c r="T40" s="235">
        <v>777.64</v>
      </c>
      <c r="U40" s="235"/>
      <c r="V40" s="236"/>
      <c r="W40" s="7"/>
      <c r="X40" s="7"/>
      <c r="Y40" s="7"/>
    </row>
    <row r="41" spans="1:25" x14ac:dyDescent="0.3">
      <c r="A41" s="233"/>
      <c r="B41" s="234"/>
      <c r="C41" s="234"/>
      <c r="D41" s="234"/>
      <c r="E41" s="234"/>
      <c r="F41" s="234"/>
      <c r="G41" s="234"/>
      <c r="H41" s="234"/>
      <c r="I41" s="234"/>
      <c r="J41" s="234"/>
      <c r="K41" s="234"/>
      <c r="L41" s="234"/>
      <c r="M41" s="234"/>
      <c r="N41" s="234"/>
      <c r="O41" s="234"/>
      <c r="P41" s="234"/>
      <c r="Q41" s="234"/>
      <c r="R41" s="234"/>
      <c r="S41" s="234"/>
      <c r="T41" s="235"/>
      <c r="U41" s="235"/>
      <c r="V41" s="236"/>
      <c r="W41" s="7"/>
      <c r="X41" s="7"/>
      <c r="Y41" s="7"/>
    </row>
    <row r="42" spans="1:25" x14ac:dyDescent="0.3">
      <c r="A42" s="233"/>
      <c r="B42" s="234"/>
      <c r="C42" s="234"/>
      <c r="D42" s="234"/>
      <c r="E42" s="234"/>
      <c r="F42" s="234"/>
      <c r="G42" s="234"/>
      <c r="H42" s="234"/>
      <c r="I42" s="234"/>
      <c r="J42" s="234"/>
      <c r="K42" s="234"/>
      <c r="L42" s="234"/>
      <c r="M42" s="234"/>
      <c r="N42" s="234"/>
      <c r="O42" s="234"/>
      <c r="P42" s="234"/>
      <c r="Q42" s="234"/>
      <c r="R42" s="234"/>
      <c r="S42" s="234"/>
      <c r="T42" s="235"/>
      <c r="U42" s="235"/>
      <c r="V42" s="236"/>
      <c r="W42" s="7"/>
      <c r="X42" s="7"/>
      <c r="Y42" s="7"/>
    </row>
    <row r="43" spans="1:25" x14ac:dyDescent="0.3">
      <c r="A43" s="237" t="s">
        <v>21</v>
      </c>
      <c r="B43" s="238"/>
      <c r="C43" s="238"/>
      <c r="D43" s="238"/>
      <c r="E43" s="238"/>
      <c r="F43" s="238"/>
      <c r="G43" s="238"/>
      <c r="H43" s="238"/>
      <c r="I43" s="238"/>
      <c r="J43" s="238"/>
      <c r="K43" s="238"/>
      <c r="L43" s="238"/>
      <c r="M43" s="238"/>
      <c r="N43" s="238"/>
      <c r="O43" s="238"/>
      <c r="P43" s="238"/>
      <c r="Q43" s="238"/>
      <c r="R43" s="238"/>
      <c r="S43" s="238"/>
      <c r="T43" s="235">
        <f>+T40</f>
        <v>777.64</v>
      </c>
      <c r="U43" s="235"/>
      <c r="V43" s="236"/>
      <c r="W43" s="7"/>
      <c r="X43" s="7"/>
      <c r="Y43" s="7"/>
    </row>
    <row r="44" spans="1:25" s="18" customFormat="1" ht="14.5" x14ac:dyDescent="0.35">
      <c r="A44" s="239" t="s">
        <v>35</v>
      </c>
      <c r="B44" s="240"/>
      <c r="C44" s="240"/>
      <c r="D44" s="240"/>
      <c r="E44" s="240"/>
      <c r="F44" s="240"/>
      <c r="G44" s="240"/>
      <c r="H44" s="240"/>
      <c r="I44" s="240"/>
      <c r="J44" s="240"/>
      <c r="K44" s="240"/>
      <c r="L44" s="240"/>
      <c r="M44" s="240"/>
      <c r="N44" s="240"/>
      <c r="O44" s="240"/>
      <c r="P44" s="240"/>
      <c r="Q44" s="240"/>
      <c r="R44" s="240"/>
      <c r="S44" s="240"/>
      <c r="T44" s="241">
        <f>ROUND(T43+T36+T29+T22,0)</f>
        <v>2182</v>
      </c>
      <c r="U44" s="241"/>
      <c r="V44" s="242"/>
      <c r="W44" s="7"/>
      <c r="X44" s="7"/>
      <c r="Y44" s="7"/>
    </row>
    <row r="45" spans="1:25" s="18" customFormat="1" ht="14.5" x14ac:dyDescent="0.35">
      <c r="A45" s="19" t="s">
        <v>36</v>
      </c>
      <c r="B45" s="44">
        <f>+'CARGA PRESTACIONAL'!$E$40</f>
        <v>0.26950000000000002</v>
      </c>
      <c r="C45" s="20"/>
      <c r="D45" s="21"/>
      <c r="E45" s="22"/>
      <c r="F45" s="20"/>
      <c r="G45" s="20"/>
      <c r="H45" s="20"/>
      <c r="I45" s="20"/>
      <c r="J45" s="20"/>
      <c r="K45" s="20"/>
      <c r="L45" s="20"/>
      <c r="M45" s="21"/>
      <c r="N45" s="23"/>
      <c r="O45" s="23"/>
      <c r="P45" s="23"/>
      <c r="Q45" s="23"/>
      <c r="R45" s="23"/>
      <c r="S45" s="23" t="s">
        <v>37</v>
      </c>
      <c r="T45" s="241">
        <f>+T44*B45</f>
        <v>588.04900000000009</v>
      </c>
      <c r="U45" s="241"/>
      <c r="V45" s="242"/>
      <c r="W45" s="7"/>
      <c r="X45" s="7"/>
      <c r="Y45" s="7"/>
    </row>
    <row r="46" spans="1:25" s="18" customFormat="1" ht="14.5" x14ac:dyDescent="0.35">
      <c r="A46" s="226" t="s">
        <v>38</v>
      </c>
      <c r="B46" s="227"/>
      <c r="C46" s="227"/>
      <c r="D46" s="227"/>
      <c r="E46" s="227"/>
      <c r="F46" s="227"/>
      <c r="G46" s="227"/>
      <c r="H46" s="227"/>
      <c r="I46" s="227"/>
      <c r="J46" s="227"/>
      <c r="K46" s="227"/>
      <c r="L46" s="227"/>
      <c r="M46" s="227"/>
      <c r="N46" s="227"/>
      <c r="O46" s="227"/>
      <c r="P46" s="227"/>
      <c r="Q46" s="227"/>
      <c r="R46" s="227"/>
      <c r="S46" s="227"/>
      <c r="T46" s="228">
        <f>+T45+T44</f>
        <v>2770.049</v>
      </c>
      <c r="U46" s="228"/>
      <c r="V46" s="229"/>
      <c r="W46" s="7"/>
      <c r="X46" s="7"/>
      <c r="Y46" s="7"/>
    </row>
    <row r="47" spans="1:25" s="18" customFormat="1" ht="14.5" x14ac:dyDescent="0.35">
      <c r="A47" s="226" t="s">
        <v>39</v>
      </c>
      <c r="B47" s="227"/>
      <c r="C47" s="227"/>
      <c r="D47" s="227"/>
      <c r="E47" s="227"/>
      <c r="F47" s="227"/>
      <c r="G47" s="227"/>
      <c r="H47" s="227"/>
      <c r="I47" s="227"/>
      <c r="J47" s="227"/>
      <c r="K47" s="227"/>
      <c r="L47" s="227"/>
      <c r="M47" s="227"/>
      <c r="N47" s="227"/>
      <c r="O47" s="227"/>
      <c r="P47" s="227"/>
      <c r="Q47" s="227"/>
      <c r="R47" s="227"/>
      <c r="S47" s="227"/>
      <c r="T47" s="228">
        <f>ROUND(T46*T15,0)</f>
        <v>349026</v>
      </c>
      <c r="U47" s="228"/>
      <c r="V47" s="229"/>
      <c r="W47" s="7"/>
      <c r="X47" s="7"/>
      <c r="Y47" s="7"/>
    </row>
    <row r="48" spans="1:25" s="18" customFormat="1" ht="14.5" x14ac:dyDescent="0.35">
      <c r="A48" s="24"/>
      <c r="B48" s="52"/>
      <c r="C48" s="52"/>
      <c r="D48" s="52"/>
      <c r="E48" s="52"/>
      <c r="F48" s="52"/>
      <c r="G48" s="52"/>
      <c r="H48" s="52"/>
      <c r="I48" s="52"/>
      <c r="J48" s="52"/>
      <c r="K48" s="52"/>
      <c r="L48" s="52"/>
      <c r="M48" s="52"/>
      <c r="N48" s="52"/>
      <c r="O48" s="52"/>
      <c r="P48" s="52"/>
      <c r="Q48" s="52"/>
      <c r="R48" s="52"/>
      <c r="S48" s="52"/>
      <c r="T48" s="53"/>
      <c r="U48" s="53"/>
      <c r="V48" s="38"/>
      <c r="W48" s="7"/>
      <c r="X48" s="7"/>
      <c r="Y48" s="45"/>
    </row>
    <row r="49" spans="1:26" ht="24" customHeight="1" x14ac:dyDescent="0.3">
      <c r="A49" s="230" t="s">
        <v>348</v>
      </c>
      <c r="B49" s="231"/>
      <c r="C49" s="231"/>
      <c r="D49" s="231"/>
      <c r="E49" s="231"/>
      <c r="F49" s="231"/>
      <c r="G49" s="231"/>
      <c r="H49" s="231"/>
      <c r="I49" s="231"/>
      <c r="J49" s="231"/>
      <c r="K49" s="231"/>
      <c r="L49" s="231"/>
      <c r="M49" s="231"/>
      <c r="N49" s="231"/>
      <c r="O49" s="231"/>
      <c r="P49" s="231"/>
      <c r="Q49" s="231"/>
      <c r="R49" s="231"/>
      <c r="S49" s="231"/>
      <c r="T49" s="231"/>
      <c r="U49" s="231"/>
      <c r="V49" s="232"/>
      <c r="W49" s="7"/>
      <c r="X49" s="7"/>
      <c r="Y49" s="46"/>
    </row>
    <row r="50" spans="1:26" x14ac:dyDescent="0.3">
      <c r="A50" s="25"/>
      <c r="B50" s="26"/>
      <c r="C50" s="26"/>
      <c r="D50" s="26"/>
      <c r="E50" s="26"/>
      <c r="F50" s="26"/>
      <c r="G50" s="26"/>
      <c r="H50" s="26"/>
      <c r="I50" s="26"/>
      <c r="J50" s="26"/>
      <c r="K50" s="26"/>
      <c r="L50" s="26"/>
      <c r="M50" s="26"/>
      <c r="N50" s="26"/>
      <c r="O50" s="26"/>
      <c r="P50" s="26"/>
      <c r="Q50" s="26"/>
      <c r="R50" s="26"/>
      <c r="S50" s="27"/>
      <c r="T50" s="54"/>
      <c r="U50" s="54"/>
      <c r="V50" s="40"/>
      <c r="W50" s="7"/>
      <c r="X50" s="7"/>
      <c r="Y50" s="7"/>
    </row>
    <row r="51" spans="1:26" ht="22.5" customHeight="1" x14ac:dyDescent="0.3">
      <c r="A51" s="25"/>
      <c r="B51" s="26"/>
      <c r="C51" s="26"/>
      <c r="D51" s="55"/>
      <c r="E51" s="28" t="s">
        <v>40</v>
      </c>
      <c r="F51" s="29"/>
      <c r="G51" s="29"/>
      <c r="H51" s="29"/>
      <c r="I51" s="29"/>
      <c r="J51" s="29"/>
      <c r="K51" s="29"/>
      <c r="L51" s="29"/>
      <c r="M51" s="30"/>
      <c r="N51" s="56"/>
      <c r="O51" s="56"/>
      <c r="P51" s="26"/>
      <c r="Q51" s="26"/>
      <c r="R51" s="26"/>
      <c r="S51" s="27"/>
      <c r="T51" s="54"/>
      <c r="U51" s="54"/>
      <c r="V51" s="40"/>
      <c r="W51" s="7"/>
      <c r="X51" s="7"/>
      <c r="Y51" s="47"/>
    </row>
    <row r="52" spans="1:26" x14ac:dyDescent="0.3">
      <c r="A52" s="25"/>
      <c r="B52" s="26"/>
      <c r="C52" s="26"/>
      <c r="D52" s="55"/>
      <c r="E52" s="57"/>
      <c r="F52" s="58"/>
      <c r="G52" s="156" t="s">
        <v>344</v>
      </c>
      <c r="H52" s="156"/>
      <c r="I52" s="156"/>
      <c r="J52" s="156"/>
      <c r="K52" s="58"/>
      <c r="L52" s="58"/>
      <c r="M52" s="56"/>
      <c r="N52" s="56"/>
      <c r="O52" s="56"/>
      <c r="P52" s="26"/>
      <c r="Q52" s="26"/>
      <c r="R52" s="26"/>
      <c r="S52" s="27"/>
      <c r="T52" s="54"/>
      <c r="U52" s="54"/>
      <c r="V52" s="40"/>
      <c r="W52" s="7"/>
      <c r="X52" s="7"/>
      <c r="Y52" s="7"/>
    </row>
    <row r="53" spans="1:26" x14ac:dyDescent="0.3">
      <c r="A53" s="25"/>
      <c r="B53" s="26"/>
      <c r="C53" s="26"/>
      <c r="D53" s="26"/>
      <c r="E53" s="225" t="s">
        <v>349</v>
      </c>
      <c r="F53" s="225"/>
      <c r="G53" s="225"/>
      <c r="H53" s="225"/>
      <c r="I53" s="225"/>
      <c r="J53" s="225"/>
      <c r="K53" s="225"/>
      <c r="L53" s="225"/>
      <c r="M53" s="225"/>
      <c r="N53" s="31"/>
      <c r="O53" s="31"/>
      <c r="P53" s="26"/>
      <c r="Q53" s="26"/>
      <c r="R53" s="26"/>
      <c r="S53" s="27"/>
      <c r="T53" s="54"/>
      <c r="U53" s="54"/>
      <c r="V53" s="40"/>
      <c r="W53" s="7"/>
      <c r="X53" s="7"/>
      <c r="Y53" s="7"/>
    </row>
    <row r="54" spans="1:26" ht="13.5" thickBot="1" x14ac:dyDescent="0.35">
      <c r="A54" s="59"/>
      <c r="B54" s="60"/>
      <c r="C54" s="32"/>
      <c r="D54" s="32"/>
      <c r="E54" s="32"/>
      <c r="F54" s="61"/>
      <c r="G54" s="61"/>
      <c r="H54" s="61"/>
      <c r="I54" s="61"/>
      <c r="J54" s="61"/>
      <c r="K54" s="61"/>
      <c r="L54" s="32"/>
      <c r="M54" s="32"/>
      <c r="N54" s="32"/>
      <c r="O54" s="32"/>
      <c r="P54" s="32"/>
      <c r="Q54" s="32"/>
      <c r="R54" s="32"/>
      <c r="S54" s="32"/>
      <c r="T54" s="62"/>
      <c r="U54" s="62"/>
      <c r="V54" s="42"/>
      <c r="W54" s="7"/>
      <c r="X54" s="7"/>
      <c r="Y54" s="7"/>
    </row>
    <row r="55" spans="1:26" ht="13.5" thickBot="1" x14ac:dyDescent="0.35">
      <c r="A55" s="26"/>
      <c r="B55" s="26"/>
      <c r="C55" s="26"/>
      <c r="D55" s="26"/>
      <c r="E55" s="10"/>
      <c r="F55" s="10"/>
      <c r="G55" s="10"/>
      <c r="H55" s="10"/>
      <c r="I55" s="10"/>
      <c r="J55" s="10"/>
      <c r="K55" s="10"/>
      <c r="L55" s="10"/>
      <c r="M55" s="10"/>
      <c r="N55" s="10"/>
      <c r="O55" s="31"/>
      <c r="P55" s="26"/>
      <c r="Q55" s="26"/>
      <c r="R55" s="26"/>
      <c r="S55" s="27"/>
      <c r="T55" s="39"/>
      <c r="U55" s="39"/>
      <c r="V55" s="41"/>
      <c r="W55" s="7"/>
      <c r="X55" s="7"/>
      <c r="Y55" s="7"/>
    </row>
    <row r="56" spans="1:26" ht="13.5" customHeight="1" x14ac:dyDescent="0.3">
      <c r="A56" s="280"/>
      <c r="B56" s="281"/>
      <c r="C56" s="281"/>
      <c r="D56" s="282"/>
      <c r="E56" s="289" t="s">
        <v>0</v>
      </c>
      <c r="F56" s="290"/>
      <c r="G56" s="290"/>
      <c r="H56" s="290"/>
      <c r="I56" s="290"/>
      <c r="J56" s="290"/>
      <c r="K56" s="290"/>
      <c r="L56" s="290"/>
      <c r="M56" s="290"/>
      <c r="N56" s="290"/>
      <c r="O56" s="290"/>
      <c r="P56" s="290"/>
      <c r="Q56" s="290"/>
      <c r="R56" s="290"/>
      <c r="S56" s="291"/>
      <c r="T56" s="295" t="s">
        <v>41</v>
      </c>
      <c r="U56" s="296"/>
      <c r="V56" s="297"/>
      <c r="W56" s="7"/>
      <c r="X56" s="7"/>
      <c r="Y56" s="7"/>
    </row>
    <row r="57" spans="1:26" ht="13.5" customHeight="1" thickBot="1" x14ac:dyDescent="0.35">
      <c r="A57" s="283"/>
      <c r="B57" s="284"/>
      <c r="C57" s="284"/>
      <c r="D57" s="285"/>
      <c r="E57" s="292"/>
      <c r="F57" s="293"/>
      <c r="G57" s="293"/>
      <c r="H57" s="293"/>
      <c r="I57" s="293"/>
      <c r="J57" s="293"/>
      <c r="K57" s="293"/>
      <c r="L57" s="293"/>
      <c r="M57" s="293"/>
      <c r="N57" s="293"/>
      <c r="O57" s="293"/>
      <c r="P57" s="293"/>
      <c r="Q57" s="293"/>
      <c r="R57" s="293"/>
      <c r="S57" s="294"/>
      <c r="T57" s="298"/>
      <c r="U57" s="299"/>
      <c r="V57" s="300"/>
      <c r="W57" s="7"/>
      <c r="X57" s="7"/>
      <c r="Y57" s="7"/>
    </row>
    <row r="58" spans="1:26" ht="13.5" customHeight="1" thickBot="1" x14ac:dyDescent="0.4">
      <c r="A58" s="283"/>
      <c r="B58" s="284"/>
      <c r="C58" s="284"/>
      <c r="D58" s="285"/>
      <c r="E58" s="301"/>
      <c r="F58" s="302"/>
      <c r="G58" s="302"/>
      <c r="H58" s="302"/>
      <c r="I58" s="302"/>
      <c r="J58" s="302"/>
      <c r="K58" s="302"/>
      <c r="L58" s="302"/>
      <c r="M58" s="302"/>
      <c r="N58" s="302"/>
      <c r="O58" s="302"/>
      <c r="P58" s="302"/>
      <c r="Q58" s="302"/>
      <c r="R58" s="302"/>
      <c r="S58" s="302"/>
      <c r="T58" s="302"/>
      <c r="U58" s="302"/>
      <c r="V58" s="303"/>
      <c r="W58" s="7"/>
      <c r="X58" s="7"/>
      <c r="Y58" s="7"/>
    </row>
    <row r="59" spans="1:26" ht="15" thickBot="1" x14ac:dyDescent="0.35">
      <c r="A59" s="283"/>
      <c r="B59" s="284"/>
      <c r="C59" s="284"/>
      <c r="D59" s="285"/>
      <c r="E59" s="304" t="s">
        <v>360</v>
      </c>
      <c r="F59" s="305"/>
      <c r="G59" s="305"/>
      <c r="H59" s="305"/>
      <c r="I59" s="305"/>
      <c r="J59" s="305"/>
      <c r="K59" s="305"/>
      <c r="L59" s="305"/>
      <c r="M59" s="305"/>
      <c r="N59" s="305"/>
      <c r="O59" s="305"/>
      <c r="P59" s="305"/>
      <c r="Q59" s="305"/>
      <c r="R59" s="305"/>
      <c r="S59" s="305"/>
      <c r="T59" s="305"/>
      <c r="U59" s="305"/>
      <c r="V59" s="306"/>
      <c r="W59" s="7"/>
      <c r="X59" s="7"/>
      <c r="Y59" s="7"/>
      <c r="Z59" s="7"/>
    </row>
    <row r="60" spans="1:26" ht="15" thickBot="1" x14ac:dyDescent="0.35">
      <c r="A60" s="286"/>
      <c r="B60" s="287"/>
      <c r="C60" s="287"/>
      <c r="D60" s="288"/>
      <c r="E60" s="307"/>
      <c r="F60" s="308"/>
      <c r="G60" s="308"/>
      <c r="H60" s="308"/>
      <c r="I60" s="308"/>
      <c r="J60" s="308"/>
      <c r="K60" s="308"/>
      <c r="L60" s="308"/>
      <c r="M60" s="308"/>
      <c r="N60" s="308"/>
      <c r="O60" s="308"/>
      <c r="P60" s="308"/>
      <c r="Q60" s="308"/>
      <c r="R60" s="308"/>
      <c r="S60" s="308"/>
      <c r="T60" s="308"/>
      <c r="U60" s="308"/>
      <c r="V60" s="309"/>
      <c r="W60" s="7"/>
      <c r="X60" s="7"/>
      <c r="Y60" s="7"/>
    </row>
    <row r="61" spans="1:26" ht="14.5" x14ac:dyDescent="0.35">
      <c r="A61" s="310" t="s">
        <v>1</v>
      </c>
      <c r="B61" s="311"/>
      <c r="C61" s="311"/>
      <c r="D61" s="311"/>
      <c r="E61" s="311"/>
      <c r="F61" s="311"/>
      <c r="G61" s="311"/>
      <c r="H61" s="311"/>
      <c r="I61" s="311"/>
      <c r="J61" s="311"/>
      <c r="K61" s="311"/>
      <c r="L61" s="311"/>
      <c r="M61" s="311"/>
      <c r="N61" s="311"/>
      <c r="O61" s="311"/>
      <c r="P61" s="311"/>
      <c r="Q61" s="311"/>
      <c r="R61" s="311"/>
      <c r="S61" s="311"/>
      <c r="T61" s="311"/>
      <c r="U61" s="311"/>
      <c r="V61" s="312"/>
      <c r="W61" s="7"/>
      <c r="X61" s="7"/>
      <c r="Y61" s="7"/>
    </row>
    <row r="62" spans="1:26" x14ac:dyDescent="0.3">
      <c r="A62" s="313" t="s">
        <v>2</v>
      </c>
      <c r="B62" s="314"/>
      <c r="C62" s="314"/>
      <c r="D62" s="314"/>
      <c r="E62" s="5" t="s">
        <v>3</v>
      </c>
      <c r="F62" s="6"/>
      <c r="G62" s="6"/>
      <c r="H62" s="6"/>
      <c r="I62" s="6"/>
      <c r="J62" s="315" t="s">
        <v>4</v>
      </c>
      <c r="K62" s="315"/>
      <c r="L62" s="315"/>
      <c r="M62" s="315"/>
      <c r="N62" s="315"/>
      <c r="O62" s="315"/>
      <c r="P62" s="315" t="s">
        <v>5</v>
      </c>
      <c r="Q62" s="315"/>
      <c r="R62" s="315"/>
      <c r="S62" s="315"/>
      <c r="T62" s="315"/>
      <c r="U62" s="315"/>
      <c r="V62" s="316"/>
    </row>
    <row r="63" spans="1:26" ht="43.5" customHeight="1" x14ac:dyDescent="0.3">
      <c r="A63" s="317" t="s">
        <v>6</v>
      </c>
      <c r="B63" s="318"/>
      <c r="C63" s="318"/>
      <c r="D63" s="319"/>
      <c r="E63" s="320" t="s">
        <v>359</v>
      </c>
      <c r="F63" s="320"/>
      <c r="G63" s="320"/>
      <c r="H63" s="320"/>
      <c r="I63" s="320"/>
      <c r="J63" s="320"/>
      <c r="K63" s="320"/>
      <c r="L63" s="320"/>
      <c r="M63" s="320"/>
      <c r="N63" s="320"/>
      <c r="O63" s="320"/>
      <c r="P63" s="320"/>
      <c r="Q63" s="320"/>
      <c r="R63" s="320"/>
      <c r="S63" s="320"/>
      <c r="T63" s="320"/>
      <c r="U63" s="320"/>
      <c r="V63" s="321"/>
    </row>
    <row r="64" spans="1:26" x14ac:dyDescent="0.3">
      <c r="A64" s="322" t="s">
        <v>7</v>
      </c>
      <c r="B64" s="323"/>
      <c r="C64" s="323"/>
      <c r="D64" s="323"/>
      <c r="E64" s="324"/>
      <c r="F64" s="324"/>
      <c r="G64" s="324"/>
      <c r="H64" s="324"/>
      <c r="I64" s="324"/>
      <c r="J64" s="324"/>
      <c r="K64" s="324"/>
      <c r="L64" s="324"/>
      <c r="M64" s="324"/>
      <c r="N64" s="324"/>
      <c r="O64" s="324"/>
      <c r="P64" s="324"/>
      <c r="Q64" s="324"/>
      <c r="R64" s="324"/>
      <c r="S64" s="324"/>
      <c r="T64" s="324"/>
      <c r="U64" s="324"/>
      <c r="V64" s="325"/>
    </row>
    <row r="65" spans="1:25" x14ac:dyDescent="0.3">
      <c r="A65" s="322" t="s">
        <v>8</v>
      </c>
      <c r="B65" s="323"/>
      <c r="C65" s="323"/>
      <c r="D65" s="323"/>
      <c r="E65" s="324"/>
      <c r="F65" s="324"/>
      <c r="G65" s="324"/>
      <c r="H65" s="324"/>
      <c r="I65" s="324"/>
      <c r="J65" s="324"/>
      <c r="K65" s="324"/>
      <c r="L65" s="324"/>
      <c r="M65" s="324"/>
      <c r="N65" s="324"/>
      <c r="O65" s="324"/>
      <c r="P65" s="324"/>
      <c r="Q65" s="324"/>
      <c r="R65" s="324"/>
      <c r="S65" s="324"/>
      <c r="T65" s="324"/>
      <c r="U65" s="324"/>
      <c r="V65" s="325"/>
    </row>
    <row r="66" spans="1:25" x14ac:dyDescent="0.3">
      <c r="A66" s="322" t="s">
        <v>9</v>
      </c>
      <c r="B66" s="323"/>
      <c r="C66" s="323"/>
      <c r="D66" s="323"/>
      <c r="E66" s="324"/>
      <c r="F66" s="324"/>
      <c r="G66" s="324"/>
      <c r="H66" s="324"/>
      <c r="I66" s="324"/>
      <c r="J66" s="324"/>
      <c r="K66" s="324"/>
      <c r="L66" s="324"/>
      <c r="M66" s="324"/>
      <c r="N66" s="324"/>
      <c r="O66" s="324"/>
      <c r="P66" s="324"/>
      <c r="Q66" s="324"/>
      <c r="R66" s="324"/>
      <c r="S66" s="324"/>
      <c r="T66" s="324"/>
      <c r="U66" s="324"/>
      <c r="V66" s="325"/>
    </row>
    <row r="67" spans="1:25" x14ac:dyDescent="0.3">
      <c r="A67" s="9"/>
      <c r="B67" s="10"/>
      <c r="C67" s="10"/>
      <c r="D67" s="48"/>
      <c r="E67" s="48"/>
      <c r="F67" s="48"/>
      <c r="G67" s="48"/>
      <c r="H67" s="48"/>
      <c r="I67" s="48"/>
      <c r="J67" s="48"/>
      <c r="K67" s="48"/>
      <c r="L67" s="48"/>
      <c r="M67" s="48"/>
      <c r="N67" s="48"/>
      <c r="O67" s="48"/>
      <c r="P67" s="48"/>
      <c r="Q67" s="48"/>
      <c r="R67" s="48"/>
      <c r="S67" s="48"/>
      <c r="T67" s="49"/>
      <c r="U67" s="49"/>
      <c r="V67" s="34"/>
    </row>
    <row r="68" spans="1:25" ht="14.5" x14ac:dyDescent="0.35">
      <c r="A68" s="263" t="s">
        <v>10</v>
      </c>
      <c r="B68" s="264"/>
      <c r="C68" s="264"/>
      <c r="D68" s="264"/>
      <c r="E68" s="264"/>
      <c r="F68" s="264"/>
      <c r="G68" s="264"/>
      <c r="H68" s="264"/>
      <c r="I68" s="264"/>
      <c r="J68" s="264"/>
      <c r="K68" s="264"/>
      <c r="L68" s="264"/>
      <c r="M68" s="264"/>
      <c r="N68" s="264"/>
      <c r="O68" s="264"/>
      <c r="P68" s="264"/>
      <c r="Q68" s="264"/>
      <c r="R68" s="264"/>
      <c r="S68" s="264"/>
      <c r="T68" s="264"/>
      <c r="U68" s="264"/>
      <c r="V68" s="265"/>
    </row>
    <row r="69" spans="1:25" x14ac:dyDescent="0.3">
      <c r="A69" s="266" t="s">
        <v>11</v>
      </c>
      <c r="B69" s="267"/>
      <c r="C69" s="267" t="s">
        <v>12</v>
      </c>
      <c r="D69" s="267"/>
      <c r="E69" s="267"/>
      <c r="F69" s="267"/>
      <c r="G69" s="267"/>
      <c r="H69" s="267"/>
      <c r="I69" s="267"/>
      <c r="J69" s="267"/>
      <c r="K69" s="267"/>
      <c r="L69" s="267"/>
      <c r="M69" s="267"/>
      <c r="N69" s="267"/>
      <c r="O69" s="267"/>
      <c r="P69" s="267"/>
      <c r="Q69" s="267"/>
      <c r="R69" s="267" t="s">
        <v>13</v>
      </c>
      <c r="S69" s="267"/>
      <c r="T69" s="268" t="s">
        <v>14</v>
      </c>
      <c r="U69" s="268"/>
      <c r="V69" s="269"/>
    </row>
    <row r="70" spans="1:25" ht="14.5" x14ac:dyDescent="0.35">
      <c r="A70" s="328">
        <v>2</v>
      </c>
      <c r="B70" s="329"/>
      <c r="C70" s="330" t="s">
        <v>130</v>
      </c>
      <c r="D70" s="331"/>
      <c r="E70" s="331"/>
      <c r="F70" s="331"/>
      <c r="G70" s="331"/>
      <c r="H70" s="331"/>
      <c r="I70" s="331"/>
      <c r="J70" s="331"/>
      <c r="K70" s="331"/>
      <c r="L70" s="331"/>
      <c r="M70" s="331"/>
      <c r="N70" s="331"/>
      <c r="O70" s="331"/>
      <c r="P70" s="331"/>
      <c r="Q70" s="331"/>
      <c r="R70" s="331" t="s">
        <v>51</v>
      </c>
      <c r="S70" s="331"/>
      <c r="T70" s="332">
        <f>10.5+10.5+12+12</f>
        <v>45</v>
      </c>
      <c r="U70" s="332"/>
      <c r="V70" s="333"/>
    </row>
    <row r="71" spans="1:25" x14ac:dyDescent="0.3">
      <c r="A71" s="11"/>
      <c r="B71" s="50"/>
      <c r="C71" s="50"/>
      <c r="D71" s="50"/>
      <c r="E71" s="50"/>
      <c r="F71" s="50"/>
      <c r="G71" s="50"/>
      <c r="H71" s="50"/>
      <c r="I71" s="50"/>
      <c r="J71" s="50"/>
      <c r="K71" s="50"/>
      <c r="L71" s="50"/>
      <c r="M71" s="50"/>
      <c r="N71" s="50"/>
      <c r="O71" s="50"/>
      <c r="P71" s="50"/>
      <c r="Q71" s="50"/>
      <c r="R71" s="50"/>
      <c r="S71" s="50"/>
      <c r="T71" s="51"/>
      <c r="U71" s="51"/>
      <c r="V71" s="35"/>
    </row>
    <row r="72" spans="1:25" x14ac:dyDescent="0.3">
      <c r="A72" s="243" t="s">
        <v>15</v>
      </c>
      <c r="B72" s="244"/>
      <c r="C72" s="244"/>
      <c r="D72" s="244"/>
      <c r="E72" s="244"/>
      <c r="F72" s="244"/>
      <c r="G72" s="244"/>
      <c r="H72" s="244"/>
      <c r="I72" s="244"/>
      <c r="J72" s="244"/>
      <c r="K72" s="244"/>
      <c r="L72" s="244"/>
      <c r="M72" s="244"/>
      <c r="N72" s="244"/>
      <c r="O72" s="244"/>
      <c r="P72" s="244"/>
      <c r="Q72" s="244"/>
      <c r="R72" s="244"/>
      <c r="S72" s="244"/>
      <c r="T72" s="244"/>
      <c r="U72" s="244"/>
      <c r="V72" s="245"/>
    </row>
    <row r="73" spans="1:25" x14ac:dyDescent="0.3">
      <c r="A73" s="233" t="s">
        <v>12</v>
      </c>
      <c r="B73" s="234"/>
      <c r="C73" s="234"/>
      <c r="D73" s="234"/>
      <c r="E73" s="234"/>
      <c r="F73" s="234"/>
      <c r="G73" s="234"/>
      <c r="H73" s="234" t="s">
        <v>16</v>
      </c>
      <c r="I73" s="234"/>
      <c r="J73" s="234"/>
      <c r="K73" s="234" t="s">
        <v>17</v>
      </c>
      <c r="L73" s="234"/>
      <c r="M73" s="234"/>
      <c r="N73" s="234"/>
      <c r="O73" s="234" t="s">
        <v>18</v>
      </c>
      <c r="P73" s="234"/>
      <c r="Q73" s="234"/>
      <c r="R73" s="234" t="s">
        <v>19</v>
      </c>
      <c r="S73" s="234"/>
      <c r="T73" s="235" t="s">
        <v>20</v>
      </c>
      <c r="U73" s="235"/>
      <c r="V73" s="236"/>
    </row>
    <row r="74" spans="1:25" x14ac:dyDescent="0.3">
      <c r="A74" s="233"/>
      <c r="B74" s="234"/>
      <c r="C74" s="234"/>
      <c r="D74" s="234"/>
      <c r="E74" s="234"/>
      <c r="F74" s="234"/>
      <c r="G74" s="234"/>
      <c r="H74" s="234"/>
      <c r="I74" s="234"/>
      <c r="J74" s="234"/>
      <c r="K74" s="234"/>
      <c r="L74" s="234"/>
      <c r="M74" s="234"/>
      <c r="N74" s="234"/>
      <c r="O74" s="246"/>
      <c r="P74" s="246"/>
      <c r="Q74" s="246"/>
      <c r="R74" s="234"/>
      <c r="S74" s="234"/>
      <c r="T74" s="235"/>
      <c r="U74" s="235"/>
      <c r="V74" s="236"/>
    </row>
    <row r="75" spans="1:25" x14ac:dyDescent="0.3">
      <c r="A75" s="233" t="s">
        <v>120</v>
      </c>
      <c r="B75" s="234"/>
      <c r="C75" s="234"/>
      <c r="D75" s="234"/>
      <c r="E75" s="234"/>
      <c r="F75" s="234"/>
      <c r="G75" s="234"/>
      <c r="H75" s="234"/>
      <c r="I75" s="234"/>
      <c r="J75" s="234"/>
      <c r="K75" s="234"/>
      <c r="L75" s="234"/>
      <c r="M75" s="234"/>
      <c r="N75" s="234"/>
      <c r="O75" s="246"/>
      <c r="P75" s="246"/>
      <c r="Q75" s="246"/>
      <c r="R75" s="279">
        <v>0.03</v>
      </c>
      <c r="S75" s="258"/>
      <c r="T75" s="235">
        <f>+T98*R75</f>
        <v>524.90700000000004</v>
      </c>
      <c r="U75" s="235"/>
      <c r="V75" s="236"/>
      <c r="W75" s="7"/>
      <c r="X75" s="7"/>
      <c r="Y75" s="7"/>
    </row>
    <row r="76" spans="1:25" x14ac:dyDescent="0.3">
      <c r="A76" s="233"/>
      <c r="B76" s="234"/>
      <c r="C76" s="234"/>
      <c r="D76" s="234"/>
      <c r="E76" s="234"/>
      <c r="F76" s="234"/>
      <c r="G76" s="234"/>
      <c r="H76" s="234"/>
      <c r="I76" s="234"/>
      <c r="J76" s="234"/>
      <c r="K76" s="234"/>
      <c r="L76" s="234"/>
      <c r="M76" s="234"/>
      <c r="N76" s="234"/>
      <c r="O76" s="234"/>
      <c r="P76" s="234"/>
      <c r="Q76" s="234"/>
      <c r="R76" s="234"/>
      <c r="S76" s="234"/>
      <c r="T76" s="235"/>
      <c r="U76" s="235"/>
      <c r="V76" s="236"/>
      <c r="W76" s="7"/>
      <c r="X76" s="7"/>
      <c r="Y76" s="7"/>
    </row>
    <row r="77" spans="1:25" x14ac:dyDescent="0.3">
      <c r="A77" s="237" t="s">
        <v>21</v>
      </c>
      <c r="B77" s="238"/>
      <c r="C77" s="238"/>
      <c r="D77" s="238"/>
      <c r="E77" s="238"/>
      <c r="F77" s="238"/>
      <c r="G77" s="238"/>
      <c r="H77" s="238"/>
      <c r="I77" s="238"/>
      <c r="J77" s="238"/>
      <c r="K77" s="238"/>
      <c r="L77" s="238"/>
      <c r="M77" s="238"/>
      <c r="N77" s="238"/>
      <c r="O77" s="238"/>
      <c r="P77" s="238"/>
      <c r="Q77" s="238"/>
      <c r="R77" s="238"/>
      <c r="S77" s="238"/>
      <c r="T77" s="235">
        <f>+T75+T74</f>
        <v>524.90700000000004</v>
      </c>
      <c r="U77" s="235"/>
      <c r="V77" s="236"/>
      <c r="W77" s="7"/>
      <c r="X77" s="7"/>
      <c r="Y77" s="7"/>
    </row>
    <row r="78" spans="1:25" x14ac:dyDescent="0.3">
      <c r="A78" s="12"/>
      <c r="B78" s="13"/>
      <c r="C78" s="13"/>
      <c r="D78" s="13"/>
      <c r="E78" s="13"/>
      <c r="F78" s="13"/>
      <c r="G78" s="13"/>
      <c r="H78" s="13"/>
      <c r="I78" s="13"/>
      <c r="J78" s="13"/>
      <c r="K78" s="13"/>
      <c r="L78" s="13"/>
      <c r="M78" s="13"/>
      <c r="N78" s="13"/>
      <c r="O78" s="13"/>
      <c r="P78" s="13"/>
      <c r="Q78" s="13"/>
      <c r="R78" s="13"/>
      <c r="S78" s="14"/>
      <c r="T78" s="36"/>
      <c r="U78" s="36"/>
      <c r="V78" s="37"/>
    </row>
    <row r="79" spans="1:25" x14ac:dyDescent="0.3">
      <c r="A79" s="243" t="s">
        <v>22</v>
      </c>
      <c r="B79" s="244"/>
      <c r="C79" s="244"/>
      <c r="D79" s="244"/>
      <c r="E79" s="244"/>
      <c r="F79" s="244"/>
      <c r="G79" s="244"/>
      <c r="H79" s="244"/>
      <c r="I79" s="244"/>
      <c r="J79" s="244"/>
      <c r="K79" s="244"/>
      <c r="L79" s="244"/>
      <c r="M79" s="244"/>
      <c r="N79" s="244"/>
      <c r="O79" s="244"/>
      <c r="P79" s="244"/>
      <c r="Q79" s="244"/>
      <c r="R79" s="244"/>
      <c r="S79" s="244"/>
      <c r="T79" s="244"/>
      <c r="U79" s="244"/>
      <c r="V79" s="245"/>
    </row>
    <row r="80" spans="1:25" x14ac:dyDescent="0.3">
      <c r="A80" s="259" t="s">
        <v>12</v>
      </c>
      <c r="B80" s="260"/>
      <c r="C80" s="260"/>
      <c r="D80" s="260"/>
      <c r="E80" s="260"/>
      <c r="F80" s="260"/>
      <c r="G80" s="260"/>
      <c r="H80" s="260"/>
      <c r="I80" s="260"/>
      <c r="J80" s="260"/>
      <c r="K80" s="260"/>
      <c r="L80" s="260"/>
      <c r="M80" s="260" t="s">
        <v>13</v>
      </c>
      <c r="N80" s="260"/>
      <c r="O80" s="260" t="s">
        <v>14</v>
      </c>
      <c r="P80" s="260"/>
      <c r="Q80" s="260" t="s">
        <v>23</v>
      </c>
      <c r="R80" s="260"/>
      <c r="S80" s="260"/>
      <c r="T80" s="261" t="s">
        <v>24</v>
      </c>
      <c r="U80" s="261"/>
      <c r="V80" s="262"/>
    </row>
    <row r="81" spans="1:26" x14ac:dyDescent="0.3">
      <c r="A81" s="259" t="s">
        <v>49</v>
      </c>
      <c r="B81" s="260"/>
      <c r="C81" s="260"/>
      <c r="D81" s="260"/>
      <c r="E81" s="260"/>
      <c r="F81" s="260"/>
      <c r="G81" s="260"/>
      <c r="H81" s="260"/>
      <c r="I81" s="260"/>
      <c r="J81" s="260"/>
      <c r="K81" s="260"/>
      <c r="L81" s="260"/>
      <c r="M81" s="260" t="s">
        <v>13</v>
      </c>
      <c r="N81" s="260"/>
      <c r="O81" s="260">
        <v>0.35</v>
      </c>
      <c r="P81" s="260"/>
      <c r="Q81" s="261">
        <f>+T81/O81</f>
        <v>23787.142857142859</v>
      </c>
      <c r="R81" s="261"/>
      <c r="S81" s="261"/>
      <c r="T81" s="261">
        <v>8325.5</v>
      </c>
      <c r="U81" s="261"/>
      <c r="V81" s="262"/>
    </row>
    <row r="82" spans="1:26" x14ac:dyDescent="0.3">
      <c r="A82" s="259" t="s">
        <v>50</v>
      </c>
      <c r="B82" s="260"/>
      <c r="C82" s="260"/>
      <c r="D82" s="260"/>
      <c r="E82" s="260"/>
      <c r="F82" s="260"/>
      <c r="G82" s="260"/>
      <c r="H82" s="260"/>
      <c r="I82" s="260"/>
      <c r="J82" s="260"/>
      <c r="K82" s="260"/>
      <c r="L82" s="260"/>
      <c r="M82" s="260" t="s">
        <v>51</v>
      </c>
      <c r="N82" s="260"/>
      <c r="O82" s="260">
        <v>1</v>
      </c>
      <c r="P82" s="260"/>
      <c r="Q82" s="261">
        <v>1904</v>
      </c>
      <c r="R82" s="261"/>
      <c r="S82" s="261"/>
      <c r="T82" s="261">
        <f>+Q82*O82</f>
        <v>1904</v>
      </c>
      <c r="U82" s="261"/>
      <c r="V82" s="262"/>
    </row>
    <row r="83" spans="1:26" x14ac:dyDescent="0.3">
      <c r="A83" s="259" t="s">
        <v>52</v>
      </c>
      <c r="B83" s="260"/>
      <c r="C83" s="260"/>
      <c r="D83" s="260"/>
      <c r="E83" s="260"/>
      <c r="F83" s="260"/>
      <c r="G83" s="260"/>
      <c r="H83" s="260"/>
      <c r="I83" s="260"/>
      <c r="J83" s="260"/>
      <c r="K83" s="260"/>
      <c r="L83" s="260"/>
      <c r="M83" s="260" t="s">
        <v>53</v>
      </c>
      <c r="N83" s="260"/>
      <c r="O83" s="260">
        <v>0.02</v>
      </c>
      <c r="P83" s="260"/>
      <c r="Q83" s="261">
        <f>+T83/O83</f>
        <v>184265</v>
      </c>
      <c r="R83" s="261"/>
      <c r="S83" s="261"/>
      <c r="T83" s="261">
        <v>3685.3</v>
      </c>
      <c r="U83" s="261"/>
      <c r="V83" s="262"/>
    </row>
    <row r="84" spans="1:26" x14ac:dyDescent="0.3">
      <c r="A84" s="237" t="s">
        <v>21</v>
      </c>
      <c r="B84" s="238"/>
      <c r="C84" s="238"/>
      <c r="D84" s="238"/>
      <c r="E84" s="238"/>
      <c r="F84" s="238"/>
      <c r="G84" s="238"/>
      <c r="H84" s="238"/>
      <c r="I84" s="238"/>
      <c r="J84" s="238"/>
      <c r="K84" s="238"/>
      <c r="L84" s="238"/>
      <c r="M84" s="238"/>
      <c r="N84" s="238"/>
      <c r="O84" s="238"/>
      <c r="P84" s="238"/>
      <c r="Q84" s="238"/>
      <c r="R84" s="238"/>
      <c r="S84" s="238"/>
      <c r="T84" s="235">
        <f>+T82+T81+T83</f>
        <v>13914.8</v>
      </c>
      <c r="U84" s="235"/>
      <c r="V84" s="236"/>
    </row>
    <row r="85" spans="1:26" x14ac:dyDescent="0.3">
      <c r="A85" s="15"/>
      <c r="B85" s="16"/>
      <c r="C85" s="16"/>
      <c r="D85" s="16"/>
      <c r="E85" s="16"/>
      <c r="F85" s="16"/>
      <c r="G85" s="16"/>
      <c r="H85" s="16"/>
      <c r="I85" s="16"/>
      <c r="J85" s="16"/>
      <c r="K85" s="16"/>
      <c r="L85" s="16"/>
      <c r="M85" s="16"/>
      <c r="N85" s="16"/>
      <c r="O85" s="16"/>
      <c r="P85" s="16"/>
      <c r="Q85" s="16"/>
      <c r="R85" s="16"/>
      <c r="S85" s="14"/>
      <c r="T85" s="36"/>
      <c r="U85" s="36"/>
      <c r="V85" s="37"/>
    </row>
    <row r="86" spans="1:26" x14ac:dyDescent="0.3">
      <c r="A86" s="243" t="s">
        <v>25</v>
      </c>
      <c r="B86" s="244"/>
      <c r="C86" s="244"/>
      <c r="D86" s="244"/>
      <c r="E86" s="244"/>
      <c r="F86" s="244"/>
      <c r="G86" s="244"/>
      <c r="H86" s="244"/>
      <c r="I86" s="244"/>
      <c r="J86" s="244"/>
      <c r="K86" s="244"/>
      <c r="L86" s="244"/>
      <c r="M86" s="244"/>
      <c r="N86" s="244"/>
      <c r="O86" s="244"/>
      <c r="P86" s="244"/>
      <c r="Q86" s="244"/>
      <c r="R86" s="244"/>
      <c r="S86" s="244"/>
      <c r="T86" s="244"/>
      <c r="U86" s="244"/>
      <c r="V86" s="245"/>
    </row>
    <row r="87" spans="1:26" x14ac:dyDescent="0.3">
      <c r="A87" s="233" t="s">
        <v>26</v>
      </c>
      <c r="B87" s="234"/>
      <c r="C87" s="234"/>
      <c r="D87" s="234"/>
      <c r="E87" s="234"/>
      <c r="F87" s="234"/>
      <c r="G87" s="234"/>
      <c r="H87" s="234"/>
      <c r="I87" s="234"/>
      <c r="J87" s="234"/>
      <c r="K87" s="234" t="s">
        <v>27</v>
      </c>
      <c r="L87" s="234"/>
      <c r="M87" s="234" t="s">
        <v>28</v>
      </c>
      <c r="N87" s="234"/>
      <c r="O87" s="234" t="s">
        <v>29</v>
      </c>
      <c r="P87" s="234"/>
      <c r="Q87" s="234"/>
      <c r="R87" s="234" t="s">
        <v>30</v>
      </c>
      <c r="S87" s="234"/>
      <c r="T87" s="235" t="s">
        <v>20</v>
      </c>
      <c r="U87" s="235"/>
      <c r="V87" s="236"/>
    </row>
    <row r="88" spans="1:26" x14ac:dyDescent="0.3">
      <c r="A88" s="233"/>
      <c r="B88" s="234"/>
      <c r="C88" s="234"/>
      <c r="D88" s="234"/>
      <c r="E88" s="234"/>
      <c r="F88" s="234"/>
      <c r="G88" s="234"/>
      <c r="H88" s="234"/>
      <c r="I88" s="234"/>
      <c r="J88" s="234"/>
      <c r="K88" s="234"/>
      <c r="L88" s="234"/>
      <c r="M88" s="234"/>
      <c r="N88" s="234"/>
      <c r="O88" s="234"/>
      <c r="P88" s="234"/>
      <c r="Q88" s="234"/>
      <c r="R88" s="234"/>
      <c r="S88" s="234"/>
      <c r="T88" s="235"/>
      <c r="U88" s="235"/>
      <c r="V88" s="236"/>
    </row>
    <row r="89" spans="1:26" x14ac:dyDescent="0.3">
      <c r="A89" s="233"/>
      <c r="B89" s="234"/>
      <c r="C89" s="234"/>
      <c r="D89" s="234"/>
      <c r="E89" s="234"/>
      <c r="F89" s="234"/>
      <c r="G89" s="234"/>
      <c r="H89" s="234"/>
      <c r="I89" s="234"/>
      <c r="J89" s="234"/>
      <c r="K89" s="234"/>
      <c r="L89" s="234"/>
      <c r="M89" s="234"/>
      <c r="N89" s="234"/>
      <c r="O89" s="234"/>
      <c r="P89" s="234"/>
      <c r="Q89" s="234"/>
      <c r="R89" s="234"/>
      <c r="S89" s="234"/>
      <c r="T89" s="235"/>
      <c r="U89" s="235"/>
      <c r="V89" s="236"/>
    </row>
    <row r="90" spans="1:26" x14ac:dyDescent="0.3">
      <c r="A90" s="233"/>
      <c r="B90" s="234"/>
      <c r="C90" s="234"/>
      <c r="D90" s="234"/>
      <c r="E90" s="234"/>
      <c r="F90" s="234"/>
      <c r="G90" s="234"/>
      <c r="H90" s="234"/>
      <c r="I90" s="234"/>
      <c r="J90" s="234"/>
      <c r="K90" s="234"/>
      <c r="L90" s="234"/>
      <c r="M90" s="234"/>
      <c r="N90" s="234"/>
      <c r="O90" s="234"/>
      <c r="P90" s="234"/>
      <c r="Q90" s="234"/>
      <c r="R90" s="234"/>
      <c r="S90" s="234"/>
      <c r="T90" s="235"/>
      <c r="U90" s="235"/>
      <c r="V90" s="236"/>
    </row>
    <row r="91" spans="1:26" x14ac:dyDescent="0.3">
      <c r="A91" s="237" t="s">
        <v>21</v>
      </c>
      <c r="B91" s="238"/>
      <c r="C91" s="238"/>
      <c r="D91" s="238"/>
      <c r="E91" s="238"/>
      <c r="F91" s="238"/>
      <c r="G91" s="238"/>
      <c r="H91" s="238"/>
      <c r="I91" s="238"/>
      <c r="J91" s="238"/>
      <c r="K91" s="238"/>
      <c r="L91" s="238"/>
      <c r="M91" s="238"/>
      <c r="N91" s="238"/>
      <c r="O91" s="238"/>
      <c r="P91" s="238"/>
      <c r="Q91" s="238"/>
      <c r="R91" s="238"/>
      <c r="S91" s="238"/>
      <c r="T91" s="235"/>
      <c r="U91" s="235"/>
      <c r="V91" s="236"/>
    </row>
    <row r="92" spans="1:26" x14ac:dyDescent="0.3">
      <c r="A92" s="12"/>
      <c r="B92" s="13"/>
      <c r="C92" s="13"/>
      <c r="D92" s="13"/>
      <c r="E92" s="13"/>
      <c r="F92" s="13"/>
      <c r="G92" s="13"/>
      <c r="H92" s="13"/>
      <c r="I92" s="13"/>
      <c r="J92" s="13"/>
      <c r="K92" s="13"/>
      <c r="L92" s="13"/>
      <c r="M92" s="13"/>
      <c r="N92" s="13"/>
      <c r="O92" s="13"/>
      <c r="P92" s="13"/>
      <c r="Q92" s="13"/>
      <c r="R92" s="13"/>
      <c r="S92" s="14"/>
      <c r="T92" s="36"/>
      <c r="U92" s="36"/>
      <c r="V92" s="37"/>
    </row>
    <row r="93" spans="1:26" x14ac:dyDescent="0.3">
      <c r="A93" s="243" t="s">
        <v>31</v>
      </c>
      <c r="B93" s="244"/>
      <c r="C93" s="244"/>
      <c r="D93" s="244"/>
      <c r="E93" s="244"/>
      <c r="F93" s="244"/>
      <c r="G93" s="244"/>
      <c r="H93" s="244"/>
      <c r="I93" s="244"/>
      <c r="J93" s="244"/>
      <c r="K93" s="244"/>
      <c r="L93" s="244"/>
      <c r="M93" s="244"/>
      <c r="N93" s="244"/>
      <c r="O93" s="244"/>
      <c r="P93" s="244"/>
      <c r="Q93" s="244"/>
      <c r="R93" s="244"/>
      <c r="S93" s="244"/>
      <c r="T93" s="244"/>
      <c r="U93" s="244"/>
      <c r="V93" s="245"/>
    </row>
    <row r="94" spans="1:26" x14ac:dyDescent="0.3">
      <c r="A94" s="233" t="s">
        <v>32</v>
      </c>
      <c r="B94" s="234"/>
      <c r="C94" s="234"/>
      <c r="D94" s="234"/>
      <c r="E94" s="234"/>
      <c r="F94" s="234"/>
      <c r="G94" s="234"/>
      <c r="H94" s="234"/>
      <c r="I94" s="234"/>
      <c r="J94" s="234" t="s">
        <v>33</v>
      </c>
      <c r="K94" s="234"/>
      <c r="L94" s="234" t="s">
        <v>34</v>
      </c>
      <c r="M94" s="234"/>
      <c r="N94" s="234" t="s">
        <v>54</v>
      </c>
      <c r="O94" s="234"/>
      <c r="P94" s="234"/>
      <c r="Q94" s="234" t="s">
        <v>19</v>
      </c>
      <c r="R94" s="234"/>
      <c r="S94" s="234"/>
      <c r="T94" s="235" t="s">
        <v>20</v>
      </c>
      <c r="U94" s="235"/>
      <c r="V94" s="236"/>
      <c r="Z94" s="94"/>
    </row>
    <row r="95" spans="1:26" x14ac:dyDescent="0.3">
      <c r="A95" s="233" t="s">
        <v>42</v>
      </c>
      <c r="B95" s="234"/>
      <c r="C95" s="234"/>
      <c r="D95" s="234"/>
      <c r="E95" s="234"/>
      <c r="F95" s="234"/>
      <c r="G95" s="234"/>
      <c r="H95" s="234"/>
      <c r="I95" s="234"/>
      <c r="J95" s="349">
        <f>+'CARGA PRESTACIONAL'!E35+'CARGA PRESTACIONAL'!E36</f>
        <v>171314.64448972844</v>
      </c>
      <c r="K95" s="234"/>
      <c r="L95" s="350">
        <v>1.8157000000000001</v>
      </c>
      <c r="M95" s="350"/>
      <c r="N95" s="235">
        <f>+(L95*J95)/8</f>
        <v>38881.999999999993</v>
      </c>
      <c r="O95" s="235"/>
      <c r="P95" s="235"/>
      <c r="Q95" s="234">
        <v>0.45</v>
      </c>
      <c r="R95" s="234"/>
      <c r="S95" s="234"/>
      <c r="T95" s="235">
        <v>17496.900000000001</v>
      </c>
      <c r="U95" s="235"/>
      <c r="V95" s="236"/>
      <c r="Z95" s="94"/>
    </row>
    <row r="96" spans="1:26" x14ac:dyDescent="0.3">
      <c r="A96" s="233"/>
      <c r="B96" s="234"/>
      <c r="C96" s="234"/>
      <c r="D96" s="234"/>
      <c r="E96" s="234"/>
      <c r="F96" s="234"/>
      <c r="G96" s="234"/>
      <c r="H96" s="234"/>
      <c r="I96" s="234"/>
      <c r="J96" s="234"/>
      <c r="K96" s="234"/>
      <c r="L96" s="234"/>
      <c r="M96" s="234"/>
      <c r="N96" s="234"/>
      <c r="O96" s="234"/>
      <c r="P96" s="234"/>
      <c r="Q96" s="234"/>
      <c r="R96" s="234"/>
      <c r="S96" s="234"/>
      <c r="T96" s="235"/>
      <c r="U96" s="235"/>
      <c r="V96" s="236"/>
      <c r="Z96" s="94"/>
    </row>
    <row r="97" spans="1:26" x14ac:dyDescent="0.3">
      <c r="A97" s="233"/>
      <c r="B97" s="234"/>
      <c r="C97" s="234"/>
      <c r="D97" s="234"/>
      <c r="E97" s="234"/>
      <c r="F97" s="234"/>
      <c r="G97" s="234"/>
      <c r="H97" s="234"/>
      <c r="I97" s="234"/>
      <c r="J97" s="234"/>
      <c r="K97" s="234"/>
      <c r="L97" s="234"/>
      <c r="M97" s="234"/>
      <c r="N97" s="234"/>
      <c r="O97" s="234"/>
      <c r="P97" s="234"/>
      <c r="Q97" s="234"/>
      <c r="R97" s="234"/>
      <c r="S97" s="234"/>
      <c r="T97" s="235"/>
      <c r="U97" s="235"/>
      <c r="V97" s="236"/>
    </row>
    <row r="98" spans="1:26" x14ac:dyDescent="0.3">
      <c r="A98" s="237" t="s">
        <v>21</v>
      </c>
      <c r="B98" s="238"/>
      <c r="C98" s="238"/>
      <c r="D98" s="238"/>
      <c r="E98" s="238"/>
      <c r="F98" s="238"/>
      <c r="G98" s="238"/>
      <c r="H98" s="238"/>
      <c r="I98" s="238"/>
      <c r="J98" s="238"/>
      <c r="K98" s="238"/>
      <c r="L98" s="238"/>
      <c r="M98" s="238"/>
      <c r="N98" s="238"/>
      <c r="O98" s="238"/>
      <c r="P98" s="238"/>
      <c r="Q98" s="238"/>
      <c r="R98" s="238"/>
      <c r="S98" s="238"/>
      <c r="T98" s="235">
        <f>+T95</f>
        <v>17496.900000000001</v>
      </c>
      <c r="U98" s="235"/>
      <c r="V98" s="236"/>
      <c r="Z98" s="94"/>
    </row>
    <row r="99" spans="1:26" ht="14.5" x14ac:dyDescent="0.35">
      <c r="A99" s="239" t="s">
        <v>35</v>
      </c>
      <c r="B99" s="240"/>
      <c r="C99" s="240"/>
      <c r="D99" s="240"/>
      <c r="E99" s="240"/>
      <c r="F99" s="240"/>
      <c r="G99" s="240"/>
      <c r="H99" s="240"/>
      <c r="I99" s="240"/>
      <c r="J99" s="240"/>
      <c r="K99" s="240"/>
      <c r="L99" s="240"/>
      <c r="M99" s="240"/>
      <c r="N99" s="240"/>
      <c r="O99" s="240"/>
      <c r="P99" s="240"/>
      <c r="Q99" s="240"/>
      <c r="R99" s="240"/>
      <c r="S99" s="240"/>
      <c r="T99" s="241">
        <f>ROUND(T98+T91+T84+T77,0)</f>
        <v>31937</v>
      </c>
      <c r="U99" s="241"/>
      <c r="V99" s="242"/>
    </row>
    <row r="100" spans="1:26" ht="14.5" x14ac:dyDescent="0.35">
      <c r="A100" s="19" t="s">
        <v>36</v>
      </c>
      <c r="B100" s="44">
        <f>+'CARGA PRESTACIONAL'!$E$40</f>
        <v>0.26950000000000002</v>
      </c>
      <c r="C100" s="20"/>
      <c r="D100" s="21"/>
      <c r="E100" s="22"/>
      <c r="F100" s="20"/>
      <c r="G100" s="20"/>
      <c r="H100" s="20"/>
      <c r="I100" s="20"/>
      <c r="J100" s="20"/>
      <c r="K100" s="20"/>
      <c r="L100" s="20"/>
      <c r="M100" s="21"/>
      <c r="N100" s="23"/>
      <c r="O100" s="23"/>
      <c r="P100" s="23"/>
      <c r="Q100" s="23"/>
      <c r="R100" s="23"/>
      <c r="S100" s="23" t="s">
        <v>37</v>
      </c>
      <c r="T100" s="241">
        <f>+T99*B100</f>
        <v>8607.0215000000007</v>
      </c>
      <c r="U100" s="241"/>
      <c r="V100" s="242"/>
    </row>
    <row r="101" spans="1:26" ht="14.5" x14ac:dyDescent="0.35">
      <c r="A101" s="226" t="s">
        <v>38</v>
      </c>
      <c r="B101" s="227"/>
      <c r="C101" s="227"/>
      <c r="D101" s="227"/>
      <c r="E101" s="227"/>
      <c r="F101" s="227"/>
      <c r="G101" s="227"/>
      <c r="H101" s="227"/>
      <c r="I101" s="227"/>
      <c r="J101" s="227"/>
      <c r="K101" s="227"/>
      <c r="L101" s="227"/>
      <c r="M101" s="227"/>
      <c r="N101" s="227"/>
      <c r="O101" s="227"/>
      <c r="P101" s="227"/>
      <c r="Q101" s="227"/>
      <c r="R101" s="227"/>
      <c r="S101" s="227"/>
      <c r="T101" s="228">
        <f>+T100+T99</f>
        <v>40544.021500000003</v>
      </c>
      <c r="U101" s="228"/>
      <c r="V101" s="229"/>
    </row>
    <row r="102" spans="1:26" ht="14.5" x14ac:dyDescent="0.35">
      <c r="A102" s="226" t="s">
        <v>39</v>
      </c>
      <c r="B102" s="227"/>
      <c r="C102" s="227"/>
      <c r="D102" s="227"/>
      <c r="E102" s="227"/>
      <c r="F102" s="227"/>
      <c r="G102" s="227"/>
      <c r="H102" s="227"/>
      <c r="I102" s="227"/>
      <c r="J102" s="227"/>
      <c r="K102" s="227"/>
      <c r="L102" s="227"/>
      <c r="M102" s="227"/>
      <c r="N102" s="227"/>
      <c r="O102" s="227"/>
      <c r="P102" s="227"/>
      <c r="Q102" s="227"/>
      <c r="R102" s="227"/>
      <c r="S102" s="227"/>
      <c r="T102" s="228">
        <f>ROUND(T101*T70,0)</f>
        <v>1824481</v>
      </c>
      <c r="U102" s="228"/>
      <c r="V102" s="229"/>
    </row>
    <row r="103" spans="1:26" ht="14.5" x14ac:dyDescent="0.35">
      <c r="A103" s="24"/>
      <c r="B103" s="52"/>
      <c r="C103" s="52"/>
      <c r="D103" s="52"/>
      <c r="E103" s="52"/>
      <c r="F103" s="52"/>
      <c r="G103" s="52"/>
      <c r="H103" s="52"/>
      <c r="I103" s="52"/>
      <c r="J103" s="52"/>
      <c r="K103" s="52"/>
      <c r="L103" s="52"/>
      <c r="M103" s="52"/>
      <c r="N103" s="52"/>
      <c r="O103" s="52"/>
      <c r="P103" s="52"/>
      <c r="Q103" s="52"/>
      <c r="R103" s="52"/>
      <c r="S103" s="52"/>
      <c r="T103" s="53"/>
      <c r="U103" s="53"/>
      <c r="V103" s="38"/>
    </row>
    <row r="104" spans="1:26" ht="24" customHeight="1" x14ac:dyDescent="0.3">
      <c r="A104" s="230" t="s">
        <v>348</v>
      </c>
      <c r="B104" s="231"/>
      <c r="C104" s="231"/>
      <c r="D104" s="231"/>
      <c r="E104" s="231"/>
      <c r="F104" s="231"/>
      <c r="G104" s="231"/>
      <c r="H104" s="231"/>
      <c r="I104" s="231"/>
      <c r="J104" s="231"/>
      <c r="K104" s="231"/>
      <c r="L104" s="231"/>
      <c r="M104" s="231"/>
      <c r="N104" s="231"/>
      <c r="O104" s="231"/>
      <c r="P104" s="231"/>
      <c r="Q104" s="231"/>
      <c r="R104" s="231"/>
      <c r="S104" s="231"/>
      <c r="T104" s="231"/>
      <c r="U104" s="231"/>
      <c r="V104" s="232"/>
      <c r="W104" s="7"/>
      <c r="X104" s="7"/>
      <c r="Y104" s="46"/>
    </row>
    <row r="105" spans="1:26" x14ac:dyDescent="0.3">
      <c r="A105" s="25"/>
      <c r="B105" s="26"/>
      <c r="C105" s="26"/>
      <c r="D105" s="26"/>
      <c r="E105" s="26"/>
      <c r="F105" s="26"/>
      <c r="G105" s="26"/>
      <c r="H105" s="26"/>
      <c r="I105" s="26"/>
      <c r="J105" s="26"/>
      <c r="K105" s="26"/>
      <c r="L105" s="26"/>
      <c r="M105" s="26"/>
      <c r="N105" s="26"/>
      <c r="O105" s="26"/>
      <c r="P105" s="26"/>
      <c r="Q105" s="26"/>
      <c r="R105" s="26"/>
      <c r="S105" s="27"/>
      <c r="T105" s="54"/>
      <c r="U105" s="54"/>
      <c r="V105" s="40"/>
      <c r="W105" s="7"/>
      <c r="X105" s="7"/>
      <c r="Y105" s="7"/>
    </row>
    <row r="106" spans="1:26" ht="22.5" customHeight="1" x14ac:dyDescent="0.3">
      <c r="A106" s="25"/>
      <c r="B106" s="26"/>
      <c r="C106" s="26"/>
      <c r="D106" s="55"/>
      <c r="E106" s="28" t="s">
        <v>40</v>
      </c>
      <c r="F106" s="29"/>
      <c r="G106" s="29"/>
      <c r="H106" s="29"/>
      <c r="I106" s="29"/>
      <c r="J106" s="29"/>
      <c r="K106" s="29"/>
      <c r="L106" s="29"/>
      <c r="M106" s="30"/>
      <c r="N106" s="56"/>
      <c r="O106" s="56"/>
      <c r="P106" s="26"/>
      <c r="Q106" s="26"/>
      <c r="R106" s="26"/>
      <c r="S106" s="27"/>
      <c r="T106" s="54"/>
      <c r="U106" s="54"/>
      <c r="V106" s="40"/>
      <c r="W106" s="7"/>
      <c r="X106" s="7"/>
      <c r="Y106" s="47"/>
    </row>
    <row r="107" spans="1:26" x14ac:dyDescent="0.3">
      <c r="A107" s="25"/>
      <c r="B107" s="26"/>
      <c r="C107" s="26"/>
      <c r="D107" s="55"/>
      <c r="E107" s="57"/>
      <c r="F107" s="58"/>
      <c r="G107" s="156" t="s">
        <v>344</v>
      </c>
      <c r="H107" s="156"/>
      <c r="I107" s="156"/>
      <c r="J107" s="156"/>
      <c r="K107" s="58"/>
      <c r="L107" s="58"/>
      <c r="M107" s="56"/>
      <c r="N107" s="56"/>
      <c r="O107" s="56"/>
      <c r="P107" s="26"/>
      <c r="Q107" s="26"/>
      <c r="R107" s="26"/>
      <c r="S107" s="27"/>
      <c r="T107" s="54"/>
      <c r="U107" s="54"/>
      <c r="V107" s="40"/>
      <c r="W107" s="7"/>
      <c r="X107" s="7"/>
      <c r="Y107" s="7"/>
    </row>
    <row r="108" spans="1:26" x14ac:dyDescent="0.3">
      <c r="A108" s="25"/>
      <c r="B108" s="26"/>
      <c r="C108" s="26"/>
      <c r="D108" s="26"/>
      <c r="E108" s="225" t="s">
        <v>349</v>
      </c>
      <c r="F108" s="225"/>
      <c r="G108" s="225"/>
      <c r="H108" s="225"/>
      <c r="I108" s="225"/>
      <c r="J108" s="225"/>
      <c r="K108" s="225"/>
      <c r="L108" s="225"/>
      <c r="M108" s="225"/>
      <c r="N108" s="31"/>
      <c r="O108" s="31"/>
      <c r="P108" s="26"/>
      <c r="Q108" s="26"/>
      <c r="R108" s="26"/>
      <c r="S108" s="27"/>
      <c r="T108" s="54"/>
      <c r="U108" s="54"/>
      <c r="V108" s="40"/>
      <c r="W108" s="7"/>
      <c r="X108" s="7"/>
      <c r="Y108" s="7"/>
    </row>
    <row r="109" spans="1:26" ht="13.5" thickBot="1" x14ac:dyDescent="0.35">
      <c r="A109" s="59"/>
      <c r="B109" s="60"/>
      <c r="C109" s="32"/>
      <c r="D109" s="32"/>
      <c r="E109" s="32"/>
      <c r="F109" s="61"/>
      <c r="G109" s="61"/>
      <c r="H109" s="61"/>
      <c r="I109" s="61"/>
      <c r="J109" s="61"/>
      <c r="K109" s="61"/>
      <c r="L109" s="32"/>
      <c r="M109" s="32"/>
      <c r="N109" s="32"/>
      <c r="O109" s="32"/>
      <c r="P109" s="32"/>
      <c r="Q109" s="32"/>
      <c r="R109" s="32"/>
      <c r="S109" s="32"/>
      <c r="T109" s="62"/>
      <c r="U109" s="62"/>
      <c r="V109" s="42"/>
    </row>
    <row r="110" spans="1:26" ht="13.5" thickBot="1" x14ac:dyDescent="0.35"/>
    <row r="111" spans="1:26" x14ac:dyDescent="0.3">
      <c r="A111" s="280"/>
      <c r="B111" s="281"/>
      <c r="C111" s="281"/>
      <c r="D111" s="282"/>
      <c r="E111" s="289" t="s">
        <v>0</v>
      </c>
      <c r="F111" s="290"/>
      <c r="G111" s="290"/>
      <c r="H111" s="290"/>
      <c r="I111" s="290"/>
      <c r="J111" s="290"/>
      <c r="K111" s="290"/>
      <c r="L111" s="290"/>
      <c r="M111" s="290"/>
      <c r="N111" s="290"/>
      <c r="O111" s="290"/>
      <c r="P111" s="290"/>
      <c r="Q111" s="290"/>
      <c r="R111" s="290"/>
      <c r="S111" s="291"/>
      <c r="T111" s="295" t="s">
        <v>41</v>
      </c>
      <c r="U111" s="296"/>
      <c r="V111" s="297"/>
    </row>
    <row r="112" spans="1:26" ht="20.25" customHeight="1" thickBot="1" x14ac:dyDescent="0.35">
      <c r="A112" s="283"/>
      <c r="B112" s="284"/>
      <c r="C112" s="284"/>
      <c r="D112" s="285"/>
      <c r="E112" s="292"/>
      <c r="F112" s="293"/>
      <c r="G112" s="293"/>
      <c r="H112" s="293"/>
      <c r="I112" s="293"/>
      <c r="J112" s="293"/>
      <c r="K112" s="293"/>
      <c r="L112" s="293"/>
      <c r="M112" s="293"/>
      <c r="N112" s="293"/>
      <c r="O112" s="293"/>
      <c r="P112" s="293"/>
      <c r="Q112" s="293"/>
      <c r="R112" s="293"/>
      <c r="S112" s="294"/>
      <c r="T112" s="298"/>
      <c r="U112" s="299"/>
      <c r="V112" s="300"/>
    </row>
    <row r="113" spans="1:24" ht="15" thickBot="1" x14ac:dyDescent="0.4">
      <c r="A113" s="283"/>
      <c r="B113" s="284"/>
      <c r="C113" s="284"/>
      <c r="D113" s="285"/>
      <c r="E113" s="301"/>
      <c r="F113" s="302"/>
      <c r="G113" s="302"/>
      <c r="H113" s="302"/>
      <c r="I113" s="302"/>
      <c r="J113" s="302"/>
      <c r="K113" s="302"/>
      <c r="L113" s="302"/>
      <c r="M113" s="302"/>
      <c r="N113" s="302"/>
      <c r="O113" s="302"/>
      <c r="P113" s="302"/>
      <c r="Q113" s="302"/>
      <c r="R113" s="302"/>
      <c r="S113" s="302"/>
      <c r="T113" s="302"/>
      <c r="U113" s="302"/>
      <c r="V113" s="303"/>
    </row>
    <row r="114" spans="1:24" ht="15" thickBot="1" x14ac:dyDescent="0.35">
      <c r="A114" s="283"/>
      <c r="B114" s="284"/>
      <c r="C114" s="284"/>
      <c r="D114" s="285"/>
      <c r="E114" s="304" t="s">
        <v>360</v>
      </c>
      <c r="F114" s="305"/>
      <c r="G114" s="305"/>
      <c r="H114" s="305"/>
      <c r="I114" s="305"/>
      <c r="J114" s="305"/>
      <c r="K114" s="305"/>
      <c r="L114" s="305"/>
      <c r="M114" s="305"/>
      <c r="N114" s="305"/>
      <c r="O114" s="305"/>
      <c r="P114" s="305"/>
      <c r="Q114" s="305"/>
      <c r="R114" s="305"/>
      <c r="S114" s="305"/>
      <c r="T114" s="305"/>
      <c r="U114" s="305"/>
      <c r="V114" s="306"/>
    </row>
    <row r="115" spans="1:24" ht="15" thickBot="1" x14ac:dyDescent="0.35">
      <c r="A115" s="286"/>
      <c r="B115" s="287"/>
      <c r="C115" s="287"/>
      <c r="D115" s="288"/>
      <c r="E115" s="307"/>
      <c r="F115" s="308"/>
      <c r="G115" s="308"/>
      <c r="H115" s="308"/>
      <c r="I115" s="308"/>
      <c r="J115" s="308"/>
      <c r="K115" s="308"/>
      <c r="L115" s="308"/>
      <c r="M115" s="308"/>
      <c r="N115" s="308"/>
      <c r="O115" s="308"/>
      <c r="P115" s="308"/>
      <c r="Q115" s="308"/>
      <c r="R115" s="308"/>
      <c r="S115" s="308"/>
      <c r="T115" s="308"/>
      <c r="U115" s="308"/>
      <c r="V115" s="309"/>
    </row>
    <row r="116" spans="1:24" ht="14.5" x14ac:dyDescent="0.35">
      <c r="A116" s="310" t="s">
        <v>1</v>
      </c>
      <c r="B116" s="311"/>
      <c r="C116" s="311"/>
      <c r="D116" s="311"/>
      <c r="E116" s="311"/>
      <c r="F116" s="311"/>
      <c r="G116" s="311"/>
      <c r="H116" s="311"/>
      <c r="I116" s="311"/>
      <c r="J116" s="311"/>
      <c r="K116" s="311"/>
      <c r="L116" s="311"/>
      <c r="M116" s="311"/>
      <c r="N116" s="311"/>
      <c r="O116" s="311"/>
      <c r="P116" s="311"/>
      <c r="Q116" s="311"/>
      <c r="R116" s="311"/>
      <c r="S116" s="311"/>
      <c r="T116" s="311"/>
      <c r="U116" s="311"/>
      <c r="V116" s="312"/>
    </row>
    <row r="117" spans="1:24" x14ac:dyDescent="0.3">
      <c r="A117" s="313" t="s">
        <v>2</v>
      </c>
      <c r="B117" s="314"/>
      <c r="C117" s="314"/>
      <c r="D117" s="314"/>
      <c r="E117" s="5" t="s">
        <v>3</v>
      </c>
      <c r="F117" s="6"/>
      <c r="G117" s="6"/>
      <c r="H117" s="6"/>
      <c r="I117" s="6"/>
      <c r="J117" s="315" t="s">
        <v>4</v>
      </c>
      <c r="K117" s="315"/>
      <c r="L117" s="315"/>
      <c r="M117" s="315"/>
      <c r="N117" s="315"/>
      <c r="O117" s="315"/>
      <c r="P117" s="315" t="s">
        <v>5</v>
      </c>
      <c r="Q117" s="315"/>
      <c r="R117" s="315"/>
      <c r="S117" s="315"/>
      <c r="T117" s="315"/>
      <c r="U117" s="315"/>
      <c r="V117" s="316"/>
    </row>
    <row r="118" spans="1:24" ht="44.25" customHeight="1" x14ac:dyDescent="0.3">
      <c r="A118" s="317" t="s">
        <v>6</v>
      </c>
      <c r="B118" s="318"/>
      <c r="C118" s="318"/>
      <c r="D118" s="319"/>
      <c r="E118" s="320" t="s">
        <v>359</v>
      </c>
      <c r="F118" s="320"/>
      <c r="G118" s="320"/>
      <c r="H118" s="320"/>
      <c r="I118" s="320"/>
      <c r="J118" s="320"/>
      <c r="K118" s="320"/>
      <c r="L118" s="320"/>
      <c r="M118" s="320"/>
      <c r="N118" s="320"/>
      <c r="O118" s="320"/>
      <c r="P118" s="320"/>
      <c r="Q118" s="320"/>
      <c r="R118" s="320"/>
      <c r="S118" s="320"/>
      <c r="T118" s="320"/>
      <c r="U118" s="320"/>
      <c r="V118" s="321"/>
    </row>
    <row r="119" spans="1:24" x14ac:dyDescent="0.3">
      <c r="A119" s="322" t="s">
        <v>7</v>
      </c>
      <c r="B119" s="323"/>
      <c r="C119" s="323"/>
      <c r="D119" s="323"/>
      <c r="E119" s="324"/>
      <c r="F119" s="324"/>
      <c r="G119" s="324"/>
      <c r="H119" s="324"/>
      <c r="I119" s="324"/>
      <c r="J119" s="324"/>
      <c r="K119" s="324"/>
      <c r="L119" s="324"/>
      <c r="M119" s="324"/>
      <c r="N119" s="324"/>
      <c r="O119" s="324"/>
      <c r="P119" s="324"/>
      <c r="Q119" s="324"/>
      <c r="R119" s="324"/>
      <c r="S119" s="324"/>
      <c r="T119" s="324"/>
      <c r="U119" s="324"/>
      <c r="V119" s="325"/>
    </row>
    <row r="120" spans="1:24" x14ac:dyDescent="0.3">
      <c r="A120" s="322" t="s">
        <v>8</v>
      </c>
      <c r="B120" s="323"/>
      <c r="C120" s="323"/>
      <c r="D120" s="323"/>
      <c r="E120" s="324"/>
      <c r="F120" s="324"/>
      <c r="G120" s="324"/>
      <c r="H120" s="324"/>
      <c r="I120" s="324"/>
      <c r="J120" s="324"/>
      <c r="K120" s="324"/>
      <c r="L120" s="324"/>
      <c r="M120" s="324"/>
      <c r="N120" s="324"/>
      <c r="O120" s="324"/>
      <c r="P120" s="324"/>
      <c r="Q120" s="324"/>
      <c r="R120" s="324"/>
      <c r="S120" s="324"/>
      <c r="T120" s="324"/>
      <c r="U120" s="324"/>
      <c r="V120" s="325"/>
    </row>
    <row r="121" spans="1:24" x14ac:dyDescent="0.3">
      <c r="A121" s="322" t="s">
        <v>9</v>
      </c>
      <c r="B121" s="323"/>
      <c r="C121" s="323"/>
      <c r="D121" s="323"/>
      <c r="E121" s="324"/>
      <c r="F121" s="324"/>
      <c r="G121" s="324"/>
      <c r="H121" s="324"/>
      <c r="I121" s="324"/>
      <c r="J121" s="324"/>
      <c r="K121" s="324"/>
      <c r="L121" s="324"/>
      <c r="M121" s="324"/>
      <c r="N121" s="324"/>
      <c r="O121" s="324"/>
      <c r="P121" s="324"/>
      <c r="Q121" s="324"/>
      <c r="R121" s="324"/>
      <c r="S121" s="324"/>
      <c r="T121" s="324"/>
      <c r="U121" s="324"/>
      <c r="V121" s="325"/>
    </row>
    <row r="122" spans="1:24" x14ac:dyDescent="0.3">
      <c r="A122" s="9"/>
      <c r="B122" s="10"/>
      <c r="C122" s="10"/>
      <c r="D122" s="48"/>
      <c r="E122" s="48"/>
      <c r="F122" s="48"/>
      <c r="G122" s="48"/>
      <c r="H122" s="48"/>
      <c r="I122" s="48"/>
      <c r="J122" s="48"/>
      <c r="K122" s="48"/>
      <c r="L122" s="48"/>
      <c r="M122" s="48"/>
      <c r="N122" s="48"/>
      <c r="O122" s="48"/>
      <c r="P122" s="48"/>
      <c r="Q122" s="48"/>
      <c r="R122" s="48"/>
      <c r="S122" s="48"/>
      <c r="T122" s="49"/>
      <c r="U122" s="49"/>
      <c r="V122" s="34"/>
    </row>
    <row r="123" spans="1:24" ht="14.5" x14ac:dyDescent="0.35">
      <c r="A123" s="263" t="s">
        <v>10</v>
      </c>
      <c r="B123" s="264"/>
      <c r="C123" s="264"/>
      <c r="D123" s="264"/>
      <c r="E123" s="264"/>
      <c r="F123" s="264"/>
      <c r="G123" s="264"/>
      <c r="H123" s="264"/>
      <c r="I123" s="264"/>
      <c r="J123" s="264"/>
      <c r="K123" s="264"/>
      <c r="L123" s="264"/>
      <c r="M123" s="264"/>
      <c r="N123" s="264"/>
      <c r="O123" s="264"/>
      <c r="P123" s="264"/>
      <c r="Q123" s="264"/>
      <c r="R123" s="264"/>
      <c r="S123" s="264"/>
      <c r="T123" s="264"/>
      <c r="U123" s="264"/>
      <c r="V123" s="265"/>
    </row>
    <row r="124" spans="1:24" x14ac:dyDescent="0.3">
      <c r="A124" s="266" t="s">
        <v>11</v>
      </c>
      <c r="B124" s="267"/>
      <c r="C124" s="267" t="s">
        <v>12</v>
      </c>
      <c r="D124" s="267"/>
      <c r="E124" s="267"/>
      <c r="F124" s="267"/>
      <c r="G124" s="267"/>
      <c r="H124" s="267"/>
      <c r="I124" s="267"/>
      <c r="J124" s="267"/>
      <c r="K124" s="267"/>
      <c r="L124" s="267"/>
      <c r="M124" s="267"/>
      <c r="N124" s="267"/>
      <c r="O124" s="267"/>
      <c r="P124" s="267"/>
      <c r="Q124" s="267"/>
      <c r="R124" s="267" t="s">
        <v>13</v>
      </c>
      <c r="S124" s="267"/>
      <c r="T124" s="268" t="s">
        <v>14</v>
      </c>
      <c r="U124" s="268"/>
      <c r="V124" s="269"/>
    </row>
    <row r="125" spans="1:24" ht="14.5" x14ac:dyDescent="0.35">
      <c r="A125" s="328">
        <v>3</v>
      </c>
      <c r="B125" s="329"/>
      <c r="C125" s="330" t="s">
        <v>247</v>
      </c>
      <c r="D125" s="331"/>
      <c r="E125" s="331"/>
      <c r="F125" s="331"/>
      <c r="G125" s="331"/>
      <c r="H125" s="331"/>
      <c r="I125" s="331"/>
      <c r="J125" s="331"/>
      <c r="K125" s="331"/>
      <c r="L125" s="331"/>
      <c r="M125" s="331"/>
      <c r="N125" s="331"/>
      <c r="O125" s="331"/>
      <c r="P125" s="331"/>
      <c r="Q125" s="331"/>
      <c r="R125" s="331" t="s">
        <v>13</v>
      </c>
      <c r="S125" s="331"/>
      <c r="T125" s="332">
        <v>2</v>
      </c>
      <c r="U125" s="332"/>
      <c r="V125" s="333"/>
    </row>
    <row r="126" spans="1:24" x14ac:dyDescent="0.3">
      <c r="A126" s="11"/>
      <c r="B126" s="50"/>
      <c r="C126" s="50"/>
      <c r="D126" s="50"/>
      <c r="E126" s="50"/>
      <c r="F126" s="50"/>
      <c r="G126" s="50"/>
      <c r="H126" s="50"/>
      <c r="I126" s="50"/>
      <c r="J126" s="50"/>
      <c r="K126" s="50"/>
      <c r="L126" s="50"/>
      <c r="M126" s="50"/>
      <c r="N126" s="50"/>
      <c r="O126" s="50"/>
      <c r="P126" s="50"/>
      <c r="Q126" s="50"/>
      <c r="R126" s="50"/>
      <c r="S126" s="50"/>
      <c r="T126" s="51"/>
      <c r="U126" s="51"/>
      <c r="V126" s="35"/>
    </row>
    <row r="127" spans="1:24" x14ac:dyDescent="0.3">
      <c r="A127" s="243" t="s">
        <v>15</v>
      </c>
      <c r="B127" s="244"/>
      <c r="C127" s="244"/>
      <c r="D127" s="244"/>
      <c r="E127" s="244"/>
      <c r="F127" s="244"/>
      <c r="G127" s="244"/>
      <c r="H127" s="244"/>
      <c r="I127" s="244"/>
      <c r="J127" s="244"/>
      <c r="K127" s="244"/>
      <c r="L127" s="244"/>
      <c r="M127" s="244"/>
      <c r="N127" s="244"/>
      <c r="O127" s="244"/>
      <c r="P127" s="244"/>
      <c r="Q127" s="244"/>
      <c r="R127" s="244"/>
      <c r="S127" s="244"/>
      <c r="T127" s="244"/>
      <c r="U127" s="244"/>
      <c r="V127" s="245"/>
      <c r="X127" s="93"/>
    </row>
    <row r="128" spans="1:24" x14ac:dyDescent="0.3">
      <c r="A128" s="233" t="s">
        <v>12</v>
      </c>
      <c r="B128" s="234"/>
      <c r="C128" s="234"/>
      <c r="D128" s="234"/>
      <c r="E128" s="234"/>
      <c r="F128" s="234"/>
      <c r="G128" s="234"/>
      <c r="H128" s="234" t="s">
        <v>16</v>
      </c>
      <c r="I128" s="234"/>
      <c r="J128" s="234"/>
      <c r="K128" s="234" t="s">
        <v>17</v>
      </c>
      <c r="L128" s="234"/>
      <c r="M128" s="234"/>
      <c r="N128" s="234"/>
      <c r="O128" s="234" t="s">
        <v>18</v>
      </c>
      <c r="P128" s="234"/>
      <c r="Q128" s="234"/>
      <c r="R128" s="234" t="s">
        <v>19</v>
      </c>
      <c r="S128" s="234"/>
      <c r="T128" s="235" t="s">
        <v>20</v>
      </c>
      <c r="U128" s="235"/>
      <c r="V128" s="236"/>
      <c r="X128" s="93"/>
    </row>
    <row r="129" spans="1:24" x14ac:dyDescent="0.3">
      <c r="A129" s="233" t="s">
        <v>121</v>
      </c>
      <c r="B129" s="234"/>
      <c r="C129" s="234"/>
      <c r="D129" s="234"/>
      <c r="E129" s="234"/>
      <c r="F129" s="234"/>
      <c r="G129" s="234"/>
      <c r="H129" s="234"/>
      <c r="I129" s="234"/>
      <c r="J129" s="234"/>
      <c r="K129" s="234" t="s">
        <v>101</v>
      </c>
      <c r="L129" s="234"/>
      <c r="M129" s="234"/>
      <c r="N129" s="234"/>
      <c r="O129" s="246">
        <v>45496.44</v>
      </c>
      <c r="P129" s="246"/>
      <c r="Q129" s="246"/>
      <c r="R129" s="234">
        <v>0.39</v>
      </c>
      <c r="S129" s="234"/>
      <c r="T129" s="235">
        <f>+O129/R129</f>
        <v>116657.53846153847</v>
      </c>
      <c r="U129" s="235"/>
      <c r="V129" s="236"/>
      <c r="X129" s="93"/>
    </row>
    <row r="130" spans="1:24" x14ac:dyDescent="0.3">
      <c r="A130" s="233" t="s">
        <v>102</v>
      </c>
      <c r="B130" s="234"/>
      <c r="C130" s="234"/>
      <c r="D130" s="234"/>
      <c r="E130" s="234"/>
      <c r="F130" s="234"/>
      <c r="G130" s="234"/>
      <c r="H130" s="234"/>
      <c r="I130" s="234"/>
      <c r="J130" s="234"/>
      <c r="K130" s="234"/>
      <c r="L130" s="234"/>
      <c r="M130" s="234"/>
      <c r="N130" s="234"/>
      <c r="O130" s="234">
        <v>36738.080000000002</v>
      </c>
      <c r="P130" s="234"/>
      <c r="Q130" s="234"/>
      <c r="R130" s="234">
        <v>0.8</v>
      </c>
      <c r="S130" s="234"/>
      <c r="T130" s="235">
        <f>+O130*R130</f>
        <v>29390.464000000004</v>
      </c>
      <c r="U130" s="235"/>
      <c r="V130" s="236"/>
      <c r="X130" s="93"/>
    </row>
    <row r="131" spans="1:24" x14ac:dyDescent="0.3">
      <c r="A131" s="233" t="s">
        <v>120</v>
      </c>
      <c r="B131" s="234"/>
      <c r="C131" s="234"/>
      <c r="D131" s="234"/>
      <c r="E131" s="234"/>
      <c r="F131" s="234"/>
      <c r="G131" s="234"/>
      <c r="H131" s="234"/>
      <c r="I131" s="234"/>
      <c r="J131" s="234"/>
      <c r="K131" s="234"/>
      <c r="L131" s="234"/>
      <c r="M131" s="234"/>
      <c r="N131" s="234"/>
      <c r="O131" s="246"/>
      <c r="P131" s="246"/>
      <c r="Q131" s="246"/>
      <c r="R131" s="279">
        <v>0.03</v>
      </c>
      <c r="S131" s="258"/>
      <c r="T131" s="235">
        <f>+T153*R131</f>
        <v>25078.89</v>
      </c>
      <c r="U131" s="235"/>
      <c r="V131" s="236"/>
    </row>
    <row r="132" spans="1:24" x14ac:dyDescent="0.3">
      <c r="A132" s="237" t="s">
        <v>21</v>
      </c>
      <c r="B132" s="238"/>
      <c r="C132" s="238"/>
      <c r="D132" s="238"/>
      <c r="E132" s="238"/>
      <c r="F132" s="238"/>
      <c r="G132" s="238"/>
      <c r="H132" s="238"/>
      <c r="I132" s="238"/>
      <c r="J132" s="238"/>
      <c r="K132" s="238"/>
      <c r="L132" s="238"/>
      <c r="M132" s="238"/>
      <c r="N132" s="238"/>
      <c r="O132" s="238"/>
      <c r="P132" s="238"/>
      <c r="Q132" s="238"/>
      <c r="R132" s="238"/>
      <c r="S132" s="238"/>
      <c r="T132" s="235">
        <f>T130+T129+T131</f>
        <v>171126.89246153849</v>
      </c>
      <c r="U132" s="235"/>
      <c r="V132" s="236"/>
    </row>
    <row r="133" spans="1:24" x14ac:dyDescent="0.3">
      <c r="A133" s="12"/>
      <c r="B133" s="13"/>
      <c r="C133" s="13"/>
      <c r="D133" s="13"/>
      <c r="E133" s="13"/>
      <c r="F133" s="13"/>
      <c r="G133" s="13"/>
      <c r="H133" s="13"/>
      <c r="I133" s="13"/>
      <c r="J133" s="13"/>
      <c r="K133" s="13"/>
      <c r="L133" s="13"/>
      <c r="M133" s="13"/>
      <c r="N133" s="13"/>
      <c r="O133" s="13"/>
      <c r="P133" s="13"/>
      <c r="Q133" s="13"/>
      <c r="R133" s="13"/>
      <c r="S133" s="14"/>
      <c r="T133" s="36"/>
      <c r="U133" s="36"/>
      <c r="V133" s="37"/>
    </row>
    <row r="134" spans="1:24" x14ac:dyDescent="0.3">
      <c r="A134" s="243" t="s">
        <v>22</v>
      </c>
      <c r="B134" s="244"/>
      <c r="C134" s="244"/>
      <c r="D134" s="244"/>
      <c r="E134" s="244"/>
      <c r="F134" s="244"/>
      <c r="G134" s="244"/>
      <c r="H134" s="244"/>
      <c r="I134" s="244"/>
      <c r="J134" s="244"/>
      <c r="K134" s="244"/>
      <c r="L134" s="244"/>
      <c r="M134" s="244"/>
      <c r="N134" s="244"/>
      <c r="O134" s="244"/>
      <c r="P134" s="244"/>
      <c r="Q134" s="244"/>
      <c r="R134" s="244"/>
      <c r="S134" s="244"/>
      <c r="T134" s="244"/>
      <c r="U134" s="244"/>
      <c r="V134" s="245"/>
    </row>
    <row r="135" spans="1:24" x14ac:dyDescent="0.3">
      <c r="A135" s="259" t="s">
        <v>12</v>
      </c>
      <c r="B135" s="260"/>
      <c r="C135" s="260"/>
      <c r="D135" s="260"/>
      <c r="E135" s="260"/>
      <c r="F135" s="260"/>
      <c r="G135" s="260"/>
      <c r="H135" s="260"/>
      <c r="I135" s="260"/>
      <c r="J135" s="260"/>
      <c r="K135" s="260"/>
      <c r="L135" s="260"/>
      <c r="M135" s="260" t="s">
        <v>13</v>
      </c>
      <c r="N135" s="260"/>
      <c r="O135" s="260" t="s">
        <v>14</v>
      </c>
      <c r="P135" s="260"/>
      <c r="Q135" s="260" t="s">
        <v>23</v>
      </c>
      <c r="R135" s="260"/>
      <c r="S135" s="260"/>
      <c r="T135" s="261" t="s">
        <v>24</v>
      </c>
      <c r="U135" s="261"/>
      <c r="V135" s="262"/>
    </row>
    <row r="136" spans="1:24" x14ac:dyDescent="0.3">
      <c r="A136" s="259"/>
      <c r="B136" s="260"/>
      <c r="C136" s="260"/>
      <c r="D136" s="260"/>
      <c r="E136" s="260"/>
      <c r="F136" s="260"/>
      <c r="G136" s="260"/>
      <c r="H136" s="260"/>
      <c r="I136" s="260"/>
      <c r="J136" s="260"/>
      <c r="K136" s="260"/>
      <c r="L136" s="260"/>
      <c r="M136" s="260"/>
      <c r="N136" s="260"/>
      <c r="O136" s="260"/>
      <c r="P136" s="260"/>
      <c r="Q136" s="261"/>
      <c r="R136" s="261"/>
      <c r="S136" s="261"/>
      <c r="T136" s="261"/>
      <c r="U136" s="261"/>
      <c r="V136" s="262"/>
    </row>
    <row r="137" spans="1:24" x14ac:dyDescent="0.3">
      <c r="A137" s="259"/>
      <c r="B137" s="260"/>
      <c r="C137" s="260"/>
      <c r="D137" s="260"/>
      <c r="E137" s="260"/>
      <c r="F137" s="260"/>
      <c r="G137" s="260"/>
      <c r="H137" s="260"/>
      <c r="I137" s="260"/>
      <c r="J137" s="260"/>
      <c r="K137" s="260"/>
      <c r="L137" s="260"/>
      <c r="M137" s="260"/>
      <c r="N137" s="260"/>
      <c r="O137" s="260"/>
      <c r="P137" s="260"/>
      <c r="Q137" s="261"/>
      <c r="R137" s="261"/>
      <c r="S137" s="261"/>
      <c r="T137" s="261"/>
      <c r="U137" s="261"/>
      <c r="V137" s="262"/>
    </row>
    <row r="138" spans="1:24" x14ac:dyDescent="0.3">
      <c r="A138" s="259"/>
      <c r="B138" s="260"/>
      <c r="C138" s="260"/>
      <c r="D138" s="260"/>
      <c r="E138" s="260"/>
      <c r="F138" s="260"/>
      <c r="G138" s="260"/>
      <c r="H138" s="260"/>
      <c r="I138" s="260"/>
      <c r="J138" s="260"/>
      <c r="K138" s="260"/>
      <c r="L138" s="260"/>
      <c r="M138" s="260"/>
      <c r="N138" s="260"/>
      <c r="O138" s="260"/>
      <c r="P138" s="260"/>
      <c r="Q138" s="261"/>
      <c r="R138" s="261"/>
      <c r="S138" s="261"/>
      <c r="T138" s="261"/>
      <c r="U138" s="261"/>
      <c r="V138" s="262"/>
    </row>
    <row r="139" spans="1:24" x14ac:dyDescent="0.3">
      <c r="A139" s="237"/>
      <c r="B139" s="238"/>
      <c r="C139" s="238"/>
      <c r="D139" s="238"/>
      <c r="E139" s="238"/>
      <c r="F139" s="238"/>
      <c r="G139" s="238"/>
      <c r="H139" s="238"/>
      <c r="I139" s="238"/>
      <c r="J139" s="238"/>
      <c r="K139" s="238"/>
      <c r="L139" s="238"/>
      <c r="M139" s="238"/>
      <c r="N139" s="238"/>
      <c r="O139" s="238"/>
      <c r="P139" s="238"/>
      <c r="Q139" s="238"/>
      <c r="R139" s="238"/>
      <c r="S139" s="238"/>
      <c r="T139" s="235"/>
      <c r="U139" s="235"/>
      <c r="V139" s="236"/>
    </row>
    <row r="140" spans="1:24" x14ac:dyDescent="0.3">
      <c r="A140" s="15"/>
      <c r="B140" s="16"/>
      <c r="C140" s="16"/>
      <c r="D140" s="16"/>
      <c r="E140" s="16"/>
      <c r="F140" s="16"/>
      <c r="G140" s="16"/>
      <c r="H140" s="16"/>
      <c r="I140" s="16"/>
      <c r="J140" s="16"/>
      <c r="K140" s="16"/>
      <c r="L140" s="16"/>
      <c r="M140" s="16"/>
      <c r="N140" s="16"/>
      <c r="O140" s="16"/>
      <c r="P140" s="16"/>
      <c r="Q140" s="16"/>
      <c r="R140" s="16"/>
      <c r="S140" s="14"/>
      <c r="T140" s="36"/>
      <c r="U140" s="36"/>
      <c r="V140" s="37"/>
    </row>
    <row r="141" spans="1:24" x14ac:dyDescent="0.3">
      <c r="A141" s="243" t="s">
        <v>25</v>
      </c>
      <c r="B141" s="244"/>
      <c r="C141" s="244"/>
      <c r="D141" s="244"/>
      <c r="E141" s="244"/>
      <c r="F141" s="244"/>
      <c r="G141" s="244"/>
      <c r="H141" s="244"/>
      <c r="I141" s="244"/>
      <c r="J141" s="244"/>
      <c r="K141" s="244"/>
      <c r="L141" s="244"/>
      <c r="M141" s="244"/>
      <c r="N141" s="244"/>
      <c r="O141" s="244"/>
      <c r="P141" s="244"/>
      <c r="Q141" s="244"/>
      <c r="R141" s="244"/>
      <c r="S141" s="244"/>
      <c r="T141" s="244"/>
      <c r="U141" s="244"/>
      <c r="V141" s="245"/>
    </row>
    <row r="142" spans="1:24" x14ac:dyDescent="0.3">
      <c r="A142" s="233" t="s">
        <v>26</v>
      </c>
      <c r="B142" s="234"/>
      <c r="C142" s="234"/>
      <c r="D142" s="234"/>
      <c r="E142" s="234"/>
      <c r="F142" s="234"/>
      <c r="G142" s="234"/>
      <c r="H142" s="234"/>
      <c r="I142" s="234"/>
      <c r="J142" s="234"/>
      <c r="K142" s="234" t="s">
        <v>27</v>
      </c>
      <c r="L142" s="234"/>
      <c r="M142" s="234" t="s">
        <v>28</v>
      </c>
      <c r="N142" s="234"/>
      <c r="O142" s="234" t="s">
        <v>29</v>
      </c>
      <c r="P142" s="234"/>
      <c r="Q142" s="234"/>
      <c r="R142" s="234" t="s">
        <v>30</v>
      </c>
      <c r="S142" s="234"/>
      <c r="T142" s="235" t="s">
        <v>20</v>
      </c>
      <c r="U142" s="235"/>
      <c r="V142" s="236"/>
    </row>
    <row r="143" spans="1:24" x14ac:dyDescent="0.3">
      <c r="A143" s="233"/>
      <c r="B143" s="234"/>
      <c r="C143" s="234"/>
      <c r="D143" s="234"/>
      <c r="E143" s="234"/>
      <c r="F143" s="234"/>
      <c r="G143" s="234"/>
      <c r="H143" s="234"/>
      <c r="I143" s="234"/>
      <c r="J143" s="234"/>
      <c r="K143" s="234"/>
      <c r="L143" s="234"/>
      <c r="M143" s="234"/>
      <c r="N143" s="234"/>
      <c r="O143" s="234"/>
      <c r="P143" s="234"/>
      <c r="Q143" s="234"/>
      <c r="R143" s="234"/>
      <c r="S143" s="234"/>
      <c r="T143" s="235"/>
      <c r="U143" s="235"/>
      <c r="V143" s="236"/>
    </row>
    <row r="144" spans="1:24" x14ac:dyDescent="0.3">
      <c r="A144" s="233"/>
      <c r="B144" s="234"/>
      <c r="C144" s="234"/>
      <c r="D144" s="234"/>
      <c r="E144" s="234"/>
      <c r="F144" s="234"/>
      <c r="G144" s="234"/>
      <c r="H144" s="234"/>
      <c r="I144" s="234"/>
      <c r="J144" s="234"/>
      <c r="K144" s="234"/>
      <c r="L144" s="234"/>
      <c r="M144" s="234"/>
      <c r="N144" s="234"/>
      <c r="O144" s="234"/>
      <c r="P144" s="234"/>
      <c r="Q144" s="234"/>
      <c r="R144" s="234"/>
      <c r="S144" s="234"/>
      <c r="T144" s="235"/>
      <c r="U144" s="235"/>
      <c r="V144" s="236"/>
    </row>
    <row r="145" spans="1:25" x14ac:dyDescent="0.3">
      <c r="A145" s="233"/>
      <c r="B145" s="234"/>
      <c r="C145" s="234"/>
      <c r="D145" s="234"/>
      <c r="E145" s="234"/>
      <c r="F145" s="234"/>
      <c r="G145" s="234"/>
      <c r="H145" s="234"/>
      <c r="I145" s="234"/>
      <c r="J145" s="234"/>
      <c r="K145" s="234"/>
      <c r="L145" s="234"/>
      <c r="M145" s="234"/>
      <c r="N145" s="234"/>
      <c r="O145" s="234"/>
      <c r="P145" s="234"/>
      <c r="Q145" s="234"/>
      <c r="R145" s="234"/>
      <c r="S145" s="234"/>
      <c r="T145" s="235"/>
      <c r="U145" s="235"/>
      <c r="V145" s="236"/>
    </row>
    <row r="146" spans="1:25" x14ac:dyDescent="0.3">
      <c r="A146" s="237" t="s">
        <v>21</v>
      </c>
      <c r="B146" s="238"/>
      <c r="C146" s="238"/>
      <c r="D146" s="238"/>
      <c r="E146" s="238"/>
      <c r="F146" s="238"/>
      <c r="G146" s="238"/>
      <c r="H146" s="238"/>
      <c r="I146" s="238"/>
      <c r="J146" s="238"/>
      <c r="K146" s="238"/>
      <c r="L146" s="238"/>
      <c r="M146" s="238"/>
      <c r="N146" s="238"/>
      <c r="O146" s="238"/>
      <c r="P146" s="238"/>
      <c r="Q146" s="238"/>
      <c r="R146" s="238"/>
      <c r="S146" s="238"/>
      <c r="T146" s="235"/>
      <c r="U146" s="235"/>
      <c r="V146" s="236"/>
    </row>
    <row r="147" spans="1:25" x14ac:dyDescent="0.3">
      <c r="A147" s="12"/>
      <c r="B147" s="13"/>
      <c r="C147" s="13"/>
      <c r="D147" s="13"/>
      <c r="E147" s="13"/>
      <c r="F147" s="13"/>
      <c r="G147" s="13"/>
      <c r="H147" s="13"/>
      <c r="I147" s="13"/>
      <c r="J147" s="13"/>
      <c r="K147" s="13"/>
      <c r="L147" s="13"/>
      <c r="M147" s="13"/>
      <c r="N147" s="13"/>
      <c r="O147" s="13"/>
      <c r="P147" s="13"/>
      <c r="Q147" s="13"/>
      <c r="R147" s="13"/>
      <c r="S147" s="14"/>
      <c r="T147" s="36"/>
      <c r="U147" s="36"/>
      <c r="V147" s="37"/>
    </row>
    <row r="148" spans="1:25" x14ac:dyDescent="0.3">
      <c r="A148" s="243" t="s">
        <v>31</v>
      </c>
      <c r="B148" s="244"/>
      <c r="C148" s="244"/>
      <c r="D148" s="244"/>
      <c r="E148" s="244"/>
      <c r="F148" s="244"/>
      <c r="G148" s="244"/>
      <c r="H148" s="244"/>
      <c r="I148" s="244"/>
      <c r="J148" s="244"/>
      <c r="K148" s="244"/>
      <c r="L148" s="244"/>
      <c r="M148" s="244"/>
      <c r="N148" s="244"/>
      <c r="O148" s="244"/>
      <c r="P148" s="244"/>
      <c r="Q148" s="244"/>
      <c r="R148" s="244"/>
      <c r="S148" s="244"/>
      <c r="T148" s="244"/>
      <c r="U148" s="244"/>
      <c r="V148" s="245"/>
    </row>
    <row r="149" spans="1:25" x14ac:dyDescent="0.3">
      <c r="A149" s="233" t="s">
        <v>32</v>
      </c>
      <c r="B149" s="234"/>
      <c r="C149" s="234"/>
      <c r="D149" s="234"/>
      <c r="E149" s="234"/>
      <c r="F149" s="234"/>
      <c r="G149" s="234"/>
      <c r="H149" s="234"/>
      <c r="I149" s="234"/>
      <c r="J149" s="234" t="s">
        <v>33</v>
      </c>
      <c r="K149" s="234"/>
      <c r="L149" s="234" t="s">
        <v>34</v>
      </c>
      <c r="M149" s="234"/>
      <c r="N149" s="234" t="s">
        <v>54</v>
      </c>
      <c r="O149" s="234"/>
      <c r="P149" s="234"/>
      <c r="Q149" s="234" t="s">
        <v>19</v>
      </c>
      <c r="R149" s="234"/>
      <c r="S149" s="234"/>
      <c r="T149" s="235" t="s">
        <v>20</v>
      </c>
      <c r="U149" s="235"/>
      <c r="V149" s="236"/>
    </row>
    <row r="150" spans="1:25" x14ac:dyDescent="0.3">
      <c r="A150" s="233" t="s">
        <v>42</v>
      </c>
      <c r="B150" s="234"/>
      <c r="C150" s="234"/>
      <c r="D150" s="234"/>
      <c r="E150" s="234"/>
      <c r="F150" s="234"/>
      <c r="G150" s="234"/>
      <c r="H150" s="234"/>
      <c r="I150" s="234"/>
      <c r="J150" s="349">
        <f>+'CARGA PRESTACIONAL'!E35+'CARGA PRESTACIONAL'!E36</f>
        <v>171314.64448972844</v>
      </c>
      <c r="K150" s="234"/>
      <c r="L150" s="350">
        <v>1.8157000000000001</v>
      </c>
      <c r="M150" s="350"/>
      <c r="N150" s="235">
        <v>38882</v>
      </c>
      <c r="O150" s="235"/>
      <c r="P150" s="235"/>
      <c r="Q150" s="234">
        <v>21.5</v>
      </c>
      <c r="R150" s="234"/>
      <c r="S150" s="234"/>
      <c r="T150" s="235">
        <f>+Q150*N150</f>
        <v>835963</v>
      </c>
      <c r="U150" s="235"/>
      <c r="V150" s="236"/>
    </row>
    <row r="151" spans="1:25" x14ac:dyDescent="0.3">
      <c r="A151" s="233"/>
      <c r="B151" s="234"/>
      <c r="C151" s="234"/>
      <c r="D151" s="234"/>
      <c r="E151" s="234"/>
      <c r="F151" s="234"/>
      <c r="G151" s="234"/>
      <c r="H151" s="234"/>
      <c r="I151" s="234"/>
      <c r="J151" s="234"/>
      <c r="K151" s="234"/>
      <c r="L151" s="234"/>
      <c r="M151" s="234"/>
      <c r="N151" s="234"/>
      <c r="O151" s="234"/>
      <c r="P151" s="234"/>
      <c r="Q151" s="234"/>
      <c r="R151" s="234"/>
      <c r="S151" s="234"/>
      <c r="T151" s="235"/>
      <c r="U151" s="235"/>
      <c r="V151" s="236"/>
    </row>
    <row r="152" spans="1:25" x14ac:dyDescent="0.3">
      <c r="A152" s="233"/>
      <c r="B152" s="234"/>
      <c r="C152" s="234"/>
      <c r="D152" s="234"/>
      <c r="E152" s="234"/>
      <c r="F152" s="234"/>
      <c r="G152" s="234"/>
      <c r="H152" s="234"/>
      <c r="I152" s="234"/>
      <c r="J152" s="234"/>
      <c r="K152" s="234"/>
      <c r="L152" s="234"/>
      <c r="M152" s="234"/>
      <c r="N152" s="234"/>
      <c r="O152" s="234"/>
      <c r="P152" s="234"/>
      <c r="Q152" s="234"/>
      <c r="R152" s="234"/>
      <c r="S152" s="234"/>
      <c r="T152" s="235"/>
      <c r="U152" s="235"/>
      <c r="V152" s="236"/>
    </row>
    <row r="153" spans="1:25" x14ac:dyDescent="0.3">
      <c r="A153" s="237" t="s">
        <v>21</v>
      </c>
      <c r="B153" s="238"/>
      <c r="C153" s="238"/>
      <c r="D153" s="238"/>
      <c r="E153" s="238"/>
      <c r="F153" s="238"/>
      <c r="G153" s="238"/>
      <c r="H153" s="238"/>
      <c r="I153" s="238"/>
      <c r="J153" s="238"/>
      <c r="K153" s="238"/>
      <c r="L153" s="238"/>
      <c r="M153" s="238"/>
      <c r="N153" s="238"/>
      <c r="O153" s="238"/>
      <c r="P153" s="238"/>
      <c r="Q153" s="238"/>
      <c r="R153" s="238"/>
      <c r="S153" s="238"/>
      <c r="T153" s="235">
        <f>+T150</f>
        <v>835963</v>
      </c>
      <c r="U153" s="235"/>
      <c r="V153" s="236"/>
    </row>
    <row r="154" spans="1:25" ht="14.5" x14ac:dyDescent="0.35">
      <c r="A154" s="239" t="s">
        <v>35</v>
      </c>
      <c r="B154" s="240"/>
      <c r="C154" s="240"/>
      <c r="D154" s="240"/>
      <c r="E154" s="240"/>
      <c r="F154" s="240"/>
      <c r="G154" s="240"/>
      <c r="H154" s="240"/>
      <c r="I154" s="240"/>
      <c r="J154" s="240"/>
      <c r="K154" s="240"/>
      <c r="L154" s="240"/>
      <c r="M154" s="240"/>
      <c r="N154" s="240"/>
      <c r="O154" s="240"/>
      <c r="P154" s="240"/>
      <c r="Q154" s="240"/>
      <c r="R154" s="240"/>
      <c r="S154" s="240"/>
      <c r="T154" s="241">
        <f>ROUND(T153+T146+T139+T132,0)</f>
        <v>1007090</v>
      </c>
      <c r="U154" s="241"/>
      <c r="V154" s="242"/>
    </row>
    <row r="155" spans="1:25" ht="14.5" x14ac:dyDescent="0.35">
      <c r="A155" s="19" t="s">
        <v>36</v>
      </c>
      <c r="B155" s="44">
        <f>+'CARGA PRESTACIONAL'!$E$40</f>
        <v>0.26950000000000002</v>
      </c>
      <c r="C155" s="20"/>
      <c r="D155" s="21"/>
      <c r="E155" s="22"/>
      <c r="F155" s="20"/>
      <c r="G155" s="20"/>
      <c r="H155" s="20"/>
      <c r="I155" s="20"/>
      <c r="J155" s="20"/>
      <c r="K155" s="20"/>
      <c r="L155" s="20"/>
      <c r="M155" s="21"/>
      <c r="N155" s="23"/>
      <c r="O155" s="23"/>
      <c r="P155" s="23"/>
      <c r="Q155" s="23"/>
      <c r="R155" s="23"/>
      <c r="S155" s="23" t="s">
        <v>37</v>
      </c>
      <c r="T155" s="241">
        <f>+T154*B155</f>
        <v>271410.755</v>
      </c>
      <c r="U155" s="241"/>
      <c r="V155" s="242"/>
    </row>
    <row r="156" spans="1:25" ht="14.5" x14ac:dyDescent="0.35">
      <c r="A156" s="226" t="s">
        <v>38</v>
      </c>
      <c r="B156" s="227"/>
      <c r="C156" s="227"/>
      <c r="D156" s="227"/>
      <c r="E156" s="227"/>
      <c r="F156" s="227"/>
      <c r="G156" s="227"/>
      <c r="H156" s="227"/>
      <c r="I156" s="227"/>
      <c r="J156" s="227"/>
      <c r="K156" s="227"/>
      <c r="L156" s="227"/>
      <c r="M156" s="227"/>
      <c r="N156" s="227"/>
      <c r="O156" s="227"/>
      <c r="P156" s="227"/>
      <c r="Q156" s="227"/>
      <c r="R156" s="227"/>
      <c r="S156" s="227"/>
      <c r="T156" s="228">
        <f>+T155+T154</f>
        <v>1278500.7549999999</v>
      </c>
      <c r="U156" s="228"/>
      <c r="V156" s="229"/>
    </row>
    <row r="157" spans="1:25" ht="14.5" x14ac:dyDescent="0.35">
      <c r="A157" s="226" t="s">
        <v>39</v>
      </c>
      <c r="B157" s="227"/>
      <c r="C157" s="227"/>
      <c r="D157" s="227"/>
      <c r="E157" s="227"/>
      <c r="F157" s="227"/>
      <c r="G157" s="227"/>
      <c r="H157" s="227"/>
      <c r="I157" s="227"/>
      <c r="J157" s="227"/>
      <c r="K157" s="227"/>
      <c r="L157" s="227"/>
      <c r="M157" s="227"/>
      <c r="N157" s="227"/>
      <c r="O157" s="227"/>
      <c r="P157" s="227"/>
      <c r="Q157" s="227"/>
      <c r="R157" s="227"/>
      <c r="S157" s="227"/>
      <c r="T157" s="228">
        <f>ROUND(T156*T125,0)</f>
        <v>2557002</v>
      </c>
      <c r="U157" s="228"/>
      <c r="V157" s="229"/>
    </row>
    <row r="158" spans="1:25" ht="14.5" x14ac:dyDescent="0.35">
      <c r="A158" s="24"/>
      <c r="B158" s="52"/>
      <c r="C158" s="52"/>
      <c r="D158" s="52"/>
      <c r="E158" s="52"/>
      <c r="F158" s="52"/>
      <c r="G158" s="52"/>
      <c r="H158" s="52"/>
      <c r="I158" s="52"/>
      <c r="J158" s="52"/>
      <c r="K158" s="52"/>
      <c r="L158" s="52"/>
      <c r="M158" s="52"/>
      <c r="N158" s="52"/>
      <c r="O158" s="52"/>
      <c r="P158" s="52"/>
      <c r="Q158" s="52"/>
      <c r="R158" s="52"/>
      <c r="S158" s="52"/>
      <c r="T158" s="53"/>
      <c r="U158" s="53"/>
      <c r="V158" s="38"/>
    </row>
    <row r="159" spans="1:25" ht="24" customHeight="1" x14ac:dyDescent="0.3">
      <c r="A159" s="230" t="s">
        <v>348</v>
      </c>
      <c r="B159" s="231"/>
      <c r="C159" s="231"/>
      <c r="D159" s="231"/>
      <c r="E159" s="231"/>
      <c r="F159" s="231"/>
      <c r="G159" s="231"/>
      <c r="H159" s="231"/>
      <c r="I159" s="231"/>
      <c r="J159" s="231"/>
      <c r="K159" s="231"/>
      <c r="L159" s="231"/>
      <c r="M159" s="231"/>
      <c r="N159" s="231"/>
      <c r="O159" s="231"/>
      <c r="P159" s="231"/>
      <c r="Q159" s="231"/>
      <c r="R159" s="231"/>
      <c r="S159" s="231"/>
      <c r="T159" s="231"/>
      <c r="U159" s="231"/>
      <c r="V159" s="232"/>
      <c r="W159" s="7"/>
      <c r="X159" s="7"/>
      <c r="Y159" s="46"/>
    </row>
    <row r="160" spans="1:25" x14ac:dyDescent="0.3">
      <c r="A160" s="25"/>
      <c r="B160" s="26"/>
      <c r="C160" s="26"/>
      <c r="D160" s="26"/>
      <c r="E160" s="26"/>
      <c r="F160" s="26"/>
      <c r="G160" s="26"/>
      <c r="H160" s="26"/>
      <c r="I160" s="26"/>
      <c r="J160" s="26"/>
      <c r="K160" s="26"/>
      <c r="L160" s="26"/>
      <c r="M160" s="26"/>
      <c r="N160" s="26"/>
      <c r="O160" s="26"/>
      <c r="P160" s="26"/>
      <c r="Q160" s="26"/>
      <c r="R160" s="26"/>
      <c r="S160" s="27"/>
      <c r="T160" s="54"/>
      <c r="U160" s="54"/>
      <c r="V160" s="40"/>
      <c r="W160" s="7"/>
      <c r="X160" s="7"/>
      <c r="Y160" s="7"/>
    </row>
    <row r="161" spans="1:25" ht="22.5" customHeight="1" x14ac:dyDescent="0.3">
      <c r="A161" s="25"/>
      <c r="B161" s="26"/>
      <c r="C161" s="26"/>
      <c r="D161" s="55"/>
      <c r="E161" s="28" t="s">
        <v>40</v>
      </c>
      <c r="F161" s="29"/>
      <c r="G161" s="29"/>
      <c r="H161" s="29"/>
      <c r="I161" s="29"/>
      <c r="J161" s="29"/>
      <c r="K161" s="29"/>
      <c r="L161" s="29"/>
      <c r="M161" s="30"/>
      <c r="N161" s="56"/>
      <c r="O161" s="56"/>
      <c r="P161" s="26"/>
      <c r="Q161" s="26"/>
      <c r="R161" s="26"/>
      <c r="S161" s="27"/>
      <c r="T161" s="54"/>
      <c r="U161" s="54"/>
      <c r="V161" s="40"/>
      <c r="W161" s="7"/>
      <c r="X161" s="7"/>
      <c r="Y161" s="47"/>
    </row>
    <row r="162" spans="1:25" x14ac:dyDescent="0.3">
      <c r="A162" s="25"/>
      <c r="B162" s="26"/>
      <c r="C162" s="26"/>
      <c r="D162" s="55"/>
      <c r="E162" s="57"/>
      <c r="F162" s="58"/>
      <c r="G162" s="156" t="s">
        <v>344</v>
      </c>
      <c r="H162" s="156"/>
      <c r="I162" s="156"/>
      <c r="J162" s="156"/>
      <c r="K162" s="58"/>
      <c r="L162" s="58"/>
      <c r="M162" s="56"/>
      <c r="N162" s="56"/>
      <c r="O162" s="56"/>
      <c r="P162" s="26"/>
      <c r="Q162" s="26"/>
      <c r="R162" s="26"/>
      <c r="S162" s="27"/>
      <c r="T162" s="54"/>
      <c r="U162" s="54"/>
      <c r="V162" s="40"/>
      <c r="W162" s="7"/>
      <c r="X162" s="7"/>
      <c r="Y162" s="7"/>
    </row>
    <row r="163" spans="1:25" x14ac:dyDescent="0.3">
      <c r="A163" s="25"/>
      <c r="B163" s="26"/>
      <c r="C163" s="26"/>
      <c r="D163" s="26"/>
      <c r="E163" s="225" t="s">
        <v>349</v>
      </c>
      <c r="F163" s="225"/>
      <c r="G163" s="225"/>
      <c r="H163" s="225"/>
      <c r="I163" s="225"/>
      <c r="J163" s="225"/>
      <c r="K163" s="225"/>
      <c r="L163" s="225"/>
      <c r="M163" s="225"/>
      <c r="N163" s="31"/>
      <c r="O163" s="31"/>
      <c r="P163" s="26"/>
      <c r="Q163" s="26"/>
      <c r="R163" s="26"/>
      <c r="S163" s="27"/>
      <c r="T163" s="54"/>
      <c r="U163" s="54"/>
      <c r="V163" s="40"/>
      <c r="W163" s="7"/>
      <c r="X163" s="7"/>
      <c r="Y163" s="7"/>
    </row>
    <row r="164" spans="1:25" ht="13.5" thickBot="1" x14ac:dyDescent="0.35">
      <c r="A164" s="59"/>
      <c r="B164" s="60"/>
      <c r="C164" s="32"/>
      <c r="D164" s="32"/>
      <c r="E164" s="32"/>
      <c r="F164" s="61"/>
      <c r="G164" s="61"/>
      <c r="H164" s="61"/>
      <c r="I164" s="61"/>
      <c r="J164" s="61"/>
      <c r="K164" s="61"/>
      <c r="L164" s="32"/>
      <c r="M164" s="32"/>
      <c r="N164" s="32"/>
      <c r="O164" s="32"/>
      <c r="P164" s="32"/>
      <c r="Q164" s="32"/>
      <c r="R164" s="32"/>
      <c r="S164" s="32"/>
      <c r="T164" s="62"/>
      <c r="U164" s="62"/>
      <c r="V164" s="42"/>
    </row>
    <row r="165" spans="1:25" ht="13.5" thickBot="1" x14ac:dyDescent="0.35"/>
    <row r="166" spans="1:25" x14ac:dyDescent="0.3">
      <c r="A166" s="280"/>
      <c r="B166" s="281"/>
      <c r="C166" s="281"/>
      <c r="D166" s="282"/>
      <c r="E166" s="289" t="s">
        <v>0</v>
      </c>
      <c r="F166" s="290"/>
      <c r="G166" s="290"/>
      <c r="H166" s="290"/>
      <c r="I166" s="290"/>
      <c r="J166" s="290"/>
      <c r="K166" s="290"/>
      <c r="L166" s="290"/>
      <c r="M166" s="290"/>
      <c r="N166" s="290"/>
      <c r="O166" s="290"/>
      <c r="P166" s="290"/>
      <c r="Q166" s="290"/>
      <c r="R166" s="290"/>
      <c r="S166" s="291"/>
      <c r="T166" s="295" t="s">
        <v>41</v>
      </c>
      <c r="U166" s="296"/>
      <c r="V166" s="297"/>
    </row>
    <row r="167" spans="1:25" ht="28.5" customHeight="1" thickBot="1" x14ac:dyDescent="0.35">
      <c r="A167" s="283"/>
      <c r="B167" s="284"/>
      <c r="C167" s="284"/>
      <c r="D167" s="285"/>
      <c r="E167" s="292"/>
      <c r="F167" s="293"/>
      <c r="G167" s="293"/>
      <c r="H167" s="293"/>
      <c r="I167" s="293"/>
      <c r="J167" s="293"/>
      <c r="K167" s="293"/>
      <c r="L167" s="293"/>
      <c r="M167" s="293"/>
      <c r="N167" s="293"/>
      <c r="O167" s="293"/>
      <c r="P167" s="293"/>
      <c r="Q167" s="293"/>
      <c r="R167" s="293"/>
      <c r="S167" s="294"/>
      <c r="T167" s="298"/>
      <c r="U167" s="299"/>
      <c r="V167" s="300"/>
    </row>
    <row r="168" spans="1:25" ht="15" thickBot="1" x14ac:dyDescent="0.4">
      <c r="A168" s="283"/>
      <c r="B168" s="284"/>
      <c r="C168" s="284"/>
      <c r="D168" s="285"/>
      <c r="E168" s="301"/>
      <c r="F168" s="302"/>
      <c r="G168" s="302"/>
      <c r="H168" s="302"/>
      <c r="I168" s="302"/>
      <c r="J168" s="302"/>
      <c r="K168" s="302"/>
      <c r="L168" s="302"/>
      <c r="M168" s="302"/>
      <c r="N168" s="302"/>
      <c r="O168" s="302"/>
      <c r="P168" s="302"/>
      <c r="Q168" s="302"/>
      <c r="R168" s="302"/>
      <c r="S168" s="302"/>
      <c r="T168" s="302"/>
      <c r="U168" s="302"/>
      <c r="V168" s="303"/>
    </row>
    <row r="169" spans="1:25" ht="15" thickBot="1" x14ac:dyDescent="0.35">
      <c r="A169" s="283"/>
      <c r="B169" s="284"/>
      <c r="C169" s="284"/>
      <c r="D169" s="285"/>
      <c r="E169" s="304" t="s">
        <v>360</v>
      </c>
      <c r="F169" s="305"/>
      <c r="G169" s="305"/>
      <c r="H169" s="305"/>
      <c r="I169" s="305"/>
      <c r="J169" s="305"/>
      <c r="K169" s="305"/>
      <c r="L169" s="305"/>
      <c r="M169" s="305"/>
      <c r="N169" s="305"/>
      <c r="O169" s="305"/>
      <c r="P169" s="305"/>
      <c r="Q169" s="305"/>
      <c r="R169" s="305"/>
      <c r="S169" s="305"/>
      <c r="T169" s="305"/>
      <c r="U169" s="305"/>
      <c r="V169" s="306"/>
    </row>
    <row r="170" spans="1:25" ht="15" thickBot="1" x14ac:dyDescent="0.35">
      <c r="A170" s="286"/>
      <c r="B170" s="287"/>
      <c r="C170" s="287"/>
      <c r="D170" s="288"/>
      <c r="E170" s="307"/>
      <c r="F170" s="308"/>
      <c r="G170" s="308"/>
      <c r="H170" s="308"/>
      <c r="I170" s="308"/>
      <c r="J170" s="308"/>
      <c r="K170" s="308"/>
      <c r="L170" s="308"/>
      <c r="M170" s="308"/>
      <c r="N170" s="308"/>
      <c r="O170" s="308"/>
      <c r="P170" s="308"/>
      <c r="Q170" s="308"/>
      <c r="R170" s="308"/>
      <c r="S170" s="308"/>
      <c r="T170" s="308"/>
      <c r="U170" s="308"/>
      <c r="V170" s="309"/>
    </row>
    <row r="171" spans="1:25" ht="14.5" x14ac:dyDescent="0.35">
      <c r="A171" s="310" t="s">
        <v>1</v>
      </c>
      <c r="B171" s="311"/>
      <c r="C171" s="311"/>
      <c r="D171" s="311"/>
      <c r="E171" s="311"/>
      <c r="F171" s="311"/>
      <c r="G171" s="311"/>
      <c r="H171" s="311"/>
      <c r="I171" s="311"/>
      <c r="J171" s="311"/>
      <c r="K171" s="311"/>
      <c r="L171" s="311"/>
      <c r="M171" s="311"/>
      <c r="N171" s="311"/>
      <c r="O171" s="311"/>
      <c r="P171" s="311"/>
      <c r="Q171" s="311"/>
      <c r="R171" s="311"/>
      <c r="S171" s="311"/>
      <c r="T171" s="311"/>
      <c r="U171" s="311"/>
      <c r="V171" s="312"/>
    </row>
    <row r="172" spans="1:25" x14ac:dyDescent="0.3">
      <c r="A172" s="313" t="s">
        <v>2</v>
      </c>
      <c r="B172" s="314"/>
      <c r="C172" s="314"/>
      <c r="D172" s="314"/>
      <c r="E172" s="5" t="s">
        <v>3</v>
      </c>
      <c r="F172" s="6"/>
      <c r="G172" s="6"/>
      <c r="H172" s="6"/>
      <c r="I172" s="6"/>
      <c r="J172" s="315" t="s">
        <v>4</v>
      </c>
      <c r="K172" s="315"/>
      <c r="L172" s="315"/>
      <c r="M172" s="315"/>
      <c r="N172" s="315"/>
      <c r="O172" s="315"/>
      <c r="P172" s="315" t="s">
        <v>5</v>
      </c>
      <c r="Q172" s="315"/>
      <c r="R172" s="315"/>
      <c r="S172" s="315"/>
      <c r="T172" s="315"/>
      <c r="U172" s="315"/>
      <c r="V172" s="316"/>
    </row>
    <row r="173" spans="1:25" ht="45.75" customHeight="1" x14ac:dyDescent="0.3">
      <c r="A173" s="317" t="s">
        <v>6</v>
      </c>
      <c r="B173" s="318"/>
      <c r="C173" s="318"/>
      <c r="D173" s="319"/>
      <c r="E173" s="320" t="s">
        <v>359</v>
      </c>
      <c r="F173" s="320"/>
      <c r="G173" s="320"/>
      <c r="H173" s="320"/>
      <c r="I173" s="320"/>
      <c r="J173" s="320"/>
      <c r="K173" s="320"/>
      <c r="L173" s="320"/>
      <c r="M173" s="320"/>
      <c r="N173" s="320"/>
      <c r="O173" s="320"/>
      <c r="P173" s="320"/>
      <c r="Q173" s="320"/>
      <c r="R173" s="320"/>
      <c r="S173" s="320"/>
      <c r="T173" s="320"/>
      <c r="U173" s="320"/>
      <c r="V173" s="321"/>
    </row>
    <row r="174" spans="1:25" x14ac:dyDescent="0.3">
      <c r="A174" s="322" t="s">
        <v>7</v>
      </c>
      <c r="B174" s="323"/>
      <c r="C174" s="323"/>
      <c r="D174" s="323"/>
      <c r="E174" s="324"/>
      <c r="F174" s="324"/>
      <c r="G174" s="324"/>
      <c r="H174" s="324"/>
      <c r="I174" s="324"/>
      <c r="J174" s="324"/>
      <c r="K174" s="324"/>
      <c r="L174" s="324"/>
      <c r="M174" s="324"/>
      <c r="N174" s="324"/>
      <c r="O174" s="324"/>
      <c r="P174" s="324"/>
      <c r="Q174" s="324"/>
      <c r="R174" s="324"/>
      <c r="S174" s="324"/>
      <c r="T174" s="324"/>
      <c r="U174" s="324"/>
      <c r="V174" s="325"/>
    </row>
    <row r="175" spans="1:25" x14ac:dyDescent="0.3">
      <c r="A175" s="322" t="s">
        <v>8</v>
      </c>
      <c r="B175" s="323"/>
      <c r="C175" s="323"/>
      <c r="D175" s="323"/>
      <c r="E175" s="324"/>
      <c r="F175" s="324"/>
      <c r="G175" s="324"/>
      <c r="H175" s="324"/>
      <c r="I175" s="324"/>
      <c r="J175" s="324"/>
      <c r="K175" s="324"/>
      <c r="L175" s="324"/>
      <c r="M175" s="324"/>
      <c r="N175" s="324"/>
      <c r="O175" s="324"/>
      <c r="P175" s="324"/>
      <c r="Q175" s="324"/>
      <c r="R175" s="324"/>
      <c r="S175" s="324"/>
      <c r="T175" s="324"/>
      <c r="U175" s="324"/>
      <c r="V175" s="325"/>
    </row>
    <row r="176" spans="1:25" x14ac:dyDescent="0.3">
      <c r="A176" s="322" t="s">
        <v>9</v>
      </c>
      <c r="B176" s="323"/>
      <c r="C176" s="323"/>
      <c r="D176" s="323"/>
      <c r="E176" s="324"/>
      <c r="F176" s="324"/>
      <c r="G176" s="324"/>
      <c r="H176" s="324"/>
      <c r="I176" s="324"/>
      <c r="J176" s="324"/>
      <c r="K176" s="324"/>
      <c r="L176" s="324"/>
      <c r="M176" s="324"/>
      <c r="N176" s="324"/>
      <c r="O176" s="324"/>
      <c r="P176" s="324"/>
      <c r="Q176" s="324"/>
      <c r="R176" s="324"/>
      <c r="S176" s="324"/>
      <c r="T176" s="324"/>
      <c r="U176" s="324"/>
      <c r="V176" s="325"/>
    </row>
    <row r="177" spans="1:22" x14ac:dyDescent="0.3">
      <c r="A177" s="9"/>
      <c r="B177" s="10"/>
      <c r="C177" s="10"/>
      <c r="D177" s="48"/>
      <c r="E177" s="48"/>
      <c r="F177" s="48"/>
      <c r="G177" s="48"/>
      <c r="H177" s="48"/>
      <c r="I177" s="48"/>
      <c r="J177" s="48"/>
      <c r="K177" s="48"/>
      <c r="L177" s="48"/>
      <c r="M177" s="48"/>
      <c r="N177" s="48"/>
      <c r="O177" s="48"/>
      <c r="P177" s="48"/>
      <c r="Q177" s="48"/>
      <c r="R177" s="48"/>
      <c r="S177" s="48"/>
      <c r="T177" s="49"/>
      <c r="U177" s="49"/>
      <c r="V177" s="34"/>
    </row>
    <row r="178" spans="1:22" ht="14.5" x14ac:dyDescent="0.35">
      <c r="A178" s="263" t="s">
        <v>10</v>
      </c>
      <c r="B178" s="264"/>
      <c r="C178" s="264"/>
      <c r="D178" s="264"/>
      <c r="E178" s="264"/>
      <c r="F178" s="264"/>
      <c r="G178" s="264"/>
      <c r="H178" s="264"/>
      <c r="I178" s="264"/>
      <c r="J178" s="264"/>
      <c r="K178" s="264"/>
      <c r="L178" s="264"/>
      <c r="M178" s="264"/>
      <c r="N178" s="264"/>
      <c r="O178" s="264"/>
      <c r="P178" s="264"/>
      <c r="Q178" s="264"/>
      <c r="R178" s="264"/>
      <c r="S178" s="264"/>
      <c r="T178" s="264"/>
      <c r="U178" s="264"/>
      <c r="V178" s="265"/>
    </row>
    <row r="179" spans="1:22" x14ac:dyDescent="0.3">
      <c r="A179" s="266" t="s">
        <v>11</v>
      </c>
      <c r="B179" s="267"/>
      <c r="C179" s="267" t="s">
        <v>12</v>
      </c>
      <c r="D179" s="267"/>
      <c r="E179" s="267"/>
      <c r="F179" s="267"/>
      <c r="G179" s="267"/>
      <c r="H179" s="267"/>
      <c r="I179" s="267"/>
      <c r="J179" s="267"/>
      <c r="K179" s="267"/>
      <c r="L179" s="267"/>
      <c r="M179" s="267"/>
      <c r="N179" s="267"/>
      <c r="O179" s="267"/>
      <c r="P179" s="267"/>
      <c r="Q179" s="267"/>
      <c r="R179" s="267" t="s">
        <v>13</v>
      </c>
      <c r="S179" s="267"/>
      <c r="T179" s="268" t="s">
        <v>14</v>
      </c>
      <c r="U179" s="268"/>
      <c r="V179" s="269"/>
    </row>
    <row r="180" spans="1:22" ht="33" customHeight="1" x14ac:dyDescent="0.35">
      <c r="A180" s="328">
        <v>4</v>
      </c>
      <c r="B180" s="329"/>
      <c r="C180" s="330" t="s">
        <v>319</v>
      </c>
      <c r="D180" s="331"/>
      <c r="E180" s="331"/>
      <c r="F180" s="331"/>
      <c r="G180" s="331"/>
      <c r="H180" s="331"/>
      <c r="I180" s="331"/>
      <c r="J180" s="331"/>
      <c r="K180" s="331"/>
      <c r="L180" s="331"/>
      <c r="M180" s="331"/>
      <c r="N180" s="331"/>
      <c r="O180" s="331"/>
      <c r="P180" s="331"/>
      <c r="Q180" s="331"/>
      <c r="R180" s="331" t="s">
        <v>53</v>
      </c>
      <c r="S180" s="331"/>
      <c r="T180" s="332">
        <f>130*0.6</f>
        <v>78</v>
      </c>
      <c r="U180" s="332"/>
      <c r="V180" s="333"/>
    </row>
    <row r="181" spans="1:22" x14ac:dyDescent="0.3">
      <c r="A181" s="11"/>
      <c r="B181" s="50"/>
      <c r="C181" s="50"/>
      <c r="D181" s="50"/>
      <c r="E181" s="50"/>
      <c r="F181" s="50"/>
      <c r="G181" s="50"/>
      <c r="H181" s="50"/>
      <c r="I181" s="50"/>
      <c r="J181" s="50"/>
      <c r="K181" s="50"/>
      <c r="L181" s="50"/>
      <c r="M181" s="50"/>
      <c r="N181" s="50"/>
      <c r="O181" s="50"/>
      <c r="P181" s="50"/>
      <c r="Q181" s="50"/>
      <c r="R181" s="50"/>
      <c r="S181" s="50"/>
      <c r="T181" s="51"/>
      <c r="U181" s="51"/>
      <c r="V181" s="35"/>
    </row>
    <row r="182" spans="1:22" x14ac:dyDescent="0.3">
      <c r="A182" s="243" t="s">
        <v>15</v>
      </c>
      <c r="B182" s="244"/>
      <c r="C182" s="244"/>
      <c r="D182" s="244"/>
      <c r="E182" s="244"/>
      <c r="F182" s="244"/>
      <c r="G182" s="244"/>
      <c r="H182" s="244"/>
      <c r="I182" s="244"/>
      <c r="J182" s="244"/>
      <c r="K182" s="244"/>
      <c r="L182" s="244"/>
      <c r="M182" s="244"/>
      <c r="N182" s="244"/>
      <c r="O182" s="244"/>
      <c r="P182" s="244"/>
      <c r="Q182" s="244"/>
      <c r="R182" s="244"/>
      <c r="S182" s="244"/>
      <c r="T182" s="244"/>
      <c r="U182" s="244"/>
      <c r="V182" s="245"/>
    </row>
    <row r="183" spans="1:22" x14ac:dyDescent="0.3">
      <c r="A183" s="233" t="s">
        <v>12</v>
      </c>
      <c r="B183" s="234"/>
      <c r="C183" s="234"/>
      <c r="D183" s="234"/>
      <c r="E183" s="234"/>
      <c r="F183" s="234"/>
      <c r="G183" s="234"/>
      <c r="H183" s="234" t="s">
        <v>16</v>
      </c>
      <c r="I183" s="234"/>
      <c r="J183" s="234"/>
      <c r="K183" s="234" t="s">
        <v>17</v>
      </c>
      <c r="L183" s="234"/>
      <c r="M183" s="234"/>
      <c r="N183" s="234"/>
      <c r="O183" s="234" t="s">
        <v>18</v>
      </c>
      <c r="P183" s="234"/>
      <c r="Q183" s="234"/>
      <c r="R183" s="234" t="s">
        <v>19</v>
      </c>
      <c r="S183" s="234"/>
      <c r="T183" s="235" t="s">
        <v>20</v>
      </c>
      <c r="U183" s="235"/>
      <c r="V183" s="236"/>
    </row>
    <row r="184" spans="1:22" x14ac:dyDescent="0.3">
      <c r="A184" s="233" t="s">
        <v>103</v>
      </c>
      <c r="B184" s="234"/>
      <c r="C184" s="234"/>
      <c r="D184" s="234"/>
      <c r="E184" s="234"/>
      <c r="F184" s="234"/>
      <c r="G184" s="234"/>
      <c r="H184" s="234"/>
      <c r="I184" s="234"/>
      <c r="J184" s="234"/>
      <c r="K184" s="234"/>
      <c r="L184" s="234"/>
      <c r="M184" s="234"/>
      <c r="N184" s="234"/>
      <c r="O184" s="258">
        <f>+T184/R184</f>
        <v>220428.53333333333</v>
      </c>
      <c r="P184" s="258"/>
      <c r="Q184" s="258"/>
      <c r="R184" s="234">
        <v>0.15</v>
      </c>
      <c r="S184" s="234"/>
      <c r="T184" s="235">
        <v>33064.28</v>
      </c>
      <c r="U184" s="235"/>
      <c r="V184" s="236"/>
    </row>
    <row r="185" spans="1:22" x14ac:dyDescent="0.3">
      <c r="A185" s="233" t="s">
        <v>120</v>
      </c>
      <c r="B185" s="234"/>
      <c r="C185" s="234"/>
      <c r="D185" s="234"/>
      <c r="E185" s="234"/>
      <c r="F185" s="234"/>
      <c r="G185" s="234"/>
      <c r="H185" s="234"/>
      <c r="I185" s="234"/>
      <c r="J185" s="234"/>
      <c r="K185" s="234"/>
      <c r="L185" s="234"/>
      <c r="M185" s="234"/>
      <c r="N185" s="234"/>
      <c r="O185" s="246"/>
      <c r="P185" s="246"/>
      <c r="Q185" s="246"/>
      <c r="R185" s="279">
        <v>0.03</v>
      </c>
      <c r="S185" s="258"/>
      <c r="T185" s="235">
        <f>+T208*R185</f>
        <v>174.96899999999999</v>
      </c>
      <c r="U185" s="235"/>
      <c r="V185" s="236"/>
    </row>
    <row r="186" spans="1:22" x14ac:dyDescent="0.3">
      <c r="A186" s="233"/>
      <c r="B186" s="234"/>
      <c r="C186" s="234"/>
      <c r="D186" s="234"/>
      <c r="E186" s="234"/>
      <c r="F186" s="234"/>
      <c r="G186" s="234"/>
      <c r="H186" s="234"/>
      <c r="I186" s="234"/>
      <c r="J186" s="234"/>
      <c r="K186" s="234"/>
      <c r="L186" s="234"/>
      <c r="M186" s="234"/>
      <c r="N186" s="234"/>
      <c r="O186" s="234"/>
      <c r="P186" s="234"/>
      <c r="Q186" s="234"/>
      <c r="R186" s="234"/>
      <c r="S186" s="234"/>
      <c r="T186" s="235"/>
      <c r="U186" s="235"/>
      <c r="V186" s="236"/>
    </row>
    <row r="187" spans="1:22" x14ac:dyDescent="0.3">
      <c r="A187" s="237" t="s">
        <v>21</v>
      </c>
      <c r="B187" s="238"/>
      <c r="C187" s="238"/>
      <c r="D187" s="238"/>
      <c r="E187" s="238"/>
      <c r="F187" s="238"/>
      <c r="G187" s="238"/>
      <c r="H187" s="238"/>
      <c r="I187" s="238"/>
      <c r="J187" s="238"/>
      <c r="K187" s="238"/>
      <c r="L187" s="238"/>
      <c r="M187" s="238"/>
      <c r="N187" s="238"/>
      <c r="O187" s="238"/>
      <c r="P187" s="238"/>
      <c r="Q187" s="238"/>
      <c r="R187" s="238"/>
      <c r="S187" s="238"/>
      <c r="T187" s="235">
        <f>T185+T184</f>
        <v>33239.248999999996</v>
      </c>
      <c r="U187" s="235"/>
      <c r="V187" s="236"/>
    </row>
    <row r="188" spans="1:22" x14ac:dyDescent="0.3">
      <c r="A188" s="12"/>
      <c r="B188" s="13"/>
      <c r="C188" s="13"/>
      <c r="D188" s="13"/>
      <c r="E188" s="13"/>
      <c r="F188" s="13"/>
      <c r="G188" s="13"/>
      <c r="H188" s="13"/>
      <c r="I188" s="13"/>
      <c r="J188" s="13"/>
      <c r="K188" s="13"/>
      <c r="L188" s="13"/>
      <c r="M188" s="13"/>
      <c r="N188" s="13"/>
      <c r="O188" s="13"/>
      <c r="P188" s="13"/>
      <c r="Q188" s="13"/>
      <c r="R188" s="13"/>
      <c r="S188" s="14"/>
      <c r="T188" s="36"/>
      <c r="U188" s="36"/>
      <c r="V188" s="37"/>
    </row>
    <row r="189" spans="1:22" x14ac:dyDescent="0.3">
      <c r="A189" s="243" t="s">
        <v>22</v>
      </c>
      <c r="B189" s="244"/>
      <c r="C189" s="244"/>
      <c r="D189" s="244"/>
      <c r="E189" s="244"/>
      <c r="F189" s="244"/>
      <c r="G189" s="244"/>
      <c r="H189" s="244"/>
      <c r="I189" s="244"/>
      <c r="J189" s="244"/>
      <c r="K189" s="244"/>
      <c r="L189" s="244"/>
      <c r="M189" s="244"/>
      <c r="N189" s="244"/>
      <c r="O189" s="244"/>
      <c r="P189" s="244"/>
      <c r="Q189" s="244"/>
      <c r="R189" s="244"/>
      <c r="S189" s="244"/>
      <c r="T189" s="244"/>
      <c r="U189" s="244"/>
      <c r="V189" s="245"/>
    </row>
    <row r="190" spans="1:22" x14ac:dyDescent="0.3">
      <c r="A190" s="259" t="s">
        <v>12</v>
      </c>
      <c r="B190" s="260"/>
      <c r="C190" s="260"/>
      <c r="D190" s="260"/>
      <c r="E190" s="260"/>
      <c r="F190" s="260"/>
      <c r="G190" s="260"/>
      <c r="H190" s="260"/>
      <c r="I190" s="260"/>
      <c r="J190" s="260"/>
      <c r="K190" s="260"/>
      <c r="L190" s="260"/>
      <c r="M190" s="260" t="s">
        <v>13</v>
      </c>
      <c r="N190" s="260"/>
      <c r="O190" s="260" t="s">
        <v>14</v>
      </c>
      <c r="P190" s="260"/>
      <c r="Q190" s="260" t="s">
        <v>23</v>
      </c>
      <c r="R190" s="260"/>
      <c r="S190" s="260"/>
      <c r="T190" s="261" t="s">
        <v>24</v>
      </c>
      <c r="U190" s="261"/>
      <c r="V190" s="262"/>
    </row>
    <row r="191" spans="1:22" x14ac:dyDescent="0.3">
      <c r="A191" s="259"/>
      <c r="B191" s="260"/>
      <c r="C191" s="260"/>
      <c r="D191" s="260"/>
      <c r="E191" s="260"/>
      <c r="F191" s="260"/>
      <c r="G191" s="260"/>
      <c r="H191" s="260"/>
      <c r="I191" s="260"/>
      <c r="J191" s="260"/>
      <c r="K191" s="260"/>
      <c r="L191" s="260"/>
      <c r="M191" s="260"/>
      <c r="N191" s="260"/>
      <c r="O191" s="260"/>
      <c r="P191" s="260"/>
      <c r="Q191" s="261"/>
      <c r="R191" s="261"/>
      <c r="S191" s="261"/>
      <c r="T191" s="261"/>
      <c r="U191" s="261"/>
      <c r="V191" s="262"/>
    </row>
    <row r="192" spans="1:22" x14ac:dyDescent="0.3">
      <c r="A192" s="259"/>
      <c r="B192" s="260"/>
      <c r="C192" s="260"/>
      <c r="D192" s="260"/>
      <c r="E192" s="260"/>
      <c r="F192" s="260"/>
      <c r="G192" s="260"/>
      <c r="H192" s="260"/>
      <c r="I192" s="260"/>
      <c r="J192" s="260"/>
      <c r="K192" s="260"/>
      <c r="L192" s="260"/>
      <c r="M192" s="260"/>
      <c r="N192" s="260"/>
      <c r="O192" s="260"/>
      <c r="P192" s="260"/>
      <c r="Q192" s="261"/>
      <c r="R192" s="261"/>
      <c r="S192" s="261"/>
      <c r="T192" s="261"/>
      <c r="U192" s="261"/>
      <c r="V192" s="262"/>
    </row>
    <row r="193" spans="1:22" x14ac:dyDescent="0.3">
      <c r="A193" s="259"/>
      <c r="B193" s="260"/>
      <c r="C193" s="260"/>
      <c r="D193" s="260"/>
      <c r="E193" s="260"/>
      <c r="F193" s="260"/>
      <c r="G193" s="260"/>
      <c r="H193" s="260"/>
      <c r="I193" s="260"/>
      <c r="J193" s="260"/>
      <c r="K193" s="260"/>
      <c r="L193" s="260"/>
      <c r="M193" s="260"/>
      <c r="N193" s="260"/>
      <c r="O193" s="260"/>
      <c r="P193" s="260"/>
      <c r="Q193" s="261"/>
      <c r="R193" s="261"/>
      <c r="S193" s="261"/>
      <c r="T193" s="261"/>
      <c r="U193" s="261"/>
      <c r="V193" s="262"/>
    </row>
    <row r="194" spans="1:22" x14ac:dyDescent="0.3">
      <c r="A194" s="237"/>
      <c r="B194" s="238"/>
      <c r="C194" s="238"/>
      <c r="D194" s="238"/>
      <c r="E194" s="238"/>
      <c r="F194" s="238"/>
      <c r="G194" s="238"/>
      <c r="H194" s="238"/>
      <c r="I194" s="238"/>
      <c r="J194" s="238"/>
      <c r="K194" s="238"/>
      <c r="L194" s="238"/>
      <c r="M194" s="238"/>
      <c r="N194" s="238"/>
      <c r="O194" s="238"/>
      <c r="P194" s="238"/>
      <c r="Q194" s="238"/>
      <c r="R194" s="238"/>
      <c r="S194" s="238"/>
      <c r="T194" s="235"/>
      <c r="U194" s="235"/>
      <c r="V194" s="236"/>
    </row>
    <row r="195" spans="1:22" x14ac:dyDescent="0.3">
      <c r="A195" s="15"/>
      <c r="B195" s="16"/>
      <c r="C195" s="16"/>
      <c r="D195" s="16"/>
      <c r="E195" s="16"/>
      <c r="F195" s="16"/>
      <c r="G195" s="16"/>
      <c r="H195" s="16"/>
      <c r="I195" s="16"/>
      <c r="J195" s="16"/>
      <c r="K195" s="16"/>
      <c r="L195" s="16"/>
      <c r="M195" s="16"/>
      <c r="N195" s="16"/>
      <c r="O195" s="16"/>
      <c r="P195" s="16"/>
      <c r="Q195" s="16"/>
      <c r="R195" s="16"/>
      <c r="S195" s="14"/>
      <c r="T195" s="36"/>
      <c r="U195" s="36"/>
      <c r="V195" s="37"/>
    </row>
    <row r="196" spans="1:22" x14ac:dyDescent="0.3">
      <c r="A196" s="243" t="s">
        <v>25</v>
      </c>
      <c r="B196" s="244"/>
      <c r="C196" s="244"/>
      <c r="D196" s="244"/>
      <c r="E196" s="244"/>
      <c r="F196" s="244"/>
      <c r="G196" s="244"/>
      <c r="H196" s="244"/>
      <c r="I196" s="244"/>
      <c r="J196" s="244"/>
      <c r="K196" s="244"/>
      <c r="L196" s="244"/>
      <c r="M196" s="244"/>
      <c r="N196" s="244"/>
      <c r="O196" s="244"/>
      <c r="P196" s="244"/>
      <c r="Q196" s="244"/>
      <c r="R196" s="244"/>
      <c r="S196" s="244"/>
      <c r="T196" s="244"/>
      <c r="U196" s="244"/>
      <c r="V196" s="245"/>
    </row>
    <row r="197" spans="1:22" x14ac:dyDescent="0.3">
      <c r="A197" s="233" t="s">
        <v>26</v>
      </c>
      <c r="B197" s="234"/>
      <c r="C197" s="234"/>
      <c r="D197" s="234"/>
      <c r="E197" s="234"/>
      <c r="F197" s="234"/>
      <c r="G197" s="234"/>
      <c r="H197" s="234"/>
      <c r="I197" s="234"/>
      <c r="J197" s="234"/>
      <c r="K197" s="234" t="s">
        <v>27</v>
      </c>
      <c r="L197" s="234"/>
      <c r="M197" s="234" t="s">
        <v>28</v>
      </c>
      <c r="N197" s="234"/>
      <c r="O197" s="234" t="s">
        <v>29</v>
      </c>
      <c r="P197" s="234"/>
      <c r="Q197" s="234"/>
      <c r="R197" s="234" t="s">
        <v>30</v>
      </c>
      <c r="S197" s="234"/>
      <c r="T197" s="235" t="s">
        <v>20</v>
      </c>
      <c r="U197" s="235"/>
      <c r="V197" s="236"/>
    </row>
    <row r="198" spans="1:22" x14ac:dyDescent="0.3">
      <c r="A198" s="233"/>
      <c r="B198" s="234"/>
      <c r="C198" s="234"/>
      <c r="D198" s="234"/>
      <c r="E198" s="234"/>
      <c r="F198" s="234"/>
      <c r="G198" s="234"/>
      <c r="H198" s="234"/>
      <c r="I198" s="234"/>
      <c r="J198" s="234"/>
      <c r="K198" s="234"/>
      <c r="L198" s="234"/>
      <c r="M198" s="234"/>
      <c r="N198" s="234"/>
      <c r="O198" s="234"/>
      <c r="P198" s="234"/>
      <c r="Q198" s="234"/>
      <c r="R198" s="234"/>
      <c r="S198" s="234"/>
      <c r="T198" s="235"/>
      <c r="U198" s="235"/>
      <c r="V198" s="236"/>
    </row>
    <row r="199" spans="1:22" x14ac:dyDescent="0.3">
      <c r="A199" s="233"/>
      <c r="B199" s="234"/>
      <c r="C199" s="234"/>
      <c r="D199" s="234"/>
      <c r="E199" s="234"/>
      <c r="F199" s="234"/>
      <c r="G199" s="234"/>
      <c r="H199" s="234"/>
      <c r="I199" s="234"/>
      <c r="J199" s="234"/>
      <c r="K199" s="234"/>
      <c r="L199" s="234"/>
      <c r="M199" s="234"/>
      <c r="N199" s="234"/>
      <c r="O199" s="234"/>
      <c r="P199" s="234"/>
      <c r="Q199" s="234"/>
      <c r="R199" s="234"/>
      <c r="S199" s="234"/>
      <c r="T199" s="235"/>
      <c r="U199" s="235"/>
      <c r="V199" s="236"/>
    </row>
    <row r="200" spans="1:22" x14ac:dyDescent="0.3">
      <c r="A200" s="233"/>
      <c r="B200" s="234"/>
      <c r="C200" s="234"/>
      <c r="D200" s="234"/>
      <c r="E200" s="234"/>
      <c r="F200" s="234"/>
      <c r="G200" s="234"/>
      <c r="H200" s="234"/>
      <c r="I200" s="234"/>
      <c r="J200" s="234"/>
      <c r="K200" s="234"/>
      <c r="L200" s="234"/>
      <c r="M200" s="234"/>
      <c r="N200" s="234"/>
      <c r="O200" s="234"/>
      <c r="P200" s="234"/>
      <c r="Q200" s="234"/>
      <c r="R200" s="234"/>
      <c r="S200" s="234"/>
      <c r="T200" s="235"/>
      <c r="U200" s="235"/>
      <c r="V200" s="236"/>
    </row>
    <row r="201" spans="1:22" x14ac:dyDescent="0.3">
      <c r="A201" s="237" t="s">
        <v>21</v>
      </c>
      <c r="B201" s="238"/>
      <c r="C201" s="238"/>
      <c r="D201" s="238"/>
      <c r="E201" s="238"/>
      <c r="F201" s="238"/>
      <c r="G201" s="238"/>
      <c r="H201" s="238"/>
      <c r="I201" s="238"/>
      <c r="J201" s="238"/>
      <c r="K201" s="238"/>
      <c r="L201" s="238"/>
      <c r="M201" s="238"/>
      <c r="N201" s="238"/>
      <c r="O201" s="238"/>
      <c r="P201" s="238"/>
      <c r="Q201" s="238"/>
      <c r="R201" s="238"/>
      <c r="S201" s="238"/>
      <c r="T201" s="235"/>
      <c r="U201" s="235"/>
      <c r="V201" s="236"/>
    </row>
    <row r="202" spans="1:22" x14ac:dyDescent="0.3">
      <c r="A202" s="12"/>
      <c r="B202" s="13"/>
      <c r="C202" s="13"/>
      <c r="D202" s="13"/>
      <c r="E202" s="13"/>
      <c r="F202" s="13"/>
      <c r="G202" s="13"/>
      <c r="H202" s="13"/>
      <c r="I202" s="13"/>
      <c r="J202" s="13"/>
      <c r="K202" s="13"/>
      <c r="L202" s="13"/>
      <c r="M202" s="13"/>
      <c r="N202" s="13"/>
      <c r="O202" s="13"/>
      <c r="P202" s="13"/>
      <c r="Q202" s="13"/>
      <c r="R202" s="13"/>
      <c r="S202" s="14"/>
      <c r="T202" s="36"/>
      <c r="U202" s="36"/>
      <c r="V202" s="37"/>
    </row>
    <row r="203" spans="1:22" x14ac:dyDescent="0.3">
      <c r="A203" s="243" t="s">
        <v>31</v>
      </c>
      <c r="B203" s="244"/>
      <c r="C203" s="244"/>
      <c r="D203" s="244"/>
      <c r="E203" s="244"/>
      <c r="F203" s="244"/>
      <c r="G203" s="244"/>
      <c r="H203" s="244"/>
      <c r="I203" s="244"/>
      <c r="J203" s="244"/>
      <c r="K203" s="244"/>
      <c r="L203" s="244"/>
      <c r="M203" s="244"/>
      <c r="N203" s="244"/>
      <c r="O203" s="244"/>
      <c r="P203" s="244"/>
      <c r="Q203" s="244"/>
      <c r="R203" s="244"/>
      <c r="S203" s="244"/>
      <c r="T203" s="244"/>
      <c r="U203" s="244"/>
      <c r="V203" s="245"/>
    </row>
    <row r="204" spans="1:22" x14ac:dyDescent="0.3">
      <c r="A204" s="233" t="s">
        <v>32</v>
      </c>
      <c r="B204" s="234"/>
      <c r="C204" s="234"/>
      <c r="D204" s="234"/>
      <c r="E204" s="234"/>
      <c r="F204" s="234"/>
      <c r="G204" s="234"/>
      <c r="H204" s="234"/>
      <c r="I204" s="234"/>
      <c r="J204" s="234" t="s">
        <v>33</v>
      </c>
      <c r="K204" s="234"/>
      <c r="L204" s="234" t="s">
        <v>34</v>
      </c>
      <c r="M204" s="234"/>
      <c r="N204" s="234" t="s">
        <v>54</v>
      </c>
      <c r="O204" s="234"/>
      <c r="P204" s="234"/>
      <c r="Q204" s="234" t="s">
        <v>19</v>
      </c>
      <c r="R204" s="234"/>
      <c r="S204" s="234"/>
      <c r="T204" s="235" t="s">
        <v>20</v>
      </c>
      <c r="U204" s="235"/>
      <c r="V204" s="236"/>
    </row>
    <row r="205" spans="1:22" x14ac:dyDescent="0.3">
      <c r="A205" s="233" t="s">
        <v>42</v>
      </c>
      <c r="B205" s="234"/>
      <c r="C205" s="234"/>
      <c r="D205" s="234"/>
      <c r="E205" s="234"/>
      <c r="F205" s="234"/>
      <c r="G205" s="234"/>
      <c r="H205" s="234"/>
      <c r="I205" s="234"/>
      <c r="J205" s="246">
        <v>171314.64448972844</v>
      </c>
      <c r="K205" s="246"/>
      <c r="L205" s="234">
        <v>1.8157000000000001</v>
      </c>
      <c r="M205" s="234"/>
      <c r="N205" s="235">
        <v>38882</v>
      </c>
      <c r="O205" s="235"/>
      <c r="P205" s="235"/>
      <c r="Q205" s="234">
        <v>0.15</v>
      </c>
      <c r="R205" s="234"/>
      <c r="S205" s="234"/>
      <c r="T205" s="235">
        <f>+Q205*N205</f>
        <v>5832.3</v>
      </c>
      <c r="U205" s="235"/>
      <c r="V205" s="236"/>
    </row>
    <row r="206" spans="1:22" x14ac:dyDescent="0.3">
      <c r="A206" s="233"/>
      <c r="B206" s="234"/>
      <c r="C206" s="234"/>
      <c r="D206" s="234"/>
      <c r="E206" s="234"/>
      <c r="F206" s="234"/>
      <c r="G206" s="234"/>
      <c r="H206" s="234"/>
      <c r="I206" s="234"/>
      <c r="J206" s="234"/>
      <c r="K206" s="234"/>
      <c r="L206" s="234"/>
      <c r="M206" s="234"/>
      <c r="N206" s="234"/>
      <c r="O206" s="234"/>
      <c r="P206" s="234"/>
      <c r="Q206" s="234"/>
      <c r="R206" s="234"/>
      <c r="S206" s="234"/>
      <c r="T206" s="235"/>
      <c r="U206" s="235"/>
      <c r="V206" s="236"/>
    </row>
    <row r="207" spans="1:22" x14ac:dyDescent="0.3">
      <c r="A207" s="233"/>
      <c r="B207" s="234"/>
      <c r="C207" s="234"/>
      <c r="D207" s="234"/>
      <c r="E207" s="234"/>
      <c r="F207" s="234"/>
      <c r="G207" s="234"/>
      <c r="H207" s="234"/>
      <c r="I207" s="234"/>
      <c r="J207" s="234"/>
      <c r="K207" s="234"/>
      <c r="L207" s="234"/>
      <c r="M207" s="234"/>
      <c r="N207" s="234"/>
      <c r="O207" s="234"/>
      <c r="P207" s="234"/>
      <c r="Q207" s="234"/>
      <c r="R207" s="234"/>
      <c r="S207" s="234"/>
      <c r="T207" s="235"/>
      <c r="U207" s="235"/>
      <c r="V207" s="236"/>
    </row>
    <row r="208" spans="1:22" x14ac:dyDescent="0.3">
      <c r="A208" s="237" t="s">
        <v>21</v>
      </c>
      <c r="B208" s="238"/>
      <c r="C208" s="238"/>
      <c r="D208" s="238"/>
      <c r="E208" s="238"/>
      <c r="F208" s="238"/>
      <c r="G208" s="238"/>
      <c r="H208" s="238"/>
      <c r="I208" s="238"/>
      <c r="J208" s="238"/>
      <c r="K208" s="238"/>
      <c r="L208" s="238"/>
      <c r="M208" s="238"/>
      <c r="N208" s="238"/>
      <c r="O208" s="238"/>
      <c r="P208" s="238"/>
      <c r="Q208" s="238"/>
      <c r="R208" s="238"/>
      <c r="S208" s="238"/>
      <c r="T208" s="235">
        <f>+T205</f>
        <v>5832.3</v>
      </c>
      <c r="U208" s="235"/>
      <c r="V208" s="236"/>
    </row>
    <row r="209" spans="1:25" ht="14.5" x14ac:dyDescent="0.35">
      <c r="A209" s="239" t="s">
        <v>35</v>
      </c>
      <c r="B209" s="240"/>
      <c r="C209" s="240"/>
      <c r="D209" s="240"/>
      <c r="E209" s="240"/>
      <c r="F209" s="240"/>
      <c r="G209" s="240"/>
      <c r="H209" s="240"/>
      <c r="I209" s="240"/>
      <c r="J209" s="240"/>
      <c r="K209" s="240"/>
      <c r="L209" s="240"/>
      <c r="M209" s="240"/>
      <c r="N209" s="240"/>
      <c r="O209" s="240"/>
      <c r="P209" s="240"/>
      <c r="Q209" s="240"/>
      <c r="R209" s="240"/>
      <c r="S209" s="240"/>
      <c r="T209" s="241">
        <f>ROUND(T208+T201+T194+T187,0)</f>
        <v>39072</v>
      </c>
      <c r="U209" s="241"/>
      <c r="V209" s="242"/>
    </row>
    <row r="210" spans="1:25" ht="14.5" x14ac:dyDescent="0.35">
      <c r="A210" s="19" t="s">
        <v>36</v>
      </c>
      <c r="B210" s="44">
        <f>+'CARGA PRESTACIONAL'!$E$40</f>
        <v>0.26950000000000002</v>
      </c>
      <c r="C210" s="20"/>
      <c r="D210" s="21"/>
      <c r="E210" s="22"/>
      <c r="F210" s="20"/>
      <c r="G210" s="20"/>
      <c r="H210" s="20"/>
      <c r="I210" s="20"/>
      <c r="J210" s="20"/>
      <c r="K210" s="20"/>
      <c r="L210" s="20"/>
      <c r="M210" s="21"/>
      <c r="N210" s="23"/>
      <c r="O210" s="23"/>
      <c r="P210" s="23"/>
      <c r="Q210" s="23"/>
      <c r="R210" s="23"/>
      <c r="S210" s="23" t="s">
        <v>37</v>
      </c>
      <c r="T210" s="241">
        <f>+T209*B210</f>
        <v>10529.904</v>
      </c>
      <c r="U210" s="241"/>
      <c r="V210" s="242"/>
    </row>
    <row r="211" spans="1:25" ht="14.5" x14ac:dyDescent="0.35">
      <c r="A211" s="226" t="s">
        <v>38</v>
      </c>
      <c r="B211" s="227"/>
      <c r="C211" s="227"/>
      <c r="D211" s="227"/>
      <c r="E211" s="227"/>
      <c r="F211" s="227"/>
      <c r="G211" s="227"/>
      <c r="H211" s="227"/>
      <c r="I211" s="227"/>
      <c r="J211" s="227"/>
      <c r="K211" s="227"/>
      <c r="L211" s="227"/>
      <c r="M211" s="227"/>
      <c r="N211" s="227"/>
      <c r="O211" s="227"/>
      <c r="P211" s="227"/>
      <c r="Q211" s="227"/>
      <c r="R211" s="227"/>
      <c r="S211" s="227"/>
      <c r="T211" s="228">
        <f>+T210+T209</f>
        <v>49601.904000000002</v>
      </c>
      <c r="U211" s="228"/>
      <c r="V211" s="229"/>
    </row>
    <row r="212" spans="1:25" ht="14.5" x14ac:dyDescent="0.35">
      <c r="A212" s="226" t="s">
        <v>39</v>
      </c>
      <c r="B212" s="227"/>
      <c r="C212" s="227"/>
      <c r="D212" s="227"/>
      <c r="E212" s="227"/>
      <c r="F212" s="227"/>
      <c r="G212" s="227"/>
      <c r="H212" s="227"/>
      <c r="I212" s="227"/>
      <c r="J212" s="227"/>
      <c r="K212" s="227"/>
      <c r="L212" s="227"/>
      <c r="M212" s="227"/>
      <c r="N212" s="227"/>
      <c r="O212" s="227"/>
      <c r="P212" s="227"/>
      <c r="Q212" s="227"/>
      <c r="R212" s="227"/>
      <c r="S212" s="227"/>
      <c r="T212" s="228">
        <f>ROUND(T211*T180,0)</f>
        <v>3868949</v>
      </c>
      <c r="U212" s="228"/>
      <c r="V212" s="229"/>
    </row>
    <row r="213" spans="1:25" ht="14.5" x14ac:dyDescent="0.35">
      <c r="A213" s="24"/>
      <c r="B213" s="52"/>
      <c r="C213" s="52"/>
      <c r="D213" s="52"/>
      <c r="E213" s="52"/>
      <c r="F213" s="52"/>
      <c r="G213" s="52"/>
      <c r="H213" s="52"/>
      <c r="I213" s="52"/>
      <c r="J213" s="52"/>
      <c r="K213" s="52"/>
      <c r="L213" s="52"/>
      <c r="M213" s="52"/>
      <c r="N213" s="52"/>
      <c r="O213" s="52"/>
      <c r="P213" s="52"/>
      <c r="Q213" s="52"/>
      <c r="R213" s="52"/>
      <c r="S213" s="52"/>
      <c r="T213" s="53"/>
      <c r="U213" s="53"/>
      <c r="V213" s="38"/>
    </row>
    <row r="214" spans="1:25" ht="24" customHeight="1" x14ac:dyDescent="0.3">
      <c r="A214" s="230" t="s">
        <v>348</v>
      </c>
      <c r="B214" s="231"/>
      <c r="C214" s="231"/>
      <c r="D214" s="231"/>
      <c r="E214" s="231"/>
      <c r="F214" s="231"/>
      <c r="G214" s="231"/>
      <c r="H214" s="231"/>
      <c r="I214" s="231"/>
      <c r="J214" s="231"/>
      <c r="K214" s="231"/>
      <c r="L214" s="231"/>
      <c r="M214" s="231"/>
      <c r="N214" s="231"/>
      <c r="O214" s="231"/>
      <c r="P214" s="231"/>
      <c r="Q214" s="231"/>
      <c r="R214" s="231"/>
      <c r="S214" s="231"/>
      <c r="T214" s="231"/>
      <c r="U214" s="231"/>
      <c r="V214" s="232"/>
      <c r="W214" s="7"/>
      <c r="X214" s="7"/>
      <c r="Y214" s="46"/>
    </row>
    <row r="215" spans="1:25" x14ac:dyDescent="0.3">
      <c r="A215" s="25"/>
      <c r="B215" s="26"/>
      <c r="C215" s="26"/>
      <c r="D215" s="26"/>
      <c r="E215" s="26"/>
      <c r="F215" s="26"/>
      <c r="G215" s="26"/>
      <c r="H215" s="26"/>
      <c r="I215" s="26"/>
      <c r="J215" s="26"/>
      <c r="K215" s="26"/>
      <c r="L215" s="26"/>
      <c r="M215" s="26"/>
      <c r="N215" s="26"/>
      <c r="O215" s="26"/>
      <c r="P215" s="26"/>
      <c r="Q215" s="26"/>
      <c r="R215" s="26"/>
      <c r="S215" s="27"/>
      <c r="T215" s="54"/>
      <c r="U215" s="54"/>
      <c r="V215" s="40"/>
      <c r="W215" s="7"/>
      <c r="X215" s="7"/>
      <c r="Y215" s="7"/>
    </row>
    <row r="216" spans="1:25" ht="22.5" customHeight="1" x14ac:dyDescent="0.3">
      <c r="A216" s="25"/>
      <c r="B216" s="26"/>
      <c r="C216" s="26"/>
      <c r="D216" s="55"/>
      <c r="E216" s="28" t="s">
        <v>40</v>
      </c>
      <c r="F216" s="29"/>
      <c r="G216" s="29"/>
      <c r="H216" s="29"/>
      <c r="I216" s="29"/>
      <c r="J216" s="29"/>
      <c r="K216" s="29"/>
      <c r="L216" s="29"/>
      <c r="M216" s="30"/>
      <c r="N216" s="56"/>
      <c r="O216" s="56"/>
      <c r="P216" s="26"/>
      <c r="Q216" s="26"/>
      <c r="R216" s="26"/>
      <c r="S216" s="27"/>
      <c r="T216" s="54"/>
      <c r="U216" s="54"/>
      <c r="V216" s="40"/>
      <c r="W216" s="7"/>
      <c r="X216" s="7"/>
      <c r="Y216" s="47"/>
    </row>
    <row r="217" spans="1:25" x14ac:dyDescent="0.3">
      <c r="A217" s="25"/>
      <c r="B217" s="26"/>
      <c r="C217" s="26"/>
      <c r="D217" s="55"/>
      <c r="E217" s="57"/>
      <c r="F217" s="58"/>
      <c r="G217" s="156" t="s">
        <v>344</v>
      </c>
      <c r="H217" s="156"/>
      <c r="I217" s="156"/>
      <c r="J217" s="156"/>
      <c r="K217" s="58"/>
      <c r="L217" s="58"/>
      <c r="M217" s="56"/>
      <c r="N217" s="56"/>
      <c r="O217" s="56"/>
      <c r="P217" s="26"/>
      <c r="Q217" s="26"/>
      <c r="R217" s="26"/>
      <c r="S217" s="27"/>
      <c r="T217" s="54"/>
      <c r="U217" s="54"/>
      <c r="V217" s="40"/>
      <c r="W217" s="7"/>
      <c r="X217" s="7"/>
      <c r="Y217" s="7"/>
    </row>
    <row r="218" spans="1:25" x14ac:dyDescent="0.3">
      <c r="A218" s="25"/>
      <c r="B218" s="26"/>
      <c r="C218" s="26"/>
      <c r="D218" s="26"/>
      <c r="E218" s="225" t="s">
        <v>349</v>
      </c>
      <c r="F218" s="225"/>
      <c r="G218" s="225"/>
      <c r="H218" s="225"/>
      <c r="I218" s="225"/>
      <c r="J218" s="225"/>
      <c r="K218" s="225"/>
      <c r="L218" s="225"/>
      <c r="M218" s="225"/>
      <c r="N218" s="31"/>
      <c r="O218" s="31"/>
      <c r="P218" s="26"/>
      <c r="Q218" s="26"/>
      <c r="R218" s="26"/>
      <c r="S218" s="27"/>
      <c r="T218" s="54"/>
      <c r="U218" s="54"/>
      <c r="V218" s="40"/>
      <c r="W218" s="7"/>
      <c r="X218" s="7"/>
      <c r="Y218" s="7"/>
    </row>
    <row r="219" spans="1:25" ht="13.5" thickBot="1" x14ac:dyDescent="0.35">
      <c r="A219" s="59"/>
      <c r="B219" s="60"/>
      <c r="C219" s="32"/>
      <c r="D219" s="32"/>
      <c r="E219" s="32"/>
      <c r="F219" s="61"/>
      <c r="G219" s="61"/>
      <c r="H219" s="61"/>
      <c r="I219" s="61"/>
      <c r="J219" s="61"/>
      <c r="K219" s="61"/>
      <c r="L219" s="32"/>
      <c r="M219" s="32"/>
      <c r="N219" s="32"/>
      <c r="O219" s="32"/>
      <c r="P219" s="32"/>
      <c r="Q219" s="32"/>
      <c r="R219" s="32"/>
      <c r="S219" s="32"/>
      <c r="T219" s="62"/>
      <c r="U219" s="62"/>
      <c r="V219" s="42"/>
    </row>
    <row r="220" spans="1:25" ht="13.5" thickBot="1" x14ac:dyDescent="0.35"/>
    <row r="221" spans="1:25" x14ac:dyDescent="0.3">
      <c r="A221" s="280"/>
      <c r="B221" s="281"/>
      <c r="C221" s="281"/>
      <c r="D221" s="282"/>
      <c r="E221" s="289" t="s">
        <v>0</v>
      </c>
      <c r="F221" s="290"/>
      <c r="G221" s="290"/>
      <c r="H221" s="290"/>
      <c r="I221" s="290"/>
      <c r="J221" s="290"/>
      <c r="K221" s="290"/>
      <c r="L221" s="290"/>
      <c r="M221" s="290"/>
      <c r="N221" s="290"/>
      <c r="O221" s="290"/>
      <c r="P221" s="290"/>
      <c r="Q221" s="290"/>
      <c r="R221" s="290"/>
      <c r="S221" s="291"/>
      <c r="T221" s="295" t="s">
        <v>41</v>
      </c>
      <c r="U221" s="296"/>
      <c r="V221" s="297"/>
    </row>
    <row r="222" spans="1:25" ht="24.75" customHeight="1" thickBot="1" x14ac:dyDescent="0.35">
      <c r="A222" s="283"/>
      <c r="B222" s="284"/>
      <c r="C222" s="284"/>
      <c r="D222" s="285"/>
      <c r="E222" s="292"/>
      <c r="F222" s="293"/>
      <c r="G222" s="293"/>
      <c r="H222" s="293"/>
      <c r="I222" s="293"/>
      <c r="J222" s="293"/>
      <c r="K222" s="293"/>
      <c r="L222" s="293"/>
      <c r="M222" s="293"/>
      <c r="N222" s="293"/>
      <c r="O222" s="293"/>
      <c r="P222" s="293"/>
      <c r="Q222" s="293"/>
      <c r="R222" s="293"/>
      <c r="S222" s="294"/>
      <c r="T222" s="298"/>
      <c r="U222" s="299"/>
      <c r="V222" s="300"/>
    </row>
    <row r="223" spans="1:25" ht="15" thickBot="1" x14ac:dyDescent="0.4">
      <c r="A223" s="283"/>
      <c r="B223" s="284"/>
      <c r="C223" s="284"/>
      <c r="D223" s="285"/>
      <c r="E223" s="301"/>
      <c r="F223" s="302"/>
      <c r="G223" s="302"/>
      <c r="H223" s="302"/>
      <c r="I223" s="302"/>
      <c r="J223" s="302"/>
      <c r="K223" s="302"/>
      <c r="L223" s="302"/>
      <c r="M223" s="302"/>
      <c r="N223" s="302"/>
      <c r="O223" s="302"/>
      <c r="P223" s="302"/>
      <c r="Q223" s="302"/>
      <c r="R223" s="302"/>
      <c r="S223" s="302"/>
      <c r="T223" s="302"/>
      <c r="U223" s="302"/>
      <c r="V223" s="303"/>
    </row>
    <row r="224" spans="1:25" ht="15" thickBot="1" x14ac:dyDescent="0.35">
      <c r="A224" s="283"/>
      <c r="B224" s="284"/>
      <c r="C224" s="284"/>
      <c r="D224" s="285"/>
      <c r="E224" s="304" t="s">
        <v>360</v>
      </c>
      <c r="F224" s="305"/>
      <c r="G224" s="305"/>
      <c r="H224" s="305"/>
      <c r="I224" s="305"/>
      <c r="J224" s="305"/>
      <c r="K224" s="305"/>
      <c r="L224" s="305"/>
      <c r="M224" s="305"/>
      <c r="N224" s="305"/>
      <c r="O224" s="305"/>
      <c r="P224" s="305"/>
      <c r="Q224" s="305"/>
      <c r="R224" s="305"/>
      <c r="S224" s="305"/>
      <c r="T224" s="305"/>
      <c r="U224" s="305"/>
      <c r="V224" s="306"/>
    </row>
    <row r="225" spans="1:22" ht="15" thickBot="1" x14ac:dyDescent="0.35">
      <c r="A225" s="286"/>
      <c r="B225" s="287"/>
      <c r="C225" s="287"/>
      <c r="D225" s="288"/>
      <c r="E225" s="307"/>
      <c r="F225" s="308"/>
      <c r="G225" s="308"/>
      <c r="H225" s="308"/>
      <c r="I225" s="308"/>
      <c r="J225" s="308"/>
      <c r="K225" s="308"/>
      <c r="L225" s="308"/>
      <c r="M225" s="308"/>
      <c r="N225" s="308"/>
      <c r="O225" s="308"/>
      <c r="P225" s="308"/>
      <c r="Q225" s="308"/>
      <c r="R225" s="308"/>
      <c r="S225" s="308"/>
      <c r="T225" s="308"/>
      <c r="U225" s="308"/>
      <c r="V225" s="309"/>
    </row>
    <row r="226" spans="1:22" ht="14.5" x14ac:dyDescent="0.35">
      <c r="A226" s="310" t="s">
        <v>1</v>
      </c>
      <c r="B226" s="311"/>
      <c r="C226" s="311"/>
      <c r="D226" s="311"/>
      <c r="E226" s="311"/>
      <c r="F226" s="311"/>
      <c r="G226" s="311"/>
      <c r="H226" s="311"/>
      <c r="I226" s="311"/>
      <c r="J226" s="311"/>
      <c r="K226" s="311"/>
      <c r="L226" s="311"/>
      <c r="M226" s="311"/>
      <c r="N226" s="311"/>
      <c r="O226" s="311"/>
      <c r="P226" s="311"/>
      <c r="Q226" s="311"/>
      <c r="R226" s="311"/>
      <c r="S226" s="311"/>
      <c r="T226" s="311"/>
      <c r="U226" s="311"/>
      <c r="V226" s="312"/>
    </row>
    <row r="227" spans="1:22" x14ac:dyDescent="0.3">
      <c r="A227" s="313" t="s">
        <v>2</v>
      </c>
      <c r="B227" s="314"/>
      <c r="C227" s="314"/>
      <c r="D227" s="314"/>
      <c r="E227" s="5" t="s">
        <v>3</v>
      </c>
      <c r="F227" s="6"/>
      <c r="G227" s="6"/>
      <c r="H227" s="6"/>
      <c r="I227" s="6"/>
      <c r="J227" s="315" t="s">
        <v>4</v>
      </c>
      <c r="K227" s="315"/>
      <c r="L227" s="315"/>
      <c r="M227" s="315"/>
      <c r="N227" s="315"/>
      <c r="O227" s="315"/>
      <c r="P227" s="315" t="s">
        <v>5</v>
      </c>
      <c r="Q227" s="315"/>
      <c r="R227" s="315"/>
      <c r="S227" s="315"/>
      <c r="T227" s="315"/>
      <c r="U227" s="315"/>
      <c r="V227" s="316"/>
    </row>
    <row r="228" spans="1:22" ht="43.5" customHeight="1" x14ac:dyDescent="0.3">
      <c r="A228" s="317" t="s">
        <v>6</v>
      </c>
      <c r="B228" s="318"/>
      <c r="C228" s="318"/>
      <c r="D228" s="319"/>
      <c r="E228" s="320" t="s">
        <v>359</v>
      </c>
      <c r="F228" s="320"/>
      <c r="G228" s="320"/>
      <c r="H228" s="320"/>
      <c r="I228" s="320"/>
      <c r="J228" s="320"/>
      <c r="K228" s="320"/>
      <c r="L228" s="320"/>
      <c r="M228" s="320"/>
      <c r="N228" s="320"/>
      <c r="O228" s="320"/>
      <c r="P228" s="320"/>
      <c r="Q228" s="320"/>
      <c r="R228" s="320"/>
      <c r="S228" s="320"/>
      <c r="T228" s="320"/>
      <c r="U228" s="320"/>
      <c r="V228" s="321"/>
    </row>
    <row r="229" spans="1:22" x14ac:dyDescent="0.3">
      <c r="A229" s="322" t="s">
        <v>7</v>
      </c>
      <c r="B229" s="323"/>
      <c r="C229" s="323"/>
      <c r="D229" s="323"/>
      <c r="E229" s="324"/>
      <c r="F229" s="324"/>
      <c r="G229" s="324"/>
      <c r="H229" s="324"/>
      <c r="I229" s="324"/>
      <c r="J229" s="324"/>
      <c r="K229" s="324"/>
      <c r="L229" s="324"/>
      <c r="M229" s="324"/>
      <c r="N229" s="324"/>
      <c r="O229" s="324"/>
      <c r="P229" s="324"/>
      <c r="Q229" s="324"/>
      <c r="R229" s="324"/>
      <c r="S229" s="324"/>
      <c r="T229" s="324"/>
      <c r="U229" s="324"/>
      <c r="V229" s="325"/>
    </row>
    <row r="230" spans="1:22" x14ac:dyDescent="0.3">
      <c r="A230" s="322" t="s">
        <v>8</v>
      </c>
      <c r="B230" s="323"/>
      <c r="C230" s="323"/>
      <c r="D230" s="323"/>
      <c r="E230" s="324"/>
      <c r="F230" s="324"/>
      <c r="G230" s="324"/>
      <c r="H230" s="324"/>
      <c r="I230" s="324"/>
      <c r="J230" s="324"/>
      <c r="K230" s="324"/>
      <c r="L230" s="324"/>
      <c r="M230" s="324"/>
      <c r="N230" s="324"/>
      <c r="O230" s="324"/>
      <c r="P230" s="324"/>
      <c r="Q230" s="324"/>
      <c r="R230" s="324"/>
      <c r="S230" s="324"/>
      <c r="T230" s="324"/>
      <c r="U230" s="324"/>
      <c r="V230" s="325"/>
    </row>
    <row r="231" spans="1:22" x14ac:dyDescent="0.3">
      <c r="A231" s="322" t="s">
        <v>9</v>
      </c>
      <c r="B231" s="323"/>
      <c r="C231" s="323"/>
      <c r="D231" s="323"/>
      <c r="E231" s="324"/>
      <c r="F231" s="324"/>
      <c r="G231" s="324"/>
      <c r="H231" s="324"/>
      <c r="I231" s="324"/>
      <c r="J231" s="324"/>
      <c r="K231" s="324"/>
      <c r="L231" s="324"/>
      <c r="M231" s="324"/>
      <c r="N231" s="324"/>
      <c r="O231" s="324"/>
      <c r="P231" s="324"/>
      <c r="Q231" s="324"/>
      <c r="R231" s="324"/>
      <c r="S231" s="324"/>
      <c r="T231" s="324"/>
      <c r="U231" s="324"/>
      <c r="V231" s="325"/>
    </row>
    <row r="232" spans="1:22" x14ac:dyDescent="0.3">
      <c r="A232" s="9"/>
      <c r="B232" s="10"/>
      <c r="C232" s="10"/>
      <c r="D232" s="48"/>
      <c r="E232" s="48"/>
      <c r="F232" s="48"/>
      <c r="G232" s="48"/>
      <c r="H232" s="48"/>
      <c r="I232" s="48"/>
      <c r="J232" s="48"/>
      <c r="K232" s="48"/>
      <c r="L232" s="48"/>
      <c r="M232" s="48"/>
      <c r="N232" s="48"/>
      <c r="O232" s="48"/>
      <c r="P232" s="48"/>
      <c r="Q232" s="48"/>
      <c r="R232" s="48"/>
      <c r="S232" s="48"/>
      <c r="T232" s="49"/>
      <c r="U232" s="49"/>
      <c r="V232" s="34"/>
    </row>
    <row r="233" spans="1:22" ht="14.5" x14ac:dyDescent="0.35">
      <c r="A233" s="263" t="s">
        <v>10</v>
      </c>
      <c r="B233" s="264"/>
      <c r="C233" s="264"/>
      <c r="D233" s="264"/>
      <c r="E233" s="264"/>
      <c r="F233" s="264"/>
      <c r="G233" s="264"/>
      <c r="H233" s="264"/>
      <c r="I233" s="264"/>
      <c r="J233" s="264"/>
      <c r="K233" s="264"/>
      <c r="L233" s="264"/>
      <c r="M233" s="264"/>
      <c r="N233" s="264"/>
      <c r="O233" s="264"/>
      <c r="P233" s="264"/>
      <c r="Q233" s="264"/>
      <c r="R233" s="264"/>
      <c r="S233" s="264"/>
      <c r="T233" s="264"/>
      <c r="U233" s="264"/>
      <c r="V233" s="265"/>
    </row>
    <row r="234" spans="1:22" x14ac:dyDescent="0.3">
      <c r="A234" s="266" t="s">
        <v>11</v>
      </c>
      <c r="B234" s="267"/>
      <c r="C234" s="267" t="s">
        <v>12</v>
      </c>
      <c r="D234" s="267"/>
      <c r="E234" s="267"/>
      <c r="F234" s="267"/>
      <c r="G234" s="267"/>
      <c r="H234" s="267"/>
      <c r="I234" s="267"/>
      <c r="J234" s="267"/>
      <c r="K234" s="267"/>
      <c r="L234" s="267"/>
      <c r="M234" s="267"/>
      <c r="N234" s="267"/>
      <c r="O234" s="267"/>
      <c r="P234" s="267"/>
      <c r="Q234" s="267"/>
      <c r="R234" s="267" t="s">
        <v>13</v>
      </c>
      <c r="S234" s="267"/>
      <c r="T234" s="268" t="s">
        <v>14</v>
      </c>
      <c r="U234" s="268"/>
      <c r="V234" s="269"/>
    </row>
    <row r="235" spans="1:22" ht="14.5" x14ac:dyDescent="0.35">
      <c r="A235" s="328">
        <v>5</v>
      </c>
      <c r="B235" s="329"/>
      <c r="C235" s="330" t="s">
        <v>320</v>
      </c>
      <c r="D235" s="331"/>
      <c r="E235" s="331"/>
      <c r="F235" s="331"/>
      <c r="G235" s="331"/>
      <c r="H235" s="331"/>
      <c r="I235" s="331"/>
      <c r="J235" s="331"/>
      <c r="K235" s="331"/>
      <c r="L235" s="331"/>
      <c r="M235" s="331"/>
      <c r="N235" s="331"/>
      <c r="O235" s="331"/>
      <c r="P235" s="331"/>
      <c r="Q235" s="331"/>
      <c r="R235" s="331" t="s">
        <v>53</v>
      </c>
      <c r="S235" s="331"/>
      <c r="T235" s="332">
        <f>+T180*1.3</f>
        <v>101.4</v>
      </c>
      <c r="U235" s="332"/>
      <c r="V235" s="333"/>
    </row>
    <row r="236" spans="1:22" x14ac:dyDescent="0.3">
      <c r="A236" s="11"/>
      <c r="B236" s="50"/>
      <c r="C236" s="50"/>
      <c r="D236" s="50"/>
      <c r="E236" s="50"/>
      <c r="F236" s="50"/>
      <c r="G236" s="50"/>
      <c r="H236" s="50"/>
      <c r="I236" s="50"/>
      <c r="J236" s="50"/>
      <c r="K236" s="50"/>
      <c r="L236" s="50"/>
      <c r="M236" s="50"/>
      <c r="N236" s="50"/>
      <c r="O236" s="50"/>
      <c r="P236" s="50"/>
      <c r="Q236" s="50"/>
      <c r="R236" s="50"/>
      <c r="S236" s="50"/>
      <c r="T236" s="51"/>
      <c r="U236" s="51"/>
      <c r="V236" s="35"/>
    </row>
    <row r="237" spans="1:22" x14ac:dyDescent="0.3">
      <c r="A237" s="243" t="s">
        <v>15</v>
      </c>
      <c r="B237" s="244"/>
      <c r="C237" s="244"/>
      <c r="D237" s="244"/>
      <c r="E237" s="244"/>
      <c r="F237" s="244"/>
      <c r="G237" s="244"/>
      <c r="H237" s="244"/>
      <c r="I237" s="244"/>
      <c r="J237" s="244"/>
      <c r="K237" s="244"/>
      <c r="L237" s="244"/>
      <c r="M237" s="244"/>
      <c r="N237" s="244"/>
      <c r="O237" s="244"/>
      <c r="P237" s="244"/>
      <c r="Q237" s="244"/>
      <c r="R237" s="244"/>
      <c r="S237" s="244"/>
      <c r="T237" s="244"/>
      <c r="U237" s="244"/>
      <c r="V237" s="245"/>
    </row>
    <row r="238" spans="1:22" x14ac:dyDescent="0.3">
      <c r="A238" s="233" t="s">
        <v>12</v>
      </c>
      <c r="B238" s="234"/>
      <c r="C238" s="234"/>
      <c r="D238" s="234"/>
      <c r="E238" s="234"/>
      <c r="F238" s="234"/>
      <c r="G238" s="234"/>
      <c r="H238" s="234" t="s">
        <v>16</v>
      </c>
      <c r="I238" s="234"/>
      <c r="J238" s="234"/>
      <c r="K238" s="234" t="s">
        <v>17</v>
      </c>
      <c r="L238" s="234"/>
      <c r="M238" s="234"/>
      <c r="N238" s="234"/>
      <c r="O238" s="234" t="s">
        <v>18</v>
      </c>
      <c r="P238" s="234"/>
      <c r="Q238" s="234"/>
      <c r="R238" s="234" t="s">
        <v>19</v>
      </c>
      <c r="S238" s="234"/>
      <c r="T238" s="235" t="s">
        <v>20</v>
      </c>
      <c r="U238" s="235"/>
      <c r="V238" s="236"/>
    </row>
    <row r="239" spans="1:22" x14ac:dyDescent="0.3">
      <c r="A239" s="233" t="s">
        <v>120</v>
      </c>
      <c r="B239" s="234"/>
      <c r="C239" s="234"/>
      <c r="D239" s="234"/>
      <c r="E239" s="234"/>
      <c r="F239" s="234"/>
      <c r="G239" s="234"/>
      <c r="H239" s="234"/>
      <c r="I239" s="234"/>
      <c r="J239" s="234"/>
      <c r="K239" s="234"/>
      <c r="L239" s="234"/>
      <c r="M239" s="234"/>
      <c r="N239" s="234"/>
      <c r="O239" s="246"/>
      <c r="P239" s="246"/>
      <c r="Q239" s="246"/>
      <c r="R239" s="279">
        <v>0.03</v>
      </c>
      <c r="S239" s="258"/>
      <c r="T239" s="235">
        <f>+R239*T263</f>
        <v>583.23</v>
      </c>
      <c r="U239" s="235"/>
      <c r="V239" s="236"/>
    </row>
    <row r="240" spans="1:22" x14ac:dyDescent="0.3">
      <c r="A240" s="233"/>
      <c r="B240" s="234"/>
      <c r="C240" s="234"/>
      <c r="D240" s="234"/>
      <c r="E240" s="234"/>
      <c r="F240" s="234"/>
      <c r="G240" s="234"/>
      <c r="H240" s="234"/>
      <c r="I240" s="234"/>
      <c r="J240" s="234"/>
      <c r="K240" s="234"/>
      <c r="L240" s="234"/>
      <c r="M240" s="234"/>
      <c r="N240" s="234"/>
      <c r="O240" s="234"/>
      <c r="P240" s="234"/>
      <c r="Q240" s="234"/>
      <c r="R240" s="234"/>
      <c r="S240" s="234"/>
      <c r="T240" s="235"/>
      <c r="U240" s="235"/>
      <c r="V240" s="236"/>
    </row>
    <row r="241" spans="1:22" x14ac:dyDescent="0.3">
      <c r="A241" s="233"/>
      <c r="B241" s="234"/>
      <c r="C241" s="234"/>
      <c r="D241" s="234"/>
      <c r="E241" s="234"/>
      <c r="F241" s="234"/>
      <c r="G241" s="234"/>
      <c r="H241" s="234"/>
      <c r="I241" s="234"/>
      <c r="J241" s="234"/>
      <c r="K241" s="234"/>
      <c r="L241" s="234"/>
      <c r="M241" s="234"/>
      <c r="N241" s="234"/>
      <c r="O241" s="234"/>
      <c r="P241" s="234"/>
      <c r="Q241" s="234"/>
      <c r="R241" s="234"/>
      <c r="S241" s="234"/>
      <c r="T241" s="235"/>
      <c r="U241" s="235"/>
      <c r="V241" s="236"/>
    </row>
    <row r="242" spans="1:22" x14ac:dyDescent="0.3">
      <c r="A242" s="237" t="s">
        <v>21</v>
      </c>
      <c r="B242" s="238"/>
      <c r="C242" s="238"/>
      <c r="D242" s="238"/>
      <c r="E242" s="238"/>
      <c r="F242" s="238"/>
      <c r="G242" s="238"/>
      <c r="H242" s="238"/>
      <c r="I242" s="238"/>
      <c r="J242" s="238"/>
      <c r="K242" s="238"/>
      <c r="L242" s="238"/>
      <c r="M242" s="238"/>
      <c r="N242" s="238"/>
      <c r="O242" s="238"/>
      <c r="P242" s="238"/>
      <c r="Q242" s="238"/>
      <c r="R242" s="238"/>
      <c r="S242" s="238"/>
      <c r="T242" s="235">
        <f>T240+T239</f>
        <v>583.23</v>
      </c>
      <c r="U242" s="235"/>
      <c r="V242" s="236"/>
    </row>
    <row r="243" spans="1:22" x14ac:dyDescent="0.3">
      <c r="A243" s="12"/>
      <c r="B243" s="13"/>
      <c r="C243" s="13"/>
      <c r="D243" s="13"/>
      <c r="E243" s="13"/>
      <c r="F243" s="13"/>
      <c r="G243" s="13"/>
      <c r="H243" s="13"/>
      <c r="I243" s="13"/>
      <c r="J243" s="13"/>
      <c r="K243" s="13"/>
      <c r="L243" s="13"/>
      <c r="M243" s="13"/>
      <c r="N243" s="13"/>
      <c r="O243" s="13"/>
      <c r="P243" s="13"/>
      <c r="Q243" s="13"/>
      <c r="R243" s="13"/>
      <c r="S243" s="14"/>
      <c r="T243" s="36"/>
      <c r="U243" s="36"/>
      <c r="V243" s="37"/>
    </row>
    <row r="244" spans="1:22" x14ac:dyDescent="0.3">
      <c r="A244" s="243" t="s">
        <v>22</v>
      </c>
      <c r="B244" s="244"/>
      <c r="C244" s="244"/>
      <c r="D244" s="244"/>
      <c r="E244" s="244"/>
      <c r="F244" s="244"/>
      <c r="G244" s="244"/>
      <c r="H244" s="244"/>
      <c r="I244" s="244"/>
      <c r="J244" s="244"/>
      <c r="K244" s="244"/>
      <c r="L244" s="244"/>
      <c r="M244" s="244"/>
      <c r="N244" s="244"/>
      <c r="O244" s="244"/>
      <c r="P244" s="244"/>
      <c r="Q244" s="244"/>
      <c r="R244" s="244"/>
      <c r="S244" s="244"/>
      <c r="T244" s="244"/>
      <c r="U244" s="244"/>
      <c r="V244" s="245"/>
    </row>
    <row r="245" spans="1:22" x14ac:dyDescent="0.3">
      <c r="A245" s="259" t="s">
        <v>12</v>
      </c>
      <c r="B245" s="260"/>
      <c r="C245" s="260"/>
      <c r="D245" s="260"/>
      <c r="E245" s="260"/>
      <c r="F245" s="260"/>
      <c r="G245" s="260"/>
      <c r="H245" s="260"/>
      <c r="I245" s="260"/>
      <c r="J245" s="260"/>
      <c r="K245" s="260"/>
      <c r="L245" s="260"/>
      <c r="M245" s="260" t="s">
        <v>13</v>
      </c>
      <c r="N245" s="260"/>
      <c r="O245" s="260" t="s">
        <v>14</v>
      </c>
      <c r="P245" s="260"/>
      <c r="Q245" s="260" t="s">
        <v>23</v>
      </c>
      <c r="R245" s="260"/>
      <c r="S245" s="260"/>
      <c r="T245" s="261" t="s">
        <v>24</v>
      </c>
      <c r="U245" s="261"/>
      <c r="V245" s="262"/>
    </row>
    <row r="246" spans="1:22" x14ac:dyDescent="0.3">
      <c r="A246" s="259"/>
      <c r="B246" s="260"/>
      <c r="C246" s="260"/>
      <c r="D246" s="260"/>
      <c r="E246" s="260"/>
      <c r="F246" s="260"/>
      <c r="G246" s="260"/>
      <c r="H246" s="260"/>
      <c r="I246" s="260"/>
      <c r="J246" s="260"/>
      <c r="K246" s="260"/>
      <c r="L246" s="260"/>
      <c r="M246" s="260"/>
      <c r="N246" s="260"/>
      <c r="O246" s="260"/>
      <c r="P246" s="260"/>
      <c r="Q246" s="261"/>
      <c r="R246" s="261"/>
      <c r="S246" s="261"/>
      <c r="T246" s="261"/>
      <c r="U246" s="261"/>
      <c r="V246" s="262"/>
    </row>
    <row r="247" spans="1:22" x14ac:dyDescent="0.3">
      <c r="A247" s="259"/>
      <c r="B247" s="260"/>
      <c r="C247" s="260"/>
      <c r="D247" s="260"/>
      <c r="E247" s="260"/>
      <c r="F247" s="260"/>
      <c r="G247" s="260"/>
      <c r="H247" s="260"/>
      <c r="I247" s="260"/>
      <c r="J247" s="260"/>
      <c r="K247" s="260"/>
      <c r="L247" s="260"/>
      <c r="M247" s="260"/>
      <c r="N247" s="260"/>
      <c r="O247" s="260"/>
      <c r="P247" s="260"/>
      <c r="Q247" s="261"/>
      <c r="R247" s="261"/>
      <c r="S247" s="261"/>
      <c r="T247" s="261"/>
      <c r="U247" s="261"/>
      <c r="V247" s="262"/>
    </row>
    <row r="248" spans="1:22" x14ac:dyDescent="0.3">
      <c r="A248" s="259"/>
      <c r="B248" s="260"/>
      <c r="C248" s="260"/>
      <c r="D248" s="260"/>
      <c r="E248" s="260"/>
      <c r="F248" s="260"/>
      <c r="G248" s="260"/>
      <c r="H248" s="260"/>
      <c r="I248" s="260"/>
      <c r="J248" s="260"/>
      <c r="K248" s="260"/>
      <c r="L248" s="260"/>
      <c r="M248" s="260"/>
      <c r="N248" s="260"/>
      <c r="O248" s="260"/>
      <c r="P248" s="260"/>
      <c r="Q248" s="261"/>
      <c r="R248" s="261"/>
      <c r="S248" s="261"/>
      <c r="T248" s="261"/>
      <c r="U248" s="261"/>
      <c r="V248" s="262"/>
    </row>
    <row r="249" spans="1:22" x14ac:dyDescent="0.3">
      <c r="A249" s="237"/>
      <c r="B249" s="238"/>
      <c r="C249" s="238"/>
      <c r="D249" s="238"/>
      <c r="E249" s="238"/>
      <c r="F249" s="238"/>
      <c r="G249" s="238"/>
      <c r="H249" s="238"/>
      <c r="I249" s="238"/>
      <c r="J249" s="238"/>
      <c r="K249" s="238"/>
      <c r="L249" s="238"/>
      <c r="M249" s="238"/>
      <c r="N249" s="238"/>
      <c r="O249" s="238"/>
      <c r="P249" s="238"/>
      <c r="Q249" s="238"/>
      <c r="R249" s="238"/>
      <c r="S249" s="238"/>
      <c r="T249" s="235"/>
      <c r="U249" s="235"/>
      <c r="V249" s="236"/>
    </row>
    <row r="250" spans="1:22" x14ac:dyDescent="0.3">
      <c r="A250" s="15"/>
      <c r="B250" s="16"/>
      <c r="C250" s="16"/>
      <c r="D250" s="16"/>
      <c r="E250" s="16"/>
      <c r="F250" s="16"/>
      <c r="G250" s="16"/>
      <c r="H250" s="16"/>
      <c r="I250" s="16"/>
      <c r="J250" s="16"/>
      <c r="K250" s="16"/>
      <c r="L250" s="16"/>
      <c r="M250" s="16"/>
      <c r="N250" s="16"/>
      <c r="O250" s="16"/>
      <c r="P250" s="16"/>
      <c r="Q250" s="16"/>
      <c r="R250" s="16"/>
      <c r="S250" s="14"/>
      <c r="T250" s="36"/>
      <c r="U250" s="36"/>
      <c r="V250" s="37"/>
    </row>
    <row r="251" spans="1:22" x14ac:dyDescent="0.3">
      <c r="A251" s="243" t="s">
        <v>25</v>
      </c>
      <c r="B251" s="244"/>
      <c r="C251" s="244"/>
      <c r="D251" s="244"/>
      <c r="E251" s="244"/>
      <c r="F251" s="244"/>
      <c r="G251" s="244"/>
      <c r="H251" s="244"/>
      <c r="I251" s="244"/>
      <c r="J251" s="244"/>
      <c r="K251" s="244"/>
      <c r="L251" s="244"/>
      <c r="M251" s="244"/>
      <c r="N251" s="244"/>
      <c r="O251" s="244"/>
      <c r="P251" s="244"/>
      <c r="Q251" s="244"/>
      <c r="R251" s="244"/>
      <c r="S251" s="244"/>
      <c r="T251" s="244"/>
      <c r="U251" s="244"/>
      <c r="V251" s="245"/>
    </row>
    <row r="252" spans="1:22" x14ac:dyDescent="0.3">
      <c r="A252" s="233" t="s">
        <v>26</v>
      </c>
      <c r="B252" s="234"/>
      <c r="C252" s="234"/>
      <c r="D252" s="234"/>
      <c r="E252" s="234"/>
      <c r="F252" s="234"/>
      <c r="G252" s="234"/>
      <c r="H252" s="234"/>
      <c r="I252" s="234"/>
      <c r="J252" s="234"/>
      <c r="K252" s="234" t="s">
        <v>27</v>
      </c>
      <c r="L252" s="234"/>
      <c r="M252" s="234" t="s">
        <v>28</v>
      </c>
      <c r="N252" s="234"/>
      <c r="O252" s="234" t="s">
        <v>29</v>
      </c>
      <c r="P252" s="234"/>
      <c r="Q252" s="234"/>
      <c r="R252" s="234" t="s">
        <v>30</v>
      </c>
      <c r="S252" s="234"/>
      <c r="T252" s="235" t="s">
        <v>20</v>
      </c>
      <c r="U252" s="235"/>
      <c r="V252" s="236"/>
    </row>
    <row r="253" spans="1:22" x14ac:dyDescent="0.3">
      <c r="A253" s="233" t="s">
        <v>104</v>
      </c>
      <c r="B253" s="234"/>
      <c r="C253" s="234"/>
      <c r="D253" s="234"/>
      <c r="E253" s="234"/>
      <c r="F253" s="234"/>
      <c r="G253" s="234"/>
      <c r="H253" s="234"/>
      <c r="I253" s="234"/>
      <c r="J253" s="234"/>
      <c r="K253" s="234">
        <v>1</v>
      </c>
      <c r="L253" s="234"/>
      <c r="M253" s="234">
        <v>25</v>
      </c>
      <c r="N253" s="234"/>
      <c r="O253" s="234">
        <v>1.3249500000000001</v>
      </c>
      <c r="P253" s="234"/>
      <c r="Q253" s="234"/>
      <c r="R253" s="234">
        <v>1200</v>
      </c>
      <c r="S253" s="234"/>
      <c r="T253" s="235">
        <f>+O253*M253*R253</f>
        <v>39748.5</v>
      </c>
      <c r="U253" s="235"/>
      <c r="V253" s="236"/>
    </row>
    <row r="254" spans="1:22" x14ac:dyDescent="0.3">
      <c r="A254" s="233"/>
      <c r="B254" s="234"/>
      <c r="C254" s="234"/>
      <c r="D254" s="234"/>
      <c r="E254" s="234"/>
      <c r="F254" s="234"/>
      <c r="G254" s="234"/>
      <c r="H254" s="234"/>
      <c r="I254" s="234"/>
      <c r="J254" s="234"/>
      <c r="K254" s="234"/>
      <c r="L254" s="234"/>
      <c r="M254" s="234"/>
      <c r="N254" s="234"/>
      <c r="O254" s="234"/>
      <c r="P254" s="234"/>
      <c r="Q254" s="234"/>
      <c r="R254" s="234"/>
      <c r="S254" s="234"/>
      <c r="T254" s="235"/>
      <c r="U254" s="235"/>
      <c r="V254" s="236"/>
    </row>
    <row r="255" spans="1:22" x14ac:dyDescent="0.3">
      <c r="A255" s="233"/>
      <c r="B255" s="234"/>
      <c r="C255" s="234"/>
      <c r="D255" s="234"/>
      <c r="E255" s="234"/>
      <c r="F255" s="234"/>
      <c r="G255" s="234"/>
      <c r="H255" s="234"/>
      <c r="I255" s="234"/>
      <c r="J255" s="234"/>
      <c r="K255" s="234"/>
      <c r="L255" s="234"/>
      <c r="M255" s="234"/>
      <c r="N255" s="234"/>
      <c r="O255" s="234"/>
      <c r="P255" s="234"/>
      <c r="Q255" s="234"/>
      <c r="R255" s="234"/>
      <c r="S255" s="234"/>
      <c r="T255" s="235"/>
      <c r="U255" s="235"/>
      <c r="V255" s="236"/>
    </row>
    <row r="256" spans="1:22" x14ac:dyDescent="0.3">
      <c r="A256" s="237" t="s">
        <v>21</v>
      </c>
      <c r="B256" s="238"/>
      <c r="C256" s="238"/>
      <c r="D256" s="238"/>
      <c r="E256" s="238"/>
      <c r="F256" s="238"/>
      <c r="G256" s="238"/>
      <c r="H256" s="238"/>
      <c r="I256" s="238"/>
      <c r="J256" s="238"/>
      <c r="K256" s="238"/>
      <c r="L256" s="238"/>
      <c r="M256" s="238"/>
      <c r="N256" s="238"/>
      <c r="O256" s="238"/>
      <c r="P256" s="238"/>
      <c r="Q256" s="238"/>
      <c r="R256" s="238"/>
      <c r="S256" s="238"/>
      <c r="T256" s="235">
        <f>+T253</f>
        <v>39748.5</v>
      </c>
      <c r="U256" s="235"/>
      <c r="V256" s="236"/>
    </row>
    <row r="257" spans="1:25" x14ac:dyDescent="0.3">
      <c r="A257" s="12"/>
      <c r="B257" s="13"/>
      <c r="C257" s="13"/>
      <c r="D257" s="13"/>
      <c r="E257" s="13"/>
      <c r="F257" s="13"/>
      <c r="G257" s="13"/>
      <c r="H257" s="13"/>
      <c r="I257" s="13"/>
      <c r="J257" s="13"/>
      <c r="K257" s="13"/>
      <c r="L257" s="13"/>
      <c r="M257" s="13"/>
      <c r="N257" s="13"/>
      <c r="O257" s="13"/>
      <c r="P257" s="13"/>
      <c r="Q257" s="13"/>
      <c r="R257" s="13"/>
      <c r="S257" s="14"/>
      <c r="T257" s="36"/>
      <c r="U257" s="36"/>
      <c r="V257" s="37"/>
    </row>
    <row r="258" spans="1:25" x14ac:dyDescent="0.3">
      <c r="A258" s="243" t="s">
        <v>31</v>
      </c>
      <c r="B258" s="244"/>
      <c r="C258" s="244"/>
      <c r="D258" s="244"/>
      <c r="E258" s="244"/>
      <c r="F258" s="244"/>
      <c r="G258" s="244"/>
      <c r="H258" s="244"/>
      <c r="I258" s="244"/>
      <c r="J258" s="244"/>
      <c r="K258" s="244"/>
      <c r="L258" s="244"/>
      <c r="M258" s="244"/>
      <c r="N258" s="244"/>
      <c r="O258" s="244"/>
      <c r="P258" s="244"/>
      <c r="Q258" s="244"/>
      <c r="R258" s="244"/>
      <c r="S258" s="244"/>
      <c r="T258" s="244"/>
      <c r="U258" s="244"/>
      <c r="V258" s="245"/>
    </row>
    <row r="259" spans="1:25" x14ac:dyDescent="0.3">
      <c r="A259" s="233" t="s">
        <v>32</v>
      </c>
      <c r="B259" s="234"/>
      <c r="C259" s="234"/>
      <c r="D259" s="234"/>
      <c r="E259" s="234"/>
      <c r="F259" s="234"/>
      <c r="G259" s="234"/>
      <c r="H259" s="234"/>
      <c r="I259" s="234"/>
      <c r="J259" s="234" t="s">
        <v>33</v>
      </c>
      <c r="K259" s="234"/>
      <c r="L259" s="234" t="s">
        <v>34</v>
      </c>
      <c r="M259" s="234"/>
      <c r="N259" s="234" t="s">
        <v>54</v>
      </c>
      <c r="O259" s="234"/>
      <c r="P259" s="234"/>
      <c r="Q259" s="234" t="s">
        <v>19</v>
      </c>
      <c r="R259" s="234"/>
      <c r="S259" s="234"/>
      <c r="T259" s="235" t="s">
        <v>20</v>
      </c>
      <c r="U259" s="235"/>
      <c r="V259" s="236"/>
    </row>
    <row r="260" spans="1:25" x14ac:dyDescent="0.3">
      <c r="A260" s="233" t="s">
        <v>42</v>
      </c>
      <c r="B260" s="234"/>
      <c r="C260" s="234"/>
      <c r="D260" s="234"/>
      <c r="E260" s="234"/>
      <c r="F260" s="234"/>
      <c r="G260" s="234"/>
      <c r="H260" s="234"/>
      <c r="I260" s="234"/>
      <c r="J260" s="246">
        <v>171314.64448972844</v>
      </c>
      <c r="K260" s="246"/>
      <c r="L260" s="234">
        <v>1.8157000000000001</v>
      </c>
      <c r="M260" s="234"/>
      <c r="N260" s="235">
        <v>38882</v>
      </c>
      <c r="O260" s="235"/>
      <c r="P260" s="235"/>
      <c r="Q260" s="234">
        <v>0.5</v>
      </c>
      <c r="R260" s="234"/>
      <c r="S260" s="234"/>
      <c r="T260" s="235">
        <f>+Q260*N260</f>
        <v>19441</v>
      </c>
      <c r="U260" s="235"/>
      <c r="V260" s="236"/>
    </row>
    <row r="261" spans="1:25" x14ac:dyDescent="0.3">
      <c r="A261" s="233"/>
      <c r="B261" s="234"/>
      <c r="C261" s="234"/>
      <c r="D261" s="234"/>
      <c r="E261" s="234"/>
      <c r="F261" s="234"/>
      <c r="G261" s="234"/>
      <c r="H261" s="234"/>
      <c r="I261" s="234"/>
      <c r="J261" s="234"/>
      <c r="K261" s="234"/>
      <c r="L261" s="234"/>
      <c r="M261" s="234"/>
      <c r="N261" s="234"/>
      <c r="O261" s="234"/>
      <c r="P261" s="234"/>
      <c r="Q261" s="234"/>
      <c r="R261" s="234"/>
      <c r="S261" s="234"/>
      <c r="T261" s="235"/>
      <c r="U261" s="235"/>
      <c r="V261" s="236"/>
    </row>
    <row r="262" spans="1:25" x14ac:dyDescent="0.3">
      <c r="A262" s="233"/>
      <c r="B262" s="234"/>
      <c r="C262" s="234"/>
      <c r="D262" s="234"/>
      <c r="E262" s="234"/>
      <c r="F262" s="234"/>
      <c r="G262" s="234"/>
      <c r="H262" s="234"/>
      <c r="I262" s="234"/>
      <c r="J262" s="234"/>
      <c r="K262" s="234"/>
      <c r="L262" s="234"/>
      <c r="M262" s="234"/>
      <c r="N262" s="234"/>
      <c r="O262" s="234"/>
      <c r="P262" s="234"/>
      <c r="Q262" s="234"/>
      <c r="R262" s="234"/>
      <c r="S262" s="234"/>
      <c r="T262" s="235"/>
      <c r="U262" s="235"/>
      <c r="V262" s="236"/>
    </row>
    <row r="263" spans="1:25" x14ac:dyDescent="0.3">
      <c r="A263" s="237" t="s">
        <v>21</v>
      </c>
      <c r="B263" s="238"/>
      <c r="C263" s="238"/>
      <c r="D263" s="238"/>
      <c r="E263" s="238"/>
      <c r="F263" s="238"/>
      <c r="G263" s="238"/>
      <c r="H263" s="238"/>
      <c r="I263" s="238"/>
      <c r="J263" s="238"/>
      <c r="K263" s="238"/>
      <c r="L263" s="238"/>
      <c r="M263" s="238"/>
      <c r="N263" s="238"/>
      <c r="O263" s="238"/>
      <c r="P263" s="238"/>
      <c r="Q263" s="238"/>
      <c r="R263" s="238"/>
      <c r="S263" s="238"/>
      <c r="T263" s="235">
        <f>+T260</f>
        <v>19441</v>
      </c>
      <c r="U263" s="235"/>
      <c r="V263" s="236"/>
    </row>
    <row r="264" spans="1:25" ht="14.5" x14ac:dyDescent="0.35">
      <c r="A264" s="239" t="s">
        <v>35</v>
      </c>
      <c r="B264" s="240"/>
      <c r="C264" s="240"/>
      <c r="D264" s="240"/>
      <c r="E264" s="240"/>
      <c r="F264" s="240"/>
      <c r="G264" s="240"/>
      <c r="H264" s="240"/>
      <c r="I264" s="240"/>
      <c r="J264" s="240"/>
      <c r="K264" s="240"/>
      <c r="L264" s="240"/>
      <c r="M264" s="240"/>
      <c r="N264" s="240"/>
      <c r="O264" s="240"/>
      <c r="P264" s="240"/>
      <c r="Q264" s="240"/>
      <c r="R264" s="240"/>
      <c r="S264" s="240"/>
      <c r="T264" s="241">
        <f>ROUND(T263+T256+T249+T242,0)</f>
        <v>59773</v>
      </c>
      <c r="U264" s="241"/>
      <c r="V264" s="242"/>
    </row>
    <row r="265" spans="1:25" ht="14.5" x14ac:dyDescent="0.35">
      <c r="A265" s="19" t="s">
        <v>36</v>
      </c>
      <c r="B265" s="44">
        <f>+'CARGA PRESTACIONAL'!$E$40</f>
        <v>0.26950000000000002</v>
      </c>
      <c r="C265" s="20"/>
      <c r="D265" s="21"/>
      <c r="E265" s="22"/>
      <c r="F265" s="20"/>
      <c r="G265" s="20"/>
      <c r="H265" s="20"/>
      <c r="I265" s="20"/>
      <c r="J265" s="20"/>
      <c r="K265" s="20"/>
      <c r="L265" s="20"/>
      <c r="M265" s="21"/>
      <c r="N265" s="23"/>
      <c r="O265" s="23"/>
      <c r="P265" s="23"/>
      <c r="Q265" s="23"/>
      <c r="R265" s="23"/>
      <c r="S265" s="23" t="s">
        <v>37</v>
      </c>
      <c r="T265" s="241">
        <f>+T264*B265</f>
        <v>16108.8235</v>
      </c>
      <c r="U265" s="241"/>
      <c r="V265" s="242"/>
    </row>
    <row r="266" spans="1:25" ht="14.5" x14ac:dyDescent="0.35">
      <c r="A266" s="226" t="s">
        <v>38</v>
      </c>
      <c r="B266" s="227"/>
      <c r="C266" s="227"/>
      <c r="D266" s="227"/>
      <c r="E266" s="227"/>
      <c r="F266" s="227"/>
      <c r="G266" s="227"/>
      <c r="H266" s="227"/>
      <c r="I266" s="227"/>
      <c r="J266" s="227"/>
      <c r="K266" s="227"/>
      <c r="L266" s="227"/>
      <c r="M266" s="227"/>
      <c r="N266" s="227"/>
      <c r="O266" s="227"/>
      <c r="P266" s="227"/>
      <c r="Q266" s="227"/>
      <c r="R266" s="227"/>
      <c r="S266" s="227"/>
      <c r="T266" s="228">
        <f>+T265+T264</f>
        <v>75881.823499999999</v>
      </c>
      <c r="U266" s="228"/>
      <c r="V266" s="229"/>
    </row>
    <row r="267" spans="1:25" ht="14.5" x14ac:dyDescent="0.35">
      <c r="A267" s="226" t="s">
        <v>39</v>
      </c>
      <c r="B267" s="227"/>
      <c r="C267" s="227"/>
      <c r="D267" s="227"/>
      <c r="E267" s="227"/>
      <c r="F267" s="227"/>
      <c r="G267" s="227"/>
      <c r="H267" s="227"/>
      <c r="I267" s="227"/>
      <c r="J267" s="227"/>
      <c r="K267" s="227"/>
      <c r="L267" s="227"/>
      <c r="M267" s="227"/>
      <c r="N267" s="227"/>
      <c r="O267" s="227"/>
      <c r="P267" s="227"/>
      <c r="Q267" s="227"/>
      <c r="R267" s="227"/>
      <c r="S267" s="227"/>
      <c r="T267" s="228">
        <f>ROUND(T266*T235,0)</f>
        <v>7694417</v>
      </c>
      <c r="U267" s="228"/>
      <c r="V267" s="229"/>
    </row>
    <row r="268" spans="1:25" ht="14.5" x14ac:dyDescent="0.35">
      <c r="A268" s="24"/>
      <c r="B268" s="52"/>
      <c r="C268" s="52"/>
      <c r="D268" s="52"/>
      <c r="E268" s="52"/>
      <c r="F268" s="52"/>
      <c r="G268" s="52"/>
      <c r="H268" s="52"/>
      <c r="I268" s="52"/>
      <c r="J268" s="52"/>
      <c r="K268" s="52"/>
      <c r="L268" s="52"/>
      <c r="M268" s="52"/>
      <c r="N268" s="52"/>
      <c r="O268" s="52"/>
      <c r="P268" s="52"/>
      <c r="Q268" s="52"/>
      <c r="R268" s="52"/>
      <c r="S268" s="52"/>
      <c r="T268" s="53"/>
      <c r="U268" s="53"/>
      <c r="V268" s="38"/>
    </row>
    <row r="269" spans="1:25" ht="24" customHeight="1" x14ac:dyDescent="0.3">
      <c r="A269" s="230" t="s">
        <v>348</v>
      </c>
      <c r="B269" s="231"/>
      <c r="C269" s="231"/>
      <c r="D269" s="231"/>
      <c r="E269" s="231"/>
      <c r="F269" s="231"/>
      <c r="G269" s="231"/>
      <c r="H269" s="231"/>
      <c r="I269" s="231"/>
      <c r="J269" s="231"/>
      <c r="K269" s="231"/>
      <c r="L269" s="231"/>
      <c r="M269" s="231"/>
      <c r="N269" s="231"/>
      <c r="O269" s="231"/>
      <c r="P269" s="231"/>
      <c r="Q269" s="231"/>
      <c r="R269" s="231"/>
      <c r="S269" s="231"/>
      <c r="T269" s="231"/>
      <c r="U269" s="231"/>
      <c r="V269" s="232"/>
      <c r="W269" s="7"/>
      <c r="X269" s="7"/>
      <c r="Y269" s="46"/>
    </row>
    <row r="270" spans="1:25" x14ac:dyDescent="0.3">
      <c r="A270" s="25"/>
      <c r="B270" s="26"/>
      <c r="C270" s="26"/>
      <c r="D270" s="26"/>
      <c r="E270" s="26"/>
      <c r="F270" s="26"/>
      <c r="G270" s="26"/>
      <c r="H270" s="26"/>
      <c r="I270" s="26"/>
      <c r="J270" s="26"/>
      <c r="K270" s="26"/>
      <c r="L270" s="26"/>
      <c r="M270" s="26"/>
      <c r="N270" s="26"/>
      <c r="O270" s="26"/>
      <c r="P270" s="26"/>
      <c r="Q270" s="26"/>
      <c r="R270" s="26"/>
      <c r="S270" s="27"/>
      <c r="T270" s="54"/>
      <c r="U270" s="54"/>
      <c r="V270" s="40"/>
      <c r="W270" s="7"/>
      <c r="X270" s="7"/>
      <c r="Y270" s="7"/>
    </row>
    <row r="271" spans="1:25" ht="22.5" customHeight="1" x14ac:dyDescent="0.3">
      <c r="A271" s="25"/>
      <c r="B271" s="26"/>
      <c r="C271" s="26"/>
      <c r="D271" s="55"/>
      <c r="E271" s="28" t="s">
        <v>40</v>
      </c>
      <c r="F271" s="29"/>
      <c r="G271" s="29"/>
      <c r="H271" s="29"/>
      <c r="I271" s="29"/>
      <c r="J271" s="29"/>
      <c r="K271" s="29"/>
      <c r="L271" s="29"/>
      <c r="M271" s="30"/>
      <c r="N271" s="56"/>
      <c r="O271" s="56"/>
      <c r="P271" s="26"/>
      <c r="Q271" s="26"/>
      <c r="R271" s="26"/>
      <c r="S271" s="27"/>
      <c r="T271" s="54"/>
      <c r="U271" s="54"/>
      <c r="V271" s="40"/>
      <c r="W271" s="7"/>
      <c r="X271" s="7"/>
      <c r="Y271" s="47"/>
    </row>
    <row r="272" spans="1:25" x14ac:dyDescent="0.3">
      <c r="A272" s="25"/>
      <c r="B272" s="26"/>
      <c r="C272" s="26"/>
      <c r="D272" s="55"/>
      <c r="E272" s="57"/>
      <c r="F272" s="58"/>
      <c r="G272" s="156" t="s">
        <v>344</v>
      </c>
      <c r="H272" s="156"/>
      <c r="I272" s="156"/>
      <c r="J272" s="156"/>
      <c r="K272" s="58"/>
      <c r="L272" s="58"/>
      <c r="M272" s="56"/>
      <c r="N272" s="56"/>
      <c r="O272" s="56"/>
      <c r="P272" s="26"/>
      <c r="Q272" s="26"/>
      <c r="R272" s="26"/>
      <c r="S272" s="27"/>
      <c r="T272" s="54"/>
      <c r="U272" s="54"/>
      <c r="V272" s="40"/>
      <c r="W272" s="7"/>
      <c r="X272" s="7"/>
      <c r="Y272" s="7"/>
    </row>
    <row r="273" spans="1:25" x14ac:dyDescent="0.3">
      <c r="A273" s="25"/>
      <c r="B273" s="26"/>
      <c r="C273" s="26"/>
      <c r="D273" s="26"/>
      <c r="E273" s="225" t="s">
        <v>349</v>
      </c>
      <c r="F273" s="225"/>
      <c r="G273" s="225"/>
      <c r="H273" s="225"/>
      <c r="I273" s="225"/>
      <c r="J273" s="225"/>
      <c r="K273" s="225"/>
      <c r="L273" s="225"/>
      <c r="M273" s="225"/>
      <c r="N273" s="31"/>
      <c r="O273" s="31"/>
      <c r="P273" s="26"/>
      <c r="Q273" s="26"/>
      <c r="R273" s="26"/>
      <c r="S273" s="27"/>
      <c r="T273" s="54"/>
      <c r="U273" s="54"/>
      <c r="V273" s="40"/>
      <c r="W273" s="7"/>
      <c r="X273" s="7"/>
      <c r="Y273" s="7"/>
    </row>
    <row r="274" spans="1:25" ht="13.5" thickBot="1" x14ac:dyDescent="0.35">
      <c r="A274" s="59"/>
      <c r="B274" s="60"/>
      <c r="C274" s="32"/>
      <c r="D274" s="32"/>
      <c r="E274" s="32"/>
      <c r="F274" s="61"/>
      <c r="G274" s="61"/>
      <c r="H274" s="61"/>
      <c r="I274" s="61"/>
      <c r="J274" s="61"/>
      <c r="K274" s="61"/>
      <c r="L274" s="32"/>
      <c r="M274" s="32"/>
      <c r="N274" s="32"/>
      <c r="O274" s="32"/>
      <c r="P274" s="32"/>
      <c r="Q274" s="32"/>
      <c r="R274" s="32"/>
      <c r="S274" s="32"/>
      <c r="T274" s="62"/>
      <c r="U274" s="62"/>
      <c r="V274" s="42"/>
    </row>
    <row r="275" spans="1:25" ht="13.5" thickBot="1" x14ac:dyDescent="0.35"/>
    <row r="276" spans="1:25" x14ac:dyDescent="0.3">
      <c r="A276" s="280"/>
      <c r="B276" s="281"/>
      <c r="C276" s="281"/>
      <c r="D276" s="282"/>
      <c r="E276" s="289" t="s">
        <v>0</v>
      </c>
      <c r="F276" s="290"/>
      <c r="G276" s="290"/>
      <c r="H276" s="290"/>
      <c r="I276" s="290"/>
      <c r="J276" s="290"/>
      <c r="K276" s="290"/>
      <c r="L276" s="290"/>
      <c r="M276" s="290"/>
      <c r="N276" s="290"/>
      <c r="O276" s="290"/>
      <c r="P276" s="290"/>
      <c r="Q276" s="290"/>
      <c r="R276" s="290"/>
      <c r="S276" s="291"/>
      <c r="T276" s="295" t="s">
        <v>41</v>
      </c>
      <c r="U276" s="296"/>
      <c r="V276" s="297"/>
    </row>
    <row r="277" spans="1:25" ht="21.75" customHeight="1" thickBot="1" x14ac:dyDescent="0.35">
      <c r="A277" s="283"/>
      <c r="B277" s="284"/>
      <c r="C277" s="284"/>
      <c r="D277" s="285"/>
      <c r="E277" s="292"/>
      <c r="F277" s="293"/>
      <c r="G277" s="293"/>
      <c r="H277" s="293"/>
      <c r="I277" s="293"/>
      <c r="J277" s="293"/>
      <c r="K277" s="293"/>
      <c r="L277" s="293"/>
      <c r="M277" s="293"/>
      <c r="N277" s="293"/>
      <c r="O277" s="293"/>
      <c r="P277" s="293"/>
      <c r="Q277" s="293"/>
      <c r="R277" s="293"/>
      <c r="S277" s="294"/>
      <c r="T277" s="298"/>
      <c r="U277" s="299"/>
      <c r="V277" s="300"/>
    </row>
    <row r="278" spans="1:25" ht="15" thickBot="1" x14ac:dyDescent="0.4">
      <c r="A278" s="283"/>
      <c r="B278" s="284"/>
      <c r="C278" s="284"/>
      <c r="D278" s="285"/>
      <c r="E278" s="301"/>
      <c r="F278" s="302"/>
      <c r="G278" s="302"/>
      <c r="H278" s="302"/>
      <c r="I278" s="302"/>
      <c r="J278" s="302"/>
      <c r="K278" s="302"/>
      <c r="L278" s="302"/>
      <c r="M278" s="302"/>
      <c r="N278" s="302"/>
      <c r="O278" s="302"/>
      <c r="P278" s="302"/>
      <c r="Q278" s="302"/>
      <c r="R278" s="302"/>
      <c r="S278" s="302"/>
      <c r="T278" s="302"/>
      <c r="U278" s="302"/>
      <c r="V278" s="303"/>
    </row>
    <row r="279" spans="1:25" ht="15" thickBot="1" x14ac:dyDescent="0.35">
      <c r="A279" s="283"/>
      <c r="B279" s="284"/>
      <c r="C279" s="284"/>
      <c r="D279" s="285"/>
      <c r="E279" s="304" t="s">
        <v>360</v>
      </c>
      <c r="F279" s="305"/>
      <c r="G279" s="305"/>
      <c r="H279" s="305"/>
      <c r="I279" s="305"/>
      <c r="J279" s="305"/>
      <c r="K279" s="305"/>
      <c r="L279" s="305"/>
      <c r="M279" s="305"/>
      <c r="N279" s="305"/>
      <c r="O279" s="305"/>
      <c r="P279" s="305"/>
      <c r="Q279" s="305"/>
      <c r="R279" s="305"/>
      <c r="S279" s="305"/>
      <c r="T279" s="305"/>
      <c r="U279" s="305"/>
      <c r="V279" s="306"/>
    </row>
    <row r="280" spans="1:25" ht="15" thickBot="1" x14ac:dyDescent="0.35">
      <c r="A280" s="286"/>
      <c r="B280" s="287"/>
      <c r="C280" s="287"/>
      <c r="D280" s="288"/>
      <c r="E280" s="307"/>
      <c r="F280" s="308"/>
      <c r="G280" s="308"/>
      <c r="H280" s="308"/>
      <c r="I280" s="308"/>
      <c r="J280" s="308"/>
      <c r="K280" s="308"/>
      <c r="L280" s="308"/>
      <c r="M280" s="308"/>
      <c r="N280" s="308"/>
      <c r="O280" s="308"/>
      <c r="P280" s="308"/>
      <c r="Q280" s="308"/>
      <c r="R280" s="308"/>
      <c r="S280" s="308"/>
      <c r="T280" s="308"/>
      <c r="U280" s="308"/>
      <c r="V280" s="309"/>
    </row>
    <row r="281" spans="1:25" ht="14.5" x14ac:dyDescent="0.35">
      <c r="A281" s="310" t="s">
        <v>1</v>
      </c>
      <c r="B281" s="311"/>
      <c r="C281" s="311"/>
      <c r="D281" s="311"/>
      <c r="E281" s="311"/>
      <c r="F281" s="311"/>
      <c r="G281" s="311"/>
      <c r="H281" s="311"/>
      <c r="I281" s="311"/>
      <c r="J281" s="311"/>
      <c r="K281" s="311"/>
      <c r="L281" s="311"/>
      <c r="M281" s="311"/>
      <c r="N281" s="311"/>
      <c r="O281" s="311"/>
      <c r="P281" s="311"/>
      <c r="Q281" s="311"/>
      <c r="R281" s="311"/>
      <c r="S281" s="311"/>
      <c r="T281" s="311"/>
      <c r="U281" s="311"/>
      <c r="V281" s="312"/>
    </row>
    <row r="282" spans="1:25" x14ac:dyDescent="0.3">
      <c r="A282" s="313" t="s">
        <v>2</v>
      </c>
      <c r="B282" s="314"/>
      <c r="C282" s="314"/>
      <c r="D282" s="314"/>
      <c r="E282" s="5" t="s">
        <v>3</v>
      </c>
      <c r="F282" s="6"/>
      <c r="G282" s="6"/>
      <c r="H282" s="6"/>
      <c r="I282" s="6"/>
      <c r="J282" s="315" t="s">
        <v>4</v>
      </c>
      <c r="K282" s="315"/>
      <c r="L282" s="315"/>
      <c r="M282" s="315"/>
      <c r="N282" s="315"/>
      <c r="O282" s="315"/>
      <c r="P282" s="315" t="s">
        <v>5</v>
      </c>
      <c r="Q282" s="315"/>
      <c r="R282" s="315"/>
      <c r="S282" s="315"/>
      <c r="T282" s="315"/>
      <c r="U282" s="315"/>
      <c r="V282" s="316"/>
    </row>
    <row r="283" spans="1:25" ht="37.5" customHeight="1" x14ac:dyDescent="0.3">
      <c r="A283" s="317" t="s">
        <v>6</v>
      </c>
      <c r="B283" s="318"/>
      <c r="C283" s="318"/>
      <c r="D283" s="319"/>
      <c r="E283" s="320" t="s">
        <v>359</v>
      </c>
      <c r="F283" s="320"/>
      <c r="G283" s="320"/>
      <c r="H283" s="320"/>
      <c r="I283" s="320"/>
      <c r="J283" s="320"/>
      <c r="K283" s="320"/>
      <c r="L283" s="320"/>
      <c r="M283" s="320"/>
      <c r="N283" s="320"/>
      <c r="O283" s="320"/>
      <c r="P283" s="320"/>
      <c r="Q283" s="320"/>
      <c r="R283" s="320"/>
      <c r="S283" s="320"/>
      <c r="T283" s="320"/>
      <c r="U283" s="320"/>
      <c r="V283" s="321"/>
    </row>
    <row r="284" spans="1:25" x14ac:dyDescent="0.3">
      <c r="A284" s="322" t="s">
        <v>7</v>
      </c>
      <c r="B284" s="323"/>
      <c r="C284" s="323"/>
      <c r="D284" s="323"/>
      <c r="E284" s="324"/>
      <c r="F284" s="324"/>
      <c r="G284" s="324"/>
      <c r="H284" s="324"/>
      <c r="I284" s="324"/>
      <c r="J284" s="324"/>
      <c r="K284" s="324"/>
      <c r="L284" s="324"/>
      <c r="M284" s="324"/>
      <c r="N284" s="324"/>
      <c r="O284" s="324"/>
      <c r="P284" s="324"/>
      <c r="Q284" s="324"/>
      <c r="R284" s="324"/>
      <c r="S284" s="324"/>
      <c r="T284" s="324"/>
      <c r="U284" s="324"/>
      <c r="V284" s="325"/>
    </row>
    <row r="285" spans="1:25" x14ac:dyDescent="0.3">
      <c r="A285" s="322" t="s">
        <v>8</v>
      </c>
      <c r="B285" s="323"/>
      <c r="C285" s="323"/>
      <c r="D285" s="323"/>
      <c r="E285" s="324"/>
      <c r="F285" s="324"/>
      <c r="G285" s="324"/>
      <c r="H285" s="324"/>
      <c r="I285" s="324"/>
      <c r="J285" s="324"/>
      <c r="K285" s="324"/>
      <c r="L285" s="324"/>
      <c r="M285" s="324"/>
      <c r="N285" s="324"/>
      <c r="O285" s="324"/>
      <c r="P285" s="324"/>
      <c r="Q285" s="324"/>
      <c r="R285" s="324"/>
      <c r="S285" s="324"/>
      <c r="T285" s="324"/>
      <c r="U285" s="324"/>
      <c r="V285" s="325"/>
    </row>
    <row r="286" spans="1:25" x14ac:dyDescent="0.3">
      <c r="A286" s="322" t="s">
        <v>9</v>
      </c>
      <c r="B286" s="323"/>
      <c r="C286" s="323"/>
      <c r="D286" s="323"/>
      <c r="E286" s="324"/>
      <c r="F286" s="324"/>
      <c r="G286" s="324"/>
      <c r="H286" s="324"/>
      <c r="I286" s="324"/>
      <c r="J286" s="324"/>
      <c r="K286" s="324"/>
      <c r="L286" s="324"/>
      <c r="M286" s="324"/>
      <c r="N286" s="324"/>
      <c r="O286" s="324"/>
      <c r="P286" s="324"/>
      <c r="Q286" s="324"/>
      <c r="R286" s="324"/>
      <c r="S286" s="324"/>
      <c r="T286" s="324"/>
      <c r="U286" s="324"/>
      <c r="V286" s="325"/>
    </row>
    <row r="287" spans="1:25" x14ac:dyDescent="0.3">
      <c r="A287" s="9"/>
      <c r="B287" s="10"/>
      <c r="C287" s="10"/>
      <c r="D287" s="48"/>
      <c r="E287" s="48"/>
      <c r="F287" s="48"/>
      <c r="G287" s="48"/>
      <c r="H287" s="48"/>
      <c r="I287" s="48"/>
      <c r="J287" s="48"/>
      <c r="K287" s="48"/>
      <c r="L287" s="48"/>
      <c r="M287" s="48"/>
      <c r="N287" s="48"/>
      <c r="O287" s="48"/>
      <c r="P287" s="48"/>
      <c r="Q287" s="48"/>
      <c r="R287" s="48"/>
      <c r="S287" s="48"/>
      <c r="T287" s="49"/>
      <c r="U287" s="49"/>
      <c r="V287" s="34"/>
    </row>
    <row r="288" spans="1:25" ht="14.5" x14ac:dyDescent="0.35">
      <c r="A288" s="263" t="s">
        <v>10</v>
      </c>
      <c r="B288" s="264"/>
      <c r="C288" s="264"/>
      <c r="D288" s="264"/>
      <c r="E288" s="264"/>
      <c r="F288" s="264"/>
      <c r="G288" s="264"/>
      <c r="H288" s="264"/>
      <c r="I288" s="264"/>
      <c r="J288" s="264"/>
      <c r="K288" s="264"/>
      <c r="L288" s="264"/>
      <c r="M288" s="264"/>
      <c r="N288" s="264"/>
      <c r="O288" s="264"/>
      <c r="P288" s="264"/>
      <c r="Q288" s="264"/>
      <c r="R288" s="264"/>
      <c r="S288" s="264"/>
      <c r="T288" s="264"/>
      <c r="U288" s="264"/>
      <c r="V288" s="265"/>
    </row>
    <row r="289" spans="1:22" x14ac:dyDescent="0.3">
      <c r="A289" s="266" t="s">
        <v>11</v>
      </c>
      <c r="B289" s="267"/>
      <c r="C289" s="267" t="s">
        <v>12</v>
      </c>
      <c r="D289" s="267"/>
      <c r="E289" s="267"/>
      <c r="F289" s="267"/>
      <c r="G289" s="267"/>
      <c r="H289" s="267"/>
      <c r="I289" s="267"/>
      <c r="J289" s="267"/>
      <c r="K289" s="267"/>
      <c r="L289" s="267"/>
      <c r="M289" s="267"/>
      <c r="N289" s="267"/>
      <c r="O289" s="267"/>
      <c r="P289" s="267"/>
      <c r="Q289" s="267"/>
      <c r="R289" s="267" t="s">
        <v>13</v>
      </c>
      <c r="S289" s="267"/>
      <c r="T289" s="268" t="s">
        <v>14</v>
      </c>
      <c r="U289" s="268"/>
      <c r="V289" s="269"/>
    </row>
    <row r="290" spans="1:22" ht="14.5" x14ac:dyDescent="0.35">
      <c r="A290" s="328">
        <v>6</v>
      </c>
      <c r="B290" s="329"/>
      <c r="C290" s="330" t="s">
        <v>131</v>
      </c>
      <c r="D290" s="331"/>
      <c r="E290" s="331"/>
      <c r="F290" s="331"/>
      <c r="G290" s="331"/>
      <c r="H290" s="331"/>
      <c r="I290" s="331"/>
      <c r="J290" s="331"/>
      <c r="K290" s="331"/>
      <c r="L290" s="331"/>
      <c r="M290" s="331"/>
      <c r="N290" s="331"/>
      <c r="O290" s="331"/>
      <c r="P290" s="331"/>
      <c r="Q290" s="331"/>
      <c r="R290" s="331" t="s">
        <v>53</v>
      </c>
      <c r="S290" s="331"/>
      <c r="T290" s="332">
        <f>130*0.3</f>
        <v>39</v>
      </c>
      <c r="U290" s="332"/>
      <c r="V290" s="333"/>
    </row>
    <row r="291" spans="1:22" x14ac:dyDescent="0.3">
      <c r="A291" s="11"/>
      <c r="B291" s="50"/>
      <c r="C291" s="50"/>
      <c r="D291" s="50"/>
      <c r="E291" s="50"/>
      <c r="F291" s="50"/>
      <c r="G291" s="50"/>
      <c r="H291" s="50"/>
      <c r="I291" s="50"/>
      <c r="J291" s="50"/>
      <c r="K291" s="50"/>
      <c r="L291" s="50"/>
      <c r="M291" s="50"/>
      <c r="N291" s="50"/>
      <c r="O291" s="50"/>
      <c r="P291" s="50"/>
      <c r="Q291" s="50"/>
      <c r="R291" s="50"/>
      <c r="S291" s="50"/>
      <c r="T291" s="51"/>
      <c r="U291" s="51"/>
      <c r="V291" s="35"/>
    </row>
    <row r="292" spans="1:22" x14ac:dyDescent="0.3">
      <c r="A292" s="243" t="s">
        <v>15</v>
      </c>
      <c r="B292" s="244"/>
      <c r="C292" s="244"/>
      <c r="D292" s="244"/>
      <c r="E292" s="244"/>
      <c r="F292" s="244"/>
      <c r="G292" s="244"/>
      <c r="H292" s="244"/>
      <c r="I292" s="244"/>
      <c r="J292" s="244"/>
      <c r="K292" s="244"/>
      <c r="L292" s="244"/>
      <c r="M292" s="244"/>
      <c r="N292" s="244"/>
      <c r="O292" s="244"/>
      <c r="P292" s="244"/>
      <c r="Q292" s="244"/>
      <c r="R292" s="244"/>
      <c r="S292" s="244"/>
      <c r="T292" s="244"/>
      <c r="U292" s="244"/>
      <c r="V292" s="245"/>
    </row>
    <row r="293" spans="1:22" x14ac:dyDescent="0.3">
      <c r="A293" s="233" t="s">
        <v>12</v>
      </c>
      <c r="B293" s="234"/>
      <c r="C293" s="234"/>
      <c r="D293" s="234"/>
      <c r="E293" s="234"/>
      <c r="F293" s="234"/>
      <c r="G293" s="234"/>
      <c r="H293" s="234" t="s">
        <v>16</v>
      </c>
      <c r="I293" s="234"/>
      <c r="J293" s="234"/>
      <c r="K293" s="234" t="s">
        <v>17</v>
      </c>
      <c r="L293" s="234"/>
      <c r="M293" s="234"/>
      <c r="N293" s="234"/>
      <c r="O293" s="234" t="s">
        <v>18</v>
      </c>
      <c r="P293" s="234"/>
      <c r="Q293" s="234"/>
      <c r="R293" s="234" t="s">
        <v>19</v>
      </c>
      <c r="S293" s="234"/>
      <c r="T293" s="235" t="s">
        <v>20</v>
      </c>
      <c r="U293" s="235"/>
      <c r="V293" s="236"/>
    </row>
    <row r="294" spans="1:22" x14ac:dyDescent="0.3">
      <c r="A294" s="233" t="s">
        <v>105</v>
      </c>
      <c r="B294" s="234"/>
      <c r="C294" s="234"/>
      <c r="D294" s="234"/>
      <c r="E294" s="234"/>
      <c r="F294" s="234"/>
      <c r="G294" s="234"/>
      <c r="H294" s="234"/>
      <c r="I294" s="234"/>
      <c r="J294" s="234"/>
      <c r="K294" s="234" t="s">
        <v>106</v>
      </c>
      <c r="L294" s="234"/>
      <c r="M294" s="234"/>
      <c r="N294" s="234"/>
      <c r="O294" s="246">
        <f>+T294/R294</f>
        <v>480043.99999999994</v>
      </c>
      <c r="P294" s="246"/>
      <c r="Q294" s="246"/>
      <c r="R294" s="234">
        <v>5.0000000000000001E-3</v>
      </c>
      <c r="S294" s="234"/>
      <c r="T294" s="235">
        <v>2400.2199999999998</v>
      </c>
      <c r="U294" s="235"/>
      <c r="V294" s="236"/>
    </row>
    <row r="295" spans="1:22" x14ac:dyDescent="0.3">
      <c r="A295" s="233" t="s">
        <v>120</v>
      </c>
      <c r="B295" s="234"/>
      <c r="C295" s="234"/>
      <c r="D295" s="234"/>
      <c r="E295" s="234"/>
      <c r="F295" s="234"/>
      <c r="G295" s="234"/>
      <c r="H295" s="234"/>
      <c r="I295" s="234"/>
      <c r="J295" s="234"/>
      <c r="K295" s="234"/>
      <c r="L295" s="234"/>
      <c r="M295" s="234"/>
      <c r="N295" s="234"/>
      <c r="O295" s="246"/>
      <c r="P295" s="246"/>
      <c r="Q295" s="246"/>
      <c r="R295" s="279">
        <v>0.03</v>
      </c>
      <c r="S295" s="258"/>
      <c r="T295" s="235">
        <f>+R295*T318</f>
        <v>1166.46</v>
      </c>
      <c r="U295" s="235"/>
      <c r="V295" s="236"/>
    </row>
    <row r="296" spans="1:22" x14ac:dyDescent="0.3">
      <c r="A296" s="233"/>
      <c r="B296" s="234"/>
      <c r="C296" s="234"/>
      <c r="D296" s="234"/>
      <c r="E296" s="234"/>
      <c r="F296" s="234"/>
      <c r="G296" s="234"/>
      <c r="H296" s="234"/>
      <c r="I296" s="234"/>
      <c r="J296" s="234"/>
      <c r="K296" s="234"/>
      <c r="L296" s="234"/>
      <c r="M296" s="234"/>
      <c r="N296" s="234"/>
      <c r="O296" s="234"/>
      <c r="P296" s="234"/>
      <c r="Q296" s="234"/>
      <c r="R296" s="234"/>
      <c r="S296" s="234"/>
      <c r="T296" s="235"/>
      <c r="U296" s="235"/>
      <c r="V296" s="236"/>
    </row>
    <row r="297" spans="1:22" x14ac:dyDescent="0.3">
      <c r="A297" s="237" t="s">
        <v>21</v>
      </c>
      <c r="B297" s="238"/>
      <c r="C297" s="238"/>
      <c r="D297" s="238"/>
      <c r="E297" s="238"/>
      <c r="F297" s="238"/>
      <c r="G297" s="238"/>
      <c r="H297" s="238"/>
      <c r="I297" s="238"/>
      <c r="J297" s="238"/>
      <c r="K297" s="238"/>
      <c r="L297" s="238"/>
      <c r="M297" s="238"/>
      <c r="N297" s="238"/>
      <c r="O297" s="238"/>
      <c r="P297" s="238"/>
      <c r="Q297" s="238"/>
      <c r="R297" s="238"/>
      <c r="S297" s="238"/>
      <c r="T297" s="235">
        <f>T295+T294</f>
        <v>3566.68</v>
      </c>
      <c r="U297" s="235"/>
      <c r="V297" s="236"/>
    </row>
    <row r="298" spans="1:22" x14ac:dyDescent="0.3">
      <c r="A298" s="12"/>
      <c r="B298" s="13"/>
      <c r="C298" s="13"/>
      <c r="D298" s="13"/>
      <c r="E298" s="13"/>
      <c r="F298" s="13"/>
      <c r="G298" s="13"/>
      <c r="H298" s="13"/>
      <c r="I298" s="13"/>
      <c r="J298" s="13"/>
      <c r="K298" s="13"/>
      <c r="L298" s="13"/>
      <c r="M298" s="13"/>
      <c r="N298" s="13"/>
      <c r="O298" s="13"/>
      <c r="P298" s="13"/>
      <c r="Q298" s="13"/>
      <c r="R298" s="13"/>
      <c r="S298" s="14"/>
      <c r="T298" s="36"/>
      <c r="U298" s="36"/>
      <c r="V298" s="37"/>
    </row>
    <row r="299" spans="1:22" x14ac:dyDescent="0.3">
      <c r="A299" s="243" t="s">
        <v>22</v>
      </c>
      <c r="B299" s="244"/>
      <c r="C299" s="244"/>
      <c r="D299" s="244"/>
      <c r="E299" s="244"/>
      <c r="F299" s="244"/>
      <c r="G299" s="244"/>
      <c r="H299" s="244"/>
      <c r="I299" s="244"/>
      <c r="J299" s="244"/>
      <c r="K299" s="244"/>
      <c r="L299" s="244"/>
      <c r="M299" s="244"/>
      <c r="N299" s="244"/>
      <c r="O299" s="244"/>
      <c r="P299" s="244"/>
      <c r="Q299" s="244"/>
      <c r="R299" s="244"/>
      <c r="S299" s="244"/>
      <c r="T299" s="244"/>
      <c r="U299" s="244"/>
      <c r="V299" s="245"/>
    </row>
    <row r="300" spans="1:22" x14ac:dyDescent="0.3">
      <c r="A300" s="259" t="s">
        <v>12</v>
      </c>
      <c r="B300" s="260"/>
      <c r="C300" s="260"/>
      <c r="D300" s="260"/>
      <c r="E300" s="260"/>
      <c r="F300" s="260"/>
      <c r="G300" s="260"/>
      <c r="H300" s="260"/>
      <c r="I300" s="260"/>
      <c r="J300" s="260"/>
      <c r="K300" s="260"/>
      <c r="L300" s="260"/>
      <c r="M300" s="260" t="s">
        <v>13</v>
      </c>
      <c r="N300" s="260"/>
      <c r="O300" s="260" t="s">
        <v>14</v>
      </c>
      <c r="P300" s="260"/>
      <c r="Q300" s="260" t="s">
        <v>23</v>
      </c>
      <c r="R300" s="260"/>
      <c r="S300" s="260"/>
      <c r="T300" s="261" t="s">
        <v>24</v>
      </c>
      <c r="U300" s="261"/>
      <c r="V300" s="262"/>
    </row>
    <row r="301" spans="1:22" x14ac:dyDescent="0.3">
      <c r="A301" s="259"/>
      <c r="B301" s="260"/>
      <c r="C301" s="260"/>
      <c r="D301" s="260"/>
      <c r="E301" s="260"/>
      <c r="F301" s="260"/>
      <c r="G301" s="260"/>
      <c r="H301" s="260"/>
      <c r="I301" s="260"/>
      <c r="J301" s="260"/>
      <c r="K301" s="260"/>
      <c r="L301" s="260"/>
      <c r="M301" s="260"/>
      <c r="N301" s="260"/>
      <c r="O301" s="260"/>
      <c r="P301" s="260"/>
      <c r="Q301" s="261"/>
      <c r="R301" s="261"/>
      <c r="S301" s="261"/>
      <c r="T301" s="261"/>
      <c r="U301" s="261"/>
      <c r="V301" s="262"/>
    </row>
    <row r="302" spans="1:22" x14ac:dyDescent="0.3">
      <c r="A302" s="259"/>
      <c r="B302" s="260"/>
      <c r="C302" s="260"/>
      <c r="D302" s="260"/>
      <c r="E302" s="260"/>
      <c r="F302" s="260"/>
      <c r="G302" s="260"/>
      <c r="H302" s="260"/>
      <c r="I302" s="260"/>
      <c r="J302" s="260"/>
      <c r="K302" s="260"/>
      <c r="L302" s="260"/>
      <c r="M302" s="260"/>
      <c r="N302" s="260"/>
      <c r="O302" s="260"/>
      <c r="P302" s="260"/>
      <c r="Q302" s="261"/>
      <c r="R302" s="261"/>
      <c r="S302" s="261"/>
      <c r="T302" s="261"/>
      <c r="U302" s="261"/>
      <c r="V302" s="262"/>
    </row>
    <row r="303" spans="1:22" x14ac:dyDescent="0.3">
      <c r="A303" s="259"/>
      <c r="B303" s="260"/>
      <c r="C303" s="260"/>
      <c r="D303" s="260"/>
      <c r="E303" s="260"/>
      <c r="F303" s="260"/>
      <c r="G303" s="260"/>
      <c r="H303" s="260"/>
      <c r="I303" s="260"/>
      <c r="J303" s="260"/>
      <c r="K303" s="260"/>
      <c r="L303" s="260"/>
      <c r="M303" s="260"/>
      <c r="N303" s="260"/>
      <c r="O303" s="260"/>
      <c r="P303" s="260"/>
      <c r="Q303" s="261"/>
      <c r="R303" s="261"/>
      <c r="S303" s="261"/>
      <c r="T303" s="261"/>
      <c r="U303" s="261"/>
      <c r="V303" s="262"/>
    </row>
    <row r="304" spans="1:22" x14ac:dyDescent="0.3">
      <c r="A304" s="237"/>
      <c r="B304" s="238"/>
      <c r="C304" s="238"/>
      <c r="D304" s="238"/>
      <c r="E304" s="238"/>
      <c r="F304" s="238"/>
      <c r="G304" s="238"/>
      <c r="H304" s="238"/>
      <c r="I304" s="238"/>
      <c r="J304" s="238"/>
      <c r="K304" s="238"/>
      <c r="L304" s="238"/>
      <c r="M304" s="238"/>
      <c r="N304" s="238"/>
      <c r="O304" s="238"/>
      <c r="P304" s="238"/>
      <c r="Q304" s="238"/>
      <c r="R304" s="238"/>
      <c r="S304" s="238"/>
      <c r="T304" s="235"/>
      <c r="U304" s="235"/>
      <c r="V304" s="236"/>
    </row>
    <row r="305" spans="1:22" x14ac:dyDescent="0.3">
      <c r="A305" s="15"/>
      <c r="B305" s="16"/>
      <c r="C305" s="16"/>
      <c r="D305" s="16"/>
      <c r="E305" s="16"/>
      <c r="F305" s="16"/>
      <c r="G305" s="16"/>
      <c r="H305" s="16"/>
      <c r="I305" s="16"/>
      <c r="J305" s="16"/>
      <c r="K305" s="16"/>
      <c r="L305" s="16"/>
      <c r="M305" s="16"/>
      <c r="N305" s="16"/>
      <c r="O305" s="16"/>
      <c r="P305" s="16"/>
      <c r="Q305" s="16"/>
      <c r="R305" s="16"/>
      <c r="S305" s="14"/>
      <c r="T305" s="36"/>
      <c r="U305" s="36"/>
      <c r="V305" s="37"/>
    </row>
    <row r="306" spans="1:22" x14ac:dyDescent="0.3">
      <c r="A306" s="243" t="s">
        <v>25</v>
      </c>
      <c r="B306" s="244"/>
      <c r="C306" s="244"/>
      <c r="D306" s="244"/>
      <c r="E306" s="244"/>
      <c r="F306" s="244"/>
      <c r="G306" s="244"/>
      <c r="H306" s="244"/>
      <c r="I306" s="244"/>
      <c r="J306" s="244"/>
      <c r="K306" s="244"/>
      <c r="L306" s="244"/>
      <c r="M306" s="244"/>
      <c r="N306" s="244"/>
      <c r="O306" s="244"/>
      <c r="P306" s="244"/>
      <c r="Q306" s="244"/>
      <c r="R306" s="244"/>
      <c r="S306" s="244"/>
      <c r="T306" s="244"/>
      <c r="U306" s="244"/>
      <c r="V306" s="245"/>
    </row>
    <row r="307" spans="1:22" x14ac:dyDescent="0.3">
      <c r="A307" s="233" t="s">
        <v>26</v>
      </c>
      <c r="B307" s="234"/>
      <c r="C307" s="234"/>
      <c r="D307" s="234"/>
      <c r="E307" s="234"/>
      <c r="F307" s="234"/>
      <c r="G307" s="234"/>
      <c r="H307" s="234"/>
      <c r="I307" s="234"/>
      <c r="J307" s="234"/>
      <c r="K307" s="234" t="s">
        <v>27</v>
      </c>
      <c r="L307" s="234"/>
      <c r="M307" s="234" t="s">
        <v>28</v>
      </c>
      <c r="N307" s="234"/>
      <c r="O307" s="234" t="s">
        <v>29</v>
      </c>
      <c r="P307" s="234"/>
      <c r="Q307" s="234"/>
      <c r="R307" s="234" t="s">
        <v>30</v>
      </c>
      <c r="S307" s="234"/>
      <c r="T307" s="235" t="s">
        <v>20</v>
      </c>
      <c r="U307" s="235"/>
      <c r="V307" s="236"/>
    </row>
    <row r="308" spans="1:22" x14ac:dyDescent="0.3">
      <c r="A308" s="233"/>
      <c r="B308" s="234"/>
      <c r="C308" s="234"/>
      <c r="D308" s="234"/>
      <c r="E308" s="234"/>
      <c r="F308" s="234"/>
      <c r="G308" s="234"/>
      <c r="H308" s="234"/>
      <c r="I308" s="234"/>
      <c r="J308" s="234"/>
      <c r="K308" s="234"/>
      <c r="L308" s="234"/>
      <c r="M308" s="234"/>
      <c r="N308" s="234"/>
      <c r="O308" s="234"/>
      <c r="P308" s="234"/>
      <c r="Q308" s="234"/>
      <c r="R308" s="234"/>
      <c r="S308" s="234"/>
      <c r="T308" s="235"/>
      <c r="U308" s="235"/>
      <c r="V308" s="236"/>
    </row>
    <row r="309" spans="1:22" x14ac:dyDescent="0.3">
      <c r="A309" s="233"/>
      <c r="B309" s="234"/>
      <c r="C309" s="234"/>
      <c r="D309" s="234"/>
      <c r="E309" s="234"/>
      <c r="F309" s="234"/>
      <c r="G309" s="234"/>
      <c r="H309" s="234"/>
      <c r="I309" s="234"/>
      <c r="J309" s="234"/>
      <c r="K309" s="234"/>
      <c r="L309" s="234"/>
      <c r="M309" s="234"/>
      <c r="N309" s="234"/>
      <c r="O309" s="234"/>
      <c r="P309" s="234"/>
      <c r="Q309" s="234"/>
      <c r="R309" s="234"/>
      <c r="S309" s="234"/>
      <c r="T309" s="235"/>
      <c r="U309" s="235"/>
      <c r="V309" s="236"/>
    </row>
    <row r="310" spans="1:22" x14ac:dyDescent="0.3">
      <c r="A310" s="233"/>
      <c r="B310" s="234"/>
      <c r="C310" s="234"/>
      <c r="D310" s="234"/>
      <c r="E310" s="234"/>
      <c r="F310" s="234"/>
      <c r="G310" s="234"/>
      <c r="H310" s="234"/>
      <c r="I310" s="234"/>
      <c r="J310" s="234"/>
      <c r="K310" s="234"/>
      <c r="L310" s="234"/>
      <c r="M310" s="234"/>
      <c r="N310" s="234"/>
      <c r="O310" s="234"/>
      <c r="P310" s="234"/>
      <c r="Q310" s="234"/>
      <c r="R310" s="234"/>
      <c r="S310" s="234"/>
      <c r="T310" s="235"/>
      <c r="U310" s="235"/>
      <c r="V310" s="236"/>
    </row>
    <row r="311" spans="1:22" x14ac:dyDescent="0.3">
      <c r="A311" s="237" t="s">
        <v>21</v>
      </c>
      <c r="B311" s="238"/>
      <c r="C311" s="238"/>
      <c r="D311" s="238"/>
      <c r="E311" s="238"/>
      <c r="F311" s="238"/>
      <c r="G311" s="238"/>
      <c r="H311" s="238"/>
      <c r="I311" s="238"/>
      <c r="J311" s="238"/>
      <c r="K311" s="238"/>
      <c r="L311" s="238"/>
      <c r="M311" s="238"/>
      <c r="N311" s="238"/>
      <c r="O311" s="238"/>
      <c r="P311" s="238"/>
      <c r="Q311" s="238"/>
      <c r="R311" s="238"/>
      <c r="S311" s="238"/>
      <c r="T311" s="235">
        <f>+T308</f>
        <v>0</v>
      </c>
      <c r="U311" s="235"/>
      <c r="V311" s="236"/>
    </row>
    <row r="312" spans="1:22" x14ac:dyDescent="0.3">
      <c r="A312" s="12"/>
      <c r="B312" s="13"/>
      <c r="C312" s="13"/>
      <c r="D312" s="13"/>
      <c r="E312" s="13"/>
      <c r="F312" s="13"/>
      <c r="G312" s="13"/>
      <c r="H312" s="13"/>
      <c r="I312" s="13"/>
      <c r="J312" s="13"/>
      <c r="K312" s="13"/>
      <c r="L312" s="13"/>
      <c r="M312" s="13"/>
      <c r="N312" s="13"/>
      <c r="O312" s="13"/>
      <c r="P312" s="13"/>
      <c r="Q312" s="13"/>
      <c r="R312" s="13"/>
      <c r="S312" s="14"/>
      <c r="T312" s="36"/>
      <c r="U312" s="36"/>
      <c r="V312" s="37"/>
    </row>
    <row r="313" spans="1:22" x14ac:dyDescent="0.3">
      <c r="A313" s="243" t="s">
        <v>31</v>
      </c>
      <c r="B313" s="244"/>
      <c r="C313" s="244"/>
      <c r="D313" s="244"/>
      <c r="E313" s="244"/>
      <c r="F313" s="244"/>
      <c r="G313" s="244"/>
      <c r="H313" s="244"/>
      <c r="I313" s="244"/>
      <c r="J313" s="244"/>
      <c r="K313" s="244"/>
      <c r="L313" s="244"/>
      <c r="M313" s="244"/>
      <c r="N313" s="244"/>
      <c r="O313" s="244"/>
      <c r="P313" s="244"/>
      <c r="Q313" s="244"/>
      <c r="R313" s="244"/>
      <c r="S313" s="244"/>
      <c r="T313" s="244"/>
      <c r="U313" s="244"/>
      <c r="V313" s="245"/>
    </row>
    <row r="314" spans="1:22" x14ac:dyDescent="0.3">
      <c r="A314" s="233" t="s">
        <v>32</v>
      </c>
      <c r="B314" s="234"/>
      <c r="C314" s="234"/>
      <c r="D314" s="234"/>
      <c r="E314" s="234"/>
      <c r="F314" s="234"/>
      <c r="G314" s="234"/>
      <c r="H314" s="234"/>
      <c r="I314" s="234"/>
      <c r="J314" s="234" t="s">
        <v>33</v>
      </c>
      <c r="K314" s="234"/>
      <c r="L314" s="234" t="s">
        <v>34</v>
      </c>
      <c r="M314" s="234"/>
      <c r="N314" s="234" t="s">
        <v>54</v>
      </c>
      <c r="O314" s="234"/>
      <c r="P314" s="234"/>
      <c r="Q314" s="234" t="s">
        <v>19</v>
      </c>
      <c r="R314" s="234"/>
      <c r="S314" s="234"/>
      <c r="T314" s="235" t="s">
        <v>20</v>
      </c>
      <c r="U314" s="235"/>
      <c r="V314" s="236"/>
    </row>
    <row r="315" spans="1:22" x14ac:dyDescent="0.3">
      <c r="A315" s="233" t="s">
        <v>42</v>
      </c>
      <c r="B315" s="234"/>
      <c r="C315" s="234"/>
      <c r="D315" s="234"/>
      <c r="E315" s="234"/>
      <c r="F315" s="234"/>
      <c r="G315" s="234"/>
      <c r="H315" s="234"/>
      <c r="I315" s="234"/>
      <c r="J315" s="246">
        <v>171314.64448972844</v>
      </c>
      <c r="K315" s="246"/>
      <c r="L315" s="234">
        <v>1.8157000000000001</v>
      </c>
      <c r="M315" s="234"/>
      <c r="N315" s="235">
        <v>38882</v>
      </c>
      <c r="O315" s="235"/>
      <c r="P315" s="235"/>
      <c r="Q315" s="234">
        <v>1</v>
      </c>
      <c r="R315" s="234"/>
      <c r="S315" s="234"/>
      <c r="T315" s="235">
        <f>+Q315*N315</f>
        <v>38882</v>
      </c>
      <c r="U315" s="235"/>
      <c r="V315" s="236"/>
    </row>
    <row r="316" spans="1:22" x14ac:dyDescent="0.3">
      <c r="A316" s="233"/>
      <c r="B316" s="234"/>
      <c r="C316" s="234"/>
      <c r="D316" s="234"/>
      <c r="E316" s="234"/>
      <c r="F316" s="234"/>
      <c r="G316" s="234"/>
      <c r="H316" s="234"/>
      <c r="I316" s="234"/>
      <c r="J316" s="234"/>
      <c r="K316" s="234"/>
      <c r="L316" s="234"/>
      <c r="M316" s="234"/>
      <c r="N316" s="234"/>
      <c r="O316" s="234"/>
      <c r="P316" s="234"/>
      <c r="Q316" s="234"/>
      <c r="R316" s="234"/>
      <c r="S316" s="234"/>
      <c r="T316" s="235"/>
      <c r="U316" s="235"/>
      <c r="V316" s="236"/>
    </row>
    <row r="317" spans="1:22" x14ac:dyDescent="0.3">
      <c r="A317" s="233"/>
      <c r="B317" s="234"/>
      <c r="C317" s="234"/>
      <c r="D317" s="234"/>
      <c r="E317" s="234"/>
      <c r="F317" s="234"/>
      <c r="G317" s="234"/>
      <c r="H317" s="234"/>
      <c r="I317" s="234"/>
      <c r="J317" s="234"/>
      <c r="K317" s="234"/>
      <c r="L317" s="234"/>
      <c r="M317" s="234"/>
      <c r="N317" s="234"/>
      <c r="O317" s="234"/>
      <c r="P317" s="234"/>
      <c r="Q317" s="234"/>
      <c r="R317" s="234"/>
      <c r="S317" s="234"/>
      <c r="T317" s="235"/>
      <c r="U317" s="235"/>
      <c r="V317" s="236"/>
    </row>
    <row r="318" spans="1:22" x14ac:dyDescent="0.3">
      <c r="A318" s="237" t="s">
        <v>21</v>
      </c>
      <c r="B318" s="238"/>
      <c r="C318" s="238"/>
      <c r="D318" s="238"/>
      <c r="E318" s="238"/>
      <c r="F318" s="238"/>
      <c r="G318" s="238"/>
      <c r="H318" s="238"/>
      <c r="I318" s="238"/>
      <c r="J318" s="238"/>
      <c r="K318" s="238"/>
      <c r="L318" s="238"/>
      <c r="M318" s="238"/>
      <c r="N318" s="238"/>
      <c r="O318" s="238"/>
      <c r="P318" s="238"/>
      <c r="Q318" s="238"/>
      <c r="R318" s="238"/>
      <c r="S318" s="238"/>
      <c r="T318" s="235">
        <f>+T315</f>
        <v>38882</v>
      </c>
      <c r="U318" s="235"/>
      <c r="V318" s="236"/>
    </row>
    <row r="319" spans="1:22" ht="14.5" x14ac:dyDescent="0.35">
      <c r="A319" s="239" t="s">
        <v>35</v>
      </c>
      <c r="B319" s="240"/>
      <c r="C319" s="240"/>
      <c r="D319" s="240"/>
      <c r="E319" s="240"/>
      <c r="F319" s="240"/>
      <c r="G319" s="240"/>
      <c r="H319" s="240"/>
      <c r="I319" s="240"/>
      <c r="J319" s="240"/>
      <c r="K319" s="240"/>
      <c r="L319" s="240"/>
      <c r="M319" s="240"/>
      <c r="N319" s="240"/>
      <c r="O319" s="240"/>
      <c r="P319" s="240"/>
      <c r="Q319" s="240"/>
      <c r="R319" s="240"/>
      <c r="S319" s="240"/>
      <c r="T319" s="241">
        <f>ROUND(T318+T311+T304+T297,0)</f>
        <v>42449</v>
      </c>
      <c r="U319" s="241"/>
      <c r="V319" s="242"/>
    </row>
    <row r="320" spans="1:22" ht="14.5" x14ac:dyDescent="0.35">
      <c r="A320" s="19" t="s">
        <v>36</v>
      </c>
      <c r="B320" s="44">
        <f>+'CARGA PRESTACIONAL'!$E$40</f>
        <v>0.26950000000000002</v>
      </c>
      <c r="C320" s="20"/>
      <c r="D320" s="21"/>
      <c r="E320" s="22"/>
      <c r="F320" s="20"/>
      <c r="G320" s="20"/>
      <c r="H320" s="20"/>
      <c r="I320" s="20"/>
      <c r="J320" s="20"/>
      <c r="K320" s="20"/>
      <c r="L320" s="20"/>
      <c r="M320" s="21"/>
      <c r="N320" s="23"/>
      <c r="O320" s="23"/>
      <c r="P320" s="23"/>
      <c r="Q320" s="23"/>
      <c r="R320" s="23"/>
      <c r="S320" s="23" t="s">
        <v>37</v>
      </c>
      <c r="T320" s="241">
        <f>+T319*B320</f>
        <v>11440.005500000001</v>
      </c>
      <c r="U320" s="241"/>
      <c r="V320" s="242"/>
    </row>
    <row r="321" spans="1:25" ht="14.5" x14ac:dyDescent="0.35">
      <c r="A321" s="226" t="s">
        <v>38</v>
      </c>
      <c r="B321" s="227"/>
      <c r="C321" s="227"/>
      <c r="D321" s="227"/>
      <c r="E321" s="227"/>
      <c r="F321" s="227"/>
      <c r="G321" s="227"/>
      <c r="H321" s="227"/>
      <c r="I321" s="227"/>
      <c r="J321" s="227"/>
      <c r="K321" s="227"/>
      <c r="L321" s="227"/>
      <c r="M321" s="227"/>
      <c r="N321" s="227"/>
      <c r="O321" s="227"/>
      <c r="P321" s="227"/>
      <c r="Q321" s="227"/>
      <c r="R321" s="227"/>
      <c r="S321" s="227"/>
      <c r="T321" s="228">
        <f>+T320+T319</f>
        <v>53889.005499999999</v>
      </c>
      <c r="U321" s="228"/>
      <c r="V321" s="229"/>
    </row>
    <row r="322" spans="1:25" ht="14.5" x14ac:dyDescent="0.35">
      <c r="A322" s="226" t="s">
        <v>39</v>
      </c>
      <c r="B322" s="227"/>
      <c r="C322" s="227"/>
      <c r="D322" s="227"/>
      <c r="E322" s="227"/>
      <c r="F322" s="227"/>
      <c r="G322" s="227"/>
      <c r="H322" s="227"/>
      <c r="I322" s="227"/>
      <c r="J322" s="227"/>
      <c r="K322" s="227"/>
      <c r="L322" s="227"/>
      <c r="M322" s="227"/>
      <c r="N322" s="227"/>
      <c r="O322" s="227"/>
      <c r="P322" s="227"/>
      <c r="Q322" s="227"/>
      <c r="R322" s="227"/>
      <c r="S322" s="227"/>
      <c r="T322" s="228">
        <f>ROUND(T321*T290,0)</f>
        <v>2101671</v>
      </c>
      <c r="U322" s="228"/>
      <c r="V322" s="229"/>
    </row>
    <row r="323" spans="1:25" ht="14.5" x14ac:dyDescent="0.35">
      <c r="A323" s="24"/>
      <c r="B323" s="52"/>
      <c r="C323" s="52"/>
      <c r="D323" s="52"/>
      <c r="E323" s="52"/>
      <c r="F323" s="52"/>
      <c r="G323" s="52"/>
      <c r="H323" s="52"/>
      <c r="I323" s="52"/>
      <c r="J323" s="52"/>
      <c r="K323" s="52"/>
      <c r="L323" s="52"/>
      <c r="M323" s="52"/>
      <c r="N323" s="52"/>
      <c r="O323" s="52"/>
      <c r="P323" s="52"/>
      <c r="Q323" s="52"/>
      <c r="R323" s="52"/>
      <c r="S323" s="52"/>
      <c r="T323" s="53"/>
      <c r="U323" s="53"/>
      <c r="V323" s="38"/>
    </row>
    <row r="324" spans="1:25" ht="24" customHeight="1" x14ac:dyDescent="0.3">
      <c r="A324" s="230" t="s">
        <v>348</v>
      </c>
      <c r="B324" s="231"/>
      <c r="C324" s="231"/>
      <c r="D324" s="231"/>
      <c r="E324" s="231"/>
      <c r="F324" s="231"/>
      <c r="G324" s="231"/>
      <c r="H324" s="231"/>
      <c r="I324" s="231"/>
      <c r="J324" s="231"/>
      <c r="K324" s="231"/>
      <c r="L324" s="231"/>
      <c r="M324" s="231"/>
      <c r="N324" s="231"/>
      <c r="O324" s="231"/>
      <c r="P324" s="231"/>
      <c r="Q324" s="231"/>
      <c r="R324" s="231"/>
      <c r="S324" s="231"/>
      <c r="T324" s="231"/>
      <c r="U324" s="231"/>
      <c r="V324" s="232"/>
      <c r="W324" s="7"/>
      <c r="X324" s="7"/>
      <c r="Y324" s="46"/>
    </row>
    <row r="325" spans="1:25" x14ac:dyDescent="0.3">
      <c r="A325" s="25"/>
      <c r="B325" s="26"/>
      <c r="C325" s="26"/>
      <c r="D325" s="26"/>
      <c r="E325" s="26"/>
      <c r="F325" s="26"/>
      <c r="G325" s="26"/>
      <c r="H325" s="26"/>
      <c r="I325" s="26"/>
      <c r="J325" s="26"/>
      <c r="K325" s="26"/>
      <c r="L325" s="26"/>
      <c r="M325" s="26"/>
      <c r="N325" s="26"/>
      <c r="O325" s="26"/>
      <c r="P325" s="26"/>
      <c r="Q325" s="26"/>
      <c r="R325" s="26"/>
      <c r="S325" s="27"/>
      <c r="T325" s="54"/>
      <c r="U325" s="54"/>
      <c r="V325" s="40"/>
      <c r="W325" s="7"/>
      <c r="X325" s="7"/>
      <c r="Y325" s="7"/>
    </row>
    <row r="326" spans="1:25" ht="22.5" customHeight="1" x14ac:dyDescent="0.3">
      <c r="A326" s="25"/>
      <c r="B326" s="26"/>
      <c r="C326" s="26"/>
      <c r="D326" s="55"/>
      <c r="E326" s="28" t="s">
        <v>40</v>
      </c>
      <c r="F326" s="29"/>
      <c r="G326" s="29"/>
      <c r="H326" s="29"/>
      <c r="I326" s="29"/>
      <c r="J326" s="29"/>
      <c r="K326" s="29"/>
      <c r="L326" s="29"/>
      <c r="M326" s="30"/>
      <c r="N326" s="56"/>
      <c r="O326" s="56"/>
      <c r="P326" s="26"/>
      <c r="Q326" s="26"/>
      <c r="R326" s="26"/>
      <c r="S326" s="27"/>
      <c r="T326" s="54"/>
      <c r="U326" s="54"/>
      <c r="V326" s="40"/>
      <c r="W326" s="7"/>
      <c r="X326" s="7"/>
      <c r="Y326" s="47"/>
    </row>
    <row r="327" spans="1:25" x14ac:dyDescent="0.3">
      <c r="A327" s="25"/>
      <c r="B327" s="26"/>
      <c r="C327" s="26"/>
      <c r="D327" s="55"/>
      <c r="E327" s="57"/>
      <c r="F327" s="58"/>
      <c r="G327" s="156" t="s">
        <v>344</v>
      </c>
      <c r="H327" s="156"/>
      <c r="I327" s="156"/>
      <c r="J327" s="156"/>
      <c r="K327" s="58"/>
      <c r="L327" s="58"/>
      <c r="M327" s="56"/>
      <c r="N327" s="56"/>
      <c r="O327" s="56"/>
      <c r="P327" s="26"/>
      <c r="Q327" s="26"/>
      <c r="R327" s="26"/>
      <c r="S327" s="27"/>
      <c r="T327" s="54"/>
      <c r="U327" s="54"/>
      <c r="V327" s="40"/>
      <c r="W327" s="7"/>
      <c r="X327" s="7"/>
      <c r="Y327" s="7"/>
    </row>
    <row r="328" spans="1:25" x14ac:dyDescent="0.3">
      <c r="A328" s="25"/>
      <c r="B328" s="26"/>
      <c r="C328" s="26"/>
      <c r="D328" s="26"/>
      <c r="E328" s="225" t="s">
        <v>349</v>
      </c>
      <c r="F328" s="225"/>
      <c r="G328" s="225"/>
      <c r="H328" s="225"/>
      <c r="I328" s="225"/>
      <c r="J328" s="225"/>
      <c r="K328" s="225"/>
      <c r="L328" s="225"/>
      <c r="M328" s="225"/>
      <c r="N328" s="31"/>
      <c r="O328" s="31"/>
      <c r="P328" s="26"/>
      <c r="Q328" s="26"/>
      <c r="R328" s="26"/>
      <c r="S328" s="27"/>
      <c r="T328" s="54"/>
      <c r="U328" s="54"/>
      <c r="V328" s="40"/>
      <c r="W328" s="7"/>
      <c r="X328" s="7"/>
      <c r="Y328" s="7"/>
    </row>
    <row r="329" spans="1:25" ht="13.5" thickBot="1" x14ac:dyDescent="0.35">
      <c r="A329" s="59"/>
      <c r="B329" s="60"/>
      <c r="C329" s="32"/>
      <c r="D329" s="32"/>
      <c r="E329" s="32"/>
      <c r="F329" s="61"/>
      <c r="G329" s="61"/>
      <c r="H329" s="61"/>
      <c r="I329" s="61"/>
      <c r="J329" s="61"/>
      <c r="K329" s="61"/>
      <c r="L329" s="32"/>
      <c r="M329" s="32"/>
      <c r="N329" s="32"/>
      <c r="O329" s="32"/>
      <c r="P329" s="32"/>
      <c r="Q329" s="32"/>
      <c r="R329" s="32"/>
      <c r="S329" s="32"/>
      <c r="T329" s="62"/>
      <c r="U329" s="62"/>
      <c r="V329" s="42"/>
    </row>
    <row r="330" spans="1:25" ht="13.5" thickBot="1" x14ac:dyDescent="0.35"/>
    <row r="331" spans="1:25" x14ac:dyDescent="0.3">
      <c r="A331" s="280"/>
      <c r="B331" s="281"/>
      <c r="C331" s="281"/>
      <c r="D331" s="282"/>
      <c r="E331" s="289" t="s">
        <v>0</v>
      </c>
      <c r="F331" s="290"/>
      <c r="G331" s="290"/>
      <c r="H331" s="290"/>
      <c r="I331" s="290"/>
      <c r="J331" s="290"/>
      <c r="K331" s="290"/>
      <c r="L331" s="290"/>
      <c r="M331" s="290"/>
      <c r="N331" s="290"/>
      <c r="O331" s="290"/>
      <c r="P331" s="290"/>
      <c r="Q331" s="290"/>
      <c r="R331" s="290"/>
      <c r="S331" s="291"/>
      <c r="T331" s="295" t="s">
        <v>41</v>
      </c>
      <c r="U331" s="296"/>
      <c r="V331" s="297"/>
    </row>
    <row r="332" spans="1:25" ht="22.5" customHeight="1" thickBot="1" x14ac:dyDescent="0.35">
      <c r="A332" s="283"/>
      <c r="B332" s="284"/>
      <c r="C332" s="284"/>
      <c r="D332" s="285"/>
      <c r="E332" s="292"/>
      <c r="F332" s="293"/>
      <c r="G332" s="293"/>
      <c r="H332" s="293"/>
      <c r="I332" s="293"/>
      <c r="J332" s="293"/>
      <c r="K332" s="293"/>
      <c r="L332" s="293"/>
      <c r="M332" s="293"/>
      <c r="N332" s="293"/>
      <c r="O332" s="293"/>
      <c r="P332" s="293"/>
      <c r="Q332" s="293"/>
      <c r="R332" s="293"/>
      <c r="S332" s="294"/>
      <c r="T332" s="298"/>
      <c r="U332" s="299"/>
      <c r="V332" s="300"/>
    </row>
    <row r="333" spans="1:25" ht="15" thickBot="1" x14ac:dyDescent="0.4">
      <c r="A333" s="283"/>
      <c r="B333" s="284"/>
      <c r="C333" s="284"/>
      <c r="D333" s="285"/>
      <c r="E333" s="301"/>
      <c r="F333" s="302"/>
      <c r="G333" s="302"/>
      <c r="H333" s="302"/>
      <c r="I333" s="302"/>
      <c r="J333" s="302"/>
      <c r="K333" s="302"/>
      <c r="L333" s="302"/>
      <c r="M333" s="302"/>
      <c r="N333" s="302"/>
      <c r="O333" s="302"/>
      <c r="P333" s="302"/>
      <c r="Q333" s="302"/>
      <c r="R333" s="302"/>
      <c r="S333" s="302"/>
      <c r="T333" s="302"/>
      <c r="U333" s="302"/>
      <c r="V333" s="303"/>
    </row>
    <row r="334" spans="1:25" ht="15" thickBot="1" x14ac:dyDescent="0.35">
      <c r="A334" s="283"/>
      <c r="B334" s="284"/>
      <c r="C334" s="284"/>
      <c r="D334" s="285"/>
      <c r="E334" s="304" t="s">
        <v>360</v>
      </c>
      <c r="F334" s="305"/>
      <c r="G334" s="305"/>
      <c r="H334" s="305"/>
      <c r="I334" s="305"/>
      <c r="J334" s="305"/>
      <c r="K334" s="305"/>
      <c r="L334" s="305"/>
      <c r="M334" s="305"/>
      <c r="N334" s="305"/>
      <c r="O334" s="305"/>
      <c r="P334" s="305"/>
      <c r="Q334" s="305"/>
      <c r="R334" s="305"/>
      <c r="S334" s="305"/>
      <c r="T334" s="305"/>
      <c r="U334" s="305"/>
      <c r="V334" s="306"/>
    </row>
    <row r="335" spans="1:25" ht="15" thickBot="1" x14ac:dyDescent="0.35">
      <c r="A335" s="286"/>
      <c r="B335" s="287"/>
      <c r="C335" s="287"/>
      <c r="D335" s="288"/>
      <c r="E335" s="307"/>
      <c r="F335" s="308"/>
      <c r="G335" s="308"/>
      <c r="H335" s="308"/>
      <c r="I335" s="308"/>
      <c r="J335" s="308"/>
      <c r="K335" s="308"/>
      <c r="L335" s="308"/>
      <c r="M335" s="308"/>
      <c r="N335" s="308"/>
      <c r="O335" s="308"/>
      <c r="P335" s="308"/>
      <c r="Q335" s="308"/>
      <c r="R335" s="308"/>
      <c r="S335" s="308"/>
      <c r="T335" s="308"/>
      <c r="U335" s="308"/>
      <c r="V335" s="309"/>
    </row>
    <row r="336" spans="1:25" ht="14.5" x14ac:dyDescent="0.35">
      <c r="A336" s="310" t="s">
        <v>1</v>
      </c>
      <c r="B336" s="311"/>
      <c r="C336" s="311"/>
      <c r="D336" s="311"/>
      <c r="E336" s="311"/>
      <c r="F336" s="311"/>
      <c r="G336" s="311"/>
      <c r="H336" s="311"/>
      <c r="I336" s="311"/>
      <c r="J336" s="311"/>
      <c r="K336" s="311"/>
      <c r="L336" s="311"/>
      <c r="M336" s="311"/>
      <c r="N336" s="311"/>
      <c r="O336" s="311"/>
      <c r="P336" s="311"/>
      <c r="Q336" s="311"/>
      <c r="R336" s="311"/>
      <c r="S336" s="311"/>
      <c r="T336" s="311"/>
      <c r="U336" s="311"/>
      <c r="V336" s="312"/>
    </row>
    <row r="337" spans="1:22" x14ac:dyDescent="0.3">
      <c r="A337" s="313" t="s">
        <v>2</v>
      </c>
      <c r="B337" s="314"/>
      <c r="C337" s="314"/>
      <c r="D337" s="314"/>
      <c r="E337" s="5" t="s">
        <v>3</v>
      </c>
      <c r="F337" s="6"/>
      <c r="G337" s="6"/>
      <c r="H337" s="6"/>
      <c r="I337" s="6"/>
      <c r="J337" s="315" t="s">
        <v>4</v>
      </c>
      <c r="K337" s="315"/>
      <c r="L337" s="315"/>
      <c r="M337" s="315"/>
      <c r="N337" s="315"/>
      <c r="O337" s="315"/>
      <c r="P337" s="315" t="s">
        <v>5</v>
      </c>
      <c r="Q337" s="315"/>
      <c r="R337" s="315"/>
      <c r="S337" s="315"/>
      <c r="T337" s="315"/>
      <c r="U337" s="315"/>
      <c r="V337" s="316"/>
    </row>
    <row r="338" spans="1:22" ht="45" customHeight="1" x14ac:dyDescent="0.3">
      <c r="A338" s="317" t="s">
        <v>6</v>
      </c>
      <c r="B338" s="318"/>
      <c r="C338" s="318"/>
      <c r="D338" s="319"/>
      <c r="E338" s="320" t="s">
        <v>359</v>
      </c>
      <c r="F338" s="320"/>
      <c r="G338" s="320"/>
      <c r="H338" s="320"/>
      <c r="I338" s="320"/>
      <c r="J338" s="320"/>
      <c r="K338" s="320"/>
      <c r="L338" s="320"/>
      <c r="M338" s="320"/>
      <c r="N338" s="320"/>
      <c r="O338" s="320"/>
      <c r="P338" s="320"/>
      <c r="Q338" s="320"/>
      <c r="R338" s="320"/>
      <c r="S338" s="320"/>
      <c r="T338" s="320"/>
      <c r="U338" s="320"/>
      <c r="V338" s="321"/>
    </row>
    <row r="339" spans="1:22" x14ac:dyDescent="0.3">
      <c r="A339" s="322" t="s">
        <v>7</v>
      </c>
      <c r="B339" s="323"/>
      <c r="C339" s="323"/>
      <c r="D339" s="323"/>
      <c r="E339" s="324"/>
      <c r="F339" s="324"/>
      <c r="G339" s="324"/>
      <c r="H339" s="324"/>
      <c r="I339" s="324"/>
      <c r="J339" s="324"/>
      <c r="K339" s="324"/>
      <c r="L339" s="324"/>
      <c r="M339" s="324"/>
      <c r="N339" s="324"/>
      <c r="O339" s="324"/>
      <c r="P339" s="324"/>
      <c r="Q339" s="324"/>
      <c r="R339" s="324"/>
      <c r="S339" s="324"/>
      <c r="T339" s="324"/>
      <c r="U339" s="324"/>
      <c r="V339" s="325"/>
    </row>
    <row r="340" spans="1:22" x14ac:dyDescent="0.3">
      <c r="A340" s="322" t="s">
        <v>8</v>
      </c>
      <c r="B340" s="323"/>
      <c r="C340" s="323"/>
      <c r="D340" s="323"/>
      <c r="E340" s="324"/>
      <c r="F340" s="324"/>
      <c r="G340" s="324"/>
      <c r="H340" s="324"/>
      <c r="I340" s="324"/>
      <c r="J340" s="324"/>
      <c r="K340" s="324"/>
      <c r="L340" s="324"/>
      <c r="M340" s="324"/>
      <c r="N340" s="324"/>
      <c r="O340" s="324"/>
      <c r="P340" s="324"/>
      <c r="Q340" s="324"/>
      <c r="R340" s="324"/>
      <c r="S340" s="324"/>
      <c r="T340" s="324"/>
      <c r="U340" s="324"/>
      <c r="V340" s="325"/>
    </row>
    <row r="341" spans="1:22" x14ac:dyDescent="0.3">
      <c r="A341" s="322" t="s">
        <v>9</v>
      </c>
      <c r="B341" s="323"/>
      <c r="C341" s="323"/>
      <c r="D341" s="323"/>
      <c r="E341" s="324"/>
      <c r="F341" s="324"/>
      <c r="G341" s="324"/>
      <c r="H341" s="324"/>
      <c r="I341" s="324"/>
      <c r="J341" s="324"/>
      <c r="K341" s="324"/>
      <c r="L341" s="324"/>
      <c r="M341" s="324"/>
      <c r="N341" s="324"/>
      <c r="O341" s="324"/>
      <c r="P341" s="324"/>
      <c r="Q341" s="324"/>
      <c r="R341" s="324"/>
      <c r="S341" s="324"/>
      <c r="T341" s="324"/>
      <c r="U341" s="324"/>
      <c r="V341" s="325"/>
    </row>
    <row r="342" spans="1:22" x14ac:dyDescent="0.3">
      <c r="A342" s="9"/>
      <c r="B342" s="10"/>
      <c r="C342" s="10"/>
      <c r="D342" s="48"/>
      <c r="E342" s="48"/>
      <c r="F342" s="48"/>
      <c r="G342" s="48"/>
      <c r="H342" s="48"/>
      <c r="I342" s="48"/>
      <c r="J342" s="48"/>
      <c r="K342" s="48"/>
      <c r="L342" s="48"/>
      <c r="M342" s="48"/>
      <c r="N342" s="48"/>
      <c r="O342" s="48"/>
      <c r="P342" s="48"/>
      <c r="Q342" s="48"/>
      <c r="R342" s="48"/>
      <c r="S342" s="48"/>
      <c r="T342" s="49"/>
      <c r="U342" s="49"/>
      <c r="V342" s="34"/>
    </row>
    <row r="343" spans="1:22" ht="14.5" x14ac:dyDescent="0.35">
      <c r="A343" s="263" t="s">
        <v>10</v>
      </c>
      <c r="B343" s="264"/>
      <c r="C343" s="264"/>
      <c r="D343" s="264"/>
      <c r="E343" s="264"/>
      <c r="F343" s="264"/>
      <c r="G343" s="264"/>
      <c r="H343" s="264"/>
      <c r="I343" s="264"/>
      <c r="J343" s="264"/>
      <c r="K343" s="264"/>
      <c r="L343" s="264"/>
      <c r="M343" s="264"/>
      <c r="N343" s="264"/>
      <c r="O343" s="264"/>
      <c r="P343" s="264"/>
      <c r="Q343" s="264"/>
      <c r="R343" s="264"/>
      <c r="S343" s="264"/>
      <c r="T343" s="264"/>
      <c r="U343" s="264"/>
      <c r="V343" s="265"/>
    </row>
    <row r="344" spans="1:22" x14ac:dyDescent="0.3">
      <c r="A344" s="266" t="s">
        <v>11</v>
      </c>
      <c r="B344" s="267"/>
      <c r="C344" s="267" t="s">
        <v>12</v>
      </c>
      <c r="D344" s="267"/>
      <c r="E344" s="267"/>
      <c r="F344" s="267"/>
      <c r="G344" s="267"/>
      <c r="H344" s="267"/>
      <c r="I344" s="267"/>
      <c r="J344" s="267"/>
      <c r="K344" s="267"/>
      <c r="L344" s="267"/>
      <c r="M344" s="267"/>
      <c r="N344" s="267"/>
      <c r="O344" s="267"/>
      <c r="P344" s="267"/>
      <c r="Q344" s="267"/>
      <c r="R344" s="267" t="s">
        <v>13</v>
      </c>
      <c r="S344" s="267"/>
      <c r="T344" s="268" t="s">
        <v>14</v>
      </c>
      <c r="U344" s="268"/>
      <c r="V344" s="269"/>
    </row>
    <row r="345" spans="1:22" ht="14.5" x14ac:dyDescent="0.35">
      <c r="A345" s="328">
        <v>7</v>
      </c>
      <c r="B345" s="329"/>
      <c r="C345" s="330" t="s">
        <v>266</v>
      </c>
      <c r="D345" s="331"/>
      <c r="E345" s="331"/>
      <c r="F345" s="331"/>
      <c r="G345" s="331"/>
      <c r="H345" s="331"/>
      <c r="I345" s="331"/>
      <c r="J345" s="331"/>
      <c r="K345" s="331"/>
      <c r="L345" s="331"/>
      <c r="M345" s="331"/>
      <c r="N345" s="331"/>
      <c r="O345" s="331"/>
      <c r="P345" s="331"/>
      <c r="Q345" s="331"/>
      <c r="R345" s="331" t="s">
        <v>53</v>
      </c>
      <c r="S345" s="331"/>
      <c r="T345" s="332">
        <f>+(((2*1.5)+(2*2))*0.4)+(4*2*0.8*0.8)</f>
        <v>7.9200000000000017</v>
      </c>
      <c r="U345" s="332"/>
      <c r="V345" s="333"/>
    </row>
    <row r="346" spans="1:22" x14ac:dyDescent="0.3">
      <c r="A346" s="11"/>
      <c r="B346" s="50"/>
      <c r="C346" s="50"/>
      <c r="D346" s="50"/>
      <c r="E346" s="50"/>
      <c r="F346" s="50"/>
      <c r="G346" s="50"/>
      <c r="H346" s="50"/>
      <c r="I346" s="50"/>
      <c r="J346" s="50"/>
      <c r="K346" s="50"/>
      <c r="L346" s="50"/>
      <c r="M346" s="50"/>
      <c r="N346" s="50"/>
      <c r="O346" s="50"/>
      <c r="P346" s="50"/>
      <c r="Q346" s="50"/>
      <c r="R346" s="50"/>
      <c r="S346" s="50"/>
      <c r="T346" s="51"/>
      <c r="U346" s="51"/>
      <c r="V346" s="35"/>
    </row>
    <row r="347" spans="1:22" x14ac:dyDescent="0.3">
      <c r="A347" s="243" t="s">
        <v>15</v>
      </c>
      <c r="B347" s="244"/>
      <c r="C347" s="244"/>
      <c r="D347" s="244"/>
      <c r="E347" s="244"/>
      <c r="F347" s="244"/>
      <c r="G347" s="244"/>
      <c r="H347" s="244"/>
      <c r="I347" s="244"/>
      <c r="J347" s="244"/>
      <c r="K347" s="244"/>
      <c r="L347" s="244"/>
      <c r="M347" s="244"/>
      <c r="N347" s="244"/>
      <c r="O347" s="244"/>
      <c r="P347" s="244"/>
      <c r="Q347" s="244"/>
      <c r="R347" s="244"/>
      <c r="S347" s="244"/>
      <c r="T347" s="244"/>
      <c r="U347" s="244"/>
      <c r="V347" s="245"/>
    </row>
    <row r="348" spans="1:22" x14ac:dyDescent="0.3">
      <c r="A348" s="233" t="s">
        <v>12</v>
      </c>
      <c r="B348" s="234"/>
      <c r="C348" s="234"/>
      <c r="D348" s="234"/>
      <c r="E348" s="234"/>
      <c r="F348" s="234"/>
      <c r="G348" s="234"/>
      <c r="H348" s="234" t="s">
        <v>16</v>
      </c>
      <c r="I348" s="234"/>
      <c r="J348" s="234"/>
      <c r="K348" s="234" t="s">
        <v>17</v>
      </c>
      <c r="L348" s="234"/>
      <c r="M348" s="234"/>
      <c r="N348" s="234"/>
      <c r="O348" s="234" t="s">
        <v>18</v>
      </c>
      <c r="P348" s="234"/>
      <c r="Q348" s="234"/>
      <c r="R348" s="234" t="s">
        <v>19</v>
      </c>
      <c r="S348" s="234"/>
      <c r="T348" s="235" t="s">
        <v>20</v>
      </c>
      <c r="U348" s="235"/>
      <c r="V348" s="236"/>
    </row>
    <row r="349" spans="1:22" x14ac:dyDescent="0.3">
      <c r="A349" s="233" t="s">
        <v>108</v>
      </c>
      <c r="B349" s="234"/>
      <c r="C349" s="234"/>
      <c r="D349" s="234"/>
      <c r="E349" s="234"/>
      <c r="F349" s="234"/>
      <c r="G349" s="234"/>
      <c r="H349" s="234"/>
      <c r="I349" s="234"/>
      <c r="J349" s="234"/>
      <c r="K349" s="234"/>
      <c r="L349" s="234"/>
      <c r="M349" s="234"/>
      <c r="N349" s="234"/>
      <c r="O349" s="246">
        <f>110214/8</f>
        <v>13776.75</v>
      </c>
      <c r="P349" s="246"/>
      <c r="Q349" s="246"/>
      <c r="R349" s="258">
        <v>1.04</v>
      </c>
      <c r="S349" s="258"/>
      <c r="T349" s="235">
        <f>+R349*O349</f>
        <v>14327.82</v>
      </c>
      <c r="U349" s="235"/>
      <c r="V349" s="236"/>
    </row>
    <row r="350" spans="1:22" x14ac:dyDescent="0.3">
      <c r="A350" s="233" t="s">
        <v>115</v>
      </c>
      <c r="B350" s="234"/>
      <c r="C350" s="234"/>
      <c r="D350" s="234"/>
      <c r="E350" s="234"/>
      <c r="F350" s="234"/>
      <c r="G350" s="234"/>
      <c r="H350" s="234"/>
      <c r="I350" s="234"/>
      <c r="J350" s="234"/>
      <c r="K350" s="234"/>
      <c r="L350" s="234"/>
      <c r="M350" s="234"/>
      <c r="N350" s="234"/>
      <c r="O350" s="246">
        <v>7940</v>
      </c>
      <c r="P350" s="246"/>
      <c r="Q350" s="246"/>
      <c r="R350" s="258">
        <v>1</v>
      </c>
      <c r="S350" s="258"/>
      <c r="T350" s="235">
        <f>+O350*R350</f>
        <v>7940</v>
      </c>
      <c r="U350" s="235"/>
      <c r="V350" s="236"/>
    </row>
    <row r="351" spans="1:22" x14ac:dyDescent="0.3">
      <c r="A351" s="233" t="s">
        <v>120</v>
      </c>
      <c r="B351" s="234"/>
      <c r="C351" s="234"/>
      <c r="D351" s="234"/>
      <c r="E351" s="234"/>
      <c r="F351" s="234"/>
      <c r="G351" s="234"/>
      <c r="H351" s="234"/>
      <c r="I351" s="234"/>
      <c r="J351" s="234"/>
      <c r="K351" s="234"/>
      <c r="L351" s="234"/>
      <c r="M351" s="234"/>
      <c r="N351" s="234"/>
      <c r="O351" s="246"/>
      <c r="P351" s="246"/>
      <c r="Q351" s="246"/>
      <c r="R351" s="279">
        <v>0.03</v>
      </c>
      <c r="S351" s="258"/>
      <c r="T351" s="235">
        <f>+R351*T375</f>
        <v>19129.943999999996</v>
      </c>
      <c r="U351" s="235"/>
      <c r="V351" s="236"/>
    </row>
    <row r="352" spans="1:22" x14ac:dyDescent="0.3">
      <c r="A352" s="237" t="s">
        <v>21</v>
      </c>
      <c r="B352" s="238"/>
      <c r="C352" s="238"/>
      <c r="D352" s="238"/>
      <c r="E352" s="238"/>
      <c r="F352" s="238"/>
      <c r="G352" s="238"/>
      <c r="H352" s="238"/>
      <c r="I352" s="238"/>
      <c r="J352" s="238"/>
      <c r="K352" s="238"/>
      <c r="L352" s="238"/>
      <c r="M352" s="238"/>
      <c r="N352" s="238"/>
      <c r="O352" s="238"/>
      <c r="P352" s="238"/>
      <c r="Q352" s="238"/>
      <c r="R352" s="238"/>
      <c r="S352" s="238"/>
      <c r="T352" s="235">
        <f>T350+T349+T351</f>
        <v>41397.763999999996</v>
      </c>
      <c r="U352" s="235"/>
      <c r="V352" s="236"/>
    </row>
    <row r="353" spans="1:22" x14ac:dyDescent="0.3">
      <c r="A353" s="12"/>
      <c r="B353" s="13"/>
      <c r="C353" s="13"/>
      <c r="D353" s="13"/>
      <c r="E353" s="13"/>
      <c r="F353" s="13"/>
      <c r="G353" s="13"/>
      <c r="H353" s="13"/>
      <c r="I353" s="13"/>
      <c r="J353" s="13"/>
      <c r="K353" s="13"/>
      <c r="L353" s="13"/>
      <c r="M353" s="13"/>
      <c r="N353" s="13"/>
      <c r="O353" s="13"/>
      <c r="P353" s="13"/>
      <c r="Q353" s="13"/>
      <c r="R353" s="13"/>
      <c r="S353" s="14"/>
      <c r="T353" s="36"/>
      <c r="U353" s="36"/>
      <c r="V353" s="37"/>
    </row>
    <row r="354" spans="1:22" x14ac:dyDescent="0.3">
      <c r="A354" s="243" t="s">
        <v>22</v>
      </c>
      <c r="B354" s="244"/>
      <c r="C354" s="244"/>
      <c r="D354" s="244"/>
      <c r="E354" s="244"/>
      <c r="F354" s="244"/>
      <c r="G354" s="244"/>
      <c r="H354" s="244"/>
      <c r="I354" s="244"/>
      <c r="J354" s="244"/>
      <c r="K354" s="244"/>
      <c r="L354" s="244"/>
      <c r="M354" s="244"/>
      <c r="N354" s="244"/>
      <c r="O354" s="244"/>
      <c r="P354" s="244"/>
      <c r="Q354" s="244"/>
      <c r="R354" s="244"/>
      <c r="S354" s="244"/>
      <c r="T354" s="244"/>
      <c r="U354" s="244"/>
      <c r="V354" s="245"/>
    </row>
    <row r="355" spans="1:22" x14ac:dyDescent="0.3">
      <c r="A355" s="259" t="s">
        <v>12</v>
      </c>
      <c r="B355" s="260"/>
      <c r="C355" s="260"/>
      <c r="D355" s="260"/>
      <c r="E355" s="260"/>
      <c r="F355" s="260"/>
      <c r="G355" s="260"/>
      <c r="H355" s="260"/>
      <c r="I355" s="260"/>
      <c r="J355" s="260"/>
      <c r="K355" s="260"/>
      <c r="L355" s="260"/>
      <c r="M355" s="260" t="s">
        <v>13</v>
      </c>
      <c r="N355" s="260"/>
      <c r="O355" s="260" t="s">
        <v>14</v>
      </c>
      <c r="P355" s="260"/>
      <c r="Q355" s="260" t="s">
        <v>23</v>
      </c>
      <c r="R355" s="260"/>
      <c r="S355" s="260"/>
      <c r="T355" s="261" t="s">
        <v>24</v>
      </c>
      <c r="U355" s="261"/>
      <c r="V355" s="262"/>
    </row>
    <row r="356" spans="1:22" x14ac:dyDescent="0.3">
      <c r="A356" s="259" t="s">
        <v>109</v>
      </c>
      <c r="B356" s="260"/>
      <c r="C356" s="260"/>
      <c r="D356" s="260"/>
      <c r="E356" s="260"/>
      <c r="F356" s="260"/>
      <c r="G356" s="260"/>
      <c r="H356" s="260"/>
      <c r="I356" s="260"/>
      <c r="J356" s="260"/>
      <c r="K356" s="260"/>
      <c r="L356" s="260"/>
      <c r="M356" s="260" t="s">
        <v>113</v>
      </c>
      <c r="N356" s="260"/>
      <c r="O356" s="260">
        <v>250</v>
      </c>
      <c r="P356" s="260"/>
      <c r="Q356" s="252">
        <f>+T356/O356</f>
        <v>44.018000000000001</v>
      </c>
      <c r="R356" s="253"/>
      <c r="S356" s="254"/>
      <c r="T356" s="261">
        <v>11004.5</v>
      </c>
      <c r="U356" s="261"/>
      <c r="V356" s="262"/>
    </row>
    <row r="357" spans="1:22" x14ac:dyDescent="0.3">
      <c r="A357" s="259" t="s">
        <v>110</v>
      </c>
      <c r="B357" s="260"/>
      <c r="C357" s="260"/>
      <c r="D357" s="260"/>
      <c r="E357" s="260"/>
      <c r="F357" s="260"/>
      <c r="G357" s="260"/>
      <c r="H357" s="260"/>
      <c r="I357" s="260"/>
      <c r="J357" s="260"/>
      <c r="K357" s="260"/>
      <c r="L357" s="260"/>
      <c r="M357" s="260">
        <v>0.3</v>
      </c>
      <c r="N357" s="260"/>
      <c r="O357" s="260">
        <v>0.67</v>
      </c>
      <c r="P357" s="260"/>
      <c r="Q357" s="252">
        <f>+T357/O357</f>
        <v>140000</v>
      </c>
      <c r="R357" s="253"/>
      <c r="S357" s="254"/>
      <c r="T357" s="261">
        <v>93800</v>
      </c>
      <c r="U357" s="261"/>
      <c r="V357" s="262"/>
    </row>
    <row r="358" spans="1:22" x14ac:dyDescent="0.3">
      <c r="A358" s="259" t="s">
        <v>111</v>
      </c>
      <c r="B358" s="260"/>
      <c r="C358" s="260"/>
      <c r="D358" s="260"/>
      <c r="E358" s="260"/>
      <c r="F358" s="260"/>
      <c r="G358" s="260"/>
      <c r="H358" s="260"/>
      <c r="I358" s="260"/>
      <c r="J358" s="260"/>
      <c r="K358" s="260"/>
      <c r="L358" s="260"/>
      <c r="M358" s="260" t="s">
        <v>114</v>
      </c>
      <c r="N358" s="260"/>
      <c r="O358" s="260">
        <v>420</v>
      </c>
      <c r="P358" s="260"/>
      <c r="Q358" s="252">
        <f>+T358/O358</f>
        <v>630</v>
      </c>
      <c r="R358" s="253"/>
      <c r="S358" s="254"/>
      <c r="T358" s="261">
        <v>264600</v>
      </c>
      <c r="U358" s="261"/>
      <c r="V358" s="262"/>
    </row>
    <row r="359" spans="1:22" x14ac:dyDescent="0.3">
      <c r="A359" s="259" t="s">
        <v>112</v>
      </c>
      <c r="B359" s="260"/>
      <c r="C359" s="260"/>
      <c r="D359" s="260"/>
      <c r="E359" s="260"/>
      <c r="F359" s="260"/>
      <c r="G359" s="260"/>
      <c r="H359" s="260"/>
      <c r="I359" s="260"/>
      <c r="J359" s="260"/>
      <c r="K359" s="260"/>
      <c r="L359" s="260"/>
      <c r="M359" s="260" t="s">
        <v>53</v>
      </c>
      <c r="N359" s="260"/>
      <c r="O359" s="260">
        <v>0.67</v>
      </c>
      <c r="P359" s="260"/>
      <c r="Q359" s="252">
        <f>+T359/O359</f>
        <v>83300</v>
      </c>
      <c r="R359" s="253"/>
      <c r="S359" s="254"/>
      <c r="T359" s="235">
        <v>55811</v>
      </c>
      <c r="U359" s="235"/>
      <c r="V359" s="236"/>
    </row>
    <row r="360" spans="1:22" x14ac:dyDescent="0.3">
      <c r="A360" s="259" t="s">
        <v>116</v>
      </c>
      <c r="B360" s="260"/>
      <c r="C360" s="260"/>
      <c r="D360" s="260"/>
      <c r="E360" s="260"/>
      <c r="F360" s="260"/>
      <c r="G360" s="260"/>
      <c r="H360" s="260"/>
      <c r="I360" s="260"/>
      <c r="J360" s="260"/>
      <c r="K360" s="260"/>
      <c r="L360" s="260"/>
      <c r="M360" s="260" t="s">
        <v>44</v>
      </c>
      <c r="N360" s="260"/>
      <c r="O360" s="260">
        <v>0.8</v>
      </c>
      <c r="P360" s="260"/>
      <c r="Q360" s="252">
        <v>26020</v>
      </c>
      <c r="R360" s="253"/>
      <c r="S360" s="254"/>
      <c r="T360" s="235">
        <f>+Q360*O360</f>
        <v>20816</v>
      </c>
      <c r="U360" s="235"/>
      <c r="V360" s="236"/>
    </row>
    <row r="361" spans="1:22" x14ac:dyDescent="0.3">
      <c r="A361" s="237" t="s">
        <v>21</v>
      </c>
      <c r="B361" s="238"/>
      <c r="C361" s="238"/>
      <c r="D361" s="238"/>
      <c r="E361" s="238"/>
      <c r="F361" s="238"/>
      <c r="G361" s="238"/>
      <c r="H361" s="238"/>
      <c r="I361" s="238"/>
      <c r="J361" s="238"/>
      <c r="K361" s="238"/>
      <c r="L361" s="238"/>
      <c r="M361" s="238"/>
      <c r="N361" s="238"/>
      <c r="O361" s="238"/>
      <c r="P361" s="238"/>
      <c r="Q361" s="238"/>
      <c r="R361" s="238"/>
      <c r="S361" s="238"/>
      <c r="T361" s="235">
        <f>+SUM(T356:V360)</f>
        <v>446031.5</v>
      </c>
      <c r="U361" s="235"/>
      <c r="V361" s="236"/>
    </row>
    <row r="362" spans="1:22" x14ac:dyDescent="0.3">
      <c r="A362" s="15"/>
      <c r="B362" s="16"/>
      <c r="C362" s="16"/>
      <c r="D362" s="16"/>
      <c r="E362" s="16"/>
      <c r="F362" s="16"/>
      <c r="G362" s="16"/>
      <c r="H362" s="16"/>
      <c r="I362" s="16"/>
      <c r="J362" s="16"/>
      <c r="K362" s="16"/>
      <c r="L362" s="16"/>
      <c r="M362" s="16"/>
      <c r="N362" s="16"/>
      <c r="O362" s="16"/>
      <c r="P362" s="16"/>
      <c r="Q362" s="16"/>
      <c r="R362" s="16"/>
      <c r="S362" s="14"/>
      <c r="T362" s="36"/>
      <c r="U362" s="36"/>
      <c r="V362" s="37"/>
    </row>
    <row r="363" spans="1:22" x14ac:dyDescent="0.3">
      <c r="A363" s="243" t="s">
        <v>25</v>
      </c>
      <c r="B363" s="244"/>
      <c r="C363" s="244"/>
      <c r="D363" s="244"/>
      <c r="E363" s="244"/>
      <c r="F363" s="244"/>
      <c r="G363" s="244"/>
      <c r="H363" s="244"/>
      <c r="I363" s="244"/>
      <c r="J363" s="244"/>
      <c r="K363" s="244"/>
      <c r="L363" s="244"/>
      <c r="M363" s="244"/>
      <c r="N363" s="244"/>
      <c r="O363" s="244"/>
      <c r="P363" s="244"/>
      <c r="Q363" s="244"/>
      <c r="R363" s="244"/>
      <c r="S363" s="244"/>
      <c r="T363" s="244"/>
      <c r="U363" s="244"/>
      <c r="V363" s="245"/>
    </row>
    <row r="364" spans="1:22" x14ac:dyDescent="0.3">
      <c r="A364" s="233" t="s">
        <v>26</v>
      </c>
      <c r="B364" s="234"/>
      <c r="C364" s="234"/>
      <c r="D364" s="234"/>
      <c r="E364" s="234"/>
      <c r="F364" s="234"/>
      <c r="G364" s="234"/>
      <c r="H364" s="234"/>
      <c r="I364" s="234"/>
      <c r="J364" s="234"/>
      <c r="K364" s="234" t="s">
        <v>27</v>
      </c>
      <c r="L364" s="234"/>
      <c r="M364" s="234" t="s">
        <v>28</v>
      </c>
      <c r="N364" s="234"/>
      <c r="O364" s="234" t="s">
        <v>29</v>
      </c>
      <c r="P364" s="234"/>
      <c r="Q364" s="234"/>
      <c r="R364" s="234" t="s">
        <v>30</v>
      </c>
      <c r="S364" s="234"/>
      <c r="T364" s="235" t="s">
        <v>20</v>
      </c>
      <c r="U364" s="235"/>
      <c r="V364" s="236"/>
    </row>
    <row r="365" spans="1:22" x14ac:dyDescent="0.3">
      <c r="A365" s="233"/>
      <c r="B365" s="234"/>
      <c r="C365" s="234"/>
      <c r="D365" s="234"/>
      <c r="E365" s="234"/>
      <c r="F365" s="234"/>
      <c r="G365" s="234"/>
      <c r="H365" s="234"/>
      <c r="I365" s="234"/>
      <c r="J365" s="234"/>
      <c r="K365" s="234"/>
      <c r="L365" s="234"/>
      <c r="M365" s="234"/>
      <c r="N365" s="234"/>
      <c r="O365" s="234"/>
      <c r="P365" s="234"/>
      <c r="Q365" s="234"/>
      <c r="R365" s="234"/>
      <c r="S365" s="234"/>
      <c r="T365" s="235"/>
      <c r="U365" s="235"/>
      <c r="V365" s="236"/>
    </row>
    <row r="366" spans="1:22" x14ac:dyDescent="0.3">
      <c r="A366" s="233"/>
      <c r="B366" s="234"/>
      <c r="C366" s="234"/>
      <c r="D366" s="234"/>
      <c r="E366" s="234"/>
      <c r="F366" s="234"/>
      <c r="G366" s="234"/>
      <c r="H366" s="234"/>
      <c r="I366" s="234"/>
      <c r="J366" s="234"/>
      <c r="K366" s="234"/>
      <c r="L366" s="234"/>
      <c r="M366" s="234"/>
      <c r="N366" s="234"/>
      <c r="O366" s="234"/>
      <c r="P366" s="234"/>
      <c r="Q366" s="234"/>
      <c r="R366" s="234"/>
      <c r="S366" s="234"/>
      <c r="T366" s="235"/>
      <c r="U366" s="235"/>
      <c r="V366" s="236"/>
    </row>
    <row r="367" spans="1:22" x14ac:dyDescent="0.3">
      <c r="A367" s="233"/>
      <c r="B367" s="234"/>
      <c r="C367" s="234"/>
      <c r="D367" s="234"/>
      <c r="E367" s="234"/>
      <c r="F367" s="234"/>
      <c r="G367" s="234"/>
      <c r="H367" s="234"/>
      <c r="I367" s="234"/>
      <c r="J367" s="234"/>
      <c r="K367" s="234"/>
      <c r="L367" s="234"/>
      <c r="M367" s="234"/>
      <c r="N367" s="234"/>
      <c r="O367" s="234"/>
      <c r="P367" s="234"/>
      <c r="Q367" s="234"/>
      <c r="R367" s="234"/>
      <c r="S367" s="234"/>
      <c r="T367" s="235"/>
      <c r="U367" s="235"/>
      <c r="V367" s="236"/>
    </row>
    <row r="368" spans="1:22" x14ac:dyDescent="0.3">
      <c r="A368" s="237" t="s">
        <v>21</v>
      </c>
      <c r="B368" s="238"/>
      <c r="C368" s="238"/>
      <c r="D368" s="238"/>
      <c r="E368" s="238"/>
      <c r="F368" s="238"/>
      <c r="G368" s="238"/>
      <c r="H368" s="238"/>
      <c r="I368" s="238"/>
      <c r="J368" s="238"/>
      <c r="K368" s="238"/>
      <c r="L368" s="238"/>
      <c r="M368" s="238"/>
      <c r="N368" s="238"/>
      <c r="O368" s="238"/>
      <c r="P368" s="238"/>
      <c r="Q368" s="238"/>
      <c r="R368" s="238"/>
      <c r="S368" s="238"/>
      <c r="T368" s="235">
        <f>+T365</f>
        <v>0</v>
      </c>
      <c r="U368" s="235"/>
      <c r="V368" s="236"/>
    </row>
    <row r="369" spans="1:25" x14ac:dyDescent="0.3">
      <c r="A369" s="12"/>
      <c r="B369" s="13"/>
      <c r="C369" s="13"/>
      <c r="D369" s="13"/>
      <c r="E369" s="13"/>
      <c r="F369" s="13"/>
      <c r="G369" s="13"/>
      <c r="H369" s="13"/>
      <c r="I369" s="13"/>
      <c r="J369" s="13"/>
      <c r="K369" s="13"/>
      <c r="L369" s="13"/>
      <c r="M369" s="13"/>
      <c r="N369" s="13"/>
      <c r="O369" s="13"/>
      <c r="P369" s="13"/>
      <c r="Q369" s="13"/>
      <c r="R369" s="13"/>
      <c r="S369" s="14"/>
      <c r="T369" s="36"/>
      <c r="U369" s="36"/>
      <c r="V369" s="37"/>
    </row>
    <row r="370" spans="1:25" x14ac:dyDescent="0.3">
      <c r="A370" s="243" t="s">
        <v>31</v>
      </c>
      <c r="B370" s="244"/>
      <c r="C370" s="244"/>
      <c r="D370" s="244"/>
      <c r="E370" s="244"/>
      <c r="F370" s="244"/>
      <c r="G370" s="244"/>
      <c r="H370" s="244"/>
      <c r="I370" s="244"/>
      <c r="J370" s="244"/>
      <c r="K370" s="244"/>
      <c r="L370" s="244"/>
      <c r="M370" s="244"/>
      <c r="N370" s="244"/>
      <c r="O370" s="244"/>
      <c r="P370" s="244"/>
      <c r="Q370" s="244"/>
      <c r="R370" s="244"/>
      <c r="S370" s="244"/>
      <c r="T370" s="244"/>
      <c r="U370" s="244"/>
      <c r="V370" s="245"/>
    </row>
    <row r="371" spans="1:25" x14ac:dyDescent="0.3">
      <c r="A371" s="233" t="s">
        <v>32</v>
      </c>
      <c r="B371" s="234"/>
      <c r="C371" s="234"/>
      <c r="D371" s="234"/>
      <c r="E371" s="234"/>
      <c r="F371" s="234"/>
      <c r="G371" s="234"/>
      <c r="H371" s="234"/>
      <c r="I371" s="234"/>
      <c r="J371" s="234" t="s">
        <v>33</v>
      </c>
      <c r="K371" s="234"/>
      <c r="L371" s="234" t="s">
        <v>34</v>
      </c>
      <c r="M371" s="234"/>
      <c r="N371" s="234" t="s">
        <v>54</v>
      </c>
      <c r="O371" s="234"/>
      <c r="P371" s="234"/>
      <c r="Q371" s="234" t="s">
        <v>19</v>
      </c>
      <c r="R371" s="234"/>
      <c r="S371" s="234"/>
      <c r="T371" s="235" t="s">
        <v>20</v>
      </c>
      <c r="U371" s="235"/>
      <c r="V371" s="236"/>
    </row>
    <row r="372" spans="1:25" x14ac:dyDescent="0.3">
      <c r="A372" s="233" t="s">
        <v>42</v>
      </c>
      <c r="B372" s="234"/>
      <c r="C372" s="234"/>
      <c r="D372" s="234"/>
      <c r="E372" s="234"/>
      <c r="F372" s="234"/>
      <c r="G372" s="234"/>
      <c r="H372" s="234"/>
      <c r="I372" s="234"/>
      <c r="J372" s="246">
        <v>171314.64448972844</v>
      </c>
      <c r="K372" s="246"/>
      <c r="L372" s="234">
        <v>1.8157000000000001</v>
      </c>
      <c r="M372" s="234"/>
      <c r="N372" s="235">
        <v>38882</v>
      </c>
      <c r="O372" s="235"/>
      <c r="P372" s="235"/>
      <c r="Q372" s="234">
        <v>16.399999999999999</v>
      </c>
      <c r="R372" s="234"/>
      <c r="S372" s="234"/>
      <c r="T372" s="235">
        <f>+Q372*N372</f>
        <v>637664.79999999993</v>
      </c>
      <c r="U372" s="235"/>
      <c r="V372" s="236"/>
    </row>
    <row r="373" spans="1:25" x14ac:dyDescent="0.3">
      <c r="A373" s="233"/>
      <c r="B373" s="234"/>
      <c r="C373" s="234"/>
      <c r="D373" s="234"/>
      <c r="E373" s="234"/>
      <c r="F373" s="234"/>
      <c r="G373" s="234"/>
      <c r="H373" s="234"/>
      <c r="I373" s="234"/>
      <c r="J373" s="234"/>
      <c r="K373" s="234"/>
      <c r="L373" s="234"/>
      <c r="M373" s="234"/>
      <c r="N373" s="234"/>
      <c r="O373" s="234"/>
      <c r="P373" s="234"/>
      <c r="Q373" s="234"/>
      <c r="R373" s="234"/>
      <c r="S373" s="234"/>
      <c r="T373" s="235"/>
      <c r="U373" s="235"/>
      <c r="V373" s="236"/>
    </row>
    <row r="374" spans="1:25" x14ac:dyDescent="0.3">
      <c r="A374" s="233"/>
      <c r="B374" s="234"/>
      <c r="C374" s="234"/>
      <c r="D374" s="234"/>
      <c r="E374" s="234"/>
      <c r="F374" s="234"/>
      <c r="G374" s="234"/>
      <c r="H374" s="234"/>
      <c r="I374" s="234"/>
      <c r="J374" s="234"/>
      <c r="K374" s="234"/>
      <c r="L374" s="234"/>
      <c r="M374" s="234"/>
      <c r="N374" s="234"/>
      <c r="O374" s="234"/>
      <c r="P374" s="234"/>
      <c r="Q374" s="234"/>
      <c r="R374" s="234"/>
      <c r="S374" s="234"/>
      <c r="T374" s="235"/>
      <c r="U374" s="235"/>
      <c r="V374" s="236"/>
    </row>
    <row r="375" spans="1:25" x14ac:dyDescent="0.3">
      <c r="A375" s="237" t="s">
        <v>21</v>
      </c>
      <c r="B375" s="238"/>
      <c r="C375" s="238"/>
      <c r="D375" s="238"/>
      <c r="E375" s="238"/>
      <c r="F375" s="238"/>
      <c r="G375" s="238"/>
      <c r="H375" s="238"/>
      <c r="I375" s="238"/>
      <c r="J375" s="238"/>
      <c r="K375" s="238"/>
      <c r="L375" s="238"/>
      <c r="M375" s="238"/>
      <c r="N375" s="238"/>
      <c r="O375" s="238"/>
      <c r="P375" s="238"/>
      <c r="Q375" s="238"/>
      <c r="R375" s="238"/>
      <c r="S375" s="238"/>
      <c r="T375" s="235">
        <f>+T372</f>
        <v>637664.79999999993</v>
      </c>
      <c r="U375" s="235"/>
      <c r="V375" s="236"/>
    </row>
    <row r="376" spans="1:25" ht="14.5" x14ac:dyDescent="0.35">
      <c r="A376" s="239" t="s">
        <v>35</v>
      </c>
      <c r="B376" s="240"/>
      <c r="C376" s="240"/>
      <c r="D376" s="240"/>
      <c r="E376" s="240"/>
      <c r="F376" s="240"/>
      <c r="G376" s="240"/>
      <c r="H376" s="240"/>
      <c r="I376" s="240"/>
      <c r="J376" s="240"/>
      <c r="K376" s="240"/>
      <c r="L376" s="240"/>
      <c r="M376" s="240"/>
      <c r="N376" s="240"/>
      <c r="O376" s="240"/>
      <c r="P376" s="240"/>
      <c r="Q376" s="240"/>
      <c r="R376" s="240"/>
      <c r="S376" s="240"/>
      <c r="T376" s="241">
        <f>ROUND(T375+T368+T361+T352,0)</f>
        <v>1125094</v>
      </c>
      <c r="U376" s="241"/>
      <c r="V376" s="242"/>
    </row>
    <row r="377" spans="1:25" ht="14.5" x14ac:dyDescent="0.35">
      <c r="A377" s="19" t="s">
        <v>36</v>
      </c>
      <c r="B377" s="44">
        <f>+'CARGA PRESTACIONAL'!$E$40</f>
        <v>0.26950000000000002</v>
      </c>
      <c r="C377" s="20"/>
      <c r="D377" s="21"/>
      <c r="E377" s="22"/>
      <c r="F377" s="20"/>
      <c r="G377" s="20"/>
      <c r="H377" s="20"/>
      <c r="I377" s="20"/>
      <c r="J377" s="20"/>
      <c r="K377" s="20"/>
      <c r="L377" s="20"/>
      <c r="M377" s="21"/>
      <c r="N377" s="23"/>
      <c r="O377" s="23"/>
      <c r="P377" s="23"/>
      <c r="Q377" s="23"/>
      <c r="R377" s="23"/>
      <c r="S377" s="23" t="s">
        <v>37</v>
      </c>
      <c r="T377" s="241">
        <f>+T376*B377</f>
        <v>303212.83300000004</v>
      </c>
      <c r="U377" s="241"/>
      <c r="V377" s="242"/>
    </row>
    <row r="378" spans="1:25" ht="14.5" x14ac:dyDescent="0.35">
      <c r="A378" s="226" t="s">
        <v>38</v>
      </c>
      <c r="B378" s="227"/>
      <c r="C378" s="227"/>
      <c r="D378" s="227"/>
      <c r="E378" s="227"/>
      <c r="F378" s="227"/>
      <c r="G378" s="227"/>
      <c r="H378" s="227"/>
      <c r="I378" s="227"/>
      <c r="J378" s="227"/>
      <c r="K378" s="227"/>
      <c r="L378" s="227"/>
      <c r="M378" s="227"/>
      <c r="N378" s="227"/>
      <c r="O378" s="227"/>
      <c r="P378" s="227"/>
      <c r="Q378" s="227"/>
      <c r="R378" s="227"/>
      <c r="S378" s="227"/>
      <c r="T378" s="228">
        <f>+T377+T376</f>
        <v>1428306.8330000001</v>
      </c>
      <c r="U378" s="228"/>
      <c r="V378" s="229"/>
    </row>
    <row r="379" spans="1:25" ht="14.5" x14ac:dyDescent="0.35">
      <c r="A379" s="226" t="s">
        <v>39</v>
      </c>
      <c r="B379" s="227"/>
      <c r="C379" s="227"/>
      <c r="D379" s="227"/>
      <c r="E379" s="227"/>
      <c r="F379" s="227"/>
      <c r="G379" s="227"/>
      <c r="H379" s="227"/>
      <c r="I379" s="227"/>
      <c r="J379" s="227"/>
      <c r="K379" s="227"/>
      <c r="L379" s="227"/>
      <c r="M379" s="227"/>
      <c r="N379" s="227"/>
      <c r="O379" s="227"/>
      <c r="P379" s="227"/>
      <c r="Q379" s="227"/>
      <c r="R379" s="227"/>
      <c r="S379" s="227"/>
      <c r="T379" s="228">
        <f>ROUND(T378*T345,0)</f>
        <v>11312190</v>
      </c>
      <c r="U379" s="228"/>
      <c r="V379" s="229"/>
    </row>
    <row r="380" spans="1:25" ht="14.5" x14ac:dyDescent="0.35">
      <c r="A380" s="24"/>
      <c r="B380" s="52"/>
      <c r="C380" s="52"/>
      <c r="D380" s="52"/>
      <c r="E380" s="52"/>
      <c r="F380" s="52"/>
      <c r="G380" s="52"/>
      <c r="H380" s="52"/>
      <c r="I380" s="52"/>
      <c r="J380" s="52"/>
      <c r="K380" s="52"/>
      <c r="L380" s="52"/>
      <c r="M380" s="52"/>
      <c r="N380" s="52"/>
      <c r="O380" s="52"/>
      <c r="P380" s="52"/>
      <c r="Q380" s="52"/>
      <c r="R380" s="52"/>
      <c r="S380" s="52"/>
      <c r="T380" s="53"/>
      <c r="U380" s="53"/>
      <c r="V380" s="38"/>
    </row>
    <row r="381" spans="1:25" ht="24" customHeight="1" x14ac:dyDescent="0.3">
      <c r="A381" s="230" t="s">
        <v>348</v>
      </c>
      <c r="B381" s="231"/>
      <c r="C381" s="231"/>
      <c r="D381" s="231"/>
      <c r="E381" s="231"/>
      <c r="F381" s="231"/>
      <c r="G381" s="231"/>
      <c r="H381" s="231"/>
      <c r="I381" s="231"/>
      <c r="J381" s="231"/>
      <c r="K381" s="231"/>
      <c r="L381" s="231"/>
      <c r="M381" s="231"/>
      <c r="N381" s="231"/>
      <c r="O381" s="231"/>
      <c r="P381" s="231"/>
      <c r="Q381" s="231"/>
      <c r="R381" s="231"/>
      <c r="S381" s="231"/>
      <c r="T381" s="231"/>
      <c r="U381" s="231"/>
      <c r="V381" s="232"/>
      <c r="W381" s="7"/>
      <c r="X381" s="7"/>
      <c r="Y381" s="46"/>
    </row>
    <row r="382" spans="1:25" x14ac:dyDescent="0.3">
      <c r="A382" s="25"/>
      <c r="B382" s="26"/>
      <c r="C382" s="26"/>
      <c r="D382" s="26"/>
      <c r="E382" s="26"/>
      <c r="F382" s="26"/>
      <c r="G382" s="26"/>
      <c r="H382" s="26"/>
      <c r="I382" s="26"/>
      <c r="J382" s="26"/>
      <c r="K382" s="26"/>
      <c r="L382" s="26"/>
      <c r="M382" s="26"/>
      <c r="N382" s="26"/>
      <c r="O382" s="26"/>
      <c r="P382" s="26"/>
      <c r="Q382" s="26"/>
      <c r="R382" s="26"/>
      <c r="S382" s="27"/>
      <c r="T382" s="54"/>
      <c r="U382" s="54"/>
      <c r="V382" s="40"/>
      <c r="W382" s="7"/>
      <c r="X382" s="7"/>
      <c r="Y382" s="7"/>
    </row>
    <row r="383" spans="1:25" ht="22.5" customHeight="1" x14ac:dyDescent="0.3">
      <c r="A383" s="25"/>
      <c r="B383" s="26"/>
      <c r="C383" s="26"/>
      <c r="D383" s="55"/>
      <c r="E383" s="28" t="s">
        <v>40</v>
      </c>
      <c r="F383" s="29"/>
      <c r="G383" s="29"/>
      <c r="H383" s="29"/>
      <c r="I383" s="29"/>
      <c r="J383" s="29"/>
      <c r="K383" s="29"/>
      <c r="L383" s="29"/>
      <c r="M383" s="30"/>
      <c r="N383" s="56"/>
      <c r="O383" s="56"/>
      <c r="P383" s="26"/>
      <c r="Q383" s="26"/>
      <c r="R383" s="26"/>
      <c r="S383" s="27"/>
      <c r="T383" s="54"/>
      <c r="U383" s="54"/>
      <c r="V383" s="40"/>
      <c r="W383" s="7"/>
      <c r="X383" s="7"/>
      <c r="Y383" s="47"/>
    </row>
    <row r="384" spans="1:25" x14ac:dyDescent="0.3">
      <c r="A384" s="25"/>
      <c r="B384" s="26"/>
      <c r="C384" s="26"/>
      <c r="D384" s="55"/>
      <c r="E384" s="57"/>
      <c r="F384" s="58"/>
      <c r="G384" s="156" t="s">
        <v>344</v>
      </c>
      <c r="H384" s="156"/>
      <c r="I384" s="156"/>
      <c r="J384" s="156"/>
      <c r="K384" s="58"/>
      <c r="L384" s="58"/>
      <c r="M384" s="56"/>
      <c r="N384" s="56"/>
      <c r="O384" s="56"/>
      <c r="P384" s="26"/>
      <c r="Q384" s="26"/>
      <c r="R384" s="26"/>
      <c r="S384" s="27"/>
      <c r="T384" s="54"/>
      <c r="U384" s="54"/>
      <c r="V384" s="40"/>
      <c r="W384" s="7"/>
      <c r="X384" s="7"/>
      <c r="Y384" s="7"/>
    </row>
    <row r="385" spans="1:25" x14ac:dyDescent="0.3">
      <c r="A385" s="25"/>
      <c r="B385" s="26"/>
      <c r="C385" s="26"/>
      <c r="D385" s="26"/>
      <c r="E385" s="225" t="s">
        <v>349</v>
      </c>
      <c r="F385" s="225"/>
      <c r="G385" s="225"/>
      <c r="H385" s="225"/>
      <c r="I385" s="225"/>
      <c r="J385" s="225"/>
      <c r="K385" s="225"/>
      <c r="L385" s="225"/>
      <c r="M385" s="225"/>
      <c r="N385" s="31"/>
      <c r="O385" s="31"/>
      <c r="P385" s="26"/>
      <c r="Q385" s="26"/>
      <c r="R385" s="26"/>
      <c r="S385" s="27"/>
      <c r="T385" s="54"/>
      <c r="U385" s="54"/>
      <c r="V385" s="40"/>
      <c r="W385" s="7"/>
      <c r="X385" s="7"/>
      <c r="Y385" s="7"/>
    </row>
    <row r="386" spans="1:25" ht="13.5" thickBot="1" x14ac:dyDescent="0.35">
      <c r="A386" s="59"/>
      <c r="B386" s="60"/>
      <c r="C386" s="32"/>
      <c r="D386" s="32"/>
      <c r="E386" s="32"/>
      <c r="F386" s="61"/>
      <c r="G386" s="61"/>
      <c r="H386" s="61"/>
      <c r="I386" s="61"/>
      <c r="J386" s="61"/>
      <c r="K386" s="61"/>
      <c r="L386" s="32"/>
      <c r="M386" s="32"/>
      <c r="N386" s="32"/>
      <c r="O386" s="32"/>
      <c r="P386" s="32"/>
      <c r="Q386" s="32"/>
      <c r="R386" s="32"/>
      <c r="S386" s="32"/>
      <c r="T386" s="62"/>
      <c r="U386" s="62"/>
      <c r="V386" s="42"/>
    </row>
    <row r="387" spans="1:25" ht="13.5" thickBot="1" x14ac:dyDescent="0.35"/>
    <row r="388" spans="1:25" x14ac:dyDescent="0.3">
      <c r="A388" s="280"/>
      <c r="B388" s="281"/>
      <c r="C388" s="281"/>
      <c r="D388" s="282"/>
      <c r="E388" s="289" t="s">
        <v>0</v>
      </c>
      <c r="F388" s="290"/>
      <c r="G388" s="290"/>
      <c r="H388" s="290"/>
      <c r="I388" s="290"/>
      <c r="J388" s="290"/>
      <c r="K388" s="290"/>
      <c r="L388" s="290"/>
      <c r="M388" s="290"/>
      <c r="N388" s="290"/>
      <c r="O388" s="290"/>
      <c r="P388" s="290"/>
      <c r="Q388" s="290"/>
      <c r="R388" s="290"/>
      <c r="S388" s="291"/>
      <c r="T388" s="295" t="s">
        <v>41</v>
      </c>
      <c r="U388" s="296"/>
      <c r="V388" s="297"/>
    </row>
    <row r="389" spans="1:25" ht="22.5" customHeight="1" thickBot="1" x14ac:dyDescent="0.35">
      <c r="A389" s="283"/>
      <c r="B389" s="284"/>
      <c r="C389" s="284"/>
      <c r="D389" s="285"/>
      <c r="E389" s="292"/>
      <c r="F389" s="293"/>
      <c r="G389" s="293"/>
      <c r="H389" s="293"/>
      <c r="I389" s="293"/>
      <c r="J389" s="293"/>
      <c r="K389" s="293"/>
      <c r="L389" s="293"/>
      <c r="M389" s="293"/>
      <c r="N389" s="293"/>
      <c r="O389" s="293"/>
      <c r="P389" s="293"/>
      <c r="Q389" s="293"/>
      <c r="R389" s="293"/>
      <c r="S389" s="294"/>
      <c r="T389" s="298"/>
      <c r="U389" s="299"/>
      <c r="V389" s="300"/>
    </row>
    <row r="390" spans="1:25" ht="15" thickBot="1" x14ac:dyDescent="0.4">
      <c r="A390" s="283"/>
      <c r="B390" s="284"/>
      <c r="C390" s="284"/>
      <c r="D390" s="285"/>
      <c r="E390" s="301"/>
      <c r="F390" s="302"/>
      <c r="G390" s="302"/>
      <c r="H390" s="302"/>
      <c r="I390" s="302"/>
      <c r="J390" s="302"/>
      <c r="K390" s="302"/>
      <c r="L390" s="302"/>
      <c r="M390" s="302"/>
      <c r="N390" s="302"/>
      <c r="O390" s="302"/>
      <c r="P390" s="302"/>
      <c r="Q390" s="302"/>
      <c r="R390" s="302"/>
      <c r="S390" s="302"/>
      <c r="T390" s="302"/>
      <c r="U390" s="302"/>
      <c r="V390" s="303"/>
    </row>
    <row r="391" spans="1:25" ht="15" thickBot="1" x14ac:dyDescent="0.35">
      <c r="A391" s="283"/>
      <c r="B391" s="284"/>
      <c r="C391" s="284"/>
      <c r="D391" s="285"/>
      <c r="E391" s="304" t="s">
        <v>360</v>
      </c>
      <c r="F391" s="305"/>
      <c r="G391" s="305"/>
      <c r="H391" s="305"/>
      <c r="I391" s="305"/>
      <c r="J391" s="305"/>
      <c r="K391" s="305"/>
      <c r="L391" s="305"/>
      <c r="M391" s="305"/>
      <c r="N391" s="305"/>
      <c r="O391" s="305"/>
      <c r="P391" s="305"/>
      <c r="Q391" s="305"/>
      <c r="R391" s="305"/>
      <c r="S391" s="305"/>
      <c r="T391" s="305"/>
      <c r="U391" s="305"/>
      <c r="V391" s="306"/>
    </row>
    <row r="392" spans="1:25" ht="15" thickBot="1" x14ac:dyDescent="0.35">
      <c r="A392" s="286"/>
      <c r="B392" s="287"/>
      <c r="C392" s="287"/>
      <c r="D392" s="288"/>
      <c r="E392" s="307"/>
      <c r="F392" s="308"/>
      <c r="G392" s="308"/>
      <c r="H392" s="308"/>
      <c r="I392" s="308"/>
      <c r="J392" s="308"/>
      <c r="K392" s="308"/>
      <c r="L392" s="308"/>
      <c r="M392" s="308"/>
      <c r="N392" s="308"/>
      <c r="O392" s="308"/>
      <c r="P392" s="308"/>
      <c r="Q392" s="308"/>
      <c r="R392" s="308"/>
      <c r="S392" s="308"/>
      <c r="T392" s="308"/>
      <c r="U392" s="308"/>
      <c r="V392" s="309"/>
    </row>
    <row r="393" spans="1:25" ht="14.5" x14ac:dyDescent="0.35">
      <c r="A393" s="310" t="s">
        <v>1</v>
      </c>
      <c r="B393" s="311"/>
      <c r="C393" s="311"/>
      <c r="D393" s="311"/>
      <c r="E393" s="311"/>
      <c r="F393" s="311"/>
      <c r="G393" s="311"/>
      <c r="H393" s="311"/>
      <c r="I393" s="311"/>
      <c r="J393" s="311"/>
      <c r="K393" s="311"/>
      <c r="L393" s="311"/>
      <c r="M393" s="311"/>
      <c r="N393" s="311"/>
      <c r="O393" s="311"/>
      <c r="P393" s="311"/>
      <c r="Q393" s="311"/>
      <c r="R393" s="311"/>
      <c r="S393" s="311"/>
      <c r="T393" s="311"/>
      <c r="U393" s="311"/>
      <c r="V393" s="312"/>
    </row>
    <row r="394" spans="1:25" x14ac:dyDescent="0.3">
      <c r="A394" s="313" t="s">
        <v>2</v>
      </c>
      <c r="B394" s="314"/>
      <c r="C394" s="314"/>
      <c r="D394" s="314"/>
      <c r="E394" s="5" t="s">
        <v>3</v>
      </c>
      <c r="F394" s="6"/>
      <c r="G394" s="6"/>
      <c r="H394" s="6"/>
      <c r="I394" s="6"/>
      <c r="J394" s="315" t="s">
        <v>4</v>
      </c>
      <c r="K394" s="315"/>
      <c r="L394" s="315"/>
      <c r="M394" s="315"/>
      <c r="N394" s="315"/>
      <c r="O394" s="315"/>
      <c r="P394" s="315" t="s">
        <v>5</v>
      </c>
      <c r="Q394" s="315"/>
      <c r="R394" s="315"/>
      <c r="S394" s="315"/>
      <c r="T394" s="315"/>
      <c r="U394" s="315"/>
      <c r="V394" s="316"/>
    </row>
    <row r="395" spans="1:25" ht="39.75" customHeight="1" x14ac:dyDescent="0.3">
      <c r="A395" s="317" t="s">
        <v>6</v>
      </c>
      <c r="B395" s="318"/>
      <c r="C395" s="318"/>
      <c r="D395" s="319"/>
      <c r="E395" s="320" t="s">
        <v>359</v>
      </c>
      <c r="F395" s="320"/>
      <c r="G395" s="320"/>
      <c r="H395" s="320"/>
      <c r="I395" s="320"/>
      <c r="J395" s="320"/>
      <c r="K395" s="320"/>
      <c r="L395" s="320"/>
      <c r="M395" s="320"/>
      <c r="N395" s="320"/>
      <c r="O395" s="320"/>
      <c r="P395" s="320"/>
      <c r="Q395" s="320"/>
      <c r="R395" s="320"/>
      <c r="S395" s="320"/>
      <c r="T395" s="320"/>
      <c r="U395" s="320"/>
      <c r="V395" s="321"/>
    </row>
    <row r="396" spans="1:25" x14ac:dyDescent="0.3">
      <c r="A396" s="322" t="s">
        <v>7</v>
      </c>
      <c r="B396" s="323"/>
      <c r="C396" s="323"/>
      <c r="D396" s="323"/>
      <c r="E396" s="324"/>
      <c r="F396" s="324"/>
      <c r="G396" s="324"/>
      <c r="H396" s="324"/>
      <c r="I396" s="324"/>
      <c r="J396" s="324"/>
      <c r="K396" s="324"/>
      <c r="L396" s="324"/>
      <c r="M396" s="324"/>
      <c r="N396" s="324"/>
      <c r="O396" s="324"/>
      <c r="P396" s="324"/>
      <c r="Q396" s="324"/>
      <c r="R396" s="324"/>
      <c r="S396" s="324"/>
      <c r="T396" s="324"/>
      <c r="U396" s="324"/>
      <c r="V396" s="325"/>
    </row>
    <row r="397" spans="1:25" x14ac:dyDescent="0.3">
      <c r="A397" s="322" t="s">
        <v>8</v>
      </c>
      <c r="B397" s="323"/>
      <c r="C397" s="323"/>
      <c r="D397" s="323"/>
      <c r="E397" s="324"/>
      <c r="F397" s="324"/>
      <c r="G397" s="324"/>
      <c r="H397" s="324"/>
      <c r="I397" s="324"/>
      <c r="J397" s="324"/>
      <c r="K397" s="324"/>
      <c r="L397" s="324"/>
      <c r="M397" s="324"/>
      <c r="N397" s="324"/>
      <c r="O397" s="324"/>
      <c r="P397" s="324"/>
      <c r="Q397" s="324"/>
      <c r="R397" s="324"/>
      <c r="S397" s="324"/>
      <c r="T397" s="324"/>
      <c r="U397" s="324"/>
      <c r="V397" s="325"/>
    </row>
    <row r="398" spans="1:25" x14ac:dyDescent="0.3">
      <c r="A398" s="322" t="s">
        <v>9</v>
      </c>
      <c r="B398" s="323"/>
      <c r="C398" s="323"/>
      <c r="D398" s="323"/>
      <c r="E398" s="324"/>
      <c r="F398" s="324"/>
      <c r="G398" s="324"/>
      <c r="H398" s="324"/>
      <c r="I398" s="324"/>
      <c r="J398" s="324"/>
      <c r="K398" s="324"/>
      <c r="L398" s="324"/>
      <c r="M398" s="324"/>
      <c r="N398" s="324"/>
      <c r="O398" s="324"/>
      <c r="P398" s="324"/>
      <c r="Q398" s="324"/>
      <c r="R398" s="324"/>
      <c r="S398" s="324"/>
      <c r="T398" s="324"/>
      <c r="U398" s="324"/>
      <c r="V398" s="325"/>
    </row>
    <row r="399" spans="1:25" x14ac:dyDescent="0.3">
      <c r="A399" s="9"/>
      <c r="B399" s="10"/>
      <c r="C399" s="10"/>
      <c r="D399" s="48"/>
      <c r="E399" s="48"/>
      <c r="F399" s="48"/>
      <c r="G399" s="48"/>
      <c r="H399" s="48"/>
      <c r="I399" s="48"/>
      <c r="J399" s="48"/>
      <c r="K399" s="48"/>
      <c r="L399" s="48"/>
      <c r="M399" s="48"/>
      <c r="N399" s="48"/>
      <c r="O399" s="48"/>
      <c r="P399" s="48"/>
      <c r="Q399" s="48"/>
      <c r="R399" s="48"/>
      <c r="S399" s="48"/>
      <c r="T399" s="49"/>
      <c r="U399" s="49"/>
      <c r="V399" s="34"/>
    </row>
    <row r="400" spans="1:25" ht="14.5" x14ac:dyDescent="0.35">
      <c r="A400" s="263" t="s">
        <v>10</v>
      </c>
      <c r="B400" s="264"/>
      <c r="C400" s="264"/>
      <c r="D400" s="264"/>
      <c r="E400" s="264"/>
      <c r="F400" s="264"/>
      <c r="G400" s="264"/>
      <c r="H400" s="264"/>
      <c r="I400" s="264"/>
      <c r="J400" s="264"/>
      <c r="K400" s="264"/>
      <c r="L400" s="264"/>
      <c r="M400" s="264"/>
      <c r="N400" s="264"/>
      <c r="O400" s="264"/>
      <c r="P400" s="264"/>
      <c r="Q400" s="264"/>
      <c r="R400" s="264"/>
      <c r="S400" s="264"/>
      <c r="T400" s="264"/>
      <c r="U400" s="264"/>
      <c r="V400" s="265"/>
    </row>
    <row r="401" spans="1:22" x14ac:dyDescent="0.3">
      <c r="A401" s="266" t="s">
        <v>11</v>
      </c>
      <c r="B401" s="267"/>
      <c r="C401" s="267" t="s">
        <v>12</v>
      </c>
      <c r="D401" s="267"/>
      <c r="E401" s="267"/>
      <c r="F401" s="267"/>
      <c r="G401" s="267"/>
      <c r="H401" s="267"/>
      <c r="I401" s="267"/>
      <c r="J401" s="267"/>
      <c r="K401" s="267"/>
      <c r="L401" s="267"/>
      <c r="M401" s="267"/>
      <c r="N401" s="267"/>
      <c r="O401" s="267"/>
      <c r="P401" s="267"/>
      <c r="Q401" s="267"/>
      <c r="R401" s="267" t="s">
        <v>13</v>
      </c>
      <c r="S401" s="267"/>
      <c r="T401" s="268" t="s">
        <v>14</v>
      </c>
      <c r="U401" s="268"/>
      <c r="V401" s="269"/>
    </row>
    <row r="402" spans="1:22" ht="29.25" customHeight="1" x14ac:dyDescent="0.35">
      <c r="A402" s="328">
        <v>8</v>
      </c>
      <c r="B402" s="329"/>
      <c r="C402" s="330" t="s">
        <v>249</v>
      </c>
      <c r="D402" s="331"/>
      <c r="E402" s="331"/>
      <c r="F402" s="331"/>
      <c r="G402" s="331"/>
      <c r="H402" s="331"/>
      <c r="I402" s="331"/>
      <c r="J402" s="331"/>
      <c r="K402" s="331"/>
      <c r="L402" s="331"/>
      <c r="M402" s="331"/>
      <c r="N402" s="331"/>
      <c r="O402" s="331"/>
      <c r="P402" s="331"/>
      <c r="Q402" s="331"/>
      <c r="R402" s="331" t="s">
        <v>114</v>
      </c>
      <c r="S402" s="331"/>
      <c r="T402" s="332">
        <f>+T345*100</f>
        <v>792.00000000000023</v>
      </c>
      <c r="U402" s="332"/>
      <c r="V402" s="333"/>
    </row>
    <row r="403" spans="1:22" x14ac:dyDescent="0.3">
      <c r="A403" s="11"/>
      <c r="B403" s="50"/>
      <c r="C403" s="50"/>
      <c r="D403" s="50"/>
      <c r="E403" s="50"/>
      <c r="F403" s="50"/>
      <c r="G403" s="50"/>
      <c r="H403" s="50"/>
      <c r="I403" s="50"/>
      <c r="J403" s="50"/>
      <c r="K403" s="50"/>
      <c r="L403" s="50"/>
      <c r="M403" s="50"/>
      <c r="N403" s="50"/>
      <c r="O403" s="50"/>
      <c r="P403" s="50"/>
      <c r="Q403" s="50"/>
      <c r="R403" s="50"/>
      <c r="S403" s="50"/>
      <c r="T403" s="51"/>
      <c r="U403" s="51"/>
      <c r="V403" s="35"/>
    </row>
    <row r="404" spans="1:22" x14ac:dyDescent="0.3">
      <c r="A404" s="243" t="s">
        <v>15</v>
      </c>
      <c r="B404" s="244"/>
      <c r="C404" s="244"/>
      <c r="D404" s="244"/>
      <c r="E404" s="244"/>
      <c r="F404" s="244"/>
      <c r="G404" s="244"/>
      <c r="H404" s="244"/>
      <c r="I404" s="244"/>
      <c r="J404" s="244"/>
      <c r="K404" s="244"/>
      <c r="L404" s="244"/>
      <c r="M404" s="244"/>
      <c r="N404" s="244"/>
      <c r="O404" s="244"/>
      <c r="P404" s="244"/>
      <c r="Q404" s="244"/>
      <c r="R404" s="244"/>
      <c r="S404" s="244"/>
      <c r="T404" s="244"/>
      <c r="U404" s="244"/>
      <c r="V404" s="245"/>
    </row>
    <row r="405" spans="1:22" x14ac:dyDescent="0.3">
      <c r="A405" s="233" t="s">
        <v>12</v>
      </c>
      <c r="B405" s="234"/>
      <c r="C405" s="234"/>
      <c r="D405" s="234"/>
      <c r="E405" s="234"/>
      <c r="F405" s="234"/>
      <c r="G405" s="234"/>
      <c r="H405" s="234" t="s">
        <v>16</v>
      </c>
      <c r="I405" s="234"/>
      <c r="J405" s="234"/>
      <c r="K405" s="234" t="s">
        <v>17</v>
      </c>
      <c r="L405" s="234"/>
      <c r="M405" s="234"/>
      <c r="N405" s="234"/>
      <c r="O405" s="234" t="s">
        <v>18</v>
      </c>
      <c r="P405" s="234"/>
      <c r="Q405" s="234"/>
      <c r="R405" s="234" t="s">
        <v>19</v>
      </c>
      <c r="S405" s="234"/>
      <c r="T405" s="235" t="s">
        <v>20</v>
      </c>
      <c r="U405" s="235"/>
      <c r="V405" s="236"/>
    </row>
    <row r="406" spans="1:22" x14ac:dyDescent="0.3">
      <c r="A406" s="233"/>
      <c r="B406" s="234"/>
      <c r="C406" s="234"/>
      <c r="D406" s="234"/>
      <c r="E406" s="234"/>
      <c r="F406" s="234"/>
      <c r="G406" s="234"/>
      <c r="H406" s="234"/>
      <c r="I406" s="234"/>
      <c r="J406" s="234"/>
      <c r="K406" s="234"/>
      <c r="L406" s="234"/>
      <c r="M406" s="234"/>
      <c r="N406" s="234"/>
      <c r="O406" s="246"/>
      <c r="P406" s="246"/>
      <c r="Q406" s="246"/>
      <c r="R406" s="258"/>
      <c r="S406" s="258"/>
      <c r="T406" s="235"/>
      <c r="U406" s="235"/>
      <c r="V406" s="236"/>
    </row>
    <row r="407" spans="1:22" x14ac:dyDescent="0.3">
      <c r="A407" s="233" t="s">
        <v>120</v>
      </c>
      <c r="B407" s="234"/>
      <c r="C407" s="234"/>
      <c r="D407" s="234"/>
      <c r="E407" s="234"/>
      <c r="F407" s="234"/>
      <c r="G407" s="234"/>
      <c r="H407" s="234"/>
      <c r="I407" s="234"/>
      <c r="J407" s="234"/>
      <c r="K407" s="234"/>
      <c r="L407" s="234"/>
      <c r="M407" s="234"/>
      <c r="N407" s="234"/>
      <c r="O407" s="246"/>
      <c r="P407" s="246"/>
      <c r="Q407" s="246"/>
      <c r="R407" s="279">
        <v>0.03</v>
      </c>
      <c r="S407" s="258"/>
      <c r="T407" s="235">
        <f>+T429*R407</f>
        <v>81.652200000000008</v>
      </c>
      <c r="U407" s="235"/>
      <c r="V407" s="236"/>
    </row>
    <row r="408" spans="1:22" x14ac:dyDescent="0.3">
      <c r="A408" s="233"/>
      <c r="B408" s="234"/>
      <c r="C408" s="234"/>
      <c r="D408" s="234"/>
      <c r="E408" s="234"/>
      <c r="F408" s="234"/>
      <c r="G408" s="234"/>
      <c r="H408" s="234"/>
      <c r="I408" s="234"/>
      <c r="J408" s="234"/>
      <c r="K408" s="234"/>
      <c r="L408" s="234"/>
      <c r="M408" s="234"/>
      <c r="N408" s="234"/>
      <c r="O408" s="234"/>
      <c r="P408" s="234"/>
      <c r="Q408" s="234"/>
      <c r="R408" s="234"/>
      <c r="S408" s="234"/>
      <c r="T408" s="235"/>
      <c r="U408" s="235"/>
      <c r="V408" s="236"/>
    </row>
    <row r="409" spans="1:22" x14ac:dyDescent="0.3">
      <c r="A409" s="237" t="s">
        <v>21</v>
      </c>
      <c r="B409" s="238"/>
      <c r="C409" s="238"/>
      <c r="D409" s="238"/>
      <c r="E409" s="238"/>
      <c r="F409" s="238"/>
      <c r="G409" s="238"/>
      <c r="H409" s="238"/>
      <c r="I409" s="238"/>
      <c r="J409" s="238"/>
      <c r="K409" s="238"/>
      <c r="L409" s="238"/>
      <c r="M409" s="238"/>
      <c r="N409" s="238"/>
      <c r="O409" s="238"/>
      <c r="P409" s="238"/>
      <c r="Q409" s="238"/>
      <c r="R409" s="238"/>
      <c r="S409" s="238"/>
      <c r="T409" s="235">
        <f>T407+T406</f>
        <v>81.652200000000008</v>
      </c>
      <c r="U409" s="235"/>
      <c r="V409" s="236"/>
    </row>
    <row r="410" spans="1:22" x14ac:dyDescent="0.3">
      <c r="A410" s="12"/>
      <c r="B410" s="13"/>
      <c r="C410" s="13"/>
      <c r="D410" s="13"/>
      <c r="E410" s="13"/>
      <c r="F410" s="13"/>
      <c r="G410" s="13"/>
      <c r="H410" s="13"/>
      <c r="I410" s="13"/>
      <c r="J410" s="13"/>
      <c r="K410" s="13"/>
      <c r="L410" s="13"/>
      <c r="M410" s="13"/>
      <c r="N410" s="13"/>
      <c r="O410" s="13"/>
      <c r="P410" s="13"/>
      <c r="Q410" s="13"/>
      <c r="R410" s="13"/>
      <c r="S410" s="14"/>
      <c r="T410" s="36"/>
      <c r="U410" s="36"/>
      <c r="V410" s="37"/>
    </row>
    <row r="411" spans="1:22" x14ac:dyDescent="0.3">
      <c r="A411" s="243" t="s">
        <v>22</v>
      </c>
      <c r="B411" s="244"/>
      <c r="C411" s="244"/>
      <c r="D411" s="244"/>
      <c r="E411" s="244"/>
      <c r="F411" s="244"/>
      <c r="G411" s="244"/>
      <c r="H411" s="244"/>
      <c r="I411" s="244"/>
      <c r="J411" s="244"/>
      <c r="K411" s="244"/>
      <c r="L411" s="244"/>
      <c r="M411" s="244"/>
      <c r="N411" s="244"/>
      <c r="O411" s="244"/>
      <c r="P411" s="244"/>
      <c r="Q411" s="244"/>
      <c r="R411" s="244"/>
      <c r="S411" s="244"/>
      <c r="T411" s="244"/>
      <c r="U411" s="244"/>
      <c r="V411" s="245"/>
    </row>
    <row r="412" spans="1:22" x14ac:dyDescent="0.3">
      <c r="A412" s="259" t="s">
        <v>12</v>
      </c>
      <c r="B412" s="260"/>
      <c r="C412" s="260"/>
      <c r="D412" s="260"/>
      <c r="E412" s="260"/>
      <c r="F412" s="260"/>
      <c r="G412" s="260"/>
      <c r="H412" s="260"/>
      <c r="I412" s="260"/>
      <c r="J412" s="260"/>
      <c r="K412" s="260"/>
      <c r="L412" s="260"/>
      <c r="M412" s="260" t="s">
        <v>13</v>
      </c>
      <c r="N412" s="260"/>
      <c r="O412" s="260" t="s">
        <v>14</v>
      </c>
      <c r="P412" s="260"/>
      <c r="Q412" s="260" t="s">
        <v>23</v>
      </c>
      <c r="R412" s="260"/>
      <c r="S412" s="260"/>
      <c r="T412" s="261" t="s">
        <v>24</v>
      </c>
      <c r="U412" s="261"/>
      <c r="V412" s="262"/>
    </row>
    <row r="413" spans="1:22" x14ac:dyDescent="0.3">
      <c r="A413" s="259" t="s">
        <v>122</v>
      </c>
      <c r="B413" s="260"/>
      <c r="C413" s="260"/>
      <c r="D413" s="260"/>
      <c r="E413" s="260"/>
      <c r="F413" s="260"/>
      <c r="G413" s="260"/>
      <c r="H413" s="260"/>
      <c r="I413" s="260"/>
      <c r="J413" s="260"/>
      <c r="K413" s="260"/>
      <c r="L413" s="260"/>
      <c r="M413" s="260" t="s">
        <v>114</v>
      </c>
      <c r="N413" s="260"/>
      <c r="O413" s="260">
        <v>3.0000000000000001E-3</v>
      </c>
      <c r="P413" s="260"/>
      <c r="Q413" s="252">
        <v>4998</v>
      </c>
      <c r="R413" s="253"/>
      <c r="S413" s="254"/>
      <c r="T413" s="261">
        <f>+Q413*O413</f>
        <v>14.994</v>
      </c>
      <c r="U413" s="261"/>
      <c r="V413" s="262"/>
    </row>
    <row r="414" spans="1:22" x14ac:dyDescent="0.3">
      <c r="A414" s="259" t="s">
        <v>117</v>
      </c>
      <c r="B414" s="260"/>
      <c r="C414" s="260"/>
      <c r="D414" s="260"/>
      <c r="E414" s="260"/>
      <c r="F414" s="260"/>
      <c r="G414" s="260"/>
      <c r="H414" s="260"/>
      <c r="I414" s="260"/>
      <c r="J414" s="260"/>
      <c r="K414" s="260"/>
      <c r="L414" s="260"/>
      <c r="M414" s="260" t="s">
        <v>114</v>
      </c>
      <c r="N414" s="260"/>
      <c r="O414" s="260">
        <v>1.05</v>
      </c>
      <c r="P414" s="260"/>
      <c r="Q414" s="252">
        <v>4650</v>
      </c>
      <c r="R414" s="253"/>
      <c r="S414" s="254"/>
      <c r="T414" s="261">
        <f>+Q414*O414</f>
        <v>4882.5</v>
      </c>
      <c r="U414" s="261"/>
      <c r="V414" s="262"/>
    </row>
    <row r="415" spans="1:22" x14ac:dyDescent="0.3">
      <c r="A415" s="259"/>
      <c r="B415" s="260"/>
      <c r="C415" s="260"/>
      <c r="D415" s="260"/>
      <c r="E415" s="260"/>
      <c r="F415" s="260"/>
      <c r="G415" s="260"/>
      <c r="H415" s="260"/>
      <c r="I415" s="260"/>
      <c r="J415" s="260"/>
      <c r="K415" s="260"/>
      <c r="L415" s="260"/>
      <c r="M415" s="260"/>
      <c r="N415" s="260"/>
      <c r="O415" s="260"/>
      <c r="P415" s="260"/>
      <c r="Q415" s="252"/>
      <c r="R415" s="253"/>
      <c r="S415" s="254"/>
      <c r="T415" s="261"/>
      <c r="U415" s="261"/>
      <c r="V415" s="262"/>
    </row>
    <row r="416" spans="1:22" x14ac:dyDescent="0.3">
      <c r="A416" s="259"/>
      <c r="B416" s="260"/>
      <c r="C416" s="260"/>
      <c r="D416" s="260"/>
      <c r="E416" s="260"/>
      <c r="F416" s="260"/>
      <c r="G416" s="260"/>
      <c r="H416" s="260"/>
      <c r="I416" s="260"/>
      <c r="J416" s="260"/>
      <c r="K416" s="260"/>
      <c r="L416" s="260"/>
      <c r="M416" s="260"/>
      <c r="N416" s="260"/>
      <c r="O416" s="260"/>
      <c r="P416" s="260"/>
      <c r="Q416" s="252"/>
      <c r="R416" s="253"/>
      <c r="S416" s="254"/>
      <c r="T416" s="235"/>
      <c r="U416" s="235"/>
      <c r="V416" s="236"/>
    </row>
    <row r="417" spans="1:22" x14ac:dyDescent="0.3">
      <c r="A417" s="259"/>
      <c r="B417" s="260"/>
      <c r="C417" s="260"/>
      <c r="D417" s="260"/>
      <c r="E417" s="260"/>
      <c r="F417" s="260"/>
      <c r="G417" s="260"/>
      <c r="H417" s="260"/>
      <c r="I417" s="260"/>
      <c r="J417" s="260"/>
      <c r="K417" s="260"/>
      <c r="L417" s="260"/>
      <c r="M417" s="260"/>
      <c r="N417" s="260"/>
      <c r="O417" s="260"/>
      <c r="P417" s="260"/>
      <c r="Q417" s="252"/>
      <c r="R417" s="253"/>
      <c r="S417" s="254"/>
      <c r="T417" s="235"/>
      <c r="U417" s="235"/>
      <c r="V417" s="236"/>
    </row>
    <row r="418" spans="1:22" x14ac:dyDescent="0.3">
      <c r="A418" s="237" t="s">
        <v>21</v>
      </c>
      <c r="B418" s="238"/>
      <c r="C418" s="238"/>
      <c r="D418" s="238"/>
      <c r="E418" s="238"/>
      <c r="F418" s="238"/>
      <c r="G418" s="238"/>
      <c r="H418" s="238"/>
      <c r="I418" s="238"/>
      <c r="J418" s="238"/>
      <c r="K418" s="238"/>
      <c r="L418" s="238"/>
      <c r="M418" s="238"/>
      <c r="N418" s="238"/>
      <c r="O418" s="238"/>
      <c r="P418" s="238"/>
      <c r="Q418" s="238"/>
      <c r="R418" s="238"/>
      <c r="S418" s="238"/>
      <c r="T418" s="235">
        <f>+SUM(T413:V417)</f>
        <v>4897.4939999999997</v>
      </c>
      <c r="U418" s="235"/>
      <c r="V418" s="236"/>
    </row>
    <row r="419" spans="1:22" x14ac:dyDescent="0.3">
      <c r="A419" s="15"/>
      <c r="B419" s="16"/>
      <c r="C419" s="16"/>
      <c r="D419" s="16"/>
      <c r="E419" s="16"/>
      <c r="F419" s="16"/>
      <c r="G419" s="16"/>
      <c r="H419" s="16"/>
      <c r="I419" s="16"/>
      <c r="J419" s="16"/>
      <c r="K419" s="16"/>
      <c r="L419" s="16"/>
      <c r="M419" s="16"/>
      <c r="N419" s="16"/>
      <c r="O419" s="16"/>
      <c r="P419" s="16"/>
      <c r="Q419" s="16"/>
      <c r="R419" s="16"/>
      <c r="S419" s="14"/>
      <c r="T419" s="36"/>
      <c r="U419" s="36"/>
      <c r="V419" s="37"/>
    </row>
    <row r="420" spans="1:22" x14ac:dyDescent="0.3">
      <c r="A420" s="243" t="s">
        <v>25</v>
      </c>
      <c r="B420" s="244"/>
      <c r="C420" s="244"/>
      <c r="D420" s="244"/>
      <c r="E420" s="244"/>
      <c r="F420" s="244"/>
      <c r="G420" s="244"/>
      <c r="H420" s="244"/>
      <c r="I420" s="244"/>
      <c r="J420" s="244"/>
      <c r="K420" s="244"/>
      <c r="L420" s="244"/>
      <c r="M420" s="244"/>
      <c r="N420" s="244"/>
      <c r="O420" s="244"/>
      <c r="P420" s="244"/>
      <c r="Q420" s="244"/>
      <c r="R420" s="244"/>
      <c r="S420" s="244"/>
      <c r="T420" s="244"/>
      <c r="U420" s="244"/>
      <c r="V420" s="245"/>
    </row>
    <row r="421" spans="1:22" x14ac:dyDescent="0.3">
      <c r="A421" s="233" t="s">
        <v>26</v>
      </c>
      <c r="B421" s="234"/>
      <c r="C421" s="234"/>
      <c r="D421" s="234"/>
      <c r="E421" s="234"/>
      <c r="F421" s="234"/>
      <c r="G421" s="234"/>
      <c r="H421" s="234"/>
      <c r="I421" s="234"/>
      <c r="J421" s="234"/>
      <c r="K421" s="234" t="s">
        <v>27</v>
      </c>
      <c r="L421" s="234"/>
      <c r="M421" s="234" t="s">
        <v>28</v>
      </c>
      <c r="N421" s="234"/>
      <c r="O421" s="234" t="s">
        <v>29</v>
      </c>
      <c r="P421" s="234"/>
      <c r="Q421" s="234"/>
      <c r="R421" s="234" t="s">
        <v>30</v>
      </c>
      <c r="S421" s="234"/>
      <c r="T421" s="235" t="s">
        <v>20</v>
      </c>
      <c r="U421" s="235"/>
      <c r="V421" s="236"/>
    </row>
    <row r="422" spans="1:22" x14ac:dyDescent="0.3">
      <c r="A422" s="233"/>
      <c r="B422" s="234"/>
      <c r="C422" s="234"/>
      <c r="D422" s="234"/>
      <c r="E422" s="234"/>
      <c r="F422" s="234"/>
      <c r="G422" s="234"/>
      <c r="H422" s="234"/>
      <c r="I422" s="234"/>
      <c r="J422" s="234"/>
      <c r="K422" s="234"/>
      <c r="L422" s="234"/>
      <c r="M422" s="234"/>
      <c r="N422" s="234"/>
      <c r="O422" s="234"/>
      <c r="P422" s="234"/>
      <c r="Q422" s="234"/>
      <c r="R422" s="234"/>
      <c r="S422" s="234"/>
      <c r="T422" s="235"/>
      <c r="U422" s="235"/>
      <c r="V422" s="236"/>
    </row>
    <row r="423" spans="1:22" x14ac:dyDescent="0.3">
      <c r="A423" s="233"/>
      <c r="B423" s="234"/>
      <c r="C423" s="234"/>
      <c r="D423" s="234"/>
      <c r="E423" s="234"/>
      <c r="F423" s="234"/>
      <c r="G423" s="234"/>
      <c r="H423" s="234"/>
      <c r="I423" s="234"/>
      <c r="J423" s="234"/>
      <c r="K423" s="234"/>
      <c r="L423" s="234"/>
      <c r="M423" s="234"/>
      <c r="N423" s="234"/>
      <c r="O423" s="234"/>
      <c r="P423" s="234"/>
      <c r="Q423" s="234"/>
      <c r="R423" s="234"/>
      <c r="S423" s="234"/>
      <c r="T423" s="235"/>
      <c r="U423" s="235"/>
      <c r="V423" s="236"/>
    </row>
    <row r="424" spans="1:22" x14ac:dyDescent="0.3">
      <c r="A424" s="233"/>
      <c r="B424" s="234"/>
      <c r="C424" s="234"/>
      <c r="D424" s="234"/>
      <c r="E424" s="234"/>
      <c r="F424" s="234"/>
      <c r="G424" s="234"/>
      <c r="H424" s="234"/>
      <c r="I424" s="234"/>
      <c r="J424" s="234"/>
      <c r="K424" s="234"/>
      <c r="L424" s="234"/>
      <c r="M424" s="234"/>
      <c r="N424" s="234"/>
      <c r="O424" s="234"/>
      <c r="P424" s="234"/>
      <c r="Q424" s="234"/>
      <c r="R424" s="234"/>
      <c r="S424" s="234"/>
      <c r="T424" s="235"/>
      <c r="U424" s="235"/>
      <c r="V424" s="236"/>
    </row>
    <row r="425" spans="1:22" x14ac:dyDescent="0.3">
      <c r="A425" s="237" t="s">
        <v>21</v>
      </c>
      <c r="B425" s="238"/>
      <c r="C425" s="238"/>
      <c r="D425" s="238"/>
      <c r="E425" s="238"/>
      <c r="F425" s="238"/>
      <c r="G425" s="238"/>
      <c r="H425" s="238"/>
      <c r="I425" s="238"/>
      <c r="J425" s="238"/>
      <c r="K425" s="238"/>
      <c r="L425" s="238"/>
      <c r="M425" s="238"/>
      <c r="N425" s="238"/>
      <c r="O425" s="238"/>
      <c r="P425" s="238"/>
      <c r="Q425" s="238"/>
      <c r="R425" s="238"/>
      <c r="S425" s="238"/>
      <c r="T425" s="235">
        <f>+T422</f>
        <v>0</v>
      </c>
      <c r="U425" s="235"/>
      <c r="V425" s="236"/>
    </row>
    <row r="426" spans="1:22" x14ac:dyDescent="0.3">
      <c r="A426" s="12"/>
      <c r="B426" s="13"/>
      <c r="C426" s="13"/>
      <c r="D426" s="13"/>
      <c r="E426" s="13"/>
      <c r="F426" s="13"/>
      <c r="G426" s="13"/>
      <c r="H426" s="13"/>
      <c r="I426" s="13"/>
      <c r="J426" s="13"/>
      <c r="K426" s="13"/>
      <c r="L426" s="13"/>
      <c r="M426" s="13"/>
      <c r="N426" s="13"/>
      <c r="O426" s="13"/>
      <c r="P426" s="13"/>
      <c r="Q426" s="13"/>
      <c r="R426" s="13"/>
      <c r="S426" s="14"/>
      <c r="T426" s="36"/>
      <c r="U426" s="36"/>
      <c r="V426" s="37"/>
    </row>
    <row r="427" spans="1:22" x14ac:dyDescent="0.3">
      <c r="A427" s="243" t="s">
        <v>31</v>
      </c>
      <c r="B427" s="244"/>
      <c r="C427" s="244"/>
      <c r="D427" s="244"/>
      <c r="E427" s="244"/>
      <c r="F427" s="244"/>
      <c r="G427" s="244"/>
      <c r="H427" s="244"/>
      <c r="I427" s="244"/>
      <c r="J427" s="244"/>
      <c r="K427" s="244"/>
      <c r="L427" s="244"/>
      <c r="M427" s="244"/>
      <c r="N427" s="244"/>
      <c r="O427" s="244"/>
      <c r="P427" s="244"/>
      <c r="Q427" s="244"/>
      <c r="R427" s="244"/>
      <c r="S427" s="244"/>
      <c r="T427" s="244"/>
      <c r="U427" s="244"/>
      <c r="V427" s="245"/>
    </row>
    <row r="428" spans="1:22" x14ac:dyDescent="0.3">
      <c r="A428" s="233" t="s">
        <v>32</v>
      </c>
      <c r="B428" s="234"/>
      <c r="C428" s="234"/>
      <c r="D428" s="234"/>
      <c r="E428" s="234"/>
      <c r="F428" s="234"/>
      <c r="G428" s="234"/>
      <c r="H428" s="234"/>
      <c r="I428" s="234"/>
      <c r="J428" s="234" t="s">
        <v>33</v>
      </c>
      <c r="K428" s="234"/>
      <c r="L428" s="234" t="s">
        <v>34</v>
      </c>
      <c r="M428" s="234"/>
      <c r="N428" s="234" t="s">
        <v>54</v>
      </c>
      <c r="O428" s="234"/>
      <c r="P428" s="234"/>
      <c r="Q428" s="234" t="s">
        <v>19</v>
      </c>
      <c r="R428" s="234"/>
      <c r="S428" s="234"/>
      <c r="T428" s="235" t="s">
        <v>20</v>
      </c>
      <c r="U428" s="235"/>
      <c r="V428" s="236"/>
    </row>
    <row r="429" spans="1:22" x14ac:dyDescent="0.3">
      <c r="A429" s="233" t="s">
        <v>42</v>
      </c>
      <c r="B429" s="234"/>
      <c r="C429" s="234"/>
      <c r="D429" s="234"/>
      <c r="E429" s="234"/>
      <c r="F429" s="234"/>
      <c r="G429" s="234"/>
      <c r="H429" s="234"/>
      <c r="I429" s="234"/>
      <c r="J429" s="246">
        <v>171314.64448972844</v>
      </c>
      <c r="K429" s="246"/>
      <c r="L429" s="234">
        <v>1.8157000000000001</v>
      </c>
      <c r="M429" s="234"/>
      <c r="N429" s="235">
        <v>38882</v>
      </c>
      <c r="O429" s="235"/>
      <c r="P429" s="235"/>
      <c r="Q429" s="234">
        <v>7.0000000000000007E-2</v>
      </c>
      <c r="R429" s="234"/>
      <c r="S429" s="234"/>
      <c r="T429" s="235">
        <f>+Q429*N429</f>
        <v>2721.7400000000002</v>
      </c>
      <c r="U429" s="235"/>
      <c r="V429" s="236"/>
    </row>
    <row r="430" spans="1:22" x14ac:dyDescent="0.3">
      <c r="A430" s="233"/>
      <c r="B430" s="234"/>
      <c r="C430" s="234"/>
      <c r="D430" s="234"/>
      <c r="E430" s="234"/>
      <c r="F430" s="234"/>
      <c r="G430" s="234"/>
      <c r="H430" s="234"/>
      <c r="I430" s="234"/>
      <c r="J430" s="234"/>
      <c r="K430" s="234"/>
      <c r="L430" s="234"/>
      <c r="M430" s="234"/>
      <c r="N430" s="234"/>
      <c r="O430" s="234"/>
      <c r="P430" s="234"/>
      <c r="Q430" s="234"/>
      <c r="R430" s="234"/>
      <c r="S430" s="234"/>
      <c r="T430" s="235"/>
      <c r="U430" s="235"/>
      <c r="V430" s="236"/>
    </row>
    <row r="431" spans="1:22" x14ac:dyDescent="0.3">
      <c r="A431" s="233"/>
      <c r="B431" s="234"/>
      <c r="C431" s="234"/>
      <c r="D431" s="234"/>
      <c r="E431" s="234"/>
      <c r="F431" s="234"/>
      <c r="G431" s="234"/>
      <c r="H431" s="234"/>
      <c r="I431" s="234"/>
      <c r="J431" s="234"/>
      <c r="K431" s="234"/>
      <c r="L431" s="234"/>
      <c r="M431" s="234"/>
      <c r="N431" s="234"/>
      <c r="O431" s="234"/>
      <c r="P431" s="234"/>
      <c r="Q431" s="234"/>
      <c r="R431" s="234"/>
      <c r="S431" s="234"/>
      <c r="T431" s="235"/>
      <c r="U431" s="235"/>
      <c r="V431" s="236"/>
    </row>
    <row r="432" spans="1:22" x14ac:dyDescent="0.3">
      <c r="A432" s="237" t="s">
        <v>21</v>
      </c>
      <c r="B432" s="238"/>
      <c r="C432" s="238"/>
      <c r="D432" s="238"/>
      <c r="E432" s="238"/>
      <c r="F432" s="238"/>
      <c r="G432" s="238"/>
      <c r="H432" s="238"/>
      <c r="I432" s="238"/>
      <c r="J432" s="238"/>
      <c r="K432" s="238"/>
      <c r="L432" s="238"/>
      <c r="M432" s="238"/>
      <c r="N432" s="238"/>
      <c r="O432" s="238"/>
      <c r="P432" s="238"/>
      <c r="Q432" s="238"/>
      <c r="R432" s="238"/>
      <c r="S432" s="238"/>
      <c r="T432" s="235">
        <f>+T429</f>
        <v>2721.7400000000002</v>
      </c>
      <c r="U432" s="235"/>
      <c r="V432" s="236"/>
    </row>
    <row r="433" spans="1:25" ht="14.5" x14ac:dyDescent="0.35">
      <c r="A433" s="239" t="s">
        <v>35</v>
      </c>
      <c r="B433" s="240"/>
      <c r="C433" s="240"/>
      <c r="D433" s="240"/>
      <c r="E433" s="240"/>
      <c r="F433" s="240"/>
      <c r="G433" s="240"/>
      <c r="H433" s="240"/>
      <c r="I433" s="240"/>
      <c r="J433" s="240"/>
      <c r="K433" s="240"/>
      <c r="L433" s="240"/>
      <c r="M433" s="240"/>
      <c r="N433" s="240"/>
      <c r="O433" s="240"/>
      <c r="P433" s="240"/>
      <c r="Q433" s="240"/>
      <c r="R433" s="240"/>
      <c r="S433" s="240"/>
      <c r="T433" s="241">
        <f>ROUND(T432+T425+T418+T409,0)</f>
        <v>7701</v>
      </c>
      <c r="U433" s="241"/>
      <c r="V433" s="242"/>
    </row>
    <row r="434" spans="1:25" ht="14.5" x14ac:dyDescent="0.35">
      <c r="A434" s="19" t="s">
        <v>36</v>
      </c>
      <c r="B434" s="44">
        <f>+'CARGA PRESTACIONAL'!$E$40</f>
        <v>0.26950000000000002</v>
      </c>
      <c r="C434" s="20"/>
      <c r="D434" s="21"/>
      <c r="E434" s="22"/>
      <c r="F434" s="20"/>
      <c r="G434" s="20"/>
      <c r="H434" s="20"/>
      <c r="I434" s="20"/>
      <c r="J434" s="20"/>
      <c r="K434" s="20"/>
      <c r="L434" s="20"/>
      <c r="M434" s="21"/>
      <c r="N434" s="23"/>
      <c r="O434" s="23"/>
      <c r="P434" s="23"/>
      <c r="Q434" s="23"/>
      <c r="R434" s="23"/>
      <c r="S434" s="23" t="s">
        <v>37</v>
      </c>
      <c r="T434" s="241">
        <f>+T433*B434</f>
        <v>2075.4195</v>
      </c>
      <c r="U434" s="241"/>
      <c r="V434" s="242"/>
    </row>
    <row r="435" spans="1:25" ht="14.5" x14ac:dyDescent="0.35">
      <c r="A435" s="226" t="s">
        <v>38</v>
      </c>
      <c r="B435" s="227"/>
      <c r="C435" s="227"/>
      <c r="D435" s="227"/>
      <c r="E435" s="227"/>
      <c r="F435" s="227"/>
      <c r="G435" s="227"/>
      <c r="H435" s="227"/>
      <c r="I435" s="227"/>
      <c r="J435" s="227"/>
      <c r="K435" s="227"/>
      <c r="L435" s="227"/>
      <c r="M435" s="227"/>
      <c r="N435" s="227"/>
      <c r="O435" s="227"/>
      <c r="P435" s="227"/>
      <c r="Q435" s="227"/>
      <c r="R435" s="227"/>
      <c r="S435" s="227"/>
      <c r="T435" s="228">
        <f>+T434+T433</f>
        <v>9776.4195</v>
      </c>
      <c r="U435" s="228"/>
      <c r="V435" s="229"/>
    </row>
    <row r="436" spans="1:25" ht="14.5" x14ac:dyDescent="0.35">
      <c r="A436" s="226" t="s">
        <v>39</v>
      </c>
      <c r="B436" s="227"/>
      <c r="C436" s="227"/>
      <c r="D436" s="227"/>
      <c r="E436" s="227"/>
      <c r="F436" s="227"/>
      <c r="G436" s="227"/>
      <c r="H436" s="227"/>
      <c r="I436" s="227"/>
      <c r="J436" s="227"/>
      <c r="K436" s="227"/>
      <c r="L436" s="227"/>
      <c r="M436" s="227"/>
      <c r="N436" s="227"/>
      <c r="O436" s="227"/>
      <c r="P436" s="227"/>
      <c r="Q436" s="227"/>
      <c r="R436" s="227"/>
      <c r="S436" s="227"/>
      <c r="T436" s="228">
        <f>ROUND(T435*T402,0)</f>
        <v>7742924</v>
      </c>
      <c r="U436" s="228"/>
      <c r="V436" s="229"/>
    </row>
    <row r="437" spans="1:25" ht="14.5" x14ac:dyDescent="0.35">
      <c r="A437" s="24"/>
      <c r="B437" s="52"/>
      <c r="C437" s="52"/>
      <c r="D437" s="52"/>
      <c r="E437" s="52"/>
      <c r="F437" s="52"/>
      <c r="G437" s="52"/>
      <c r="H437" s="52"/>
      <c r="I437" s="52"/>
      <c r="J437" s="52"/>
      <c r="K437" s="52"/>
      <c r="L437" s="52"/>
      <c r="M437" s="52"/>
      <c r="N437" s="52"/>
      <c r="O437" s="52"/>
      <c r="P437" s="52"/>
      <c r="Q437" s="52"/>
      <c r="R437" s="52"/>
      <c r="S437" s="52"/>
      <c r="T437" s="53"/>
      <c r="U437" s="53"/>
      <c r="V437" s="38"/>
    </row>
    <row r="438" spans="1:25" ht="24" customHeight="1" x14ac:dyDescent="0.3">
      <c r="A438" s="230" t="s">
        <v>348</v>
      </c>
      <c r="B438" s="231"/>
      <c r="C438" s="231"/>
      <c r="D438" s="231"/>
      <c r="E438" s="231"/>
      <c r="F438" s="231"/>
      <c r="G438" s="231"/>
      <c r="H438" s="231"/>
      <c r="I438" s="231"/>
      <c r="J438" s="231"/>
      <c r="K438" s="231"/>
      <c r="L438" s="231"/>
      <c r="M438" s="231"/>
      <c r="N438" s="231"/>
      <c r="O438" s="231"/>
      <c r="P438" s="231"/>
      <c r="Q438" s="231"/>
      <c r="R438" s="231"/>
      <c r="S438" s="231"/>
      <c r="T438" s="231"/>
      <c r="U438" s="231"/>
      <c r="V438" s="232"/>
      <c r="W438" s="7"/>
      <c r="X438" s="7"/>
      <c r="Y438" s="46"/>
    </row>
    <row r="439" spans="1:25" x14ac:dyDescent="0.3">
      <c r="A439" s="25"/>
      <c r="B439" s="26"/>
      <c r="C439" s="26"/>
      <c r="D439" s="26"/>
      <c r="E439" s="26"/>
      <c r="F439" s="26"/>
      <c r="G439" s="26"/>
      <c r="H439" s="26"/>
      <c r="I439" s="26"/>
      <c r="J439" s="26"/>
      <c r="K439" s="26"/>
      <c r="L439" s="26"/>
      <c r="M439" s="26"/>
      <c r="N439" s="26"/>
      <c r="O439" s="26"/>
      <c r="P439" s="26"/>
      <c r="Q439" s="26"/>
      <c r="R439" s="26"/>
      <c r="S439" s="27"/>
      <c r="T439" s="54"/>
      <c r="U439" s="54"/>
      <c r="V439" s="40"/>
      <c r="W439" s="7"/>
      <c r="X439" s="7"/>
      <c r="Y439" s="7"/>
    </row>
    <row r="440" spans="1:25" ht="22.5" customHeight="1" x14ac:dyDescent="0.3">
      <c r="A440" s="25"/>
      <c r="B440" s="26"/>
      <c r="C440" s="26"/>
      <c r="D440" s="55"/>
      <c r="E440" s="28" t="s">
        <v>40</v>
      </c>
      <c r="F440" s="29"/>
      <c r="G440" s="29"/>
      <c r="H440" s="29"/>
      <c r="I440" s="29"/>
      <c r="J440" s="29"/>
      <c r="K440" s="29"/>
      <c r="L440" s="29"/>
      <c r="M440" s="30"/>
      <c r="N440" s="56"/>
      <c r="O440" s="56"/>
      <c r="P440" s="26"/>
      <c r="Q440" s="26"/>
      <c r="R440" s="26"/>
      <c r="S440" s="27"/>
      <c r="T440" s="54"/>
      <c r="U440" s="54"/>
      <c r="V440" s="40"/>
      <c r="W440" s="7"/>
      <c r="X440" s="7"/>
      <c r="Y440" s="47"/>
    </row>
    <row r="441" spans="1:25" x14ac:dyDescent="0.3">
      <c r="A441" s="25"/>
      <c r="B441" s="26"/>
      <c r="C441" s="26"/>
      <c r="D441" s="55"/>
      <c r="E441" s="57"/>
      <c r="F441" s="58"/>
      <c r="G441" s="156" t="s">
        <v>344</v>
      </c>
      <c r="H441" s="156"/>
      <c r="I441" s="156"/>
      <c r="J441" s="156"/>
      <c r="K441" s="58"/>
      <c r="L441" s="58"/>
      <c r="M441" s="56"/>
      <c r="N441" s="56"/>
      <c r="O441" s="56"/>
      <c r="P441" s="26"/>
      <c r="Q441" s="26"/>
      <c r="R441" s="26"/>
      <c r="S441" s="27"/>
      <c r="T441" s="54"/>
      <c r="U441" s="54"/>
      <c r="V441" s="40"/>
      <c r="W441" s="7"/>
      <c r="X441" s="7"/>
      <c r="Y441" s="7"/>
    </row>
    <row r="442" spans="1:25" x14ac:dyDescent="0.3">
      <c r="A442" s="25"/>
      <c r="B442" s="26"/>
      <c r="C442" s="26"/>
      <c r="D442" s="26"/>
      <c r="E442" s="225" t="s">
        <v>349</v>
      </c>
      <c r="F442" s="225"/>
      <c r="G442" s="225"/>
      <c r="H442" s="225"/>
      <c r="I442" s="225"/>
      <c r="J442" s="225"/>
      <c r="K442" s="225"/>
      <c r="L442" s="225"/>
      <c r="M442" s="225"/>
      <c r="N442" s="31"/>
      <c r="O442" s="31"/>
      <c r="P442" s="26"/>
      <c r="Q442" s="26"/>
      <c r="R442" s="26"/>
      <c r="S442" s="27"/>
      <c r="T442" s="54"/>
      <c r="U442" s="54"/>
      <c r="V442" s="40"/>
      <c r="W442" s="7"/>
      <c r="X442" s="7"/>
      <c r="Y442" s="7"/>
    </row>
    <row r="443" spans="1:25" ht="13.5" thickBot="1" x14ac:dyDescent="0.35">
      <c r="A443" s="59"/>
      <c r="B443" s="60"/>
      <c r="C443" s="32"/>
      <c r="D443" s="32"/>
      <c r="E443" s="32"/>
      <c r="F443" s="61"/>
      <c r="G443" s="61"/>
      <c r="H443" s="61"/>
      <c r="I443" s="61"/>
      <c r="J443" s="61"/>
      <c r="K443" s="61"/>
      <c r="L443" s="32"/>
      <c r="M443" s="32"/>
      <c r="N443" s="32"/>
      <c r="O443" s="32"/>
      <c r="P443" s="32"/>
      <c r="Q443" s="32"/>
      <c r="R443" s="32"/>
      <c r="S443" s="32"/>
      <c r="T443" s="62"/>
      <c r="U443" s="62"/>
      <c r="V443" s="42"/>
    </row>
    <row r="444" spans="1:25" ht="13.5" thickBot="1" x14ac:dyDescent="0.35"/>
    <row r="445" spans="1:25" x14ac:dyDescent="0.3">
      <c r="A445" s="280"/>
      <c r="B445" s="281"/>
      <c r="C445" s="281"/>
      <c r="D445" s="282"/>
      <c r="E445" s="289" t="s">
        <v>0</v>
      </c>
      <c r="F445" s="290"/>
      <c r="G445" s="290"/>
      <c r="H445" s="290"/>
      <c r="I445" s="290"/>
      <c r="J445" s="290"/>
      <c r="K445" s="290"/>
      <c r="L445" s="290"/>
      <c r="M445" s="290"/>
      <c r="N445" s="290"/>
      <c r="O445" s="290"/>
      <c r="P445" s="290"/>
      <c r="Q445" s="290"/>
      <c r="R445" s="290"/>
      <c r="S445" s="291"/>
      <c r="T445" s="295" t="s">
        <v>41</v>
      </c>
      <c r="U445" s="296"/>
      <c r="V445" s="297"/>
    </row>
    <row r="446" spans="1:25" ht="24" customHeight="1" thickBot="1" x14ac:dyDescent="0.35">
      <c r="A446" s="283"/>
      <c r="B446" s="284"/>
      <c r="C446" s="284"/>
      <c r="D446" s="285"/>
      <c r="E446" s="292"/>
      <c r="F446" s="293"/>
      <c r="G446" s="293"/>
      <c r="H446" s="293"/>
      <c r="I446" s="293"/>
      <c r="J446" s="293"/>
      <c r="K446" s="293"/>
      <c r="L446" s="293"/>
      <c r="M446" s="293"/>
      <c r="N446" s="293"/>
      <c r="O446" s="293"/>
      <c r="P446" s="293"/>
      <c r="Q446" s="293"/>
      <c r="R446" s="293"/>
      <c r="S446" s="294"/>
      <c r="T446" s="298"/>
      <c r="U446" s="299"/>
      <c r="V446" s="300"/>
    </row>
    <row r="447" spans="1:25" ht="15" thickBot="1" x14ac:dyDescent="0.4">
      <c r="A447" s="283"/>
      <c r="B447" s="284"/>
      <c r="C447" s="284"/>
      <c r="D447" s="285"/>
      <c r="E447" s="301"/>
      <c r="F447" s="302"/>
      <c r="G447" s="302"/>
      <c r="H447" s="302"/>
      <c r="I447" s="302"/>
      <c r="J447" s="302"/>
      <c r="K447" s="302"/>
      <c r="L447" s="302"/>
      <c r="M447" s="302"/>
      <c r="N447" s="302"/>
      <c r="O447" s="302"/>
      <c r="P447" s="302"/>
      <c r="Q447" s="302"/>
      <c r="R447" s="302"/>
      <c r="S447" s="302"/>
      <c r="T447" s="302"/>
      <c r="U447" s="302"/>
      <c r="V447" s="303"/>
    </row>
    <row r="448" spans="1:25" ht="15" thickBot="1" x14ac:dyDescent="0.35">
      <c r="A448" s="283"/>
      <c r="B448" s="284"/>
      <c r="C448" s="284"/>
      <c r="D448" s="285"/>
      <c r="E448" s="304" t="s">
        <v>360</v>
      </c>
      <c r="F448" s="305"/>
      <c r="G448" s="305"/>
      <c r="H448" s="305"/>
      <c r="I448" s="305"/>
      <c r="J448" s="305"/>
      <c r="K448" s="305"/>
      <c r="L448" s="305"/>
      <c r="M448" s="305"/>
      <c r="N448" s="305"/>
      <c r="O448" s="305"/>
      <c r="P448" s="305"/>
      <c r="Q448" s="305"/>
      <c r="R448" s="305"/>
      <c r="S448" s="305"/>
      <c r="T448" s="305"/>
      <c r="U448" s="305"/>
      <c r="V448" s="306"/>
    </row>
    <row r="449" spans="1:22" ht="15" thickBot="1" x14ac:dyDescent="0.35">
      <c r="A449" s="286"/>
      <c r="B449" s="287"/>
      <c r="C449" s="287"/>
      <c r="D449" s="288"/>
      <c r="E449" s="307"/>
      <c r="F449" s="308"/>
      <c r="G449" s="308"/>
      <c r="H449" s="308"/>
      <c r="I449" s="308"/>
      <c r="J449" s="308"/>
      <c r="K449" s="308"/>
      <c r="L449" s="308"/>
      <c r="M449" s="308"/>
      <c r="N449" s="308"/>
      <c r="O449" s="308"/>
      <c r="P449" s="308"/>
      <c r="Q449" s="308"/>
      <c r="R449" s="308"/>
      <c r="S449" s="308"/>
      <c r="T449" s="308"/>
      <c r="U449" s="308"/>
      <c r="V449" s="309"/>
    </row>
    <row r="450" spans="1:22" ht="14.5" x14ac:dyDescent="0.35">
      <c r="A450" s="310" t="s">
        <v>1</v>
      </c>
      <c r="B450" s="311"/>
      <c r="C450" s="311"/>
      <c r="D450" s="311"/>
      <c r="E450" s="311"/>
      <c r="F450" s="311"/>
      <c r="G450" s="311"/>
      <c r="H450" s="311"/>
      <c r="I450" s="311"/>
      <c r="J450" s="311"/>
      <c r="K450" s="311"/>
      <c r="L450" s="311"/>
      <c r="M450" s="311"/>
      <c r="N450" s="311"/>
      <c r="O450" s="311"/>
      <c r="P450" s="311"/>
      <c r="Q450" s="311"/>
      <c r="R450" s="311"/>
      <c r="S450" s="311"/>
      <c r="T450" s="311"/>
      <c r="U450" s="311"/>
      <c r="V450" s="312"/>
    </row>
    <row r="451" spans="1:22" x14ac:dyDescent="0.3">
      <c r="A451" s="313" t="s">
        <v>2</v>
      </c>
      <c r="B451" s="314"/>
      <c r="C451" s="314"/>
      <c r="D451" s="314"/>
      <c r="E451" s="5" t="s">
        <v>3</v>
      </c>
      <c r="F451" s="6"/>
      <c r="G451" s="6"/>
      <c r="H451" s="6"/>
      <c r="I451" s="6"/>
      <c r="J451" s="315" t="s">
        <v>4</v>
      </c>
      <c r="K451" s="315"/>
      <c r="L451" s="315"/>
      <c r="M451" s="315"/>
      <c r="N451" s="315"/>
      <c r="O451" s="315"/>
      <c r="P451" s="315" t="s">
        <v>5</v>
      </c>
      <c r="Q451" s="315"/>
      <c r="R451" s="315"/>
      <c r="S451" s="315"/>
      <c r="T451" s="315"/>
      <c r="U451" s="315"/>
      <c r="V451" s="316"/>
    </row>
    <row r="452" spans="1:22" ht="47.25" customHeight="1" x14ac:dyDescent="0.3">
      <c r="A452" s="317" t="s">
        <v>6</v>
      </c>
      <c r="B452" s="318"/>
      <c r="C452" s="318"/>
      <c r="D452" s="319"/>
      <c r="E452" s="320" t="s">
        <v>359</v>
      </c>
      <c r="F452" s="320"/>
      <c r="G452" s="320"/>
      <c r="H452" s="320"/>
      <c r="I452" s="320"/>
      <c r="J452" s="320"/>
      <c r="K452" s="320"/>
      <c r="L452" s="320"/>
      <c r="M452" s="320"/>
      <c r="N452" s="320"/>
      <c r="O452" s="320"/>
      <c r="P452" s="320"/>
      <c r="Q452" s="320"/>
      <c r="R452" s="320"/>
      <c r="S452" s="320"/>
      <c r="T452" s="320"/>
      <c r="U452" s="320"/>
      <c r="V452" s="321"/>
    </row>
    <row r="453" spans="1:22" x14ac:dyDescent="0.3">
      <c r="A453" s="322" t="s">
        <v>7</v>
      </c>
      <c r="B453" s="323"/>
      <c r="C453" s="323"/>
      <c r="D453" s="323"/>
      <c r="E453" s="324"/>
      <c r="F453" s="324"/>
      <c r="G453" s="324"/>
      <c r="H453" s="324"/>
      <c r="I453" s="324"/>
      <c r="J453" s="324"/>
      <c r="K453" s="324"/>
      <c r="L453" s="324"/>
      <c r="M453" s="324"/>
      <c r="N453" s="324"/>
      <c r="O453" s="324"/>
      <c r="P453" s="324"/>
      <c r="Q453" s="324"/>
      <c r="R453" s="324"/>
      <c r="S453" s="324"/>
      <c r="T453" s="324"/>
      <c r="U453" s="324"/>
      <c r="V453" s="325"/>
    </row>
    <row r="454" spans="1:22" x14ac:dyDescent="0.3">
      <c r="A454" s="322" t="s">
        <v>8</v>
      </c>
      <c r="B454" s="323"/>
      <c r="C454" s="323"/>
      <c r="D454" s="323"/>
      <c r="E454" s="324"/>
      <c r="F454" s="324"/>
      <c r="G454" s="324"/>
      <c r="H454" s="324"/>
      <c r="I454" s="324"/>
      <c r="J454" s="324"/>
      <c r="K454" s="324"/>
      <c r="L454" s="324"/>
      <c r="M454" s="324"/>
      <c r="N454" s="324"/>
      <c r="O454" s="324"/>
      <c r="P454" s="324"/>
      <c r="Q454" s="324"/>
      <c r="R454" s="324"/>
      <c r="S454" s="324"/>
      <c r="T454" s="324"/>
      <c r="U454" s="324"/>
      <c r="V454" s="325"/>
    </row>
    <row r="455" spans="1:22" x14ac:dyDescent="0.3">
      <c r="A455" s="322" t="s">
        <v>9</v>
      </c>
      <c r="B455" s="323"/>
      <c r="C455" s="323"/>
      <c r="D455" s="323"/>
      <c r="E455" s="324"/>
      <c r="F455" s="324"/>
      <c r="G455" s="324"/>
      <c r="H455" s="324"/>
      <c r="I455" s="324"/>
      <c r="J455" s="324"/>
      <c r="K455" s="324"/>
      <c r="L455" s="324"/>
      <c r="M455" s="324"/>
      <c r="N455" s="324"/>
      <c r="O455" s="324"/>
      <c r="P455" s="324"/>
      <c r="Q455" s="324"/>
      <c r="R455" s="324"/>
      <c r="S455" s="324"/>
      <c r="T455" s="324"/>
      <c r="U455" s="324"/>
      <c r="V455" s="325"/>
    </row>
    <row r="456" spans="1:22" x14ac:dyDescent="0.3">
      <c r="A456" s="9"/>
      <c r="B456" s="10"/>
      <c r="C456" s="10"/>
      <c r="D456" s="48"/>
      <c r="E456" s="48"/>
      <c r="F456" s="48"/>
      <c r="G456" s="48"/>
      <c r="H456" s="48"/>
      <c r="I456" s="48"/>
      <c r="J456" s="48"/>
      <c r="K456" s="48"/>
      <c r="L456" s="48"/>
      <c r="M456" s="48"/>
      <c r="N456" s="48"/>
      <c r="O456" s="48"/>
      <c r="P456" s="48"/>
      <c r="Q456" s="48"/>
      <c r="R456" s="48"/>
      <c r="S456" s="48"/>
      <c r="T456" s="49"/>
      <c r="U456" s="49"/>
      <c r="V456" s="34"/>
    </row>
    <row r="457" spans="1:22" ht="14.5" x14ac:dyDescent="0.35">
      <c r="A457" s="263" t="s">
        <v>10</v>
      </c>
      <c r="B457" s="264"/>
      <c r="C457" s="264"/>
      <c r="D457" s="264"/>
      <c r="E457" s="264"/>
      <c r="F457" s="264"/>
      <c r="G457" s="264"/>
      <c r="H457" s="264"/>
      <c r="I457" s="264"/>
      <c r="J457" s="264"/>
      <c r="K457" s="264"/>
      <c r="L457" s="264"/>
      <c r="M457" s="264"/>
      <c r="N457" s="264"/>
      <c r="O457" s="264"/>
      <c r="P457" s="264"/>
      <c r="Q457" s="264"/>
      <c r="R457" s="264"/>
      <c r="S457" s="264"/>
      <c r="T457" s="264"/>
      <c r="U457" s="264"/>
      <c r="V457" s="265"/>
    </row>
    <row r="458" spans="1:22" x14ac:dyDescent="0.3">
      <c r="A458" s="266" t="s">
        <v>11</v>
      </c>
      <c r="B458" s="267"/>
      <c r="C458" s="267" t="s">
        <v>12</v>
      </c>
      <c r="D458" s="267"/>
      <c r="E458" s="267"/>
      <c r="F458" s="267"/>
      <c r="G458" s="267"/>
      <c r="H458" s="267"/>
      <c r="I458" s="267"/>
      <c r="J458" s="267"/>
      <c r="K458" s="267"/>
      <c r="L458" s="267"/>
      <c r="M458" s="267"/>
      <c r="N458" s="267"/>
      <c r="O458" s="267"/>
      <c r="P458" s="267"/>
      <c r="Q458" s="267"/>
      <c r="R458" s="267" t="s">
        <v>13</v>
      </c>
      <c r="S458" s="267"/>
      <c r="T458" s="268" t="s">
        <v>14</v>
      </c>
      <c r="U458" s="268"/>
      <c r="V458" s="269"/>
    </row>
    <row r="459" spans="1:22" ht="14.5" x14ac:dyDescent="0.35">
      <c r="A459" s="328">
        <v>9</v>
      </c>
      <c r="B459" s="329"/>
      <c r="C459" s="330" t="s">
        <v>118</v>
      </c>
      <c r="D459" s="331"/>
      <c r="E459" s="331"/>
      <c r="F459" s="331"/>
      <c r="G459" s="331"/>
      <c r="H459" s="331"/>
      <c r="I459" s="331"/>
      <c r="J459" s="331"/>
      <c r="K459" s="331"/>
      <c r="L459" s="331"/>
      <c r="M459" s="331"/>
      <c r="N459" s="331"/>
      <c r="O459" s="331"/>
      <c r="P459" s="331"/>
      <c r="Q459" s="331"/>
      <c r="R459" s="331" t="s">
        <v>44</v>
      </c>
      <c r="S459" s="331"/>
      <c r="T459" s="332">
        <v>12</v>
      </c>
      <c r="U459" s="332"/>
      <c r="V459" s="333"/>
    </row>
    <row r="460" spans="1:22" x14ac:dyDescent="0.3">
      <c r="A460" s="11"/>
      <c r="B460" s="50"/>
      <c r="C460" s="50"/>
      <c r="D460" s="50"/>
      <c r="E460" s="50"/>
      <c r="F460" s="50"/>
      <c r="G460" s="50"/>
      <c r="H460" s="50"/>
      <c r="I460" s="50"/>
      <c r="J460" s="50"/>
      <c r="K460" s="50"/>
      <c r="L460" s="50"/>
      <c r="M460" s="50"/>
      <c r="N460" s="50"/>
      <c r="O460" s="50"/>
      <c r="P460" s="50"/>
      <c r="Q460" s="50"/>
      <c r="R460" s="50"/>
      <c r="S460" s="50"/>
      <c r="T460" s="51"/>
      <c r="U460" s="51"/>
      <c r="V460" s="35"/>
    </row>
    <row r="461" spans="1:22" x14ac:dyDescent="0.3">
      <c r="A461" s="243" t="s">
        <v>15</v>
      </c>
      <c r="B461" s="244"/>
      <c r="C461" s="244"/>
      <c r="D461" s="244"/>
      <c r="E461" s="244"/>
      <c r="F461" s="244"/>
      <c r="G461" s="244"/>
      <c r="H461" s="244"/>
      <c r="I461" s="244"/>
      <c r="J461" s="244"/>
      <c r="K461" s="244"/>
      <c r="L461" s="244"/>
      <c r="M461" s="244"/>
      <c r="N461" s="244"/>
      <c r="O461" s="244"/>
      <c r="P461" s="244"/>
      <c r="Q461" s="244"/>
      <c r="R461" s="244"/>
      <c r="S461" s="244"/>
      <c r="T461" s="244"/>
      <c r="U461" s="244"/>
      <c r="V461" s="245"/>
    </row>
    <row r="462" spans="1:22" x14ac:dyDescent="0.3">
      <c r="A462" s="233" t="s">
        <v>12</v>
      </c>
      <c r="B462" s="234"/>
      <c r="C462" s="234"/>
      <c r="D462" s="234"/>
      <c r="E462" s="234"/>
      <c r="F462" s="234"/>
      <c r="G462" s="234"/>
      <c r="H462" s="234" t="s">
        <v>16</v>
      </c>
      <c r="I462" s="234"/>
      <c r="J462" s="234"/>
      <c r="K462" s="234" t="s">
        <v>17</v>
      </c>
      <c r="L462" s="234"/>
      <c r="M462" s="234"/>
      <c r="N462" s="234"/>
      <c r="O462" s="234" t="s">
        <v>18</v>
      </c>
      <c r="P462" s="234"/>
      <c r="Q462" s="234"/>
      <c r="R462" s="234" t="s">
        <v>19</v>
      </c>
      <c r="S462" s="234"/>
      <c r="T462" s="235" t="s">
        <v>20</v>
      </c>
      <c r="U462" s="235"/>
      <c r="V462" s="236"/>
    </row>
    <row r="463" spans="1:22" x14ac:dyDescent="0.3">
      <c r="A463" s="233" t="s">
        <v>124</v>
      </c>
      <c r="B463" s="234"/>
      <c r="C463" s="234"/>
      <c r="D463" s="234"/>
      <c r="E463" s="234"/>
      <c r="F463" s="234"/>
      <c r="G463" s="234"/>
      <c r="H463" s="234"/>
      <c r="I463" s="234"/>
      <c r="J463" s="234"/>
      <c r="K463" s="234"/>
      <c r="L463" s="234"/>
      <c r="M463" s="234"/>
      <c r="N463" s="234"/>
      <c r="O463" s="246">
        <v>2800</v>
      </c>
      <c r="P463" s="246"/>
      <c r="Q463" s="246"/>
      <c r="R463" s="258">
        <v>0.15</v>
      </c>
      <c r="S463" s="258"/>
      <c r="T463" s="235">
        <f>+O463*R463</f>
        <v>420</v>
      </c>
      <c r="U463" s="235"/>
      <c r="V463" s="236"/>
    </row>
    <row r="464" spans="1:22" x14ac:dyDescent="0.3">
      <c r="A464" s="233" t="s">
        <v>120</v>
      </c>
      <c r="B464" s="234"/>
      <c r="C464" s="234"/>
      <c r="D464" s="234"/>
      <c r="E464" s="234"/>
      <c r="F464" s="234"/>
      <c r="G464" s="234"/>
      <c r="H464" s="234"/>
      <c r="I464" s="234"/>
      <c r="J464" s="234"/>
      <c r="K464" s="234"/>
      <c r="L464" s="234"/>
      <c r="M464" s="234"/>
      <c r="N464" s="234"/>
      <c r="O464" s="246"/>
      <c r="P464" s="246"/>
      <c r="Q464" s="246"/>
      <c r="R464" s="279">
        <v>0.03</v>
      </c>
      <c r="S464" s="258"/>
      <c r="T464" s="235">
        <f>+T486*R464</f>
        <v>291.61500000000001</v>
      </c>
      <c r="U464" s="235"/>
      <c r="V464" s="236"/>
    </row>
    <row r="465" spans="1:22" x14ac:dyDescent="0.3">
      <c r="A465" s="233"/>
      <c r="B465" s="234"/>
      <c r="C465" s="234"/>
      <c r="D465" s="234"/>
      <c r="E465" s="234"/>
      <c r="F465" s="234"/>
      <c r="G465" s="234"/>
      <c r="H465" s="234"/>
      <c r="I465" s="234"/>
      <c r="J465" s="234"/>
      <c r="K465" s="234"/>
      <c r="L465" s="234"/>
      <c r="M465" s="234"/>
      <c r="N465" s="234"/>
      <c r="O465" s="234"/>
      <c r="P465" s="234"/>
      <c r="Q465" s="234"/>
      <c r="R465" s="234"/>
      <c r="S465" s="234"/>
      <c r="T465" s="235"/>
      <c r="U465" s="235"/>
      <c r="V465" s="236"/>
    </row>
    <row r="466" spans="1:22" x14ac:dyDescent="0.3">
      <c r="A466" s="237" t="s">
        <v>21</v>
      </c>
      <c r="B466" s="238"/>
      <c r="C466" s="238"/>
      <c r="D466" s="238"/>
      <c r="E466" s="238"/>
      <c r="F466" s="238"/>
      <c r="G466" s="238"/>
      <c r="H466" s="238"/>
      <c r="I466" s="238"/>
      <c r="J466" s="238"/>
      <c r="K466" s="238"/>
      <c r="L466" s="238"/>
      <c r="M466" s="238"/>
      <c r="N466" s="238"/>
      <c r="O466" s="238"/>
      <c r="P466" s="238"/>
      <c r="Q466" s="238"/>
      <c r="R466" s="238"/>
      <c r="S466" s="238"/>
      <c r="T466" s="235">
        <f>T464+T463</f>
        <v>711.61500000000001</v>
      </c>
      <c r="U466" s="235"/>
      <c r="V466" s="236"/>
    </row>
    <row r="467" spans="1:22" x14ac:dyDescent="0.3">
      <c r="A467" s="12"/>
      <c r="B467" s="13"/>
      <c r="C467" s="13"/>
      <c r="D467" s="13"/>
      <c r="E467" s="13"/>
      <c r="F467" s="13"/>
      <c r="G467" s="13"/>
      <c r="H467" s="13"/>
      <c r="I467" s="13"/>
      <c r="J467" s="13"/>
      <c r="K467" s="13"/>
      <c r="L467" s="13"/>
      <c r="M467" s="13"/>
      <c r="N467" s="13"/>
      <c r="O467" s="13"/>
      <c r="P467" s="13"/>
      <c r="Q467" s="13"/>
      <c r="R467" s="13"/>
      <c r="S467" s="14"/>
      <c r="T467" s="36"/>
      <c r="U467" s="36"/>
      <c r="V467" s="37"/>
    </row>
    <row r="468" spans="1:22" x14ac:dyDescent="0.3">
      <c r="A468" s="243" t="s">
        <v>22</v>
      </c>
      <c r="B468" s="244"/>
      <c r="C468" s="244"/>
      <c r="D468" s="244"/>
      <c r="E468" s="244"/>
      <c r="F468" s="244"/>
      <c r="G468" s="244"/>
      <c r="H468" s="244"/>
      <c r="I468" s="244"/>
      <c r="J468" s="244"/>
      <c r="K468" s="244"/>
      <c r="L468" s="244"/>
      <c r="M468" s="244"/>
      <c r="N468" s="244"/>
      <c r="O468" s="244"/>
      <c r="P468" s="244"/>
      <c r="Q468" s="244"/>
      <c r="R468" s="244"/>
      <c r="S468" s="244"/>
      <c r="T468" s="244"/>
      <c r="U468" s="244"/>
      <c r="V468" s="245"/>
    </row>
    <row r="469" spans="1:22" x14ac:dyDescent="0.3">
      <c r="A469" s="259" t="s">
        <v>12</v>
      </c>
      <c r="B469" s="260"/>
      <c r="C469" s="260"/>
      <c r="D469" s="260"/>
      <c r="E469" s="260"/>
      <c r="F469" s="260"/>
      <c r="G469" s="260"/>
      <c r="H469" s="260"/>
      <c r="I469" s="260"/>
      <c r="J469" s="260"/>
      <c r="K469" s="260"/>
      <c r="L469" s="260"/>
      <c r="M469" s="260" t="s">
        <v>13</v>
      </c>
      <c r="N469" s="260"/>
      <c r="O469" s="260" t="s">
        <v>14</v>
      </c>
      <c r="P469" s="260"/>
      <c r="Q469" s="260" t="s">
        <v>23</v>
      </c>
      <c r="R469" s="260"/>
      <c r="S469" s="260"/>
      <c r="T469" s="261" t="s">
        <v>24</v>
      </c>
      <c r="U469" s="261"/>
      <c r="V469" s="262"/>
    </row>
    <row r="470" spans="1:22" x14ac:dyDescent="0.3">
      <c r="A470" s="259" t="s">
        <v>118</v>
      </c>
      <c r="B470" s="260"/>
      <c r="C470" s="260"/>
      <c r="D470" s="260"/>
      <c r="E470" s="260"/>
      <c r="F470" s="260"/>
      <c r="G470" s="260"/>
      <c r="H470" s="260"/>
      <c r="I470" s="260"/>
      <c r="J470" s="260"/>
      <c r="K470" s="260"/>
      <c r="L470" s="260"/>
      <c r="M470" s="260" t="s">
        <v>13</v>
      </c>
      <c r="N470" s="260"/>
      <c r="O470" s="260">
        <v>0.33</v>
      </c>
      <c r="P470" s="260"/>
      <c r="Q470" s="252">
        <v>348500</v>
      </c>
      <c r="R470" s="253"/>
      <c r="S470" s="254"/>
      <c r="T470" s="261">
        <f>+Q470*O470</f>
        <v>115005</v>
      </c>
      <c r="U470" s="261"/>
      <c r="V470" s="262"/>
    </row>
    <row r="471" spans="1:22" x14ac:dyDescent="0.3">
      <c r="A471" s="259" t="s">
        <v>119</v>
      </c>
      <c r="B471" s="260"/>
      <c r="C471" s="260"/>
      <c r="D471" s="260"/>
      <c r="E471" s="260"/>
      <c r="F471" s="260"/>
      <c r="G471" s="260"/>
      <c r="H471" s="260"/>
      <c r="I471" s="260"/>
      <c r="J471" s="260"/>
      <c r="K471" s="260"/>
      <c r="L471" s="260"/>
      <c r="M471" s="260" t="s">
        <v>13</v>
      </c>
      <c r="N471" s="260"/>
      <c r="O471" s="260">
        <v>208</v>
      </c>
      <c r="P471" s="260"/>
      <c r="Q471" s="252">
        <v>35</v>
      </c>
      <c r="R471" s="253"/>
      <c r="S471" s="254"/>
      <c r="T471" s="261">
        <f>+Q471*O471</f>
        <v>7280</v>
      </c>
      <c r="U471" s="261"/>
      <c r="V471" s="262"/>
    </row>
    <row r="472" spans="1:22" x14ac:dyDescent="0.3">
      <c r="A472" s="259"/>
      <c r="B472" s="260"/>
      <c r="C472" s="260"/>
      <c r="D472" s="260"/>
      <c r="E472" s="260"/>
      <c r="F472" s="260"/>
      <c r="G472" s="260"/>
      <c r="H472" s="260"/>
      <c r="I472" s="260"/>
      <c r="J472" s="260"/>
      <c r="K472" s="260"/>
      <c r="L472" s="260"/>
      <c r="M472" s="260"/>
      <c r="N472" s="260"/>
      <c r="O472" s="260"/>
      <c r="P472" s="260"/>
      <c r="Q472" s="252"/>
      <c r="R472" s="253"/>
      <c r="S472" s="254"/>
      <c r="T472" s="261"/>
      <c r="U472" s="261"/>
      <c r="V472" s="262"/>
    </row>
    <row r="473" spans="1:22" x14ac:dyDescent="0.3">
      <c r="A473" s="259"/>
      <c r="B473" s="260"/>
      <c r="C473" s="260"/>
      <c r="D473" s="260"/>
      <c r="E473" s="260"/>
      <c r="F473" s="260"/>
      <c r="G473" s="260"/>
      <c r="H473" s="260"/>
      <c r="I473" s="260"/>
      <c r="J473" s="260"/>
      <c r="K473" s="260"/>
      <c r="L473" s="260"/>
      <c r="M473" s="260"/>
      <c r="N473" s="260"/>
      <c r="O473" s="260"/>
      <c r="P473" s="260"/>
      <c r="Q473" s="252"/>
      <c r="R473" s="253"/>
      <c r="S473" s="254"/>
      <c r="T473" s="235"/>
      <c r="U473" s="235"/>
      <c r="V473" s="236"/>
    </row>
    <row r="474" spans="1:22" x14ac:dyDescent="0.3">
      <c r="A474" s="259"/>
      <c r="B474" s="260"/>
      <c r="C474" s="260"/>
      <c r="D474" s="260"/>
      <c r="E474" s="260"/>
      <c r="F474" s="260"/>
      <c r="G474" s="260"/>
      <c r="H474" s="260"/>
      <c r="I474" s="260"/>
      <c r="J474" s="260"/>
      <c r="K474" s="260"/>
      <c r="L474" s="260"/>
      <c r="M474" s="260"/>
      <c r="N474" s="260"/>
      <c r="O474" s="260"/>
      <c r="P474" s="260"/>
      <c r="Q474" s="252"/>
      <c r="R474" s="253"/>
      <c r="S474" s="254"/>
      <c r="T474" s="235"/>
      <c r="U474" s="235"/>
      <c r="V474" s="236"/>
    </row>
    <row r="475" spans="1:22" x14ac:dyDescent="0.3">
      <c r="A475" s="237" t="s">
        <v>21</v>
      </c>
      <c r="B475" s="238"/>
      <c r="C475" s="238"/>
      <c r="D475" s="238"/>
      <c r="E475" s="238"/>
      <c r="F475" s="238"/>
      <c r="G475" s="238"/>
      <c r="H475" s="238"/>
      <c r="I475" s="238"/>
      <c r="J475" s="238"/>
      <c r="K475" s="238"/>
      <c r="L475" s="238"/>
      <c r="M475" s="238"/>
      <c r="N475" s="238"/>
      <c r="O475" s="238"/>
      <c r="P475" s="238"/>
      <c r="Q475" s="238"/>
      <c r="R475" s="238"/>
      <c r="S475" s="238"/>
      <c r="T475" s="235">
        <f>+SUM(T470:V474)</f>
        <v>122285</v>
      </c>
      <c r="U475" s="235"/>
      <c r="V475" s="236"/>
    </row>
    <row r="476" spans="1:22" x14ac:dyDescent="0.3">
      <c r="A476" s="15"/>
      <c r="B476" s="16"/>
      <c r="C476" s="16"/>
      <c r="D476" s="16"/>
      <c r="E476" s="16"/>
      <c r="F476" s="16"/>
      <c r="G476" s="16"/>
      <c r="H476" s="16"/>
      <c r="I476" s="16"/>
      <c r="J476" s="16"/>
      <c r="K476" s="16"/>
      <c r="L476" s="16"/>
      <c r="M476" s="16"/>
      <c r="N476" s="16"/>
      <c r="O476" s="16"/>
      <c r="P476" s="16"/>
      <c r="Q476" s="16"/>
      <c r="R476" s="16"/>
      <c r="S476" s="14"/>
      <c r="T476" s="36"/>
      <c r="U476" s="36"/>
      <c r="V476" s="37"/>
    </row>
    <row r="477" spans="1:22" x14ac:dyDescent="0.3">
      <c r="A477" s="243" t="s">
        <v>25</v>
      </c>
      <c r="B477" s="244"/>
      <c r="C477" s="244"/>
      <c r="D477" s="244"/>
      <c r="E477" s="244"/>
      <c r="F477" s="244"/>
      <c r="G477" s="244"/>
      <c r="H477" s="244"/>
      <c r="I477" s="244"/>
      <c r="J477" s="244"/>
      <c r="K477" s="244"/>
      <c r="L477" s="244"/>
      <c r="M477" s="244"/>
      <c r="N477" s="244"/>
      <c r="O477" s="244"/>
      <c r="P477" s="244"/>
      <c r="Q477" s="244"/>
      <c r="R477" s="244"/>
      <c r="S477" s="244"/>
      <c r="T477" s="244"/>
      <c r="U477" s="244"/>
      <c r="V477" s="245"/>
    </row>
    <row r="478" spans="1:22" x14ac:dyDescent="0.3">
      <c r="A478" s="233" t="s">
        <v>26</v>
      </c>
      <c r="B478" s="234"/>
      <c r="C478" s="234"/>
      <c r="D478" s="234"/>
      <c r="E478" s="234"/>
      <c r="F478" s="234"/>
      <c r="G478" s="234"/>
      <c r="H478" s="234"/>
      <c r="I478" s="234"/>
      <c r="J478" s="234"/>
      <c r="K478" s="234" t="s">
        <v>27</v>
      </c>
      <c r="L478" s="234"/>
      <c r="M478" s="234" t="s">
        <v>28</v>
      </c>
      <c r="N478" s="234"/>
      <c r="O478" s="234" t="s">
        <v>29</v>
      </c>
      <c r="P478" s="234"/>
      <c r="Q478" s="234"/>
      <c r="R478" s="234" t="s">
        <v>30</v>
      </c>
      <c r="S478" s="234"/>
      <c r="T478" s="235" t="s">
        <v>20</v>
      </c>
      <c r="U478" s="235"/>
      <c r="V478" s="236"/>
    </row>
    <row r="479" spans="1:22" x14ac:dyDescent="0.3">
      <c r="A479" s="233"/>
      <c r="B479" s="234"/>
      <c r="C479" s="234"/>
      <c r="D479" s="234"/>
      <c r="E479" s="234"/>
      <c r="F479" s="234"/>
      <c r="G479" s="234"/>
      <c r="H479" s="234"/>
      <c r="I479" s="234"/>
      <c r="J479" s="234"/>
      <c r="K479" s="234"/>
      <c r="L479" s="234"/>
      <c r="M479" s="234"/>
      <c r="N479" s="234"/>
      <c r="O479" s="234"/>
      <c r="P479" s="234"/>
      <c r="Q479" s="234"/>
      <c r="R479" s="234"/>
      <c r="S479" s="234"/>
      <c r="T479" s="235"/>
      <c r="U479" s="235"/>
      <c r="V479" s="236"/>
    </row>
    <row r="480" spans="1:22" x14ac:dyDescent="0.3">
      <c r="A480" s="233"/>
      <c r="B480" s="234"/>
      <c r="C480" s="234"/>
      <c r="D480" s="234"/>
      <c r="E480" s="234"/>
      <c r="F480" s="234"/>
      <c r="G480" s="234"/>
      <c r="H480" s="234"/>
      <c r="I480" s="234"/>
      <c r="J480" s="234"/>
      <c r="K480" s="234"/>
      <c r="L480" s="234"/>
      <c r="M480" s="234"/>
      <c r="N480" s="234"/>
      <c r="O480" s="234"/>
      <c r="P480" s="234"/>
      <c r="Q480" s="234"/>
      <c r="R480" s="234"/>
      <c r="S480" s="234"/>
      <c r="T480" s="235"/>
      <c r="U480" s="235"/>
      <c r="V480" s="236"/>
    </row>
    <row r="481" spans="1:25" x14ac:dyDescent="0.3">
      <c r="A481" s="233"/>
      <c r="B481" s="234"/>
      <c r="C481" s="234"/>
      <c r="D481" s="234"/>
      <c r="E481" s="234"/>
      <c r="F481" s="234"/>
      <c r="G481" s="234"/>
      <c r="H481" s="234"/>
      <c r="I481" s="234"/>
      <c r="J481" s="234"/>
      <c r="K481" s="234"/>
      <c r="L481" s="234"/>
      <c r="M481" s="234"/>
      <c r="N481" s="234"/>
      <c r="O481" s="234"/>
      <c r="P481" s="234"/>
      <c r="Q481" s="234"/>
      <c r="R481" s="234"/>
      <c r="S481" s="234"/>
      <c r="T481" s="235"/>
      <c r="U481" s="235"/>
      <c r="V481" s="236"/>
    </row>
    <row r="482" spans="1:25" x14ac:dyDescent="0.3">
      <c r="A482" s="237" t="s">
        <v>21</v>
      </c>
      <c r="B482" s="238"/>
      <c r="C482" s="238"/>
      <c r="D482" s="238"/>
      <c r="E482" s="238"/>
      <c r="F482" s="238"/>
      <c r="G482" s="238"/>
      <c r="H482" s="238"/>
      <c r="I482" s="238"/>
      <c r="J482" s="238"/>
      <c r="K482" s="238"/>
      <c r="L482" s="238"/>
      <c r="M482" s="238"/>
      <c r="N482" s="238"/>
      <c r="O482" s="238"/>
      <c r="P482" s="238"/>
      <c r="Q482" s="238"/>
      <c r="R482" s="238"/>
      <c r="S482" s="238"/>
      <c r="T482" s="235">
        <f>+T479</f>
        <v>0</v>
      </c>
      <c r="U482" s="235"/>
      <c r="V482" s="236"/>
    </row>
    <row r="483" spans="1:25" x14ac:dyDescent="0.3">
      <c r="A483" s="12"/>
      <c r="B483" s="13"/>
      <c r="C483" s="13"/>
      <c r="D483" s="13"/>
      <c r="E483" s="13"/>
      <c r="F483" s="13"/>
      <c r="G483" s="13"/>
      <c r="H483" s="13"/>
      <c r="I483" s="13"/>
      <c r="J483" s="13"/>
      <c r="K483" s="13"/>
      <c r="L483" s="13"/>
      <c r="M483" s="13"/>
      <c r="N483" s="13"/>
      <c r="O483" s="13"/>
      <c r="P483" s="13"/>
      <c r="Q483" s="13"/>
      <c r="R483" s="13"/>
      <c r="S483" s="14"/>
      <c r="T483" s="36"/>
      <c r="U483" s="36"/>
      <c r="V483" s="37"/>
    </row>
    <row r="484" spans="1:25" x14ac:dyDescent="0.3">
      <c r="A484" s="243" t="s">
        <v>31</v>
      </c>
      <c r="B484" s="244"/>
      <c r="C484" s="244"/>
      <c r="D484" s="244"/>
      <c r="E484" s="244"/>
      <c r="F484" s="244"/>
      <c r="G484" s="244"/>
      <c r="H484" s="244"/>
      <c r="I484" s="244"/>
      <c r="J484" s="244"/>
      <c r="K484" s="244"/>
      <c r="L484" s="244"/>
      <c r="M484" s="244"/>
      <c r="N484" s="244"/>
      <c r="O484" s="244"/>
      <c r="P484" s="244"/>
      <c r="Q484" s="244"/>
      <c r="R484" s="244"/>
      <c r="S484" s="244"/>
      <c r="T484" s="244"/>
      <c r="U484" s="244"/>
      <c r="V484" s="245"/>
    </row>
    <row r="485" spans="1:25" x14ac:dyDescent="0.3">
      <c r="A485" s="233" t="s">
        <v>32</v>
      </c>
      <c r="B485" s="234"/>
      <c r="C485" s="234"/>
      <c r="D485" s="234"/>
      <c r="E485" s="234"/>
      <c r="F485" s="234"/>
      <c r="G485" s="234"/>
      <c r="H485" s="234"/>
      <c r="I485" s="234"/>
      <c r="J485" s="234" t="s">
        <v>33</v>
      </c>
      <c r="K485" s="234"/>
      <c r="L485" s="234" t="s">
        <v>34</v>
      </c>
      <c r="M485" s="234"/>
      <c r="N485" s="234" t="s">
        <v>54</v>
      </c>
      <c r="O485" s="234"/>
      <c r="P485" s="234"/>
      <c r="Q485" s="234" t="s">
        <v>19</v>
      </c>
      <c r="R485" s="234"/>
      <c r="S485" s="234"/>
      <c r="T485" s="235" t="s">
        <v>20</v>
      </c>
      <c r="U485" s="235"/>
      <c r="V485" s="236"/>
    </row>
    <row r="486" spans="1:25" x14ac:dyDescent="0.3">
      <c r="A486" s="233" t="s">
        <v>42</v>
      </c>
      <c r="B486" s="234"/>
      <c r="C486" s="234"/>
      <c r="D486" s="234"/>
      <c r="E486" s="234"/>
      <c r="F486" s="234"/>
      <c r="G486" s="234"/>
      <c r="H486" s="234"/>
      <c r="I486" s="234"/>
      <c r="J486" s="246">
        <v>171314.64448972844</v>
      </c>
      <c r="K486" s="246"/>
      <c r="L486" s="234">
        <v>1.8157000000000001</v>
      </c>
      <c r="M486" s="234"/>
      <c r="N486" s="235">
        <v>38882</v>
      </c>
      <c r="O486" s="235"/>
      <c r="P486" s="235"/>
      <c r="Q486" s="234">
        <v>0.25</v>
      </c>
      <c r="R486" s="234"/>
      <c r="S486" s="234"/>
      <c r="T486" s="235">
        <f>+Q486*N486</f>
        <v>9720.5</v>
      </c>
      <c r="U486" s="235"/>
      <c r="V486" s="236"/>
    </row>
    <row r="487" spans="1:25" x14ac:dyDescent="0.3">
      <c r="A487" s="233"/>
      <c r="B487" s="234"/>
      <c r="C487" s="234"/>
      <c r="D487" s="234"/>
      <c r="E487" s="234"/>
      <c r="F487" s="234"/>
      <c r="G487" s="234"/>
      <c r="H487" s="234"/>
      <c r="I487" s="234"/>
      <c r="J487" s="234"/>
      <c r="K487" s="234"/>
      <c r="L487" s="234"/>
      <c r="M487" s="234"/>
      <c r="N487" s="234"/>
      <c r="O487" s="234"/>
      <c r="P487" s="234"/>
      <c r="Q487" s="234"/>
      <c r="R487" s="234"/>
      <c r="S487" s="234"/>
      <c r="T487" s="235"/>
      <c r="U487" s="235"/>
      <c r="V487" s="236"/>
    </row>
    <row r="488" spans="1:25" x14ac:dyDescent="0.3">
      <c r="A488" s="233"/>
      <c r="B488" s="234"/>
      <c r="C488" s="234"/>
      <c r="D488" s="234"/>
      <c r="E488" s="234"/>
      <c r="F488" s="234"/>
      <c r="G488" s="234"/>
      <c r="H488" s="234"/>
      <c r="I488" s="234"/>
      <c r="J488" s="234"/>
      <c r="K488" s="234"/>
      <c r="L488" s="234"/>
      <c r="M488" s="234"/>
      <c r="N488" s="234"/>
      <c r="O488" s="234"/>
      <c r="P488" s="234"/>
      <c r="Q488" s="234"/>
      <c r="R488" s="234"/>
      <c r="S488" s="234"/>
      <c r="T488" s="235"/>
      <c r="U488" s="235"/>
      <c r="V488" s="236"/>
    </row>
    <row r="489" spans="1:25" x14ac:dyDescent="0.3">
      <c r="A489" s="237" t="s">
        <v>21</v>
      </c>
      <c r="B489" s="238"/>
      <c r="C489" s="238"/>
      <c r="D489" s="238"/>
      <c r="E489" s="238"/>
      <c r="F489" s="238"/>
      <c r="G489" s="238"/>
      <c r="H489" s="238"/>
      <c r="I489" s="238"/>
      <c r="J489" s="238"/>
      <c r="K489" s="238"/>
      <c r="L489" s="238"/>
      <c r="M489" s="238"/>
      <c r="N489" s="238"/>
      <c r="O489" s="238"/>
      <c r="P489" s="238"/>
      <c r="Q489" s="238"/>
      <c r="R489" s="238"/>
      <c r="S489" s="238"/>
      <c r="T489" s="235">
        <f>+T486</f>
        <v>9720.5</v>
      </c>
      <c r="U489" s="235"/>
      <c r="V489" s="236"/>
    </row>
    <row r="490" spans="1:25" ht="14.5" x14ac:dyDescent="0.35">
      <c r="A490" s="239" t="s">
        <v>35</v>
      </c>
      <c r="B490" s="240"/>
      <c r="C490" s="240"/>
      <c r="D490" s="240"/>
      <c r="E490" s="240"/>
      <c r="F490" s="240"/>
      <c r="G490" s="240"/>
      <c r="H490" s="240"/>
      <c r="I490" s="240"/>
      <c r="J490" s="240"/>
      <c r="K490" s="240"/>
      <c r="L490" s="240"/>
      <c r="M490" s="240"/>
      <c r="N490" s="240"/>
      <c r="O490" s="240"/>
      <c r="P490" s="240"/>
      <c r="Q490" s="240"/>
      <c r="R490" s="240"/>
      <c r="S490" s="240"/>
      <c r="T490" s="241">
        <f>ROUND(T489+T482+T475+T466,0)</f>
        <v>132717</v>
      </c>
      <c r="U490" s="241"/>
      <c r="V490" s="242"/>
    </row>
    <row r="491" spans="1:25" ht="14.5" x14ac:dyDescent="0.35">
      <c r="A491" s="19" t="s">
        <v>36</v>
      </c>
      <c r="B491" s="44">
        <f>+'CARGA PRESTACIONAL'!$E$40</f>
        <v>0.26950000000000002</v>
      </c>
      <c r="C491" s="20"/>
      <c r="D491" s="21"/>
      <c r="E491" s="22"/>
      <c r="F491" s="20"/>
      <c r="G491" s="20"/>
      <c r="H491" s="20"/>
      <c r="I491" s="20"/>
      <c r="J491" s="20"/>
      <c r="K491" s="20"/>
      <c r="L491" s="20"/>
      <c r="M491" s="21"/>
      <c r="N491" s="23"/>
      <c r="O491" s="23"/>
      <c r="P491" s="23"/>
      <c r="Q491" s="23"/>
      <c r="R491" s="23"/>
      <c r="S491" s="23" t="s">
        <v>37</v>
      </c>
      <c r="T491" s="241">
        <f>+T490*B491</f>
        <v>35767.231500000002</v>
      </c>
      <c r="U491" s="241"/>
      <c r="V491" s="242"/>
    </row>
    <row r="492" spans="1:25" ht="14.5" x14ac:dyDescent="0.35">
      <c r="A492" s="226" t="s">
        <v>38</v>
      </c>
      <c r="B492" s="227"/>
      <c r="C492" s="227"/>
      <c r="D492" s="227"/>
      <c r="E492" s="227"/>
      <c r="F492" s="227"/>
      <c r="G492" s="227"/>
      <c r="H492" s="227"/>
      <c r="I492" s="227"/>
      <c r="J492" s="227"/>
      <c r="K492" s="227"/>
      <c r="L492" s="227"/>
      <c r="M492" s="227"/>
      <c r="N492" s="227"/>
      <c r="O492" s="227"/>
      <c r="P492" s="227"/>
      <c r="Q492" s="227"/>
      <c r="R492" s="227"/>
      <c r="S492" s="227"/>
      <c r="T492" s="228">
        <f>+T491+T490</f>
        <v>168484.23149999999</v>
      </c>
      <c r="U492" s="228"/>
      <c r="V492" s="229"/>
    </row>
    <row r="493" spans="1:25" ht="14.5" x14ac:dyDescent="0.35">
      <c r="A493" s="226" t="s">
        <v>39</v>
      </c>
      <c r="B493" s="227"/>
      <c r="C493" s="227"/>
      <c r="D493" s="227"/>
      <c r="E493" s="227"/>
      <c r="F493" s="227"/>
      <c r="G493" s="227"/>
      <c r="H493" s="227"/>
      <c r="I493" s="227"/>
      <c r="J493" s="227"/>
      <c r="K493" s="227"/>
      <c r="L493" s="227"/>
      <c r="M493" s="227"/>
      <c r="N493" s="227"/>
      <c r="O493" s="227"/>
      <c r="P493" s="227"/>
      <c r="Q493" s="227"/>
      <c r="R493" s="227"/>
      <c r="S493" s="227"/>
      <c r="T493" s="228">
        <f>ROUND(T492*T459,0)</f>
        <v>2021811</v>
      </c>
      <c r="U493" s="228"/>
      <c r="V493" s="229"/>
    </row>
    <row r="494" spans="1:25" ht="14.5" x14ac:dyDescent="0.35">
      <c r="A494" s="24"/>
      <c r="B494" s="52"/>
      <c r="C494" s="52"/>
      <c r="D494" s="52"/>
      <c r="E494" s="52"/>
      <c r="F494" s="52"/>
      <c r="G494" s="52"/>
      <c r="H494" s="52"/>
      <c r="I494" s="52"/>
      <c r="J494" s="52"/>
      <c r="K494" s="52"/>
      <c r="L494" s="52"/>
      <c r="M494" s="52"/>
      <c r="N494" s="52"/>
      <c r="O494" s="52"/>
      <c r="P494" s="52"/>
      <c r="Q494" s="52"/>
      <c r="R494" s="52"/>
      <c r="S494" s="52"/>
      <c r="T494" s="53"/>
      <c r="U494" s="53"/>
      <c r="V494" s="38"/>
    </row>
    <row r="495" spans="1:25" ht="24" customHeight="1" x14ac:dyDescent="0.3">
      <c r="A495" s="230" t="s">
        <v>348</v>
      </c>
      <c r="B495" s="231"/>
      <c r="C495" s="231"/>
      <c r="D495" s="231"/>
      <c r="E495" s="231"/>
      <c r="F495" s="231"/>
      <c r="G495" s="231"/>
      <c r="H495" s="231"/>
      <c r="I495" s="231"/>
      <c r="J495" s="231"/>
      <c r="K495" s="231"/>
      <c r="L495" s="231"/>
      <c r="M495" s="231"/>
      <c r="N495" s="231"/>
      <c r="O495" s="231"/>
      <c r="P495" s="231"/>
      <c r="Q495" s="231"/>
      <c r="R495" s="231"/>
      <c r="S495" s="231"/>
      <c r="T495" s="231"/>
      <c r="U495" s="231"/>
      <c r="V495" s="232"/>
      <c r="W495" s="7"/>
      <c r="X495" s="7"/>
      <c r="Y495" s="46"/>
    </row>
    <row r="496" spans="1:25" x14ac:dyDescent="0.3">
      <c r="A496" s="25"/>
      <c r="B496" s="26"/>
      <c r="C496" s="26"/>
      <c r="D496" s="26"/>
      <c r="E496" s="26"/>
      <c r="F496" s="26"/>
      <c r="G496" s="26"/>
      <c r="H496" s="26"/>
      <c r="I496" s="26"/>
      <c r="J496" s="26"/>
      <c r="K496" s="26"/>
      <c r="L496" s="26"/>
      <c r="M496" s="26"/>
      <c r="N496" s="26"/>
      <c r="O496" s="26"/>
      <c r="P496" s="26"/>
      <c r="Q496" s="26"/>
      <c r="R496" s="26"/>
      <c r="S496" s="27"/>
      <c r="T496" s="54"/>
      <c r="U496" s="54"/>
      <c r="V496" s="40"/>
      <c r="W496" s="7"/>
      <c r="X496" s="7"/>
      <c r="Y496" s="7"/>
    </row>
    <row r="497" spans="1:25" ht="22.5" customHeight="1" x14ac:dyDescent="0.3">
      <c r="A497" s="25"/>
      <c r="B497" s="26"/>
      <c r="C497" s="26"/>
      <c r="D497" s="55"/>
      <c r="E497" s="28" t="s">
        <v>40</v>
      </c>
      <c r="F497" s="29"/>
      <c r="G497" s="29"/>
      <c r="H497" s="29"/>
      <c r="I497" s="29"/>
      <c r="J497" s="29"/>
      <c r="K497" s="29"/>
      <c r="L497" s="29"/>
      <c r="M497" s="30"/>
      <c r="N497" s="56"/>
      <c r="O497" s="56"/>
      <c r="P497" s="26"/>
      <c r="Q497" s="26"/>
      <c r="R497" s="26"/>
      <c r="S497" s="27"/>
      <c r="T497" s="54"/>
      <c r="U497" s="54"/>
      <c r="V497" s="40"/>
      <c r="W497" s="7"/>
      <c r="X497" s="7"/>
      <c r="Y497" s="47"/>
    </row>
    <row r="498" spans="1:25" x14ac:dyDescent="0.3">
      <c r="A498" s="25"/>
      <c r="B498" s="26"/>
      <c r="C498" s="26"/>
      <c r="D498" s="55"/>
      <c r="E498" s="57"/>
      <c r="F498" s="58"/>
      <c r="G498" s="156" t="s">
        <v>344</v>
      </c>
      <c r="H498" s="156"/>
      <c r="I498" s="156"/>
      <c r="J498" s="156"/>
      <c r="K498" s="58"/>
      <c r="L498" s="58"/>
      <c r="M498" s="56"/>
      <c r="N498" s="56"/>
      <c r="O498" s="56"/>
      <c r="P498" s="26"/>
      <c r="Q498" s="26"/>
      <c r="R498" s="26"/>
      <c r="S498" s="27"/>
      <c r="T498" s="54"/>
      <c r="U498" s="54"/>
      <c r="V498" s="40"/>
      <c r="W498" s="7"/>
      <c r="X498" s="7"/>
      <c r="Y498" s="7"/>
    </row>
    <row r="499" spans="1:25" x14ac:dyDescent="0.3">
      <c r="A499" s="25"/>
      <c r="B499" s="26"/>
      <c r="C499" s="26"/>
      <c r="D499" s="26"/>
      <c r="E499" s="225" t="s">
        <v>349</v>
      </c>
      <c r="F499" s="225"/>
      <c r="G499" s="225"/>
      <c r="H499" s="225"/>
      <c r="I499" s="225"/>
      <c r="J499" s="225"/>
      <c r="K499" s="225"/>
      <c r="L499" s="225"/>
      <c r="M499" s="225"/>
      <c r="N499" s="31"/>
      <c r="O499" s="31"/>
      <c r="P499" s="26"/>
      <c r="Q499" s="26"/>
      <c r="R499" s="26"/>
      <c r="S499" s="27"/>
      <c r="T499" s="54"/>
      <c r="U499" s="54"/>
      <c r="V499" s="40"/>
      <c r="W499" s="7"/>
      <c r="X499" s="7"/>
      <c r="Y499" s="7"/>
    </row>
    <row r="500" spans="1:25" ht="13.5" thickBot="1" x14ac:dyDescent="0.35">
      <c r="A500" s="59"/>
      <c r="B500" s="60"/>
      <c r="C500" s="32"/>
      <c r="D500" s="32"/>
      <c r="E500" s="32"/>
      <c r="F500" s="61"/>
      <c r="G500" s="61"/>
      <c r="H500" s="61"/>
      <c r="I500" s="61"/>
      <c r="J500" s="61"/>
      <c r="K500" s="61"/>
      <c r="L500" s="32"/>
      <c r="M500" s="32"/>
      <c r="N500" s="32"/>
      <c r="O500" s="32"/>
      <c r="P500" s="32"/>
      <c r="Q500" s="32"/>
      <c r="R500" s="32"/>
      <c r="S500" s="32"/>
      <c r="T500" s="62"/>
      <c r="U500" s="62"/>
      <c r="V500" s="42"/>
    </row>
    <row r="501" spans="1:25" ht="13.5" thickBot="1" x14ac:dyDescent="0.35"/>
    <row r="502" spans="1:25" x14ac:dyDescent="0.3">
      <c r="A502" s="280"/>
      <c r="B502" s="281"/>
      <c r="C502" s="281"/>
      <c r="D502" s="282"/>
      <c r="E502" s="289" t="s">
        <v>0</v>
      </c>
      <c r="F502" s="290"/>
      <c r="G502" s="290"/>
      <c r="H502" s="290"/>
      <c r="I502" s="290"/>
      <c r="J502" s="290"/>
      <c r="K502" s="290"/>
      <c r="L502" s="290"/>
      <c r="M502" s="290"/>
      <c r="N502" s="290"/>
      <c r="O502" s="290"/>
      <c r="P502" s="290"/>
      <c r="Q502" s="290"/>
      <c r="R502" s="290"/>
      <c r="S502" s="291"/>
      <c r="T502" s="295" t="s">
        <v>41</v>
      </c>
      <c r="U502" s="296"/>
      <c r="V502" s="297"/>
    </row>
    <row r="503" spans="1:25" ht="20.25" customHeight="1" thickBot="1" x14ac:dyDescent="0.35">
      <c r="A503" s="283"/>
      <c r="B503" s="284"/>
      <c r="C503" s="284"/>
      <c r="D503" s="285"/>
      <c r="E503" s="292"/>
      <c r="F503" s="293"/>
      <c r="G503" s="293"/>
      <c r="H503" s="293"/>
      <c r="I503" s="293"/>
      <c r="J503" s="293"/>
      <c r="K503" s="293"/>
      <c r="L503" s="293"/>
      <c r="M503" s="293"/>
      <c r="N503" s="293"/>
      <c r="O503" s="293"/>
      <c r="P503" s="293"/>
      <c r="Q503" s="293"/>
      <c r="R503" s="293"/>
      <c r="S503" s="294"/>
      <c r="T503" s="298"/>
      <c r="U503" s="299"/>
      <c r="V503" s="300"/>
    </row>
    <row r="504" spans="1:25" ht="20.25" customHeight="1" thickBot="1" x14ac:dyDescent="0.4">
      <c r="A504" s="283"/>
      <c r="B504" s="284"/>
      <c r="C504" s="284"/>
      <c r="D504" s="285"/>
      <c r="E504" s="301"/>
      <c r="F504" s="302"/>
      <c r="G504" s="302"/>
      <c r="H504" s="302"/>
      <c r="I504" s="302"/>
      <c r="J504" s="302"/>
      <c r="K504" s="302"/>
      <c r="L504" s="302"/>
      <c r="M504" s="302"/>
      <c r="N504" s="302"/>
      <c r="O504" s="302"/>
      <c r="P504" s="302"/>
      <c r="Q504" s="302"/>
      <c r="R504" s="302"/>
      <c r="S504" s="302"/>
      <c r="T504" s="302"/>
      <c r="U504" s="302"/>
      <c r="V504" s="303"/>
    </row>
    <row r="505" spans="1:25" ht="15" thickBot="1" x14ac:dyDescent="0.35">
      <c r="A505" s="283"/>
      <c r="B505" s="284"/>
      <c r="C505" s="284"/>
      <c r="D505" s="285"/>
      <c r="E505" s="304" t="s">
        <v>360</v>
      </c>
      <c r="F505" s="305"/>
      <c r="G505" s="305"/>
      <c r="H505" s="305"/>
      <c r="I505" s="305"/>
      <c r="J505" s="305"/>
      <c r="K505" s="305"/>
      <c r="L505" s="305"/>
      <c r="M505" s="305"/>
      <c r="N505" s="305"/>
      <c r="O505" s="305"/>
      <c r="P505" s="305"/>
      <c r="Q505" s="305"/>
      <c r="R505" s="305"/>
      <c r="S505" s="305"/>
      <c r="T505" s="305"/>
      <c r="U505" s="305"/>
      <c r="V505" s="306"/>
    </row>
    <row r="506" spans="1:25" ht="15" thickBot="1" x14ac:dyDescent="0.35">
      <c r="A506" s="286"/>
      <c r="B506" s="287"/>
      <c r="C506" s="287"/>
      <c r="D506" s="288"/>
      <c r="E506" s="307"/>
      <c r="F506" s="308"/>
      <c r="G506" s="308"/>
      <c r="H506" s="308"/>
      <c r="I506" s="308"/>
      <c r="J506" s="308"/>
      <c r="K506" s="308"/>
      <c r="L506" s="308"/>
      <c r="M506" s="308"/>
      <c r="N506" s="308"/>
      <c r="O506" s="308"/>
      <c r="P506" s="308"/>
      <c r="Q506" s="308"/>
      <c r="R506" s="308"/>
      <c r="S506" s="308"/>
      <c r="T506" s="308"/>
      <c r="U506" s="308"/>
      <c r="V506" s="309"/>
    </row>
    <row r="507" spans="1:25" ht="14.5" x14ac:dyDescent="0.35">
      <c r="A507" s="310" t="s">
        <v>1</v>
      </c>
      <c r="B507" s="311"/>
      <c r="C507" s="311"/>
      <c r="D507" s="311"/>
      <c r="E507" s="311"/>
      <c r="F507" s="311"/>
      <c r="G507" s="311"/>
      <c r="H507" s="311"/>
      <c r="I507" s="311"/>
      <c r="J507" s="311"/>
      <c r="K507" s="311"/>
      <c r="L507" s="311"/>
      <c r="M507" s="311"/>
      <c r="N507" s="311"/>
      <c r="O507" s="311"/>
      <c r="P507" s="311"/>
      <c r="Q507" s="311"/>
      <c r="R507" s="311"/>
      <c r="S507" s="311"/>
      <c r="T507" s="311"/>
      <c r="U507" s="311"/>
      <c r="V507" s="312"/>
    </row>
    <row r="508" spans="1:25" x14ac:dyDescent="0.3">
      <c r="A508" s="313" t="s">
        <v>2</v>
      </c>
      <c r="B508" s="314"/>
      <c r="C508" s="314"/>
      <c r="D508" s="314"/>
      <c r="E508" s="5" t="s">
        <v>3</v>
      </c>
      <c r="F508" s="6"/>
      <c r="G508" s="6"/>
      <c r="H508" s="6"/>
      <c r="I508" s="6"/>
      <c r="J508" s="315" t="s">
        <v>4</v>
      </c>
      <c r="K508" s="315"/>
      <c r="L508" s="315"/>
      <c r="M508" s="315"/>
      <c r="N508" s="315"/>
      <c r="O508" s="315"/>
      <c r="P508" s="315" t="s">
        <v>5</v>
      </c>
      <c r="Q508" s="315"/>
      <c r="R508" s="315"/>
      <c r="S508" s="315"/>
      <c r="T508" s="315"/>
      <c r="U508" s="315"/>
      <c r="V508" s="316"/>
    </row>
    <row r="509" spans="1:25" ht="36.75" customHeight="1" x14ac:dyDescent="0.3">
      <c r="A509" s="317" t="s">
        <v>6</v>
      </c>
      <c r="B509" s="318"/>
      <c r="C509" s="318"/>
      <c r="D509" s="319"/>
      <c r="E509" s="320" t="s">
        <v>359</v>
      </c>
      <c r="F509" s="320"/>
      <c r="G509" s="320"/>
      <c r="H509" s="320"/>
      <c r="I509" s="320"/>
      <c r="J509" s="320"/>
      <c r="K509" s="320"/>
      <c r="L509" s="320"/>
      <c r="M509" s="320"/>
      <c r="N509" s="320"/>
      <c r="O509" s="320"/>
      <c r="P509" s="320"/>
      <c r="Q509" s="320"/>
      <c r="R509" s="320"/>
      <c r="S509" s="320"/>
      <c r="T509" s="320"/>
      <c r="U509" s="320"/>
      <c r="V509" s="321"/>
    </row>
    <row r="510" spans="1:25" x14ac:dyDescent="0.3">
      <c r="A510" s="322" t="s">
        <v>7</v>
      </c>
      <c r="B510" s="323"/>
      <c r="C510" s="323"/>
      <c r="D510" s="323"/>
      <c r="E510" s="324"/>
      <c r="F510" s="324"/>
      <c r="G510" s="324"/>
      <c r="H510" s="324"/>
      <c r="I510" s="324"/>
      <c r="J510" s="324"/>
      <c r="K510" s="324"/>
      <c r="L510" s="324"/>
      <c r="M510" s="324"/>
      <c r="N510" s="324"/>
      <c r="O510" s="324"/>
      <c r="P510" s="324"/>
      <c r="Q510" s="324"/>
      <c r="R510" s="324"/>
      <c r="S510" s="324"/>
      <c r="T510" s="324"/>
      <c r="U510" s="324"/>
      <c r="V510" s="325"/>
    </row>
    <row r="511" spans="1:25" x14ac:dyDescent="0.3">
      <c r="A511" s="322" t="s">
        <v>8</v>
      </c>
      <c r="B511" s="323"/>
      <c r="C511" s="323"/>
      <c r="D511" s="323"/>
      <c r="E511" s="324"/>
      <c r="F511" s="324"/>
      <c r="G511" s="324"/>
      <c r="H511" s="324"/>
      <c r="I511" s="324"/>
      <c r="J511" s="324"/>
      <c r="K511" s="324"/>
      <c r="L511" s="324"/>
      <c r="M511" s="324"/>
      <c r="N511" s="324"/>
      <c r="O511" s="324"/>
      <c r="P511" s="324"/>
      <c r="Q511" s="324"/>
      <c r="R511" s="324"/>
      <c r="S511" s="324"/>
      <c r="T511" s="324"/>
      <c r="U511" s="324"/>
      <c r="V511" s="325"/>
    </row>
    <row r="512" spans="1:25" x14ac:dyDescent="0.3">
      <c r="A512" s="322" t="s">
        <v>9</v>
      </c>
      <c r="B512" s="323"/>
      <c r="C512" s="323"/>
      <c r="D512" s="323"/>
      <c r="E512" s="324"/>
      <c r="F512" s="324"/>
      <c r="G512" s="324"/>
      <c r="H512" s="324"/>
      <c r="I512" s="324"/>
      <c r="J512" s="324"/>
      <c r="K512" s="324"/>
      <c r="L512" s="324"/>
      <c r="M512" s="324"/>
      <c r="N512" s="324"/>
      <c r="O512" s="324"/>
      <c r="P512" s="324"/>
      <c r="Q512" s="324"/>
      <c r="R512" s="324"/>
      <c r="S512" s="324"/>
      <c r="T512" s="324"/>
      <c r="U512" s="324"/>
      <c r="V512" s="325"/>
    </row>
    <row r="513" spans="1:22" x14ac:dyDescent="0.3">
      <c r="A513" s="9"/>
      <c r="B513" s="10"/>
      <c r="C513" s="10"/>
      <c r="D513" s="48"/>
      <c r="E513" s="48"/>
      <c r="F513" s="48"/>
      <c r="G513" s="48"/>
      <c r="H513" s="48"/>
      <c r="I513" s="48"/>
      <c r="J513" s="48"/>
      <c r="K513" s="48"/>
      <c r="L513" s="48"/>
      <c r="M513" s="48"/>
      <c r="N513" s="48"/>
      <c r="O513" s="48"/>
      <c r="P513" s="48"/>
      <c r="Q513" s="48"/>
      <c r="R513" s="48"/>
      <c r="S513" s="48"/>
      <c r="T513" s="49"/>
      <c r="U513" s="49"/>
      <c r="V513" s="34"/>
    </row>
    <row r="514" spans="1:22" ht="14.5" x14ac:dyDescent="0.35">
      <c r="A514" s="263" t="s">
        <v>10</v>
      </c>
      <c r="B514" s="264"/>
      <c r="C514" s="264"/>
      <c r="D514" s="264"/>
      <c r="E514" s="264"/>
      <c r="F514" s="264"/>
      <c r="G514" s="264"/>
      <c r="H514" s="264"/>
      <c r="I514" s="264"/>
      <c r="J514" s="264"/>
      <c r="K514" s="264"/>
      <c r="L514" s="264"/>
      <c r="M514" s="264"/>
      <c r="N514" s="264"/>
      <c r="O514" s="264"/>
      <c r="P514" s="264"/>
      <c r="Q514" s="264"/>
      <c r="R514" s="264"/>
      <c r="S514" s="264"/>
      <c r="T514" s="264"/>
      <c r="U514" s="264"/>
      <c r="V514" s="265"/>
    </row>
    <row r="515" spans="1:22" x14ac:dyDescent="0.3">
      <c r="A515" s="266" t="s">
        <v>11</v>
      </c>
      <c r="B515" s="267"/>
      <c r="C515" s="267" t="s">
        <v>12</v>
      </c>
      <c r="D515" s="267"/>
      <c r="E515" s="267"/>
      <c r="F515" s="267"/>
      <c r="G515" s="267"/>
      <c r="H515" s="267"/>
      <c r="I515" s="267"/>
      <c r="J515" s="267"/>
      <c r="K515" s="267"/>
      <c r="L515" s="267"/>
      <c r="M515" s="267"/>
      <c r="N515" s="267"/>
      <c r="O515" s="267"/>
      <c r="P515" s="267"/>
      <c r="Q515" s="267"/>
      <c r="R515" s="267" t="s">
        <v>13</v>
      </c>
      <c r="S515" s="267"/>
      <c r="T515" s="268" t="s">
        <v>14</v>
      </c>
      <c r="U515" s="268"/>
      <c r="V515" s="269"/>
    </row>
    <row r="516" spans="1:22" ht="14.5" x14ac:dyDescent="0.35">
      <c r="A516" s="328">
        <v>10</v>
      </c>
      <c r="B516" s="329"/>
      <c r="C516" s="330" t="s">
        <v>123</v>
      </c>
      <c r="D516" s="331"/>
      <c r="E516" s="331"/>
      <c r="F516" s="331"/>
      <c r="G516" s="331"/>
      <c r="H516" s="331"/>
      <c r="I516" s="331"/>
      <c r="J516" s="331"/>
      <c r="K516" s="331"/>
      <c r="L516" s="331"/>
      <c r="M516" s="331"/>
      <c r="N516" s="331"/>
      <c r="O516" s="331"/>
      <c r="P516" s="331"/>
      <c r="Q516" s="331"/>
      <c r="R516" s="331" t="s">
        <v>114</v>
      </c>
      <c r="S516" s="331"/>
      <c r="T516" s="332">
        <v>471.14</v>
      </c>
      <c r="U516" s="332"/>
      <c r="V516" s="333"/>
    </row>
    <row r="517" spans="1:22" x14ac:dyDescent="0.3">
      <c r="A517" s="11"/>
      <c r="B517" s="50"/>
      <c r="C517" s="50"/>
      <c r="D517" s="50"/>
      <c r="E517" s="50"/>
      <c r="F517" s="50"/>
      <c r="G517" s="50"/>
      <c r="H517" s="50"/>
      <c r="I517" s="50"/>
      <c r="J517" s="50"/>
      <c r="K517" s="50"/>
      <c r="L517" s="50"/>
      <c r="M517" s="50"/>
      <c r="N517" s="50"/>
      <c r="O517" s="50"/>
      <c r="P517" s="50"/>
      <c r="Q517" s="50"/>
      <c r="R517" s="50"/>
      <c r="S517" s="50"/>
      <c r="T517" s="51"/>
      <c r="U517" s="51"/>
      <c r="V517" s="35"/>
    </row>
    <row r="518" spans="1:22" x14ac:dyDescent="0.3">
      <c r="A518" s="243" t="s">
        <v>15</v>
      </c>
      <c r="B518" s="244"/>
      <c r="C518" s="244"/>
      <c r="D518" s="244"/>
      <c r="E518" s="244"/>
      <c r="F518" s="244"/>
      <c r="G518" s="244"/>
      <c r="H518" s="244"/>
      <c r="I518" s="244"/>
      <c r="J518" s="244"/>
      <c r="K518" s="244"/>
      <c r="L518" s="244"/>
      <c r="M518" s="244"/>
      <c r="N518" s="244"/>
      <c r="O518" s="244"/>
      <c r="P518" s="244"/>
      <c r="Q518" s="244"/>
      <c r="R518" s="244"/>
      <c r="S518" s="244"/>
      <c r="T518" s="244"/>
      <c r="U518" s="244"/>
      <c r="V518" s="245"/>
    </row>
    <row r="519" spans="1:22" x14ac:dyDescent="0.3">
      <c r="A519" s="233" t="s">
        <v>12</v>
      </c>
      <c r="B519" s="234"/>
      <c r="C519" s="234"/>
      <c r="D519" s="234"/>
      <c r="E519" s="234"/>
      <c r="F519" s="234"/>
      <c r="G519" s="234"/>
      <c r="H519" s="234" t="s">
        <v>16</v>
      </c>
      <c r="I519" s="234"/>
      <c r="J519" s="234"/>
      <c r="K519" s="234" t="s">
        <v>17</v>
      </c>
      <c r="L519" s="234"/>
      <c r="M519" s="234"/>
      <c r="N519" s="234"/>
      <c r="O519" s="234" t="s">
        <v>18</v>
      </c>
      <c r="P519" s="234"/>
      <c r="Q519" s="234"/>
      <c r="R519" s="234" t="s">
        <v>19</v>
      </c>
      <c r="S519" s="234"/>
      <c r="T519" s="235" t="s">
        <v>20</v>
      </c>
      <c r="U519" s="235"/>
      <c r="V519" s="236"/>
    </row>
    <row r="520" spans="1:22" x14ac:dyDescent="0.3">
      <c r="A520" s="233" t="s">
        <v>124</v>
      </c>
      <c r="B520" s="234"/>
      <c r="C520" s="234"/>
      <c r="D520" s="234"/>
      <c r="E520" s="234"/>
      <c r="F520" s="234"/>
      <c r="G520" s="234"/>
      <c r="H520" s="234"/>
      <c r="I520" s="234"/>
      <c r="J520" s="234"/>
      <c r="K520" s="234"/>
      <c r="L520" s="234"/>
      <c r="M520" s="234"/>
      <c r="N520" s="234"/>
      <c r="O520" s="246">
        <v>2800</v>
      </c>
      <c r="P520" s="246"/>
      <c r="Q520" s="246"/>
      <c r="R520" s="347">
        <v>0.15</v>
      </c>
      <c r="S520" s="347"/>
      <c r="T520" s="235">
        <f>+O520*R520</f>
        <v>420</v>
      </c>
      <c r="U520" s="235"/>
      <c r="V520" s="236"/>
    </row>
    <row r="521" spans="1:22" x14ac:dyDescent="0.3">
      <c r="A521" s="233" t="s">
        <v>120</v>
      </c>
      <c r="B521" s="234"/>
      <c r="C521" s="234"/>
      <c r="D521" s="234"/>
      <c r="E521" s="234"/>
      <c r="F521" s="234"/>
      <c r="G521" s="234"/>
      <c r="H521" s="234"/>
      <c r="I521" s="234"/>
      <c r="J521" s="234"/>
      <c r="K521" s="234"/>
      <c r="L521" s="234"/>
      <c r="M521" s="234"/>
      <c r="N521" s="234"/>
      <c r="O521" s="246"/>
      <c r="P521" s="246"/>
      <c r="Q521" s="246"/>
      <c r="R521" s="348">
        <v>0.03</v>
      </c>
      <c r="S521" s="348"/>
      <c r="T521" s="235">
        <f>+T543*R521</f>
        <v>69.9876</v>
      </c>
      <c r="U521" s="235"/>
      <c r="V521" s="236"/>
    </row>
    <row r="522" spans="1:22" x14ac:dyDescent="0.3">
      <c r="A522" s="233" t="s">
        <v>125</v>
      </c>
      <c r="B522" s="234"/>
      <c r="C522" s="234"/>
      <c r="D522" s="234"/>
      <c r="E522" s="234"/>
      <c r="F522" s="234"/>
      <c r="G522" s="234"/>
      <c r="H522" s="234"/>
      <c r="I522" s="234"/>
      <c r="J522" s="234"/>
      <c r="K522" s="234"/>
      <c r="L522" s="234"/>
      <c r="M522" s="234"/>
      <c r="N522" s="234"/>
      <c r="O522" s="246">
        <v>11500</v>
      </c>
      <c r="P522" s="246"/>
      <c r="Q522" s="246"/>
      <c r="R522" s="347">
        <v>1.7999999999999999E-2</v>
      </c>
      <c r="S522" s="347"/>
      <c r="T522" s="235">
        <f>+O522*R522</f>
        <v>206.99999999999997</v>
      </c>
      <c r="U522" s="235"/>
      <c r="V522" s="236"/>
    </row>
    <row r="523" spans="1:22" x14ac:dyDescent="0.3">
      <c r="A523" s="237" t="s">
        <v>21</v>
      </c>
      <c r="B523" s="238"/>
      <c r="C523" s="238"/>
      <c r="D523" s="238"/>
      <c r="E523" s="238"/>
      <c r="F523" s="238"/>
      <c r="G523" s="238"/>
      <c r="H523" s="238"/>
      <c r="I523" s="238"/>
      <c r="J523" s="238"/>
      <c r="K523" s="238"/>
      <c r="L523" s="238"/>
      <c r="M523" s="238"/>
      <c r="N523" s="238"/>
      <c r="O523" s="238"/>
      <c r="P523" s="238"/>
      <c r="Q523" s="238"/>
      <c r="R523" s="238"/>
      <c r="S523" s="238"/>
      <c r="T523" s="235">
        <f>T521+T520+T522</f>
        <v>696.98759999999993</v>
      </c>
      <c r="U523" s="235"/>
      <c r="V523" s="236"/>
    </row>
    <row r="524" spans="1:22" x14ac:dyDescent="0.3">
      <c r="A524" s="12"/>
      <c r="B524" s="13"/>
      <c r="C524" s="13"/>
      <c r="D524" s="13"/>
      <c r="E524" s="13"/>
      <c r="F524" s="13"/>
      <c r="G524" s="13"/>
      <c r="H524" s="13"/>
      <c r="I524" s="13"/>
      <c r="J524" s="13"/>
      <c r="K524" s="13"/>
      <c r="L524" s="13"/>
      <c r="M524" s="13"/>
      <c r="N524" s="13"/>
      <c r="O524" s="13"/>
      <c r="P524" s="13"/>
      <c r="Q524" s="13"/>
      <c r="R524" s="13"/>
      <c r="S524" s="14"/>
      <c r="T524" s="36"/>
      <c r="U524" s="36"/>
      <c r="V524" s="37"/>
    </row>
    <row r="525" spans="1:22" x14ac:dyDescent="0.3">
      <c r="A525" s="243" t="s">
        <v>22</v>
      </c>
      <c r="B525" s="244"/>
      <c r="C525" s="244"/>
      <c r="D525" s="244"/>
      <c r="E525" s="244"/>
      <c r="F525" s="244"/>
      <c r="G525" s="244"/>
      <c r="H525" s="244"/>
      <c r="I525" s="244"/>
      <c r="J525" s="244"/>
      <c r="K525" s="244"/>
      <c r="L525" s="244"/>
      <c r="M525" s="244"/>
      <c r="N525" s="244"/>
      <c r="O525" s="244"/>
      <c r="P525" s="244"/>
      <c r="Q525" s="244"/>
      <c r="R525" s="244"/>
      <c r="S525" s="244"/>
      <c r="T525" s="244"/>
      <c r="U525" s="244"/>
      <c r="V525" s="245"/>
    </row>
    <row r="526" spans="1:22" x14ac:dyDescent="0.3">
      <c r="A526" s="259" t="s">
        <v>12</v>
      </c>
      <c r="B526" s="260"/>
      <c r="C526" s="260"/>
      <c r="D526" s="260"/>
      <c r="E526" s="260"/>
      <c r="F526" s="260"/>
      <c r="G526" s="260"/>
      <c r="H526" s="260"/>
      <c r="I526" s="260"/>
      <c r="J526" s="260"/>
      <c r="K526" s="260"/>
      <c r="L526" s="260"/>
      <c r="M526" s="260" t="s">
        <v>13</v>
      </c>
      <c r="N526" s="260"/>
      <c r="O526" s="260" t="s">
        <v>14</v>
      </c>
      <c r="P526" s="260"/>
      <c r="Q526" s="260" t="s">
        <v>23</v>
      </c>
      <c r="R526" s="260"/>
      <c r="S526" s="260"/>
      <c r="T526" s="261" t="s">
        <v>24</v>
      </c>
      <c r="U526" s="261"/>
      <c r="V526" s="262"/>
    </row>
    <row r="527" spans="1:22" x14ac:dyDescent="0.3">
      <c r="A527" s="326" t="s">
        <v>126</v>
      </c>
      <c r="B527" s="327"/>
      <c r="C527" s="327"/>
      <c r="D527" s="327"/>
      <c r="E527" s="327"/>
      <c r="F527" s="327"/>
      <c r="G527" s="327"/>
      <c r="H527" s="327"/>
      <c r="I527" s="327"/>
      <c r="J527" s="327"/>
      <c r="K527" s="327"/>
      <c r="L527" s="251"/>
      <c r="M527" s="260" t="s">
        <v>114</v>
      </c>
      <c r="N527" s="260"/>
      <c r="O527" s="260">
        <v>1.05</v>
      </c>
      <c r="P527" s="260"/>
      <c r="Q527" s="252">
        <v>7500</v>
      </c>
      <c r="R527" s="253"/>
      <c r="S527" s="254"/>
      <c r="T527" s="261">
        <f>+Q527*O527</f>
        <v>7875</v>
      </c>
      <c r="U527" s="261"/>
      <c r="V527" s="262"/>
    </row>
    <row r="528" spans="1:22" x14ac:dyDescent="0.3">
      <c r="A528" s="259"/>
      <c r="B528" s="260"/>
      <c r="C528" s="260"/>
      <c r="D528" s="260"/>
      <c r="E528" s="260"/>
      <c r="F528" s="260"/>
      <c r="G528" s="260"/>
      <c r="H528" s="260"/>
      <c r="I528" s="260"/>
      <c r="J528" s="260"/>
      <c r="K528" s="260"/>
      <c r="L528" s="260"/>
      <c r="M528" s="260"/>
      <c r="N528" s="260"/>
      <c r="O528" s="260"/>
      <c r="P528" s="260"/>
      <c r="Q528" s="252"/>
      <c r="R528" s="253"/>
      <c r="S528" s="254"/>
      <c r="T528" s="261"/>
      <c r="U528" s="261"/>
      <c r="V528" s="262"/>
    </row>
    <row r="529" spans="1:22" x14ac:dyDescent="0.3">
      <c r="A529" s="259"/>
      <c r="B529" s="260"/>
      <c r="C529" s="260"/>
      <c r="D529" s="260"/>
      <c r="E529" s="260"/>
      <c r="F529" s="260"/>
      <c r="G529" s="260"/>
      <c r="H529" s="260"/>
      <c r="I529" s="260"/>
      <c r="J529" s="260"/>
      <c r="K529" s="260"/>
      <c r="L529" s="260"/>
      <c r="M529" s="260"/>
      <c r="N529" s="260"/>
      <c r="O529" s="260"/>
      <c r="P529" s="260"/>
      <c r="Q529" s="252"/>
      <c r="R529" s="253"/>
      <c r="S529" s="254"/>
      <c r="T529" s="261"/>
      <c r="U529" s="261"/>
      <c r="V529" s="262"/>
    </row>
    <row r="530" spans="1:22" x14ac:dyDescent="0.3">
      <c r="A530" s="259"/>
      <c r="B530" s="260"/>
      <c r="C530" s="260"/>
      <c r="D530" s="260"/>
      <c r="E530" s="260"/>
      <c r="F530" s="260"/>
      <c r="G530" s="260"/>
      <c r="H530" s="260"/>
      <c r="I530" s="260"/>
      <c r="J530" s="260"/>
      <c r="K530" s="260"/>
      <c r="L530" s="260"/>
      <c r="M530" s="260"/>
      <c r="N530" s="260"/>
      <c r="O530" s="260"/>
      <c r="P530" s="260"/>
      <c r="Q530" s="252"/>
      <c r="R530" s="253"/>
      <c r="S530" s="254"/>
      <c r="T530" s="235"/>
      <c r="U530" s="235"/>
      <c r="V530" s="236"/>
    </row>
    <row r="531" spans="1:22" x14ac:dyDescent="0.3">
      <c r="A531" s="259"/>
      <c r="B531" s="260"/>
      <c r="C531" s="260"/>
      <c r="D531" s="260"/>
      <c r="E531" s="260"/>
      <c r="F531" s="260"/>
      <c r="G531" s="260"/>
      <c r="H531" s="260"/>
      <c r="I531" s="260"/>
      <c r="J531" s="260"/>
      <c r="K531" s="260"/>
      <c r="L531" s="260"/>
      <c r="M531" s="260"/>
      <c r="N531" s="260"/>
      <c r="O531" s="260"/>
      <c r="P531" s="260"/>
      <c r="Q531" s="252"/>
      <c r="R531" s="253"/>
      <c r="S531" s="254"/>
      <c r="T531" s="235"/>
      <c r="U531" s="235"/>
      <c r="V531" s="236"/>
    </row>
    <row r="532" spans="1:22" x14ac:dyDescent="0.3">
      <c r="T532" s="235">
        <f>+SUM(T527:V531)</f>
        <v>7875</v>
      </c>
      <c r="U532" s="235"/>
      <c r="V532" s="236"/>
    </row>
    <row r="533" spans="1:22" x14ac:dyDescent="0.3">
      <c r="A533" s="237" t="s">
        <v>21</v>
      </c>
      <c r="B533" s="238"/>
      <c r="C533" s="238"/>
      <c r="D533" s="238"/>
      <c r="E533" s="238"/>
      <c r="F533" s="238"/>
      <c r="G533" s="238"/>
      <c r="H533" s="238"/>
      <c r="I533" s="238"/>
      <c r="J533" s="238"/>
      <c r="K533" s="238"/>
      <c r="L533" s="238"/>
      <c r="M533" s="238"/>
      <c r="N533" s="238"/>
      <c r="O533" s="238"/>
      <c r="P533" s="238"/>
      <c r="Q533" s="238"/>
      <c r="R533" s="238"/>
      <c r="S533" s="238"/>
      <c r="T533" s="36"/>
      <c r="U533" s="36"/>
      <c r="V533" s="37"/>
    </row>
    <row r="534" spans="1:22" x14ac:dyDescent="0.3">
      <c r="A534" s="243" t="s">
        <v>25</v>
      </c>
      <c r="B534" s="244"/>
      <c r="C534" s="244"/>
      <c r="D534" s="244"/>
      <c r="E534" s="244"/>
      <c r="F534" s="244"/>
      <c r="G534" s="244"/>
      <c r="H534" s="244"/>
      <c r="I534" s="244"/>
      <c r="J534" s="244"/>
      <c r="K534" s="244"/>
      <c r="L534" s="244"/>
      <c r="M534" s="244"/>
      <c r="N534" s="244"/>
      <c r="O534" s="244"/>
      <c r="P534" s="244"/>
      <c r="Q534" s="244"/>
      <c r="R534" s="244"/>
      <c r="S534" s="244"/>
      <c r="T534" s="244"/>
      <c r="U534" s="244"/>
      <c r="V534" s="245"/>
    </row>
    <row r="535" spans="1:22" x14ac:dyDescent="0.3">
      <c r="A535" s="233" t="s">
        <v>26</v>
      </c>
      <c r="B535" s="234"/>
      <c r="C535" s="234"/>
      <c r="D535" s="234"/>
      <c r="E535" s="234"/>
      <c r="F535" s="234"/>
      <c r="G535" s="234"/>
      <c r="H535" s="234"/>
      <c r="I535" s="234"/>
      <c r="J535" s="234"/>
      <c r="K535" s="234" t="s">
        <v>27</v>
      </c>
      <c r="L535" s="234"/>
      <c r="M535" s="234" t="s">
        <v>28</v>
      </c>
      <c r="N535" s="234"/>
      <c r="O535" s="234" t="s">
        <v>29</v>
      </c>
      <c r="P535" s="234"/>
      <c r="Q535" s="234"/>
      <c r="R535" s="234" t="s">
        <v>30</v>
      </c>
      <c r="S535" s="234"/>
      <c r="T535" s="235" t="s">
        <v>20</v>
      </c>
      <c r="U535" s="235"/>
      <c r="V535" s="236"/>
    </row>
    <row r="536" spans="1:22" x14ac:dyDescent="0.3">
      <c r="A536" s="233"/>
      <c r="B536" s="234"/>
      <c r="C536" s="234"/>
      <c r="D536" s="234"/>
      <c r="E536" s="234"/>
      <c r="F536" s="234"/>
      <c r="G536" s="234"/>
      <c r="H536" s="234"/>
      <c r="I536" s="234"/>
      <c r="J536" s="234"/>
      <c r="K536" s="234">
        <v>1.05</v>
      </c>
      <c r="L536" s="234"/>
      <c r="M536" s="234">
        <v>6</v>
      </c>
      <c r="N536" s="234"/>
      <c r="O536" s="234" t="s">
        <v>127</v>
      </c>
      <c r="P536" s="234"/>
      <c r="Q536" s="234"/>
      <c r="R536" s="234">
        <v>1200</v>
      </c>
      <c r="S536" s="234"/>
      <c r="T536" s="235">
        <f>+R536*M536*K536</f>
        <v>7560</v>
      </c>
      <c r="U536" s="235"/>
      <c r="V536" s="236"/>
    </row>
    <row r="537" spans="1:22" x14ac:dyDescent="0.3">
      <c r="A537" s="233"/>
      <c r="B537" s="234"/>
      <c r="C537" s="234"/>
      <c r="D537" s="234"/>
      <c r="E537" s="234"/>
      <c r="F537" s="234"/>
      <c r="G537" s="234"/>
      <c r="H537" s="234"/>
      <c r="I537" s="234"/>
      <c r="J537" s="234"/>
      <c r="K537" s="234"/>
      <c r="L537" s="234"/>
      <c r="M537" s="234"/>
      <c r="N537" s="234"/>
      <c r="O537" s="234"/>
      <c r="P537" s="234"/>
      <c r="Q537" s="234"/>
      <c r="R537" s="234"/>
      <c r="S537" s="234"/>
      <c r="T537" s="235"/>
      <c r="U537" s="235"/>
      <c r="V537" s="236"/>
    </row>
    <row r="538" spans="1:22" x14ac:dyDescent="0.3">
      <c r="A538" s="233"/>
      <c r="B538" s="234"/>
      <c r="C538" s="234"/>
      <c r="D538" s="234"/>
      <c r="E538" s="234"/>
      <c r="F538" s="234"/>
      <c r="G538" s="234"/>
      <c r="H538" s="234"/>
      <c r="I538" s="234"/>
      <c r="J538" s="234"/>
      <c r="K538" s="234"/>
      <c r="L538" s="234"/>
      <c r="M538" s="234"/>
      <c r="N538" s="234"/>
      <c r="O538" s="234"/>
      <c r="P538" s="234"/>
      <c r="Q538" s="234"/>
      <c r="R538" s="234"/>
      <c r="S538" s="234"/>
      <c r="T538" s="235"/>
      <c r="U538" s="235"/>
      <c r="V538" s="236"/>
    </row>
    <row r="539" spans="1:22" x14ac:dyDescent="0.3">
      <c r="A539" s="237" t="s">
        <v>21</v>
      </c>
      <c r="B539" s="238"/>
      <c r="C539" s="238"/>
      <c r="D539" s="238"/>
      <c r="E539" s="238"/>
      <c r="F539" s="238"/>
      <c r="G539" s="238"/>
      <c r="H539" s="238"/>
      <c r="I539" s="238"/>
      <c r="J539" s="238"/>
      <c r="K539" s="238"/>
      <c r="L539" s="238"/>
      <c r="M539" s="238"/>
      <c r="N539" s="238"/>
      <c r="O539" s="238"/>
      <c r="P539" s="238"/>
      <c r="Q539" s="238"/>
      <c r="R539" s="238"/>
      <c r="S539" s="238"/>
      <c r="T539" s="235">
        <f>+T536</f>
        <v>7560</v>
      </c>
      <c r="U539" s="235"/>
      <c r="V539" s="236"/>
    </row>
    <row r="540" spans="1:22" x14ac:dyDescent="0.3">
      <c r="A540" s="12"/>
      <c r="B540" s="13"/>
      <c r="C540" s="13"/>
      <c r="D540" s="13"/>
      <c r="E540" s="13"/>
      <c r="F540" s="13"/>
      <c r="G540" s="13"/>
      <c r="H540" s="13"/>
      <c r="I540" s="13"/>
      <c r="J540" s="13"/>
      <c r="K540" s="13"/>
      <c r="L540" s="13"/>
      <c r="M540" s="13"/>
      <c r="N540" s="13"/>
      <c r="O540" s="13"/>
      <c r="P540" s="13"/>
      <c r="Q540" s="13"/>
      <c r="R540" s="13"/>
      <c r="S540" s="14"/>
      <c r="T540" s="36"/>
      <c r="U540" s="36"/>
      <c r="V540" s="37"/>
    </row>
    <row r="541" spans="1:22" x14ac:dyDescent="0.3">
      <c r="A541" s="243" t="s">
        <v>31</v>
      </c>
      <c r="B541" s="244"/>
      <c r="C541" s="244"/>
      <c r="D541" s="244"/>
      <c r="E541" s="244"/>
      <c r="F541" s="244"/>
      <c r="G541" s="244"/>
      <c r="H541" s="244"/>
      <c r="I541" s="244"/>
      <c r="J541" s="244"/>
      <c r="K541" s="244"/>
      <c r="L541" s="244"/>
      <c r="M541" s="244"/>
      <c r="N541" s="244"/>
      <c r="O541" s="244"/>
      <c r="P541" s="244"/>
      <c r="Q541" s="244"/>
      <c r="R541" s="244"/>
      <c r="S541" s="244"/>
      <c r="T541" s="244"/>
      <c r="U541" s="244"/>
      <c r="V541" s="245"/>
    </row>
    <row r="542" spans="1:22" x14ac:dyDescent="0.3">
      <c r="A542" s="233" t="s">
        <v>32</v>
      </c>
      <c r="B542" s="234"/>
      <c r="C542" s="234"/>
      <c r="D542" s="234"/>
      <c r="E542" s="234"/>
      <c r="F542" s="234"/>
      <c r="G542" s="234"/>
      <c r="H542" s="234"/>
      <c r="I542" s="234"/>
      <c r="J542" s="234" t="s">
        <v>33</v>
      </c>
      <c r="K542" s="234"/>
      <c r="L542" s="234" t="s">
        <v>34</v>
      </c>
      <c r="M542" s="234"/>
      <c r="N542" s="234" t="s">
        <v>54</v>
      </c>
      <c r="O542" s="234"/>
      <c r="P542" s="234"/>
      <c r="Q542" s="234" t="s">
        <v>19</v>
      </c>
      <c r="R542" s="234"/>
      <c r="S542" s="234"/>
      <c r="T542" s="235" t="s">
        <v>20</v>
      </c>
      <c r="U542" s="235"/>
      <c r="V542" s="236"/>
    </row>
    <row r="543" spans="1:22" x14ac:dyDescent="0.3">
      <c r="A543" s="233" t="s">
        <v>42</v>
      </c>
      <c r="B543" s="234"/>
      <c r="C543" s="234"/>
      <c r="D543" s="234"/>
      <c r="E543" s="234"/>
      <c r="F543" s="234"/>
      <c r="G543" s="234"/>
      <c r="H543" s="234"/>
      <c r="I543" s="234"/>
      <c r="J543" s="246">
        <v>171314.64448972844</v>
      </c>
      <c r="K543" s="246"/>
      <c r="L543" s="234">
        <v>1.8157000000000001</v>
      </c>
      <c r="M543" s="234"/>
      <c r="N543" s="235">
        <v>38882</v>
      </c>
      <c r="O543" s="235"/>
      <c r="P543" s="235"/>
      <c r="Q543" s="234">
        <v>0.06</v>
      </c>
      <c r="R543" s="234"/>
      <c r="S543" s="234"/>
      <c r="T543" s="235">
        <f>+Q543*N543</f>
        <v>2332.92</v>
      </c>
      <c r="U543" s="235"/>
      <c r="V543" s="236"/>
    </row>
    <row r="544" spans="1:22" x14ac:dyDescent="0.3">
      <c r="A544" s="233"/>
      <c r="B544" s="234"/>
      <c r="C544" s="234"/>
      <c r="D544" s="234"/>
      <c r="E544" s="234"/>
      <c r="F544" s="234"/>
      <c r="G544" s="234"/>
      <c r="H544" s="234"/>
      <c r="I544" s="234"/>
      <c r="J544" s="234"/>
      <c r="K544" s="234"/>
      <c r="L544" s="234"/>
      <c r="M544" s="234"/>
      <c r="N544" s="234"/>
      <c r="O544" s="234"/>
      <c r="P544" s="234"/>
      <c r="Q544" s="234"/>
      <c r="R544" s="234"/>
      <c r="S544" s="234"/>
      <c r="T544" s="235"/>
      <c r="U544" s="235"/>
      <c r="V544" s="236"/>
    </row>
    <row r="545" spans="1:25" x14ac:dyDescent="0.3">
      <c r="A545" s="233"/>
      <c r="B545" s="234"/>
      <c r="C545" s="234"/>
      <c r="D545" s="234"/>
      <c r="E545" s="234"/>
      <c r="F545" s="234"/>
      <c r="G545" s="234"/>
      <c r="H545" s="234"/>
      <c r="I545" s="234"/>
      <c r="J545" s="234"/>
      <c r="K545" s="234"/>
      <c r="L545" s="234"/>
      <c r="M545" s="234"/>
      <c r="N545" s="234"/>
      <c r="O545" s="234"/>
      <c r="P545" s="234"/>
      <c r="Q545" s="234"/>
      <c r="R545" s="234"/>
      <c r="S545" s="234"/>
      <c r="T545" s="235"/>
      <c r="U545" s="235"/>
      <c r="V545" s="236"/>
    </row>
    <row r="546" spans="1:25" x14ac:dyDescent="0.3">
      <c r="A546" s="237" t="s">
        <v>21</v>
      </c>
      <c r="B546" s="238"/>
      <c r="C546" s="238"/>
      <c r="D546" s="238"/>
      <c r="E546" s="238"/>
      <c r="F546" s="238"/>
      <c r="G546" s="238"/>
      <c r="H546" s="238"/>
      <c r="I546" s="238"/>
      <c r="J546" s="238"/>
      <c r="K546" s="238"/>
      <c r="L546" s="238"/>
      <c r="M546" s="238"/>
      <c r="N546" s="238"/>
      <c r="O546" s="238"/>
      <c r="P546" s="238"/>
      <c r="Q546" s="238"/>
      <c r="R546" s="238"/>
      <c r="S546" s="238"/>
      <c r="T546" s="235">
        <f>+T543</f>
        <v>2332.92</v>
      </c>
      <c r="U546" s="235"/>
      <c r="V546" s="236"/>
    </row>
    <row r="547" spans="1:25" ht="14.5" x14ac:dyDescent="0.35">
      <c r="A547" s="239" t="s">
        <v>35</v>
      </c>
      <c r="B547" s="240"/>
      <c r="C547" s="240"/>
      <c r="D547" s="240"/>
      <c r="E547" s="240"/>
      <c r="F547" s="240"/>
      <c r="G547" s="240"/>
      <c r="H547" s="240"/>
      <c r="I547" s="240"/>
      <c r="J547" s="240"/>
      <c r="K547" s="240"/>
      <c r="L547" s="240"/>
      <c r="M547" s="240"/>
      <c r="N547" s="240"/>
      <c r="O547" s="240"/>
      <c r="P547" s="240"/>
      <c r="Q547" s="240"/>
      <c r="R547" s="240"/>
      <c r="S547" s="240"/>
      <c r="T547" s="241">
        <f>ROUND(T546+T539+T532+T523,0)</f>
        <v>18465</v>
      </c>
      <c r="U547" s="241"/>
      <c r="V547" s="242"/>
    </row>
    <row r="548" spans="1:25" ht="14.5" x14ac:dyDescent="0.35">
      <c r="A548" s="19" t="s">
        <v>36</v>
      </c>
      <c r="B548" s="44">
        <f>+'CARGA PRESTACIONAL'!$E$40</f>
        <v>0.26950000000000002</v>
      </c>
      <c r="C548" s="20"/>
      <c r="D548" s="21"/>
      <c r="E548" s="22"/>
      <c r="F548" s="20"/>
      <c r="G548" s="20"/>
      <c r="H548" s="20"/>
      <c r="I548" s="20"/>
      <c r="J548" s="20"/>
      <c r="K548" s="20"/>
      <c r="L548" s="20"/>
      <c r="M548" s="21"/>
      <c r="N548" s="23"/>
      <c r="O548" s="23"/>
      <c r="P548" s="23"/>
      <c r="Q548" s="23"/>
      <c r="R548" s="23"/>
      <c r="S548" s="23" t="s">
        <v>37</v>
      </c>
      <c r="T548" s="241">
        <f>+T547*B548</f>
        <v>4976.3175000000001</v>
      </c>
      <c r="U548" s="241"/>
      <c r="V548" s="242"/>
    </row>
    <row r="549" spans="1:25" ht="14.5" x14ac:dyDescent="0.35">
      <c r="A549" s="226" t="s">
        <v>38</v>
      </c>
      <c r="B549" s="227"/>
      <c r="C549" s="227"/>
      <c r="D549" s="227"/>
      <c r="E549" s="227"/>
      <c r="F549" s="227"/>
      <c r="G549" s="227"/>
      <c r="H549" s="227"/>
      <c r="I549" s="227"/>
      <c r="J549" s="227"/>
      <c r="K549" s="227"/>
      <c r="L549" s="227"/>
      <c r="M549" s="227"/>
      <c r="N549" s="227"/>
      <c r="O549" s="227"/>
      <c r="P549" s="227"/>
      <c r="Q549" s="227"/>
      <c r="R549" s="227"/>
      <c r="S549" s="227"/>
      <c r="T549" s="228">
        <f>+T548+T547</f>
        <v>23441.317500000001</v>
      </c>
      <c r="U549" s="228"/>
      <c r="V549" s="229"/>
    </row>
    <row r="550" spans="1:25" ht="14.5" x14ac:dyDescent="0.35">
      <c r="A550" s="226" t="s">
        <v>39</v>
      </c>
      <c r="B550" s="227"/>
      <c r="C550" s="227"/>
      <c r="D550" s="227"/>
      <c r="E550" s="227"/>
      <c r="F550" s="227"/>
      <c r="G550" s="227"/>
      <c r="H550" s="227"/>
      <c r="I550" s="227"/>
      <c r="J550" s="227"/>
      <c r="K550" s="227"/>
      <c r="L550" s="227"/>
      <c r="M550" s="227"/>
      <c r="N550" s="227"/>
      <c r="O550" s="227"/>
      <c r="P550" s="227"/>
      <c r="Q550" s="227"/>
      <c r="R550" s="227"/>
      <c r="S550" s="227"/>
      <c r="T550" s="228">
        <f>ROUND(T549*T516,0)</f>
        <v>11044142</v>
      </c>
      <c r="U550" s="228"/>
      <c r="V550" s="229"/>
    </row>
    <row r="551" spans="1:25" ht="14.5" x14ac:dyDescent="0.35">
      <c r="A551" s="24"/>
      <c r="B551" s="52"/>
      <c r="C551" s="52"/>
      <c r="D551" s="52"/>
      <c r="E551" s="52"/>
      <c r="F551" s="52"/>
      <c r="G551" s="52"/>
      <c r="H551" s="52"/>
      <c r="I551" s="52"/>
      <c r="J551" s="52"/>
      <c r="K551" s="52"/>
      <c r="L551" s="52"/>
      <c r="M551" s="52"/>
      <c r="N551" s="52"/>
      <c r="O551" s="52"/>
      <c r="P551" s="52"/>
      <c r="Q551" s="52"/>
      <c r="R551" s="52"/>
      <c r="S551" s="52"/>
      <c r="T551" s="53"/>
      <c r="U551" s="53"/>
      <c r="V551" s="38"/>
    </row>
    <row r="552" spans="1:25" ht="24" customHeight="1" x14ac:dyDescent="0.3">
      <c r="A552" s="230" t="s">
        <v>348</v>
      </c>
      <c r="B552" s="231"/>
      <c r="C552" s="231"/>
      <c r="D552" s="231"/>
      <c r="E552" s="231"/>
      <c r="F552" s="231"/>
      <c r="G552" s="231"/>
      <c r="H552" s="231"/>
      <c r="I552" s="231"/>
      <c r="J552" s="231"/>
      <c r="K552" s="231"/>
      <c r="L552" s="231"/>
      <c r="M552" s="231"/>
      <c r="N552" s="231"/>
      <c r="O552" s="231"/>
      <c r="P552" s="231"/>
      <c r="Q552" s="231"/>
      <c r="R552" s="231"/>
      <c r="S552" s="231"/>
      <c r="T552" s="231"/>
      <c r="U552" s="231"/>
      <c r="V552" s="232"/>
      <c r="W552" s="7"/>
      <c r="X552" s="7"/>
      <c r="Y552" s="46"/>
    </row>
    <row r="553" spans="1:25" x14ac:dyDescent="0.3">
      <c r="A553" s="25"/>
      <c r="B553" s="26"/>
      <c r="C553" s="26"/>
      <c r="D553" s="26"/>
      <c r="E553" s="26"/>
      <c r="F553" s="26"/>
      <c r="G553" s="26"/>
      <c r="H553" s="26"/>
      <c r="I553" s="26"/>
      <c r="J553" s="26"/>
      <c r="K553" s="26"/>
      <c r="L553" s="26"/>
      <c r="M553" s="26"/>
      <c r="N553" s="26"/>
      <c r="O553" s="26"/>
      <c r="P553" s="26"/>
      <c r="Q553" s="26"/>
      <c r="R553" s="26"/>
      <c r="S553" s="27"/>
      <c r="T553" s="54"/>
      <c r="U553" s="54"/>
      <c r="V553" s="40"/>
      <c r="W553" s="7"/>
      <c r="X553" s="7"/>
      <c r="Y553" s="7"/>
    </row>
    <row r="554" spans="1:25" ht="22.5" customHeight="1" x14ac:dyDescent="0.3">
      <c r="A554" s="25"/>
      <c r="B554" s="26"/>
      <c r="C554" s="26"/>
      <c r="D554" s="55"/>
      <c r="E554" s="28" t="s">
        <v>40</v>
      </c>
      <c r="F554" s="29"/>
      <c r="G554" s="29"/>
      <c r="H554" s="29"/>
      <c r="I554" s="29"/>
      <c r="J554" s="29"/>
      <c r="K554" s="29"/>
      <c r="L554" s="29"/>
      <c r="M554" s="30"/>
      <c r="N554" s="56"/>
      <c r="O554" s="56"/>
      <c r="P554" s="26"/>
      <c r="Q554" s="26"/>
      <c r="R554" s="26"/>
      <c r="S554" s="27"/>
      <c r="T554" s="54"/>
      <c r="U554" s="54"/>
      <c r="V554" s="40"/>
      <c r="W554" s="7"/>
      <c r="X554" s="7"/>
      <c r="Y554" s="47"/>
    </row>
    <row r="555" spans="1:25" x14ac:dyDescent="0.3">
      <c r="A555" s="25"/>
      <c r="B555" s="26"/>
      <c r="C555" s="26"/>
      <c r="D555" s="55"/>
      <c r="E555" s="57"/>
      <c r="F555" s="58"/>
      <c r="G555" s="156" t="s">
        <v>344</v>
      </c>
      <c r="H555" s="156"/>
      <c r="I555" s="156"/>
      <c r="J555" s="156"/>
      <c r="K555" s="58"/>
      <c r="L555" s="58"/>
      <c r="M555" s="56"/>
      <c r="N555" s="56"/>
      <c r="O555" s="56"/>
      <c r="P555" s="26"/>
      <c r="Q555" s="26"/>
      <c r="R555" s="26"/>
      <c r="S555" s="27"/>
      <c r="T555" s="54"/>
      <c r="U555" s="54"/>
      <c r="V555" s="40"/>
      <c r="W555" s="7"/>
      <c r="X555" s="7"/>
      <c r="Y555" s="7"/>
    </row>
    <row r="556" spans="1:25" x14ac:dyDescent="0.3">
      <c r="A556" s="25"/>
      <c r="B556" s="26"/>
      <c r="C556" s="26"/>
      <c r="D556" s="26"/>
      <c r="E556" s="225" t="s">
        <v>349</v>
      </c>
      <c r="F556" s="225"/>
      <c r="G556" s="225"/>
      <c r="H556" s="225"/>
      <c r="I556" s="225"/>
      <c r="J556" s="225"/>
      <c r="K556" s="225"/>
      <c r="L556" s="225"/>
      <c r="M556" s="225"/>
      <c r="N556" s="31"/>
      <c r="O556" s="31"/>
      <c r="P556" s="26"/>
      <c r="Q556" s="26"/>
      <c r="R556" s="26"/>
      <c r="S556" s="27"/>
      <c r="T556" s="54"/>
      <c r="U556" s="54"/>
      <c r="V556" s="40"/>
      <c r="W556" s="7"/>
      <c r="X556" s="7"/>
      <c r="Y556" s="7"/>
    </row>
    <row r="557" spans="1:25" ht="13.5" thickBot="1" x14ac:dyDescent="0.35">
      <c r="A557" s="59"/>
      <c r="B557" s="60"/>
      <c r="C557" s="32"/>
      <c r="D557" s="32"/>
      <c r="E557" s="32"/>
      <c r="F557" s="61"/>
      <c r="G557" s="61"/>
      <c r="H557" s="61"/>
      <c r="I557" s="61"/>
      <c r="J557" s="61"/>
      <c r="K557" s="61"/>
      <c r="L557" s="32"/>
      <c r="M557" s="32"/>
      <c r="N557" s="32"/>
      <c r="O557" s="32"/>
      <c r="P557" s="32"/>
      <c r="Q557" s="32"/>
      <c r="R557" s="32"/>
      <c r="S557" s="32"/>
      <c r="T557" s="62"/>
      <c r="U557" s="62"/>
      <c r="V557" s="42"/>
    </row>
    <row r="558" spans="1:25" ht="13.5" thickBot="1" x14ac:dyDescent="0.35"/>
    <row r="559" spans="1:25" x14ac:dyDescent="0.3">
      <c r="A559" s="280"/>
      <c r="B559" s="281"/>
      <c r="C559" s="281"/>
      <c r="D559" s="282"/>
      <c r="E559" s="289" t="s">
        <v>0</v>
      </c>
      <c r="F559" s="290"/>
      <c r="G559" s="290"/>
      <c r="H559" s="290"/>
      <c r="I559" s="290"/>
      <c r="J559" s="290"/>
      <c r="K559" s="290"/>
      <c r="L559" s="290"/>
      <c r="M559" s="290"/>
      <c r="N559" s="290"/>
      <c r="O559" s="290"/>
      <c r="P559" s="290"/>
      <c r="Q559" s="290"/>
      <c r="R559" s="290"/>
      <c r="S559" s="291"/>
      <c r="T559" s="295" t="s">
        <v>41</v>
      </c>
      <c r="U559" s="296"/>
      <c r="V559" s="297"/>
    </row>
    <row r="560" spans="1:25" ht="24.75" customHeight="1" thickBot="1" x14ac:dyDescent="0.35">
      <c r="A560" s="283"/>
      <c r="B560" s="284"/>
      <c r="C560" s="284"/>
      <c r="D560" s="285"/>
      <c r="E560" s="292"/>
      <c r="F560" s="293"/>
      <c r="G560" s="293"/>
      <c r="H560" s="293"/>
      <c r="I560" s="293"/>
      <c r="J560" s="293"/>
      <c r="K560" s="293"/>
      <c r="L560" s="293"/>
      <c r="M560" s="293"/>
      <c r="N560" s="293"/>
      <c r="O560" s="293"/>
      <c r="P560" s="293"/>
      <c r="Q560" s="293"/>
      <c r="R560" s="293"/>
      <c r="S560" s="294"/>
      <c r="T560" s="298"/>
      <c r="U560" s="299"/>
      <c r="V560" s="300"/>
    </row>
    <row r="561" spans="1:22" ht="15" thickBot="1" x14ac:dyDescent="0.4">
      <c r="A561" s="283"/>
      <c r="B561" s="284"/>
      <c r="C561" s="284"/>
      <c r="D561" s="285"/>
      <c r="E561" s="301"/>
      <c r="F561" s="302"/>
      <c r="G561" s="302"/>
      <c r="H561" s="302"/>
      <c r="I561" s="302"/>
      <c r="J561" s="302"/>
      <c r="K561" s="302"/>
      <c r="L561" s="302"/>
      <c r="M561" s="302"/>
      <c r="N561" s="302"/>
      <c r="O561" s="302"/>
      <c r="P561" s="302"/>
      <c r="Q561" s="302"/>
      <c r="R561" s="302"/>
      <c r="S561" s="302"/>
      <c r="T561" s="302"/>
      <c r="U561" s="302"/>
      <c r="V561" s="303"/>
    </row>
    <row r="562" spans="1:22" ht="15" thickBot="1" x14ac:dyDescent="0.35">
      <c r="A562" s="283"/>
      <c r="B562" s="284"/>
      <c r="C562" s="284"/>
      <c r="D562" s="285"/>
      <c r="E562" s="304" t="s">
        <v>360</v>
      </c>
      <c r="F562" s="305"/>
      <c r="G562" s="305"/>
      <c r="H562" s="305"/>
      <c r="I562" s="305"/>
      <c r="J562" s="305"/>
      <c r="K562" s="305"/>
      <c r="L562" s="305"/>
      <c r="M562" s="305"/>
      <c r="N562" s="305"/>
      <c r="O562" s="305"/>
      <c r="P562" s="305"/>
      <c r="Q562" s="305"/>
      <c r="R562" s="305"/>
      <c r="S562" s="305"/>
      <c r="T562" s="305"/>
      <c r="U562" s="305"/>
      <c r="V562" s="306"/>
    </row>
    <row r="563" spans="1:22" ht="15" thickBot="1" x14ac:dyDescent="0.35">
      <c r="A563" s="286"/>
      <c r="B563" s="287"/>
      <c r="C563" s="287"/>
      <c r="D563" s="288"/>
      <c r="E563" s="307"/>
      <c r="F563" s="308"/>
      <c r="G563" s="308"/>
      <c r="H563" s="308"/>
      <c r="I563" s="308"/>
      <c r="J563" s="308"/>
      <c r="K563" s="308"/>
      <c r="L563" s="308"/>
      <c r="M563" s="308"/>
      <c r="N563" s="308"/>
      <c r="O563" s="308"/>
      <c r="P563" s="308"/>
      <c r="Q563" s="308"/>
      <c r="R563" s="308"/>
      <c r="S563" s="308"/>
      <c r="T563" s="308"/>
      <c r="U563" s="308"/>
      <c r="V563" s="309"/>
    </row>
    <row r="564" spans="1:22" ht="14.5" x14ac:dyDescent="0.35">
      <c r="A564" s="310" t="s">
        <v>1</v>
      </c>
      <c r="B564" s="311"/>
      <c r="C564" s="311"/>
      <c r="D564" s="311"/>
      <c r="E564" s="311"/>
      <c r="F564" s="311"/>
      <c r="G564" s="311"/>
      <c r="H564" s="311"/>
      <c r="I564" s="311"/>
      <c r="J564" s="311"/>
      <c r="K564" s="311"/>
      <c r="L564" s="311"/>
      <c r="M564" s="311"/>
      <c r="N564" s="311"/>
      <c r="O564" s="311"/>
      <c r="P564" s="311"/>
      <c r="Q564" s="311"/>
      <c r="R564" s="311"/>
      <c r="S564" s="311"/>
      <c r="T564" s="311"/>
      <c r="U564" s="311"/>
      <c r="V564" s="312"/>
    </row>
    <row r="565" spans="1:22" x14ac:dyDescent="0.3">
      <c r="A565" s="313" t="s">
        <v>2</v>
      </c>
      <c r="B565" s="314"/>
      <c r="C565" s="314"/>
      <c r="D565" s="314"/>
      <c r="E565" s="5" t="s">
        <v>3</v>
      </c>
      <c r="F565" s="6"/>
      <c r="G565" s="6"/>
      <c r="H565" s="6"/>
      <c r="I565" s="6"/>
      <c r="J565" s="315" t="s">
        <v>4</v>
      </c>
      <c r="K565" s="315"/>
      <c r="L565" s="315"/>
      <c r="M565" s="315"/>
      <c r="N565" s="315"/>
      <c r="O565" s="315"/>
      <c r="P565" s="315" t="s">
        <v>5</v>
      </c>
      <c r="Q565" s="315"/>
      <c r="R565" s="315"/>
      <c r="S565" s="315"/>
      <c r="T565" s="315"/>
      <c r="U565" s="315"/>
      <c r="V565" s="316"/>
    </row>
    <row r="566" spans="1:22" ht="45" customHeight="1" x14ac:dyDescent="0.3">
      <c r="A566" s="317" t="s">
        <v>6</v>
      </c>
      <c r="B566" s="318"/>
      <c r="C566" s="318"/>
      <c r="D566" s="319"/>
      <c r="E566" s="320" t="s">
        <v>359</v>
      </c>
      <c r="F566" s="320"/>
      <c r="G566" s="320"/>
      <c r="H566" s="320"/>
      <c r="I566" s="320"/>
      <c r="J566" s="320"/>
      <c r="K566" s="320"/>
      <c r="L566" s="320"/>
      <c r="M566" s="320"/>
      <c r="N566" s="320"/>
      <c r="O566" s="320"/>
      <c r="P566" s="320"/>
      <c r="Q566" s="320"/>
      <c r="R566" s="320"/>
      <c r="S566" s="320"/>
      <c r="T566" s="320"/>
      <c r="U566" s="320"/>
      <c r="V566" s="321"/>
    </row>
    <row r="567" spans="1:22" x14ac:dyDescent="0.3">
      <c r="A567" s="322" t="s">
        <v>7</v>
      </c>
      <c r="B567" s="323"/>
      <c r="C567" s="323"/>
      <c r="D567" s="323"/>
      <c r="E567" s="324"/>
      <c r="F567" s="324"/>
      <c r="G567" s="324"/>
      <c r="H567" s="324"/>
      <c r="I567" s="324"/>
      <c r="J567" s="324"/>
      <c r="K567" s="324"/>
      <c r="L567" s="324"/>
      <c r="M567" s="324"/>
      <c r="N567" s="324"/>
      <c r="O567" s="324"/>
      <c r="P567" s="324"/>
      <c r="Q567" s="324"/>
      <c r="R567" s="324"/>
      <c r="S567" s="324"/>
      <c r="T567" s="324"/>
      <c r="U567" s="324"/>
      <c r="V567" s="325"/>
    </row>
    <row r="568" spans="1:22" x14ac:dyDescent="0.3">
      <c r="A568" s="322" t="s">
        <v>8</v>
      </c>
      <c r="B568" s="323"/>
      <c r="C568" s="323"/>
      <c r="D568" s="323"/>
      <c r="E568" s="324"/>
      <c r="F568" s="324"/>
      <c r="G568" s="324"/>
      <c r="H568" s="324"/>
      <c r="I568" s="324"/>
      <c r="J568" s="324"/>
      <c r="K568" s="324"/>
      <c r="L568" s="324"/>
      <c r="M568" s="324"/>
      <c r="N568" s="324"/>
      <c r="O568" s="324"/>
      <c r="P568" s="324"/>
      <c r="Q568" s="324"/>
      <c r="R568" s="324"/>
      <c r="S568" s="324"/>
      <c r="T568" s="324"/>
      <c r="U568" s="324"/>
      <c r="V568" s="325"/>
    </row>
    <row r="569" spans="1:22" x14ac:dyDescent="0.3">
      <c r="A569" s="322" t="s">
        <v>9</v>
      </c>
      <c r="B569" s="323"/>
      <c r="C569" s="323"/>
      <c r="D569" s="323"/>
      <c r="E569" s="324"/>
      <c r="F569" s="324"/>
      <c r="G569" s="324"/>
      <c r="H569" s="324"/>
      <c r="I569" s="324"/>
      <c r="J569" s="324"/>
      <c r="K569" s="324"/>
      <c r="L569" s="324"/>
      <c r="M569" s="324"/>
      <c r="N569" s="324"/>
      <c r="O569" s="324"/>
      <c r="P569" s="324"/>
      <c r="Q569" s="324"/>
      <c r="R569" s="324"/>
      <c r="S569" s="324"/>
      <c r="T569" s="324"/>
      <c r="U569" s="324"/>
      <c r="V569" s="325"/>
    </row>
    <row r="570" spans="1:22" x14ac:dyDescent="0.3">
      <c r="A570" s="9"/>
      <c r="B570" s="10"/>
      <c r="C570" s="10"/>
      <c r="D570" s="48"/>
      <c r="E570" s="48"/>
      <c r="F570" s="48"/>
      <c r="G570" s="48"/>
      <c r="H570" s="48"/>
      <c r="I570" s="48"/>
      <c r="J570" s="48"/>
      <c r="K570" s="48"/>
      <c r="L570" s="48"/>
      <c r="M570" s="48"/>
      <c r="N570" s="48"/>
      <c r="O570" s="48"/>
      <c r="P570" s="48"/>
      <c r="Q570" s="48"/>
      <c r="R570" s="48"/>
      <c r="S570" s="48"/>
      <c r="T570" s="49"/>
      <c r="U570" s="49"/>
      <c r="V570" s="34"/>
    </row>
    <row r="571" spans="1:22" ht="14.5" x14ac:dyDescent="0.35">
      <c r="A571" s="263" t="s">
        <v>10</v>
      </c>
      <c r="B571" s="264"/>
      <c r="C571" s="264"/>
      <c r="D571" s="264"/>
      <c r="E571" s="264"/>
      <c r="F571" s="264"/>
      <c r="G571" s="264"/>
      <c r="H571" s="264"/>
      <c r="I571" s="264"/>
      <c r="J571" s="264"/>
      <c r="K571" s="264"/>
      <c r="L571" s="264"/>
      <c r="M571" s="264"/>
      <c r="N571" s="264"/>
      <c r="O571" s="264"/>
      <c r="P571" s="264"/>
      <c r="Q571" s="264"/>
      <c r="R571" s="264"/>
      <c r="S571" s="264"/>
      <c r="T571" s="264"/>
      <c r="U571" s="264"/>
      <c r="V571" s="265"/>
    </row>
    <row r="572" spans="1:22" x14ac:dyDescent="0.3">
      <c r="A572" s="266" t="s">
        <v>11</v>
      </c>
      <c r="B572" s="267"/>
      <c r="C572" s="267" t="s">
        <v>12</v>
      </c>
      <c r="D572" s="267"/>
      <c r="E572" s="267"/>
      <c r="F572" s="267"/>
      <c r="G572" s="267"/>
      <c r="H572" s="267"/>
      <c r="I572" s="267"/>
      <c r="J572" s="267"/>
      <c r="K572" s="267"/>
      <c r="L572" s="267"/>
      <c r="M572" s="267"/>
      <c r="N572" s="267"/>
      <c r="O572" s="267"/>
      <c r="P572" s="267"/>
      <c r="Q572" s="267"/>
      <c r="R572" s="267" t="s">
        <v>13</v>
      </c>
      <c r="S572" s="267"/>
      <c r="T572" s="268" t="s">
        <v>14</v>
      </c>
      <c r="U572" s="268"/>
      <c r="V572" s="269"/>
    </row>
    <row r="573" spans="1:22" ht="14.5" x14ac:dyDescent="0.35">
      <c r="A573" s="328">
        <v>11</v>
      </c>
      <c r="B573" s="329"/>
      <c r="C573" s="330" t="s">
        <v>128</v>
      </c>
      <c r="D573" s="331"/>
      <c r="E573" s="331"/>
      <c r="F573" s="331"/>
      <c r="G573" s="331"/>
      <c r="H573" s="331"/>
      <c r="I573" s="331"/>
      <c r="J573" s="331"/>
      <c r="K573" s="331"/>
      <c r="L573" s="331"/>
      <c r="M573" s="331"/>
      <c r="N573" s="331"/>
      <c r="O573" s="331"/>
      <c r="P573" s="331"/>
      <c r="Q573" s="331"/>
      <c r="R573" s="331" t="s">
        <v>53</v>
      </c>
      <c r="S573" s="331"/>
      <c r="T573" s="332">
        <v>3.23</v>
      </c>
      <c r="U573" s="332"/>
      <c r="V573" s="333"/>
    </row>
    <row r="574" spans="1:22" x14ac:dyDescent="0.3">
      <c r="A574" s="11"/>
      <c r="B574" s="50"/>
      <c r="C574" s="50"/>
      <c r="D574" s="50"/>
      <c r="E574" s="50"/>
      <c r="F574" s="50"/>
      <c r="G574" s="50"/>
      <c r="H574" s="50"/>
      <c r="I574" s="50"/>
      <c r="J574" s="50"/>
      <c r="K574" s="50"/>
      <c r="L574" s="50"/>
      <c r="M574" s="50"/>
      <c r="N574" s="50"/>
      <c r="O574" s="50"/>
      <c r="P574" s="50"/>
      <c r="Q574" s="50"/>
      <c r="R574" s="50"/>
      <c r="S574" s="50"/>
      <c r="T574" s="51"/>
      <c r="U574" s="51"/>
      <c r="V574" s="35"/>
    </row>
    <row r="575" spans="1:22" x14ac:dyDescent="0.3">
      <c r="A575" s="243" t="s">
        <v>15</v>
      </c>
      <c r="B575" s="244"/>
      <c r="C575" s="244"/>
      <c r="D575" s="244"/>
      <c r="E575" s="244"/>
      <c r="F575" s="244"/>
      <c r="G575" s="244"/>
      <c r="H575" s="244"/>
      <c r="I575" s="244"/>
      <c r="J575" s="244"/>
      <c r="K575" s="244"/>
      <c r="L575" s="244"/>
      <c r="M575" s="244"/>
      <c r="N575" s="244"/>
      <c r="O575" s="244"/>
      <c r="P575" s="244"/>
      <c r="Q575" s="244"/>
      <c r="R575" s="244"/>
      <c r="S575" s="244"/>
      <c r="T575" s="244"/>
      <c r="U575" s="244"/>
      <c r="V575" s="245"/>
    </row>
    <row r="576" spans="1:22" x14ac:dyDescent="0.3">
      <c r="A576" s="233" t="s">
        <v>12</v>
      </c>
      <c r="B576" s="234"/>
      <c r="C576" s="234"/>
      <c r="D576" s="234"/>
      <c r="E576" s="234"/>
      <c r="F576" s="234"/>
      <c r="G576" s="234"/>
      <c r="H576" s="234" t="s">
        <v>16</v>
      </c>
      <c r="I576" s="234"/>
      <c r="J576" s="234"/>
      <c r="K576" s="234" t="s">
        <v>17</v>
      </c>
      <c r="L576" s="234"/>
      <c r="M576" s="234"/>
      <c r="N576" s="234"/>
      <c r="O576" s="234" t="s">
        <v>18</v>
      </c>
      <c r="P576" s="234"/>
      <c r="Q576" s="234"/>
      <c r="R576" s="234" t="s">
        <v>19</v>
      </c>
      <c r="S576" s="234"/>
      <c r="T576" s="235" t="s">
        <v>20</v>
      </c>
      <c r="U576" s="235"/>
      <c r="V576" s="236"/>
    </row>
    <row r="577" spans="1:22" x14ac:dyDescent="0.3">
      <c r="A577" s="233" t="s">
        <v>108</v>
      </c>
      <c r="B577" s="234"/>
      <c r="C577" s="234"/>
      <c r="D577" s="234"/>
      <c r="E577" s="234"/>
      <c r="F577" s="234"/>
      <c r="G577" s="234"/>
      <c r="H577" s="234"/>
      <c r="I577" s="234"/>
      <c r="J577" s="234"/>
      <c r="K577" s="234"/>
      <c r="L577" s="234"/>
      <c r="M577" s="234"/>
      <c r="N577" s="234"/>
      <c r="O577" s="246">
        <f>110214/8</f>
        <v>13776.75</v>
      </c>
      <c r="P577" s="246"/>
      <c r="Q577" s="246"/>
      <c r="R577" s="258">
        <v>1.04</v>
      </c>
      <c r="S577" s="258"/>
      <c r="T577" s="235">
        <f>+R577*O577</f>
        <v>14327.82</v>
      </c>
      <c r="U577" s="235"/>
      <c r="V577" s="236"/>
    </row>
    <row r="578" spans="1:22" x14ac:dyDescent="0.3">
      <c r="A578" s="233" t="s">
        <v>115</v>
      </c>
      <c r="B578" s="234"/>
      <c r="C578" s="234"/>
      <c r="D578" s="234"/>
      <c r="E578" s="234"/>
      <c r="F578" s="234"/>
      <c r="G578" s="234"/>
      <c r="H578" s="234"/>
      <c r="I578" s="234"/>
      <c r="J578" s="234"/>
      <c r="K578" s="234"/>
      <c r="L578" s="234"/>
      <c r="M578" s="234"/>
      <c r="N578" s="234"/>
      <c r="O578" s="246">
        <v>7940</v>
      </c>
      <c r="P578" s="246"/>
      <c r="Q578" s="246"/>
      <c r="R578" s="258">
        <v>1</v>
      </c>
      <c r="S578" s="258"/>
      <c r="T578" s="235">
        <f>+O578*R578</f>
        <v>7940</v>
      </c>
      <c r="U578" s="235"/>
      <c r="V578" s="236"/>
    </row>
    <row r="579" spans="1:22" x14ac:dyDescent="0.3">
      <c r="A579" s="233" t="s">
        <v>120</v>
      </c>
      <c r="B579" s="234"/>
      <c r="C579" s="234"/>
      <c r="D579" s="234"/>
      <c r="E579" s="234"/>
      <c r="F579" s="234"/>
      <c r="G579" s="234"/>
      <c r="H579" s="234"/>
      <c r="I579" s="234"/>
      <c r="J579" s="234"/>
      <c r="K579" s="234"/>
      <c r="L579" s="234"/>
      <c r="M579" s="234"/>
      <c r="N579" s="234"/>
      <c r="O579" s="246"/>
      <c r="P579" s="246"/>
      <c r="Q579" s="246"/>
      <c r="R579" s="279">
        <v>0.03</v>
      </c>
      <c r="S579" s="258"/>
      <c r="T579" s="235">
        <f>+R579*T603</f>
        <v>19129.943999999996</v>
      </c>
      <c r="U579" s="235"/>
      <c r="V579" s="236"/>
    </row>
    <row r="580" spans="1:22" x14ac:dyDescent="0.3">
      <c r="A580" s="237" t="s">
        <v>21</v>
      </c>
      <c r="B580" s="238"/>
      <c r="C580" s="238"/>
      <c r="D580" s="238"/>
      <c r="E580" s="238"/>
      <c r="F580" s="238"/>
      <c r="G580" s="238"/>
      <c r="H580" s="238"/>
      <c r="I580" s="238"/>
      <c r="J580" s="238"/>
      <c r="K580" s="238"/>
      <c r="L580" s="238"/>
      <c r="M580" s="238"/>
      <c r="N580" s="238"/>
      <c r="O580" s="238"/>
      <c r="P580" s="238"/>
      <c r="Q580" s="238"/>
      <c r="R580" s="238"/>
      <c r="S580" s="238"/>
      <c r="T580" s="235">
        <f>T578+T577+T579</f>
        <v>41397.763999999996</v>
      </c>
      <c r="U580" s="235"/>
      <c r="V580" s="236"/>
    </row>
    <row r="581" spans="1:22" x14ac:dyDescent="0.3">
      <c r="A581" s="12"/>
      <c r="B581" s="13"/>
      <c r="C581" s="13"/>
      <c r="D581" s="13"/>
      <c r="E581" s="13"/>
      <c r="F581" s="13"/>
      <c r="G581" s="13"/>
      <c r="H581" s="13"/>
      <c r="I581" s="13"/>
      <c r="J581" s="13"/>
      <c r="K581" s="13"/>
      <c r="L581" s="13"/>
      <c r="M581" s="13"/>
      <c r="N581" s="13"/>
      <c r="O581" s="13"/>
      <c r="P581" s="13"/>
      <c r="Q581" s="13"/>
      <c r="R581" s="13"/>
      <c r="S581" s="14"/>
      <c r="T581" s="36"/>
      <c r="U581" s="36"/>
      <c r="V581" s="37"/>
    </row>
    <row r="582" spans="1:22" x14ac:dyDescent="0.3">
      <c r="A582" s="243" t="s">
        <v>22</v>
      </c>
      <c r="B582" s="244"/>
      <c r="C582" s="244"/>
      <c r="D582" s="244"/>
      <c r="E582" s="244"/>
      <c r="F582" s="244"/>
      <c r="G582" s="244"/>
      <c r="H582" s="244"/>
      <c r="I582" s="244"/>
      <c r="J582" s="244"/>
      <c r="K582" s="244"/>
      <c r="L582" s="244"/>
      <c r="M582" s="244"/>
      <c r="N582" s="244"/>
      <c r="O582" s="244"/>
      <c r="P582" s="244"/>
      <c r="Q582" s="244"/>
      <c r="R582" s="244"/>
      <c r="S582" s="244"/>
      <c r="T582" s="244"/>
      <c r="U582" s="244"/>
      <c r="V582" s="245"/>
    </row>
    <row r="583" spans="1:22" x14ac:dyDescent="0.3">
      <c r="A583" s="259" t="s">
        <v>12</v>
      </c>
      <c r="B583" s="260"/>
      <c r="C583" s="260"/>
      <c r="D583" s="260"/>
      <c r="E583" s="260"/>
      <c r="F583" s="260"/>
      <c r="G583" s="260"/>
      <c r="H583" s="260"/>
      <c r="I583" s="260"/>
      <c r="J583" s="260"/>
      <c r="K583" s="260"/>
      <c r="L583" s="260"/>
      <c r="M583" s="260" t="s">
        <v>13</v>
      </c>
      <c r="N583" s="260"/>
      <c r="O583" s="260" t="s">
        <v>14</v>
      </c>
      <c r="P583" s="260"/>
      <c r="Q583" s="260" t="s">
        <v>23</v>
      </c>
      <c r="R583" s="260"/>
      <c r="S583" s="260"/>
      <c r="T583" s="261" t="s">
        <v>24</v>
      </c>
      <c r="U583" s="261"/>
      <c r="V583" s="262"/>
    </row>
    <row r="584" spans="1:22" x14ac:dyDescent="0.3">
      <c r="A584" s="259" t="s">
        <v>109</v>
      </c>
      <c r="B584" s="260"/>
      <c r="C584" s="260"/>
      <c r="D584" s="260"/>
      <c r="E584" s="260"/>
      <c r="F584" s="260"/>
      <c r="G584" s="260"/>
      <c r="H584" s="260"/>
      <c r="I584" s="260"/>
      <c r="J584" s="260"/>
      <c r="K584" s="260"/>
      <c r="L584" s="260"/>
      <c r="M584" s="260" t="s">
        <v>113</v>
      </c>
      <c r="N584" s="260"/>
      <c r="O584" s="260">
        <v>250</v>
      </c>
      <c r="P584" s="260"/>
      <c r="Q584" s="252">
        <f>+T584/O584</f>
        <v>44.018000000000001</v>
      </c>
      <c r="R584" s="253"/>
      <c r="S584" s="254"/>
      <c r="T584" s="261">
        <v>11004.5</v>
      </c>
      <c r="U584" s="261"/>
      <c r="V584" s="262"/>
    </row>
    <row r="585" spans="1:22" x14ac:dyDescent="0.3">
      <c r="A585" s="259" t="s">
        <v>110</v>
      </c>
      <c r="B585" s="260"/>
      <c r="C585" s="260"/>
      <c r="D585" s="260"/>
      <c r="E585" s="260"/>
      <c r="F585" s="260"/>
      <c r="G585" s="260"/>
      <c r="H585" s="260"/>
      <c r="I585" s="260"/>
      <c r="J585" s="260"/>
      <c r="K585" s="260"/>
      <c r="L585" s="260"/>
      <c r="M585" s="260">
        <v>0.3</v>
      </c>
      <c r="N585" s="260"/>
      <c r="O585" s="260">
        <v>0.67</v>
      </c>
      <c r="P585" s="260"/>
      <c r="Q585" s="252">
        <f>+T585/O585</f>
        <v>140000</v>
      </c>
      <c r="R585" s="253"/>
      <c r="S585" s="254"/>
      <c r="T585" s="261">
        <v>93800</v>
      </c>
      <c r="U585" s="261"/>
      <c r="V585" s="262"/>
    </row>
    <row r="586" spans="1:22" x14ac:dyDescent="0.3">
      <c r="A586" s="259" t="s">
        <v>111</v>
      </c>
      <c r="B586" s="260"/>
      <c r="C586" s="260"/>
      <c r="D586" s="260"/>
      <c r="E586" s="260"/>
      <c r="F586" s="260"/>
      <c r="G586" s="260"/>
      <c r="H586" s="260"/>
      <c r="I586" s="260"/>
      <c r="J586" s="260"/>
      <c r="K586" s="260"/>
      <c r="L586" s="260"/>
      <c r="M586" s="260" t="s">
        <v>114</v>
      </c>
      <c r="N586" s="260"/>
      <c r="O586" s="260">
        <v>420</v>
      </c>
      <c r="P586" s="260"/>
      <c r="Q586" s="252">
        <f>+T586/O586</f>
        <v>630</v>
      </c>
      <c r="R586" s="253"/>
      <c r="S586" s="254"/>
      <c r="T586" s="261">
        <v>264600</v>
      </c>
      <c r="U586" s="261"/>
      <c r="V586" s="262"/>
    </row>
    <row r="587" spans="1:22" x14ac:dyDescent="0.3">
      <c r="A587" s="259" t="s">
        <v>112</v>
      </c>
      <c r="B587" s="260"/>
      <c r="C587" s="260"/>
      <c r="D587" s="260"/>
      <c r="E587" s="260"/>
      <c r="F587" s="260"/>
      <c r="G587" s="260"/>
      <c r="H587" s="260"/>
      <c r="I587" s="260"/>
      <c r="J587" s="260"/>
      <c r="K587" s="260"/>
      <c r="L587" s="260"/>
      <c r="M587" s="260" t="s">
        <v>53</v>
      </c>
      <c r="N587" s="260"/>
      <c r="O587" s="260">
        <v>0.67</v>
      </c>
      <c r="P587" s="260"/>
      <c r="Q587" s="252">
        <f>+T587/O587</f>
        <v>83300</v>
      </c>
      <c r="R587" s="253"/>
      <c r="S587" s="254"/>
      <c r="T587" s="235">
        <v>55811</v>
      </c>
      <c r="U587" s="235"/>
      <c r="V587" s="236"/>
    </row>
    <row r="588" spans="1:22" x14ac:dyDescent="0.3">
      <c r="A588" s="259" t="s">
        <v>116</v>
      </c>
      <c r="B588" s="260"/>
      <c r="C588" s="260"/>
      <c r="D588" s="260"/>
      <c r="E588" s="260"/>
      <c r="F588" s="260"/>
      <c r="G588" s="260"/>
      <c r="H588" s="260"/>
      <c r="I588" s="260"/>
      <c r="J588" s="260"/>
      <c r="K588" s="260"/>
      <c r="L588" s="260"/>
      <c r="M588" s="260" t="s">
        <v>44</v>
      </c>
      <c r="N588" s="260"/>
      <c r="O588" s="260">
        <v>0.8</v>
      </c>
      <c r="P588" s="260"/>
      <c r="Q588" s="252">
        <v>26020</v>
      </c>
      <c r="R588" s="253"/>
      <c r="S588" s="254"/>
      <c r="T588" s="235">
        <f>+Q588*O588</f>
        <v>20816</v>
      </c>
      <c r="U588" s="235"/>
      <c r="V588" s="236"/>
    </row>
    <row r="589" spans="1:22" x14ac:dyDescent="0.3">
      <c r="A589" s="237" t="s">
        <v>21</v>
      </c>
      <c r="B589" s="238"/>
      <c r="C589" s="238"/>
      <c r="D589" s="238"/>
      <c r="E589" s="238"/>
      <c r="F589" s="238"/>
      <c r="G589" s="238"/>
      <c r="H589" s="238"/>
      <c r="I589" s="238"/>
      <c r="J589" s="238"/>
      <c r="K589" s="238"/>
      <c r="L589" s="238"/>
      <c r="M589" s="238"/>
      <c r="N589" s="238"/>
      <c r="O589" s="238"/>
      <c r="P589" s="238"/>
      <c r="Q589" s="238"/>
      <c r="R589" s="238"/>
      <c r="S589" s="238"/>
      <c r="T589" s="235">
        <f>+SUM(T584:V588)</f>
        <v>446031.5</v>
      </c>
      <c r="U589" s="235"/>
      <c r="V589" s="236"/>
    </row>
    <row r="590" spans="1:22" x14ac:dyDescent="0.3">
      <c r="A590" s="15"/>
      <c r="B590" s="16"/>
      <c r="C590" s="16"/>
      <c r="D590" s="16"/>
      <c r="E590" s="16"/>
      <c r="F590" s="16"/>
      <c r="G590" s="16"/>
      <c r="H590" s="16"/>
      <c r="I590" s="16"/>
      <c r="J590" s="16"/>
      <c r="K590" s="16"/>
      <c r="L590" s="16"/>
      <c r="M590" s="16"/>
      <c r="N590" s="16"/>
      <c r="O590" s="16"/>
      <c r="P590" s="16"/>
      <c r="Q590" s="16"/>
      <c r="R590" s="16"/>
      <c r="S590" s="14"/>
      <c r="T590" s="36"/>
      <c r="U590" s="36"/>
      <c r="V590" s="37"/>
    </row>
    <row r="591" spans="1:22" x14ac:dyDescent="0.3">
      <c r="A591" s="243" t="s">
        <v>25</v>
      </c>
      <c r="B591" s="244"/>
      <c r="C591" s="244"/>
      <c r="D591" s="244"/>
      <c r="E591" s="244"/>
      <c r="F591" s="244"/>
      <c r="G591" s="244"/>
      <c r="H591" s="244"/>
      <c r="I591" s="244"/>
      <c r="J591" s="244"/>
      <c r="K591" s="244"/>
      <c r="L591" s="244"/>
      <c r="M591" s="244"/>
      <c r="N591" s="244"/>
      <c r="O591" s="244"/>
      <c r="P591" s="244"/>
      <c r="Q591" s="244"/>
      <c r="R591" s="244"/>
      <c r="S591" s="244"/>
      <c r="T591" s="244"/>
      <c r="U591" s="244"/>
      <c r="V591" s="245"/>
    </row>
    <row r="592" spans="1:22" x14ac:dyDescent="0.3">
      <c r="A592" s="233" t="s">
        <v>26</v>
      </c>
      <c r="B592" s="234"/>
      <c r="C592" s="234"/>
      <c r="D592" s="234"/>
      <c r="E592" s="234"/>
      <c r="F592" s="234"/>
      <c r="G592" s="234"/>
      <c r="H592" s="234"/>
      <c r="I592" s="234"/>
      <c r="J592" s="234"/>
      <c r="K592" s="234" t="s">
        <v>27</v>
      </c>
      <c r="L592" s="234"/>
      <c r="M592" s="234" t="s">
        <v>28</v>
      </c>
      <c r="N592" s="234"/>
      <c r="O592" s="234" t="s">
        <v>29</v>
      </c>
      <c r="P592" s="234"/>
      <c r="Q592" s="234"/>
      <c r="R592" s="234" t="s">
        <v>30</v>
      </c>
      <c r="S592" s="234"/>
      <c r="T592" s="235" t="s">
        <v>20</v>
      </c>
      <c r="U592" s="235"/>
      <c r="V592" s="236"/>
    </row>
    <row r="593" spans="1:22" x14ac:dyDescent="0.3">
      <c r="A593" s="233"/>
      <c r="B593" s="234"/>
      <c r="C593" s="234"/>
      <c r="D593" s="234"/>
      <c r="E593" s="234"/>
      <c r="F593" s="234"/>
      <c r="G593" s="234"/>
      <c r="H593" s="234"/>
      <c r="I593" s="234"/>
      <c r="J593" s="234"/>
      <c r="K593" s="234"/>
      <c r="L593" s="234"/>
      <c r="M593" s="234"/>
      <c r="N593" s="234"/>
      <c r="O593" s="234"/>
      <c r="P593" s="234"/>
      <c r="Q593" s="234"/>
      <c r="R593" s="234"/>
      <c r="S593" s="234"/>
      <c r="T593" s="235"/>
      <c r="U593" s="235"/>
      <c r="V593" s="236"/>
    </row>
    <row r="594" spans="1:22" x14ac:dyDescent="0.3">
      <c r="A594" s="233"/>
      <c r="B594" s="234"/>
      <c r="C594" s="234"/>
      <c r="D594" s="234"/>
      <c r="E594" s="234"/>
      <c r="F594" s="234"/>
      <c r="G594" s="234"/>
      <c r="H594" s="234"/>
      <c r="I594" s="234"/>
      <c r="J594" s="234"/>
      <c r="K594" s="234"/>
      <c r="L594" s="234"/>
      <c r="M594" s="234"/>
      <c r="N594" s="234"/>
      <c r="O594" s="234"/>
      <c r="P594" s="234"/>
      <c r="Q594" s="234"/>
      <c r="R594" s="234"/>
      <c r="S594" s="234"/>
      <c r="T594" s="235"/>
      <c r="U594" s="235"/>
      <c r="V594" s="236"/>
    </row>
    <row r="595" spans="1:22" x14ac:dyDescent="0.3">
      <c r="A595" s="233"/>
      <c r="B595" s="234"/>
      <c r="C595" s="234"/>
      <c r="D595" s="234"/>
      <c r="E595" s="234"/>
      <c r="F595" s="234"/>
      <c r="G595" s="234"/>
      <c r="H595" s="234"/>
      <c r="I595" s="234"/>
      <c r="J595" s="234"/>
      <c r="K595" s="234"/>
      <c r="L595" s="234"/>
      <c r="M595" s="234"/>
      <c r="N595" s="234"/>
      <c r="O595" s="234"/>
      <c r="P595" s="234"/>
      <c r="Q595" s="234"/>
      <c r="R595" s="234"/>
      <c r="S595" s="234"/>
      <c r="T595" s="235"/>
      <c r="U595" s="235"/>
      <c r="V595" s="236"/>
    </row>
    <row r="596" spans="1:22" x14ac:dyDescent="0.3">
      <c r="A596" s="237" t="s">
        <v>21</v>
      </c>
      <c r="B596" s="238"/>
      <c r="C596" s="238"/>
      <c r="D596" s="238"/>
      <c r="E596" s="238"/>
      <c r="F596" s="238"/>
      <c r="G596" s="238"/>
      <c r="H596" s="238"/>
      <c r="I596" s="238"/>
      <c r="J596" s="238"/>
      <c r="K596" s="238"/>
      <c r="L596" s="238"/>
      <c r="M596" s="238"/>
      <c r="N596" s="238"/>
      <c r="O596" s="238"/>
      <c r="P596" s="238"/>
      <c r="Q596" s="238"/>
      <c r="R596" s="238"/>
      <c r="S596" s="238"/>
      <c r="T596" s="235">
        <f>+T593</f>
        <v>0</v>
      </c>
      <c r="U596" s="235"/>
      <c r="V596" s="236"/>
    </row>
    <row r="597" spans="1:22" x14ac:dyDescent="0.3">
      <c r="A597" s="12"/>
      <c r="B597" s="13"/>
      <c r="C597" s="13"/>
      <c r="D597" s="13"/>
      <c r="E597" s="13"/>
      <c r="F597" s="13"/>
      <c r="G597" s="13"/>
      <c r="H597" s="13"/>
      <c r="I597" s="13"/>
      <c r="J597" s="13"/>
      <c r="K597" s="13"/>
      <c r="L597" s="13"/>
      <c r="M597" s="13"/>
      <c r="N597" s="13"/>
      <c r="O597" s="13"/>
      <c r="P597" s="13"/>
      <c r="Q597" s="13"/>
      <c r="R597" s="13"/>
      <c r="S597" s="14"/>
      <c r="T597" s="36"/>
      <c r="U597" s="36"/>
      <c r="V597" s="37"/>
    </row>
    <row r="598" spans="1:22" x14ac:dyDescent="0.3">
      <c r="A598" s="243" t="s">
        <v>31</v>
      </c>
      <c r="B598" s="244"/>
      <c r="C598" s="244"/>
      <c r="D598" s="244"/>
      <c r="E598" s="244"/>
      <c r="F598" s="244"/>
      <c r="G598" s="244"/>
      <c r="H598" s="244"/>
      <c r="I598" s="244"/>
      <c r="J598" s="244"/>
      <c r="K598" s="244"/>
      <c r="L598" s="244"/>
      <c r="M598" s="244"/>
      <c r="N598" s="244"/>
      <c r="O598" s="244"/>
      <c r="P598" s="244"/>
      <c r="Q598" s="244"/>
      <c r="R598" s="244"/>
      <c r="S598" s="244"/>
      <c r="T598" s="244"/>
      <c r="U598" s="244"/>
      <c r="V598" s="245"/>
    </row>
    <row r="599" spans="1:22" x14ac:dyDescent="0.3">
      <c r="A599" s="233" t="s">
        <v>32</v>
      </c>
      <c r="B599" s="234"/>
      <c r="C599" s="234"/>
      <c r="D599" s="234"/>
      <c r="E599" s="234"/>
      <c r="F599" s="234"/>
      <c r="G599" s="234"/>
      <c r="H599" s="234"/>
      <c r="I599" s="234"/>
      <c r="J599" s="234" t="s">
        <v>33</v>
      </c>
      <c r="K599" s="234"/>
      <c r="L599" s="234" t="s">
        <v>34</v>
      </c>
      <c r="M599" s="234"/>
      <c r="N599" s="234" t="s">
        <v>54</v>
      </c>
      <c r="O599" s="234"/>
      <c r="P599" s="234"/>
      <c r="Q599" s="234" t="s">
        <v>19</v>
      </c>
      <c r="R599" s="234"/>
      <c r="S599" s="234"/>
      <c r="T599" s="235" t="s">
        <v>20</v>
      </c>
      <c r="U599" s="235"/>
      <c r="V599" s="236"/>
    </row>
    <row r="600" spans="1:22" x14ac:dyDescent="0.3">
      <c r="A600" s="233" t="s">
        <v>42</v>
      </c>
      <c r="B600" s="234"/>
      <c r="C600" s="234"/>
      <c r="D600" s="234"/>
      <c r="E600" s="234"/>
      <c r="F600" s="234"/>
      <c r="G600" s="234"/>
      <c r="H600" s="234"/>
      <c r="I600" s="234"/>
      <c r="J600" s="246">
        <v>171314.64448972844</v>
      </c>
      <c r="K600" s="246"/>
      <c r="L600" s="234">
        <v>1.8157000000000001</v>
      </c>
      <c r="M600" s="234"/>
      <c r="N600" s="235">
        <v>38882</v>
      </c>
      <c r="O600" s="235"/>
      <c r="P600" s="235"/>
      <c r="Q600" s="234">
        <v>16.399999999999999</v>
      </c>
      <c r="R600" s="234"/>
      <c r="S600" s="234"/>
      <c r="T600" s="235">
        <f>+Q600*N600</f>
        <v>637664.79999999993</v>
      </c>
      <c r="U600" s="235"/>
      <c r="V600" s="236"/>
    </row>
    <row r="601" spans="1:22" x14ac:dyDescent="0.3">
      <c r="A601" s="233"/>
      <c r="B601" s="234"/>
      <c r="C601" s="234"/>
      <c r="D601" s="234"/>
      <c r="E601" s="234"/>
      <c r="F601" s="234"/>
      <c r="G601" s="234"/>
      <c r="H601" s="234"/>
      <c r="I601" s="234"/>
      <c r="J601" s="234"/>
      <c r="K601" s="234"/>
      <c r="L601" s="234"/>
      <c r="M601" s="234"/>
      <c r="N601" s="234"/>
      <c r="O601" s="234"/>
      <c r="P601" s="234"/>
      <c r="Q601" s="234"/>
      <c r="R601" s="234"/>
      <c r="S601" s="234"/>
      <c r="T601" s="235"/>
      <c r="U601" s="235"/>
      <c r="V601" s="236"/>
    </row>
    <row r="602" spans="1:22" x14ac:dyDescent="0.3">
      <c r="A602" s="233"/>
      <c r="B602" s="234"/>
      <c r="C602" s="234"/>
      <c r="D602" s="234"/>
      <c r="E602" s="234"/>
      <c r="F602" s="234"/>
      <c r="G602" s="234"/>
      <c r="H602" s="234"/>
      <c r="I602" s="234"/>
      <c r="J602" s="234"/>
      <c r="K602" s="234"/>
      <c r="L602" s="234"/>
      <c r="M602" s="234"/>
      <c r="N602" s="234"/>
      <c r="O602" s="234"/>
      <c r="P602" s="234"/>
      <c r="Q602" s="234"/>
      <c r="R602" s="234"/>
      <c r="S602" s="234"/>
      <c r="T602" s="235"/>
      <c r="U602" s="235"/>
      <c r="V602" s="236"/>
    </row>
    <row r="603" spans="1:22" x14ac:dyDescent="0.3">
      <c r="A603" s="237" t="s">
        <v>21</v>
      </c>
      <c r="B603" s="238"/>
      <c r="C603" s="238"/>
      <c r="D603" s="238"/>
      <c r="E603" s="238"/>
      <c r="F603" s="238"/>
      <c r="G603" s="238"/>
      <c r="H603" s="238"/>
      <c r="I603" s="238"/>
      <c r="J603" s="238"/>
      <c r="K603" s="238"/>
      <c r="L603" s="238"/>
      <c r="M603" s="238"/>
      <c r="N603" s="238"/>
      <c r="O603" s="238"/>
      <c r="P603" s="238"/>
      <c r="Q603" s="238"/>
      <c r="R603" s="238"/>
      <c r="S603" s="238"/>
      <c r="T603" s="235">
        <f>+T600</f>
        <v>637664.79999999993</v>
      </c>
      <c r="U603" s="235"/>
      <c r="V603" s="236"/>
    </row>
    <row r="604" spans="1:22" ht="14.5" x14ac:dyDescent="0.35">
      <c r="A604" s="239" t="s">
        <v>35</v>
      </c>
      <c r="B604" s="240"/>
      <c r="C604" s="240"/>
      <c r="D604" s="240"/>
      <c r="E604" s="240"/>
      <c r="F604" s="240"/>
      <c r="G604" s="240"/>
      <c r="H604" s="240"/>
      <c r="I604" s="240"/>
      <c r="J604" s="240"/>
      <c r="K604" s="240"/>
      <c r="L604" s="240"/>
      <c r="M604" s="240"/>
      <c r="N604" s="240"/>
      <c r="O604" s="240"/>
      <c r="P604" s="240"/>
      <c r="Q604" s="240"/>
      <c r="R604" s="240"/>
      <c r="S604" s="240"/>
      <c r="T604" s="241">
        <f>ROUND(T603+T596+T589+T580,0)</f>
        <v>1125094</v>
      </c>
      <c r="U604" s="241"/>
      <c r="V604" s="242"/>
    </row>
    <row r="605" spans="1:22" ht="14.5" x14ac:dyDescent="0.35">
      <c r="A605" s="19" t="s">
        <v>36</v>
      </c>
      <c r="B605" s="44">
        <f>+'CARGA PRESTACIONAL'!$E$40</f>
        <v>0.26950000000000002</v>
      </c>
      <c r="C605" s="20"/>
      <c r="D605" s="21"/>
      <c r="E605" s="22"/>
      <c r="F605" s="20"/>
      <c r="G605" s="20"/>
      <c r="H605" s="20"/>
      <c r="I605" s="20"/>
      <c r="J605" s="20"/>
      <c r="K605" s="20"/>
      <c r="L605" s="20"/>
      <c r="M605" s="21"/>
      <c r="N605" s="23"/>
      <c r="O605" s="23"/>
      <c r="P605" s="23"/>
      <c r="Q605" s="23"/>
      <c r="R605" s="23"/>
      <c r="S605" s="23" t="s">
        <v>37</v>
      </c>
      <c r="T605" s="241">
        <f>+T604*B605</f>
        <v>303212.83300000004</v>
      </c>
      <c r="U605" s="241"/>
      <c r="V605" s="242"/>
    </row>
    <row r="606" spans="1:22" ht="14.5" x14ac:dyDescent="0.35">
      <c r="A606" s="226" t="s">
        <v>38</v>
      </c>
      <c r="B606" s="227"/>
      <c r="C606" s="227"/>
      <c r="D606" s="227"/>
      <c r="E606" s="227"/>
      <c r="F606" s="227"/>
      <c r="G606" s="227"/>
      <c r="H606" s="227"/>
      <c r="I606" s="227"/>
      <c r="J606" s="227"/>
      <c r="K606" s="227"/>
      <c r="L606" s="227"/>
      <c r="M606" s="227"/>
      <c r="N606" s="227"/>
      <c r="O606" s="227"/>
      <c r="P606" s="227"/>
      <c r="Q606" s="227"/>
      <c r="R606" s="227"/>
      <c r="S606" s="227"/>
      <c r="T606" s="228">
        <f>+T605+T604</f>
        <v>1428306.8330000001</v>
      </c>
      <c r="U606" s="228"/>
      <c r="V606" s="229"/>
    </row>
    <row r="607" spans="1:22" ht="14.5" x14ac:dyDescent="0.35">
      <c r="A607" s="226" t="s">
        <v>39</v>
      </c>
      <c r="B607" s="227"/>
      <c r="C607" s="227"/>
      <c r="D607" s="227"/>
      <c r="E607" s="227"/>
      <c r="F607" s="227"/>
      <c r="G607" s="227"/>
      <c r="H607" s="227"/>
      <c r="I607" s="227"/>
      <c r="J607" s="227"/>
      <c r="K607" s="227"/>
      <c r="L607" s="227"/>
      <c r="M607" s="227"/>
      <c r="N607" s="227"/>
      <c r="O607" s="227"/>
      <c r="P607" s="227"/>
      <c r="Q607" s="227"/>
      <c r="R607" s="227"/>
      <c r="S607" s="227"/>
      <c r="T607" s="228">
        <f>ROUND(T606*T573,0)</f>
        <v>4613431</v>
      </c>
      <c r="U607" s="228"/>
      <c r="V607" s="229"/>
    </row>
    <row r="608" spans="1:22" ht="14.5" x14ac:dyDescent="0.35">
      <c r="A608" s="24"/>
      <c r="B608" s="52"/>
      <c r="C608" s="52"/>
      <c r="D608" s="52"/>
      <c r="E608" s="52"/>
      <c r="F608" s="52"/>
      <c r="G608" s="52"/>
      <c r="H608" s="52"/>
      <c r="I608" s="52"/>
      <c r="J608" s="52"/>
      <c r="K608" s="52"/>
      <c r="L608" s="52"/>
      <c r="M608" s="52"/>
      <c r="N608" s="52"/>
      <c r="O608" s="52"/>
      <c r="P608" s="52"/>
      <c r="Q608" s="52"/>
      <c r="R608" s="52"/>
      <c r="S608" s="52"/>
      <c r="T608" s="53"/>
      <c r="U608" s="53"/>
      <c r="V608" s="38"/>
    </row>
    <row r="609" spans="1:25" ht="24" customHeight="1" x14ac:dyDescent="0.3">
      <c r="A609" s="230" t="s">
        <v>348</v>
      </c>
      <c r="B609" s="231"/>
      <c r="C609" s="231"/>
      <c r="D609" s="231"/>
      <c r="E609" s="231"/>
      <c r="F609" s="231"/>
      <c r="G609" s="231"/>
      <c r="H609" s="231"/>
      <c r="I609" s="231"/>
      <c r="J609" s="231"/>
      <c r="K609" s="231"/>
      <c r="L609" s="231"/>
      <c r="M609" s="231"/>
      <c r="N609" s="231"/>
      <c r="O609" s="231"/>
      <c r="P609" s="231"/>
      <c r="Q609" s="231"/>
      <c r="R609" s="231"/>
      <c r="S609" s="231"/>
      <c r="T609" s="231"/>
      <c r="U609" s="231"/>
      <c r="V609" s="232"/>
      <c r="W609" s="7"/>
      <c r="X609" s="7"/>
      <c r="Y609" s="46"/>
    </row>
    <row r="610" spans="1:25" x14ac:dyDescent="0.3">
      <c r="A610" s="25"/>
      <c r="B610" s="26"/>
      <c r="C610" s="26"/>
      <c r="D610" s="26"/>
      <c r="E610" s="26"/>
      <c r="F610" s="26"/>
      <c r="G610" s="26"/>
      <c r="H610" s="26"/>
      <c r="I610" s="26"/>
      <c r="J610" s="26"/>
      <c r="K610" s="26"/>
      <c r="L610" s="26"/>
      <c r="M610" s="26"/>
      <c r="N610" s="26"/>
      <c r="O610" s="26"/>
      <c r="P610" s="26"/>
      <c r="Q610" s="26"/>
      <c r="R610" s="26"/>
      <c r="S610" s="27"/>
      <c r="T610" s="54"/>
      <c r="U610" s="54"/>
      <c r="V610" s="40"/>
      <c r="W610" s="7"/>
      <c r="X610" s="7"/>
      <c r="Y610" s="7"/>
    </row>
    <row r="611" spans="1:25" ht="22.5" customHeight="1" x14ac:dyDescent="0.3">
      <c r="A611" s="25"/>
      <c r="B611" s="26"/>
      <c r="C611" s="26"/>
      <c r="D611" s="55"/>
      <c r="E611" s="28" t="s">
        <v>40</v>
      </c>
      <c r="F611" s="29"/>
      <c r="G611" s="29"/>
      <c r="H611" s="29"/>
      <c r="I611" s="29"/>
      <c r="J611" s="29"/>
      <c r="K611" s="29"/>
      <c r="L611" s="29"/>
      <c r="M611" s="30"/>
      <c r="N611" s="56"/>
      <c r="O611" s="56"/>
      <c r="P611" s="26"/>
      <c r="Q611" s="26"/>
      <c r="R611" s="26"/>
      <c r="S611" s="27"/>
      <c r="T611" s="54"/>
      <c r="U611" s="54"/>
      <c r="V611" s="40"/>
      <c r="W611" s="7"/>
      <c r="X611" s="7"/>
      <c r="Y611" s="47"/>
    </row>
    <row r="612" spans="1:25" x14ac:dyDescent="0.3">
      <c r="A612" s="25"/>
      <c r="B612" s="26"/>
      <c r="C612" s="26"/>
      <c r="D612" s="55"/>
      <c r="E612" s="57"/>
      <c r="F612" s="58"/>
      <c r="G612" s="156" t="s">
        <v>344</v>
      </c>
      <c r="H612" s="156"/>
      <c r="I612" s="156"/>
      <c r="J612" s="156"/>
      <c r="K612" s="58"/>
      <c r="L612" s="58"/>
      <c r="M612" s="56"/>
      <c r="N612" s="56"/>
      <c r="O612" s="56"/>
      <c r="P612" s="26"/>
      <c r="Q612" s="26"/>
      <c r="R612" s="26"/>
      <c r="S612" s="27"/>
      <c r="T612" s="54"/>
      <c r="U612" s="54"/>
      <c r="V612" s="40"/>
      <c r="W612" s="7"/>
      <c r="X612" s="7"/>
      <c r="Y612" s="7"/>
    </row>
    <row r="613" spans="1:25" x14ac:dyDescent="0.3">
      <c r="A613" s="25"/>
      <c r="B613" s="26"/>
      <c r="C613" s="26"/>
      <c r="D613" s="26"/>
      <c r="E613" s="225" t="s">
        <v>349</v>
      </c>
      <c r="F613" s="225"/>
      <c r="G613" s="225"/>
      <c r="H613" s="225"/>
      <c r="I613" s="225"/>
      <c r="J613" s="225"/>
      <c r="K613" s="225"/>
      <c r="L613" s="225"/>
      <c r="M613" s="225"/>
      <c r="N613" s="31"/>
      <c r="O613" s="31"/>
      <c r="P613" s="26"/>
      <c r="Q613" s="26"/>
      <c r="R613" s="26"/>
      <c r="S613" s="27"/>
      <c r="T613" s="54"/>
      <c r="U613" s="54"/>
      <c r="V613" s="40"/>
      <c r="W613" s="7"/>
      <c r="X613" s="7"/>
      <c r="Y613" s="7"/>
    </row>
    <row r="614" spans="1:25" ht="13.5" thickBot="1" x14ac:dyDescent="0.35">
      <c r="A614" s="59"/>
      <c r="B614" s="60"/>
      <c r="C614" s="32"/>
      <c r="D614" s="32"/>
      <c r="E614" s="32"/>
      <c r="F614" s="61"/>
      <c r="G614" s="61"/>
      <c r="H614" s="61"/>
      <c r="I614" s="61"/>
      <c r="J614" s="61"/>
      <c r="K614" s="61"/>
      <c r="L614" s="32"/>
      <c r="M614" s="32"/>
      <c r="N614" s="32"/>
      <c r="O614" s="32"/>
      <c r="P614" s="32"/>
      <c r="Q614" s="32"/>
      <c r="R614" s="32"/>
      <c r="S614" s="32"/>
      <c r="T614" s="62"/>
      <c r="U614" s="62"/>
      <c r="V614" s="42"/>
    </row>
    <row r="615" spans="1:25" ht="13.5" thickBot="1" x14ac:dyDescent="0.35"/>
    <row r="616" spans="1:25" x14ac:dyDescent="0.3">
      <c r="A616" s="280"/>
      <c r="B616" s="281"/>
      <c r="C616" s="281"/>
      <c r="D616" s="282"/>
      <c r="E616" s="289" t="s">
        <v>0</v>
      </c>
      <c r="F616" s="290"/>
      <c r="G616" s="290"/>
      <c r="H616" s="290"/>
      <c r="I616" s="290"/>
      <c r="J616" s="290"/>
      <c r="K616" s="290"/>
      <c r="L616" s="290"/>
      <c r="M616" s="290"/>
      <c r="N616" s="290"/>
      <c r="O616" s="290"/>
      <c r="P616" s="290"/>
      <c r="Q616" s="290"/>
      <c r="R616" s="290"/>
      <c r="S616" s="291"/>
      <c r="T616" s="295" t="s">
        <v>41</v>
      </c>
      <c r="U616" s="296"/>
      <c r="V616" s="297"/>
    </row>
    <row r="617" spans="1:25" ht="20.25" customHeight="1" thickBot="1" x14ac:dyDescent="0.35">
      <c r="A617" s="283"/>
      <c r="B617" s="284"/>
      <c r="C617" s="284"/>
      <c r="D617" s="285"/>
      <c r="E617" s="292"/>
      <c r="F617" s="293"/>
      <c r="G617" s="293"/>
      <c r="H617" s="293"/>
      <c r="I617" s="293"/>
      <c r="J617" s="293"/>
      <c r="K617" s="293"/>
      <c r="L617" s="293"/>
      <c r="M617" s="293"/>
      <c r="N617" s="293"/>
      <c r="O617" s="293"/>
      <c r="P617" s="293"/>
      <c r="Q617" s="293"/>
      <c r="R617" s="293"/>
      <c r="S617" s="294"/>
      <c r="T617" s="298"/>
      <c r="U617" s="299"/>
      <c r="V617" s="300"/>
    </row>
    <row r="618" spans="1:25" ht="15" thickBot="1" x14ac:dyDescent="0.4">
      <c r="A618" s="283"/>
      <c r="B618" s="284"/>
      <c r="C618" s="284"/>
      <c r="D618" s="285"/>
      <c r="E618" s="301"/>
      <c r="F618" s="302"/>
      <c r="G618" s="302"/>
      <c r="H618" s="302"/>
      <c r="I618" s="302"/>
      <c r="J618" s="302"/>
      <c r="K618" s="302"/>
      <c r="L618" s="302"/>
      <c r="M618" s="302"/>
      <c r="N618" s="302"/>
      <c r="O618" s="302"/>
      <c r="P618" s="302"/>
      <c r="Q618" s="302"/>
      <c r="R618" s="302"/>
      <c r="S618" s="302"/>
      <c r="T618" s="302"/>
      <c r="U618" s="302"/>
      <c r="V618" s="303"/>
    </row>
    <row r="619" spans="1:25" ht="15" thickBot="1" x14ac:dyDescent="0.35">
      <c r="A619" s="283"/>
      <c r="B619" s="284"/>
      <c r="C619" s="284"/>
      <c r="D619" s="285"/>
      <c r="E619" s="304" t="s">
        <v>360</v>
      </c>
      <c r="F619" s="305"/>
      <c r="G619" s="305"/>
      <c r="H619" s="305"/>
      <c r="I619" s="305"/>
      <c r="J619" s="305"/>
      <c r="K619" s="305"/>
      <c r="L619" s="305"/>
      <c r="M619" s="305"/>
      <c r="N619" s="305"/>
      <c r="O619" s="305"/>
      <c r="P619" s="305"/>
      <c r="Q619" s="305"/>
      <c r="R619" s="305"/>
      <c r="S619" s="305"/>
      <c r="T619" s="305"/>
      <c r="U619" s="305"/>
      <c r="V619" s="306"/>
    </row>
    <row r="620" spans="1:25" ht="15" thickBot="1" x14ac:dyDescent="0.35">
      <c r="A620" s="286"/>
      <c r="B620" s="287"/>
      <c r="C620" s="287"/>
      <c r="D620" s="288"/>
      <c r="E620" s="307"/>
      <c r="F620" s="308"/>
      <c r="G620" s="308"/>
      <c r="H620" s="308"/>
      <c r="I620" s="308"/>
      <c r="J620" s="308"/>
      <c r="K620" s="308"/>
      <c r="L620" s="308"/>
      <c r="M620" s="308"/>
      <c r="N620" s="308"/>
      <c r="O620" s="308"/>
      <c r="P620" s="308"/>
      <c r="Q620" s="308"/>
      <c r="R620" s="308"/>
      <c r="S620" s="308"/>
      <c r="T620" s="308"/>
      <c r="U620" s="308"/>
      <c r="V620" s="309"/>
    </row>
    <row r="621" spans="1:25" ht="14.5" x14ac:dyDescent="0.35">
      <c r="A621" s="310" t="s">
        <v>1</v>
      </c>
      <c r="B621" s="311"/>
      <c r="C621" s="311"/>
      <c r="D621" s="311"/>
      <c r="E621" s="311"/>
      <c r="F621" s="311"/>
      <c r="G621" s="311"/>
      <c r="H621" s="311"/>
      <c r="I621" s="311"/>
      <c r="J621" s="311"/>
      <c r="K621" s="311"/>
      <c r="L621" s="311"/>
      <c r="M621" s="311"/>
      <c r="N621" s="311"/>
      <c r="O621" s="311"/>
      <c r="P621" s="311"/>
      <c r="Q621" s="311"/>
      <c r="R621" s="311"/>
      <c r="S621" s="311"/>
      <c r="T621" s="311"/>
      <c r="U621" s="311"/>
      <c r="V621" s="312"/>
    </row>
    <row r="622" spans="1:25" x14ac:dyDescent="0.3">
      <c r="A622" s="313" t="s">
        <v>2</v>
      </c>
      <c r="B622" s="314"/>
      <c r="C622" s="314"/>
      <c r="D622" s="314"/>
      <c r="E622" s="5" t="s">
        <v>3</v>
      </c>
      <c r="F622" s="6"/>
      <c r="G622" s="6"/>
      <c r="H622" s="6"/>
      <c r="I622" s="6"/>
      <c r="J622" s="315" t="s">
        <v>4</v>
      </c>
      <c r="K622" s="315"/>
      <c r="L622" s="315"/>
      <c r="M622" s="315"/>
      <c r="N622" s="315"/>
      <c r="O622" s="315"/>
      <c r="P622" s="315" t="s">
        <v>5</v>
      </c>
      <c r="Q622" s="315"/>
      <c r="R622" s="315"/>
      <c r="S622" s="315"/>
      <c r="T622" s="315"/>
      <c r="U622" s="315"/>
      <c r="V622" s="316"/>
    </row>
    <row r="623" spans="1:25" ht="36.75" customHeight="1" x14ac:dyDescent="0.3">
      <c r="A623" s="317" t="s">
        <v>6</v>
      </c>
      <c r="B623" s="318"/>
      <c r="C623" s="318"/>
      <c r="D623" s="319"/>
      <c r="E623" s="320" t="s">
        <v>359</v>
      </c>
      <c r="F623" s="320"/>
      <c r="G623" s="320"/>
      <c r="H623" s="320"/>
      <c r="I623" s="320"/>
      <c r="J623" s="320"/>
      <c r="K623" s="320"/>
      <c r="L623" s="320"/>
      <c r="M623" s="320"/>
      <c r="N623" s="320"/>
      <c r="O623" s="320"/>
      <c r="P623" s="320"/>
      <c r="Q623" s="320"/>
      <c r="R623" s="320"/>
      <c r="S623" s="320"/>
      <c r="T623" s="320"/>
      <c r="U623" s="320"/>
      <c r="V623" s="321"/>
    </row>
    <row r="624" spans="1:25" x14ac:dyDescent="0.3">
      <c r="A624" s="322" t="s">
        <v>7</v>
      </c>
      <c r="B624" s="323"/>
      <c r="C624" s="323"/>
      <c r="D624" s="323"/>
      <c r="E624" s="324"/>
      <c r="F624" s="324"/>
      <c r="G624" s="324"/>
      <c r="H624" s="324"/>
      <c r="I624" s="324"/>
      <c r="J624" s="324"/>
      <c r="K624" s="324"/>
      <c r="L624" s="324"/>
      <c r="M624" s="324"/>
      <c r="N624" s="324"/>
      <c r="O624" s="324"/>
      <c r="P624" s="324"/>
      <c r="Q624" s="324"/>
      <c r="R624" s="324"/>
      <c r="S624" s="324"/>
      <c r="T624" s="324"/>
      <c r="U624" s="324"/>
      <c r="V624" s="325"/>
    </row>
    <row r="625" spans="1:22" x14ac:dyDescent="0.3">
      <c r="A625" s="322" t="s">
        <v>8</v>
      </c>
      <c r="B625" s="323"/>
      <c r="C625" s="323"/>
      <c r="D625" s="323"/>
      <c r="E625" s="324"/>
      <c r="F625" s="324"/>
      <c r="G625" s="324"/>
      <c r="H625" s="324"/>
      <c r="I625" s="324"/>
      <c r="J625" s="324"/>
      <c r="K625" s="324"/>
      <c r="L625" s="324"/>
      <c r="M625" s="324"/>
      <c r="N625" s="324"/>
      <c r="O625" s="324"/>
      <c r="P625" s="324"/>
      <c r="Q625" s="324"/>
      <c r="R625" s="324"/>
      <c r="S625" s="324"/>
      <c r="T625" s="324"/>
      <c r="U625" s="324"/>
      <c r="V625" s="325"/>
    </row>
    <row r="626" spans="1:22" x14ac:dyDescent="0.3">
      <c r="A626" s="322" t="s">
        <v>9</v>
      </c>
      <c r="B626" s="323"/>
      <c r="C626" s="323"/>
      <c r="D626" s="323"/>
      <c r="E626" s="324"/>
      <c r="F626" s="324"/>
      <c r="G626" s="324"/>
      <c r="H626" s="324"/>
      <c r="I626" s="324"/>
      <c r="J626" s="324"/>
      <c r="K626" s="324"/>
      <c r="L626" s="324"/>
      <c r="M626" s="324"/>
      <c r="N626" s="324"/>
      <c r="O626" s="324"/>
      <c r="P626" s="324"/>
      <c r="Q626" s="324"/>
      <c r="R626" s="324"/>
      <c r="S626" s="324"/>
      <c r="T626" s="324"/>
      <c r="U626" s="324"/>
      <c r="V626" s="325"/>
    </row>
    <row r="627" spans="1:22" x14ac:dyDescent="0.3">
      <c r="A627" s="9"/>
      <c r="B627" s="10"/>
      <c r="C627" s="10"/>
      <c r="D627" s="48"/>
      <c r="E627" s="48"/>
      <c r="F627" s="48"/>
      <c r="G627" s="48"/>
      <c r="H627" s="48"/>
      <c r="I627" s="48"/>
      <c r="J627" s="48"/>
      <c r="K627" s="48"/>
      <c r="L627" s="48"/>
      <c r="M627" s="48"/>
      <c r="N627" s="48"/>
      <c r="O627" s="48"/>
      <c r="P627" s="48"/>
      <c r="Q627" s="48"/>
      <c r="R627" s="48"/>
      <c r="S627" s="48"/>
      <c r="T627" s="49"/>
      <c r="U627" s="49"/>
      <c r="V627" s="34"/>
    </row>
    <row r="628" spans="1:22" ht="14.5" x14ac:dyDescent="0.35">
      <c r="A628" s="263" t="s">
        <v>10</v>
      </c>
      <c r="B628" s="264"/>
      <c r="C628" s="264"/>
      <c r="D628" s="264"/>
      <c r="E628" s="264"/>
      <c r="F628" s="264"/>
      <c r="G628" s="264"/>
      <c r="H628" s="264"/>
      <c r="I628" s="264"/>
      <c r="J628" s="264"/>
      <c r="K628" s="264"/>
      <c r="L628" s="264"/>
      <c r="M628" s="264"/>
      <c r="N628" s="264"/>
      <c r="O628" s="264"/>
      <c r="P628" s="264"/>
      <c r="Q628" s="264"/>
      <c r="R628" s="264"/>
      <c r="S628" s="264"/>
      <c r="T628" s="264"/>
      <c r="U628" s="264"/>
      <c r="V628" s="265"/>
    </row>
    <row r="629" spans="1:22" x14ac:dyDescent="0.3">
      <c r="A629" s="266" t="s">
        <v>11</v>
      </c>
      <c r="B629" s="267"/>
      <c r="C629" s="267" t="s">
        <v>12</v>
      </c>
      <c r="D629" s="267"/>
      <c r="E629" s="267"/>
      <c r="F629" s="267"/>
      <c r="G629" s="267"/>
      <c r="H629" s="267"/>
      <c r="I629" s="267"/>
      <c r="J629" s="267"/>
      <c r="K629" s="267"/>
      <c r="L629" s="267"/>
      <c r="M629" s="267"/>
      <c r="N629" s="267"/>
      <c r="O629" s="267"/>
      <c r="P629" s="267"/>
      <c r="Q629" s="267"/>
      <c r="R629" s="267" t="s">
        <v>13</v>
      </c>
      <c r="S629" s="267"/>
      <c r="T629" s="268" t="s">
        <v>14</v>
      </c>
      <c r="U629" s="268"/>
      <c r="V629" s="269"/>
    </row>
    <row r="630" spans="1:22" ht="28.5" customHeight="1" x14ac:dyDescent="0.35">
      <c r="A630" s="328">
        <v>12</v>
      </c>
      <c r="B630" s="329"/>
      <c r="C630" s="330" t="s">
        <v>249</v>
      </c>
      <c r="D630" s="331"/>
      <c r="E630" s="331"/>
      <c r="F630" s="331"/>
      <c r="G630" s="331"/>
      <c r="H630" s="331"/>
      <c r="I630" s="331"/>
      <c r="J630" s="331"/>
      <c r="K630" s="331"/>
      <c r="L630" s="331"/>
      <c r="M630" s="331"/>
      <c r="N630" s="331"/>
      <c r="O630" s="331"/>
      <c r="P630" s="331"/>
      <c r="Q630" s="331"/>
      <c r="R630" s="331" t="s">
        <v>114</v>
      </c>
      <c r="S630" s="331"/>
      <c r="T630" s="332">
        <v>172.9</v>
      </c>
      <c r="U630" s="332"/>
      <c r="V630" s="333"/>
    </row>
    <row r="631" spans="1:22" x14ac:dyDescent="0.3">
      <c r="A631" s="11"/>
      <c r="B631" s="50"/>
      <c r="C631" s="50"/>
      <c r="D631" s="50"/>
      <c r="E631" s="50"/>
      <c r="F631" s="50"/>
      <c r="G631" s="50"/>
      <c r="H631" s="50"/>
      <c r="I631" s="50"/>
      <c r="J631" s="50"/>
      <c r="K631" s="50"/>
      <c r="L631" s="50"/>
      <c r="M631" s="50"/>
      <c r="N631" s="50"/>
      <c r="O631" s="50"/>
      <c r="P631" s="50"/>
      <c r="Q631" s="50"/>
      <c r="R631" s="50"/>
      <c r="S631" s="50"/>
      <c r="T631" s="51"/>
      <c r="U631" s="51"/>
      <c r="V631" s="35"/>
    </row>
    <row r="632" spans="1:22" x14ac:dyDescent="0.3">
      <c r="A632" s="243" t="s">
        <v>15</v>
      </c>
      <c r="B632" s="244"/>
      <c r="C632" s="244"/>
      <c r="D632" s="244"/>
      <c r="E632" s="244"/>
      <c r="F632" s="244"/>
      <c r="G632" s="244"/>
      <c r="H632" s="244"/>
      <c r="I632" s="244"/>
      <c r="J632" s="244"/>
      <c r="K632" s="244"/>
      <c r="L632" s="244"/>
      <c r="M632" s="244"/>
      <c r="N632" s="244"/>
      <c r="O632" s="244"/>
      <c r="P632" s="244"/>
      <c r="Q632" s="244"/>
      <c r="R632" s="244"/>
      <c r="S632" s="244"/>
      <c r="T632" s="244"/>
      <c r="U632" s="244"/>
      <c r="V632" s="245"/>
    </row>
    <row r="633" spans="1:22" x14ac:dyDescent="0.3">
      <c r="A633" s="233" t="s">
        <v>12</v>
      </c>
      <c r="B633" s="234"/>
      <c r="C633" s="234"/>
      <c r="D633" s="234"/>
      <c r="E633" s="234"/>
      <c r="F633" s="234"/>
      <c r="G633" s="234"/>
      <c r="H633" s="234" t="s">
        <v>16</v>
      </c>
      <c r="I633" s="234"/>
      <c r="J633" s="234"/>
      <c r="K633" s="234" t="s">
        <v>17</v>
      </c>
      <c r="L633" s="234"/>
      <c r="M633" s="234"/>
      <c r="N633" s="234"/>
      <c r="O633" s="234" t="s">
        <v>18</v>
      </c>
      <c r="P633" s="234"/>
      <c r="Q633" s="234"/>
      <c r="R633" s="234" t="s">
        <v>19</v>
      </c>
      <c r="S633" s="234"/>
      <c r="T633" s="235" t="s">
        <v>20</v>
      </c>
      <c r="U633" s="235"/>
      <c r="V633" s="236"/>
    </row>
    <row r="634" spans="1:22" x14ac:dyDescent="0.3">
      <c r="A634" s="233"/>
      <c r="B634" s="234"/>
      <c r="C634" s="234"/>
      <c r="D634" s="234"/>
      <c r="E634" s="234"/>
      <c r="F634" s="234"/>
      <c r="G634" s="234"/>
      <c r="H634" s="234"/>
      <c r="I634" s="234"/>
      <c r="J634" s="234"/>
      <c r="K634" s="234"/>
      <c r="L634" s="234"/>
      <c r="M634" s="234"/>
      <c r="N634" s="234"/>
      <c r="O634" s="246"/>
      <c r="P634" s="246"/>
      <c r="Q634" s="246"/>
      <c r="R634" s="258"/>
      <c r="S634" s="258"/>
      <c r="T634" s="235"/>
      <c r="U634" s="235"/>
      <c r="V634" s="236"/>
    </row>
    <row r="635" spans="1:22" x14ac:dyDescent="0.3">
      <c r="A635" s="233" t="s">
        <v>120</v>
      </c>
      <c r="B635" s="234"/>
      <c r="C635" s="234"/>
      <c r="D635" s="234"/>
      <c r="E635" s="234"/>
      <c r="F635" s="234"/>
      <c r="G635" s="234"/>
      <c r="H635" s="234"/>
      <c r="I635" s="234"/>
      <c r="J635" s="234"/>
      <c r="K635" s="234"/>
      <c r="L635" s="234"/>
      <c r="M635" s="234"/>
      <c r="N635" s="234"/>
      <c r="O635" s="246"/>
      <c r="P635" s="246"/>
      <c r="Q635" s="246"/>
      <c r="R635" s="279">
        <v>0.03</v>
      </c>
      <c r="S635" s="258"/>
      <c r="T635" s="235">
        <f>+T657*R635</f>
        <v>81.652200000000008</v>
      </c>
      <c r="U635" s="235"/>
      <c r="V635" s="236"/>
    </row>
    <row r="636" spans="1:22" x14ac:dyDescent="0.3">
      <c r="A636" s="233"/>
      <c r="B636" s="234"/>
      <c r="C636" s="234"/>
      <c r="D636" s="234"/>
      <c r="E636" s="234"/>
      <c r="F636" s="234"/>
      <c r="G636" s="234"/>
      <c r="H636" s="234"/>
      <c r="I636" s="234"/>
      <c r="J636" s="234"/>
      <c r="K636" s="234"/>
      <c r="L636" s="234"/>
      <c r="M636" s="234"/>
      <c r="N636" s="234"/>
      <c r="O636" s="234"/>
      <c r="P636" s="234"/>
      <c r="Q636" s="234"/>
      <c r="R636" s="234"/>
      <c r="S636" s="234"/>
      <c r="T636" s="235"/>
      <c r="U636" s="235"/>
      <c r="V636" s="236"/>
    </row>
    <row r="637" spans="1:22" x14ac:dyDescent="0.3">
      <c r="A637" s="237" t="s">
        <v>21</v>
      </c>
      <c r="B637" s="238"/>
      <c r="C637" s="238"/>
      <c r="D637" s="238"/>
      <c r="E637" s="238"/>
      <c r="F637" s="238"/>
      <c r="G637" s="238"/>
      <c r="H637" s="238"/>
      <c r="I637" s="238"/>
      <c r="J637" s="238"/>
      <c r="K637" s="238"/>
      <c r="L637" s="238"/>
      <c r="M637" s="238"/>
      <c r="N637" s="238"/>
      <c r="O637" s="238"/>
      <c r="P637" s="238"/>
      <c r="Q637" s="238"/>
      <c r="R637" s="238"/>
      <c r="S637" s="238"/>
      <c r="T637" s="235">
        <f>T635+T634</f>
        <v>81.652200000000008</v>
      </c>
      <c r="U637" s="235"/>
      <c r="V637" s="236"/>
    </row>
    <row r="638" spans="1:22" x14ac:dyDescent="0.3">
      <c r="A638" s="12"/>
      <c r="B638" s="13"/>
      <c r="C638" s="13"/>
      <c r="D638" s="13"/>
      <c r="E638" s="13"/>
      <c r="F638" s="13"/>
      <c r="G638" s="13"/>
      <c r="H638" s="13"/>
      <c r="I638" s="13"/>
      <c r="J638" s="13"/>
      <c r="K638" s="13"/>
      <c r="L638" s="13"/>
      <c r="M638" s="13"/>
      <c r="N638" s="13"/>
      <c r="O638" s="13"/>
      <c r="P638" s="13"/>
      <c r="Q638" s="13"/>
      <c r="R638" s="13"/>
      <c r="S638" s="14"/>
      <c r="T638" s="36"/>
      <c r="U638" s="36"/>
      <c r="V638" s="37"/>
    </row>
    <row r="639" spans="1:22" x14ac:dyDescent="0.3">
      <c r="A639" s="243" t="s">
        <v>22</v>
      </c>
      <c r="B639" s="244"/>
      <c r="C639" s="244"/>
      <c r="D639" s="244"/>
      <c r="E639" s="244"/>
      <c r="F639" s="244"/>
      <c r="G639" s="244"/>
      <c r="H639" s="244"/>
      <c r="I639" s="244"/>
      <c r="J639" s="244"/>
      <c r="K639" s="244"/>
      <c r="L639" s="244"/>
      <c r="M639" s="244"/>
      <c r="N639" s="244"/>
      <c r="O639" s="244"/>
      <c r="P639" s="244"/>
      <c r="Q639" s="244"/>
      <c r="R639" s="244"/>
      <c r="S639" s="244"/>
      <c r="T639" s="244"/>
      <c r="U639" s="244"/>
      <c r="V639" s="245"/>
    </row>
    <row r="640" spans="1:22" x14ac:dyDescent="0.3">
      <c r="A640" s="259" t="s">
        <v>12</v>
      </c>
      <c r="B640" s="260"/>
      <c r="C640" s="260"/>
      <c r="D640" s="260"/>
      <c r="E640" s="260"/>
      <c r="F640" s="260"/>
      <c r="G640" s="260"/>
      <c r="H640" s="260"/>
      <c r="I640" s="260"/>
      <c r="J640" s="260"/>
      <c r="K640" s="260"/>
      <c r="L640" s="260"/>
      <c r="M640" s="260" t="s">
        <v>13</v>
      </c>
      <c r="N640" s="260"/>
      <c r="O640" s="260" t="s">
        <v>14</v>
      </c>
      <c r="P640" s="260"/>
      <c r="Q640" s="260" t="s">
        <v>23</v>
      </c>
      <c r="R640" s="260"/>
      <c r="S640" s="260"/>
      <c r="T640" s="261" t="s">
        <v>24</v>
      </c>
      <c r="U640" s="261"/>
      <c r="V640" s="262"/>
    </row>
    <row r="641" spans="1:22" x14ac:dyDescent="0.3">
      <c r="A641" s="259" t="s">
        <v>122</v>
      </c>
      <c r="B641" s="260"/>
      <c r="C641" s="260"/>
      <c r="D641" s="260"/>
      <c r="E641" s="260"/>
      <c r="F641" s="260"/>
      <c r="G641" s="260"/>
      <c r="H641" s="260"/>
      <c r="I641" s="260"/>
      <c r="J641" s="260"/>
      <c r="K641" s="260"/>
      <c r="L641" s="260"/>
      <c r="M641" s="260" t="s">
        <v>114</v>
      </c>
      <c r="N641" s="260"/>
      <c r="O641" s="260">
        <v>3.0000000000000001E-3</v>
      </c>
      <c r="P641" s="260"/>
      <c r="Q641" s="252">
        <v>4998</v>
      </c>
      <c r="R641" s="253"/>
      <c r="S641" s="254"/>
      <c r="T641" s="261">
        <f>+Q641*O641</f>
        <v>14.994</v>
      </c>
      <c r="U641" s="261"/>
      <c r="V641" s="262"/>
    </row>
    <row r="642" spans="1:22" x14ac:dyDescent="0.3">
      <c r="A642" s="259" t="s">
        <v>117</v>
      </c>
      <c r="B642" s="260"/>
      <c r="C642" s="260"/>
      <c r="D642" s="260"/>
      <c r="E642" s="260"/>
      <c r="F642" s="260"/>
      <c r="G642" s="260"/>
      <c r="H642" s="260"/>
      <c r="I642" s="260"/>
      <c r="J642" s="260"/>
      <c r="K642" s="260"/>
      <c r="L642" s="260"/>
      <c r="M642" s="260" t="s">
        <v>114</v>
      </c>
      <c r="N642" s="260"/>
      <c r="O642" s="260">
        <v>1.05</v>
      </c>
      <c r="P642" s="260"/>
      <c r="Q642" s="252">
        <v>4650</v>
      </c>
      <c r="R642" s="253"/>
      <c r="S642" s="254"/>
      <c r="T642" s="261">
        <f>+Q642*O642</f>
        <v>4882.5</v>
      </c>
      <c r="U642" s="261"/>
      <c r="V642" s="262"/>
    </row>
    <row r="643" spans="1:22" x14ac:dyDescent="0.3">
      <c r="A643" s="259"/>
      <c r="B643" s="260"/>
      <c r="C643" s="260"/>
      <c r="D643" s="260"/>
      <c r="E643" s="260"/>
      <c r="F643" s="260"/>
      <c r="G643" s="260"/>
      <c r="H643" s="260"/>
      <c r="I643" s="260"/>
      <c r="J643" s="260"/>
      <c r="K643" s="260"/>
      <c r="L643" s="260"/>
      <c r="M643" s="260"/>
      <c r="N643" s="260"/>
      <c r="O643" s="260"/>
      <c r="P643" s="260"/>
      <c r="Q643" s="252"/>
      <c r="R643" s="253"/>
      <c r="S643" s="254"/>
      <c r="T643" s="261"/>
      <c r="U643" s="261"/>
      <c r="V643" s="262"/>
    </row>
    <row r="644" spans="1:22" x14ac:dyDescent="0.3">
      <c r="A644" s="259"/>
      <c r="B644" s="260"/>
      <c r="C644" s="260"/>
      <c r="D644" s="260"/>
      <c r="E644" s="260"/>
      <c r="F644" s="260"/>
      <c r="G644" s="260"/>
      <c r="H644" s="260"/>
      <c r="I644" s="260"/>
      <c r="J644" s="260"/>
      <c r="K644" s="260"/>
      <c r="L644" s="260"/>
      <c r="M644" s="260"/>
      <c r="N644" s="260"/>
      <c r="O644" s="260"/>
      <c r="P644" s="260"/>
      <c r="Q644" s="252"/>
      <c r="R644" s="253"/>
      <c r="S644" s="254"/>
      <c r="T644" s="235"/>
      <c r="U644" s="235"/>
      <c r="V644" s="236"/>
    </row>
    <row r="645" spans="1:22" x14ac:dyDescent="0.3">
      <c r="A645" s="259"/>
      <c r="B645" s="260"/>
      <c r="C645" s="260"/>
      <c r="D645" s="260"/>
      <c r="E645" s="260"/>
      <c r="F645" s="260"/>
      <c r="G645" s="260"/>
      <c r="H645" s="260"/>
      <c r="I645" s="260"/>
      <c r="J645" s="260"/>
      <c r="K645" s="260"/>
      <c r="L645" s="260"/>
      <c r="M645" s="260"/>
      <c r="N645" s="260"/>
      <c r="O645" s="260"/>
      <c r="P645" s="260"/>
      <c r="Q645" s="252"/>
      <c r="R645" s="253"/>
      <c r="S645" s="254"/>
      <c r="T645" s="235"/>
      <c r="U645" s="235"/>
      <c r="V645" s="236"/>
    </row>
    <row r="646" spans="1:22" x14ac:dyDescent="0.3">
      <c r="A646" s="237" t="s">
        <v>21</v>
      </c>
      <c r="B646" s="238"/>
      <c r="C646" s="238"/>
      <c r="D646" s="238"/>
      <c r="E646" s="238"/>
      <c r="F646" s="238"/>
      <c r="G646" s="238"/>
      <c r="H646" s="238"/>
      <c r="I646" s="238"/>
      <c r="J646" s="238"/>
      <c r="K646" s="238"/>
      <c r="L646" s="238"/>
      <c r="M646" s="238"/>
      <c r="N646" s="238"/>
      <c r="O646" s="238"/>
      <c r="P646" s="238"/>
      <c r="Q646" s="238"/>
      <c r="R646" s="238"/>
      <c r="S646" s="238"/>
      <c r="T646" s="235">
        <f>+SUM(T641:V645)</f>
        <v>4897.4939999999997</v>
      </c>
      <c r="U646" s="235"/>
      <c r="V646" s="236"/>
    </row>
    <row r="647" spans="1:22" x14ac:dyDescent="0.3">
      <c r="A647" s="15"/>
      <c r="B647" s="16"/>
      <c r="C647" s="16"/>
      <c r="D647" s="16"/>
      <c r="E647" s="16"/>
      <c r="F647" s="16"/>
      <c r="G647" s="16"/>
      <c r="H647" s="16"/>
      <c r="I647" s="16"/>
      <c r="J647" s="16"/>
      <c r="K647" s="16"/>
      <c r="L647" s="16"/>
      <c r="M647" s="16"/>
      <c r="N647" s="16"/>
      <c r="O647" s="16"/>
      <c r="P647" s="16"/>
      <c r="Q647" s="16"/>
      <c r="R647" s="16"/>
      <c r="S647" s="14"/>
      <c r="T647" s="36"/>
      <c r="U647" s="36"/>
      <c r="V647" s="37"/>
    </row>
    <row r="648" spans="1:22" x14ac:dyDescent="0.3">
      <c r="A648" s="243" t="s">
        <v>25</v>
      </c>
      <c r="B648" s="244"/>
      <c r="C648" s="244"/>
      <c r="D648" s="244"/>
      <c r="E648" s="244"/>
      <c r="F648" s="244"/>
      <c r="G648" s="244"/>
      <c r="H648" s="244"/>
      <c r="I648" s="244"/>
      <c r="J648" s="244"/>
      <c r="K648" s="244"/>
      <c r="L648" s="244"/>
      <c r="M648" s="244"/>
      <c r="N648" s="244"/>
      <c r="O648" s="244"/>
      <c r="P648" s="244"/>
      <c r="Q648" s="244"/>
      <c r="R648" s="244"/>
      <c r="S648" s="244"/>
      <c r="T648" s="244"/>
      <c r="U648" s="244"/>
      <c r="V648" s="245"/>
    </row>
    <row r="649" spans="1:22" x14ac:dyDescent="0.3">
      <c r="A649" s="233" t="s">
        <v>26</v>
      </c>
      <c r="B649" s="234"/>
      <c r="C649" s="234"/>
      <c r="D649" s="234"/>
      <c r="E649" s="234"/>
      <c r="F649" s="234"/>
      <c r="G649" s="234"/>
      <c r="H649" s="234"/>
      <c r="I649" s="234"/>
      <c r="J649" s="234"/>
      <c r="K649" s="234" t="s">
        <v>27</v>
      </c>
      <c r="L649" s="234"/>
      <c r="M649" s="234" t="s">
        <v>28</v>
      </c>
      <c r="N649" s="234"/>
      <c r="O649" s="234" t="s">
        <v>29</v>
      </c>
      <c r="P649" s="234"/>
      <c r="Q649" s="234"/>
      <c r="R649" s="234" t="s">
        <v>30</v>
      </c>
      <c r="S649" s="234"/>
      <c r="T649" s="235" t="s">
        <v>20</v>
      </c>
      <c r="U649" s="235"/>
      <c r="V649" s="236"/>
    </row>
    <row r="650" spans="1:22" x14ac:dyDescent="0.3">
      <c r="A650" s="233"/>
      <c r="B650" s="234"/>
      <c r="C650" s="234"/>
      <c r="D650" s="234"/>
      <c r="E650" s="234"/>
      <c r="F650" s="234"/>
      <c r="G650" s="234"/>
      <c r="H650" s="234"/>
      <c r="I650" s="234"/>
      <c r="J650" s="234"/>
      <c r="K650" s="234"/>
      <c r="L650" s="234"/>
      <c r="M650" s="234"/>
      <c r="N650" s="234"/>
      <c r="O650" s="234"/>
      <c r="P650" s="234"/>
      <c r="Q650" s="234"/>
      <c r="R650" s="234"/>
      <c r="S650" s="234"/>
      <c r="T650" s="235"/>
      <c r="U650" s="235"/>
      <c r="V650" s="236"/>
    </row>
    <row r="651" spans="1:22" x14ac:dyDescent="0.3">
      <c r="A651" s="233"/>
      <c r="B651" s="234"/>
      <c r="C651" s="234"/>
      <c r="D651" s="234"/>
      <c r="E651" s="234"/>
      <c r="F651" s="234"/>
      <c r="G651" s="234"/>
      <c r="H651" s="234"/>
      <c r="I651" s="234"/>
      <c r="J651" s="234"/>
      <c r="K651" s="234"/>
      <c r="L651" s="234"/>
      <c r="M651" s="234"/>
      <c r="N651" s="234"/>
      <c r="O651" s="234"/>
      <c r="P651" s="234"/>
      <c r="Q651" s="234"/>
      <c r="R651" s="234"/>
      <c r="S651" s="234"/>
      <c r="T651" s="235"/>
      <c r="U651" s="235"/>
      <c r="V651" s="236"/>
    </row>
    <row r="652" spans="1:22" x14ac:dyDescent="0.3">
      <c r="A652" s="233"/>
      <c r="B652" s="234"/>
      <c r="C652" s="234"/>
      <c r="D652" s="234"/>
      <c r="E652" s="234"/>
      <c r="F652" s="234"/>
      <c r="G652" s="234"/>
      <c r="H652" s="234"/>
      <c r="I652" s="234"/>
      <c r="J652" s="234"/>
      <c r="K652" s="234"/>
      <c r="L652" s="234"/>
      <c r="M652" s="234"/>
      <c r="N652" s="234"/>
      <c r="O652" s="234"/>
      <c r="P652" s="234"/>
      <c r="Q652" s="234"/>
      <c r="R652" s="234"/>
      <c r="S652" s="234"/>
      <c r="T652" s="235"/>
      <c r="U652" s="235"/>
      <c r="V652" s="236"/>
    </row>
    <row r="653" spans="1:22" x14ac:dyDescent="0.3">
      <c r="A653" s="237" t="s">
        <v>21</v>
      </c>
      <c r="B653" s="238"/>
      <c r="C653" s="238"/>
      <c r="D653" s="238"/>
      <c r="E653" s="238"/>
      <c r="F653" s="238"/>
      <c r="G653" s="238"/>
      <c r="H653" s="238"/>
      <c r="I653" s="238"/>
      <c r="J653" s="238"/>
      <c r="K653" s="238"/>
      <c r="L653" s="238"/>
      <c r="M653" s="238"/>
      <c r="N653" s="238"/>
      <c r="O653" s="238"/>
      <c r="P653" s="238"/>
      <c r="Q653" s="238"/>
      <c r="R653" s="238"/>
      <c r="S653" s="238"/>
      <c r="T653" s="235">
        <f>+T650</f>
        <v>0</v>
      </c>
      <c r="U653" s="235"/>
      <c r="V653" s="236"/>
    </row>
    <row r="654" spans="1:22" x14ac:dyDescent="0.3">
      <c r="A654" s="12"/>
      <c r="B654" s="13"/>
      <c r="C654" s="13"/>
      <c r="D654" s="13"/>
      <c r="E654" s="13"/>
      <c r="F654" s="13"/>
      <c r="G654" s="13"/>
      <c r="H654" s="13"/>
      <c r="I654" s="13"/>
      <c r="J654" s="13"/>
      <c r="K654" s="13"/>
      <c r="L654" s="13"/>
      <c r="M654" s="13"/>
      <c r="N654" s="13"/>
      <c r="O654" s="13"/>
      <c r="P654" s="13"/>
      <c r="Q654" s="13"/>
      <c r="R654" s="13"/>
      <c r="S654" s="14"/>
      <c r="T654" s="36"/>
      <c r="U654" s="36"/>
      <c r="V654" s="37"/>
    </row>
    <row r="655" spans="1:22" x14ac:dyDescent="0.3">
      <c r="A655" s="243" t="s">
        <v>31</v>
      </c>
      <c r="B655" s="244"/>
      <c r="C655" s="244"/>
      <c r="D655" s="244"/>
      <c r="E655" s="244"/>
      <c r="F655" s="244"/>
      <c r="G655" s="244"/>
      <c r="H655" s="244"/>
      <c r="I655" s="244"/>
      <c r="J655" s="244"/>
      <c r="K655" s="244"/>
      <c r="L655" s="244"/>
      <c r="M655" s="244"/>
      <c r="N655" s="244"/>
      <c r="O655" s="244"/>
      <c r="P655" s="244"/>
      <c r="Q655" s="244"/>
      <c r="R655" s="244"/>
      <c r="S655" s="244"/>
      <c r="T655" s="244"/>
      <c r="U655" s="244"/>
      <c r="V655" s="245"/>
    </row>
    <row r="656" spans="1:22" x14ac:dyDescent="0.3">
      <c r="A656" s="233" t="s">
        <v>32</v>
      </c>
      <c r="B656" s="234"/>
      <c r="C656" s="234"/>
      <c r="D656" s="234"/>
      <c r="E656" s="234"/>
      <c r="F656" s="234"/>
      <c r="G656" s="234"/>
      <c r="H656" s="234"/>
      <c r="I656" s="234"/>
      <c r="J656" s="234" t="s">
        <v>33</v>
      </c>
      <c r="K656" s="234"/>
      <c r="L656" s="234" t="s">
        <v>34</v>
      </c>
      <c r="M656" s="234"/>
      <c r="N656" s="234" t="s">
        <v>54</v>
      </c>
      <c r="O656" s="234"/>
      <c r="P656" s="234"/>
      <c r="Q656" s="234" t="s">
        <v>19</v>
      </c>
      <c r="R656" s="234"/>
      <c r="S656" s="234"/>
      <c r="T656" s="235" t="s">
        <v>20</v>
      </c>
      <c r="U656" s="235"/>
      <c r="V656" s="236"/>
    </row>
    <row r="657" spans="1:25" x14ac:dyDescent="0.3">
      <c r="A657" s="233" t="s">
        <v>42</v>
      </c>
      <c r="B657" s="234"/>
      <c r="C657" s="234"/>
      <c r="D657" s="234"/>
      <c r="E657" s="234"/>
      <c r="F657" s="234"/>
      <c r="G657" s="234"/>
      <c r="H657" s="234"/>
      <c r="I657" s="234"/>
      <c r="J657" s="246">
        <v>171314.64448972844</v>
      </c>
      <c r="K657" s="246"/>
      <c r="L657" s="234">
        <v>1.8157000000000001</v>
      </c>
      <c r="M657" s="234"/>
      <c r="N657" s="235">
        <v>38882</v>
      </c>
      <c r="O657" s="235"/>
      <c r="P657" s="235"/>
      <c r="Q657" s="234">
        <v>7.0000000000000007E-2</v>
      </c>
      <c r="R657" s="234"/>
      <c r="S657" s="234"/>
      <c r="T657" s="235">
        <f>+Q657*N657</f>
        <v>2721.7400000000002</v>
      </c>
      <c r="U657" s="235"/>
      <c r="V657" s="236"/>
    </row>
    <row r="658" spans="1:25" x14ac:dyDescent="0.3">
      <c r="A658" s="233"/>
      <c r="B658" s="234"/>
      <c r="C658" s="234"/>
      <c r="D658" s="234"/>
      <c r="E658" s="234"/>
      <c r="F658" s="234"/>
      <c r="G658" s="234"/>
      <c r="H658" s="234"/>
      <c r="I658" s="234"/>
      <c r="J658" s="234"/>
      <c r="K658" s="234"/>
      <c r="L658" s="234"/>
      <c r="M658" s="234"/>
      <c r="N658" s="234"/>
      <c r="O658" s="234"/>
      <c r="P658" s="234"/>
      <c r="Q658" s="234"/>
      <c r="R658" s="234"/>
      <c r="S658" s="234"/>
      <c r="T658" s="235"/>
      <c r="U658" s="235"/>
      <c r="V658" s="236"/>
    </row>
    <row r="659" spans="1:25" x14ac:dyDescent="0.3">
      <c r="A659" s="233"/>
      <c r="B659" s="234"/>
      <c r="C659" s="234"/>
      <c r="D659" s="234"/>
      <c r="E659" s="234"/>
      <c r="F659" s="234"/>
      <c r="G659" s="234"/>
      <c r="H659" s="234"/>
      <c r="I659" s="234"/>
      <c r="J659" s="234"/>
      <c r="K659" s="234"/>
      <c r="L659" s="234"/>
      <c r="M659" s="234"/>
      <c r="N659" s="234"/>
      <c r="O659" s="234"/>
      <c r="P659" s="234"/>
      <c r="Q659" s="234"/>
      <c r="R659" s="234"/>
      <c r="S659" s="234"/>
      <c r="T659" s="235"/>
      <c r="U659" s="235"/>
      <c r="V659" s="236"/>
    </row>
    <row r="660" spans="1:25" x14ac:dyDescent="0.3">
      <c r="A660" s="237" t="s">
        <v>21</v>
      </c>
      <c r="B660" s="238"/>
      <c r="C660" s="238"/>
      <c r="D660" s="238"/>
      <c r="E660" s="238"/>
      <c r="F660" s="238"/>
      <c r="G660" s="238"/>
      <c r="H660" s="238"/>
      <c r="I660" s="238"/>
      <c r="J660" s="238"/>
      <c r="K660" s="238"/>
      <c r="L660" s="238"/>
      <c r="M660" s="238"/>
      <c r="N660" s="238"/>
      <c r="O660" s="238"/>
      <c r="P660" s="238"/>
      <c r="Q660" s="238"/>
      <c r="R660" s="238"/>
      <c r="S660" s="238"/>
      <c r="T660" s="235">
        <f>+T657</f>
        <v>2721.7400000000002</v>
      </c>
      <c r="U660" s="235"/>
      <c r="V660" s="236"/>
    </row>
    <row r="661" spans="1:25" ht="14.5" x14ac:dyDescent="0.35">
      <c r="A661" s="239" t="s">
        <v>35</v>
      </c>
      <c r="B661" s="240"/>
      <c r="C661" s="240"/>
      <c r="D661" s="240"/>
      <c r="E661" s="240"/>
      <c r="F661" s="240"/>
      <c r="G661" s="240"/>
      <c r="H661" s="240"/>
      <c r="I661" s="240"/>
      <c r="J661" s="240"/>
      <c r="K661" s="240"/>
      <c r="L661" s="240"/>
      <c r="M661" s="240"/>
      <c r="N661" s="240"/>
      <c r="O661" s="240"/>
      <c r="P661" s="240"/>
      <c r="Q661" s="240"/>
      <c r="R661" s="240"/>
      <c r="S661" s="240"/>
      <c r="T661" s="241">
        <f>ROUND(T660+T653+T646+T637,0)</f>
        <v>7701</v>
      </c>
      <c r="U661" s="241"/>
      <c r="V661" s="242"/>
    </row>
    <row r="662" spans="1:25" ht="14.5" x14ac:dyDescent="0.35">
      <c r="A662" s="19" t="s">
        <v>36</v>
      </c>
      <c r="B662" s="44">
        <f>+'CARGA PRESTACIONAL'!$E$40</f>
        <v>0.26950000000000002</v>
      </c>
      <c r="C662" s="20"/>
      <c r="D662" s="21"/>
      <c r="E662" s="22"/>
      <c r="F662" s="20"/>
      <c r="G662" s="20"/>
      <c r="H662" s="20"/>
      <c r="I662" s="20"/>
      <c r="J662" s="20"/>
      <c r="K662" s="20"/>
      <c r="L662" s="20"/>
      <c r="M662" s="21"/>
      <c r="N662" s="23"/>
      <c r="O662" s="23"/>
      <c r="P662" s="23"/>
      <c r="Q662" s="23"/>
      <c r="R662" s="23"/>
      <c r="S662" s="23" t="s">
        <v>37</v>
      </c>
      <c r="T662" s="241">
        <f>+T661*B662</f>
        <v>2075.4195</v>
      </c>
      <c r="U662" s="241"/>
      <c r="V662" s="242"/>
    </row>
    <row r="663" spans="1:25" ht="14.5" x14ac:dyDescent="0.35">
      <c r="A663" s="226" t="s">
        <v>38</v>
      </c>
      <c r="B663" s="227"/>
      <c r="C663" s="227"/>
      <c r="D663" s="227"/>
      <c r="E663" s="227"/>
      <c r="F663" s="227"/>
      <c r="G663" s="227"/>
      <c r="H663" s="227"/>
      <c r="I663" s="227"/>
      <c r="J663" s="227"/>
      <c r="K663" s="227"/>
      <c r="L663" s="227"/>
      <c r="M663" s="227"/>
      <c r="N663" s="227"/>
      <c r="O663" s="227"/>
      <c r="P663" s="227"/>
      <c r="Q663" s="227"/>
      <c r="R663" s="227"/>
      <c r="S663" s="227"/>
      <c r="T663" s="228">
        <f>+T662+T661</f>
        <v>9776.4195</v>
      </c>
      <c r="U663" s="228"/>
      <c r="V663" s="229"/>
    </row>
    <row r="664" spans="1:25" ht="14.5" x14ac:dyDescent="0.35">
      <c r="A664" s="226" t="s">
        <v>39</v>
      </c>
      <c r="B664" s="227"/>
      <c r="C664" s="227"/>
      <c r="D664" s="227"/>
      <c r="E664" s="227"/>
      <c r="F664" s="227"/>
      <c r="G664" s="227"/>
      <c r="H664" s="227"/>
      <c r="I664" s="227"/>
      <c r="J664" s="227"/>
      <c r="K664" s="227"/>
      <c r="L664" s="227"/>
      <c r="M664" s="227"/>
      <c r="N664" s="227"/>
      <c r="O664" s="227"/>
      <c r="P664" s="227"/>
      <c r="Q664" s="227"/>
      <c r="R664" s="227"/>
      <c r="S664" s="227"/>
      <c r="T664" s="228">
        <f>ROUND(T663*T630,0)</f>
        <v>1690343</v>
      </c>
      <c r="U664" s="228"/>
      <c r="V664" s="229"/>
    </row>
    <row r="665" spans="1:25" ht="14.5" x14ac:dyDescent="0.35">
      <c r="A665" s="24"/>
      <c r="B665" s="52"/>
      <c r="C665" s="52"/>
      <c r="D665" s="52"/>
      <c r="E665" s="52"/>
      <c r="F665" s="52"/>
      <c r="G665" s="52"/>
      <c r="H665" s="52"/>
      <c r="I665" s="52"/>
      <c r="J665" s="52"/>
      <c r="K665" s="52"/>
      <c r="L665" s="52"/>
      <c r="M665" s="52"/>
      <c r="N665" s="52"/>
      <c r="O665" s="52"/>
      <c r="P665" s="52"/>
      <c r="Q665" s="52"/>
      <c r="R665" s="52"/>
      <c r="S665" s="52"/>
      <c r="T665" s="53"/>
      <c r="U665" s="53"/>
      <c r="V665" s="38"/>
    </row>
    <row r="666" spans="1:25" ht="24" customHeight="1" x14ac:dyDescent="0.3">
      <c r="A666" s="230" t="s">
        <v>348</v>
      </c>
      <c r="B666" s="231"/>
      <c r="C666" s="231"/>
      <c r="D666" s="231"/>
      <c r="E666" s="231"/>
      <c r="F666" s="231"/>
      <c r="G666" s="231"/>
      <c r="H666" s="231"/>
      <c r="I666" s="231"/>
      <c r="J666" s="231"/>
      <c r="K666" s="231"/>
      <c r="L666" s="231"/>
      <c r="M666" s="231"/>
      <c r="N666" s="231"/>
      <c r="O666" s="231"/>
      <c r="P666" s="231"/>
      <c r="Q666" s="231"/>
      <c r="R666" s="231"/>
      <c r="S666" s="231"/>
      <c r="T666" s="231"/>
      <c r="U666" s="231"/>
      <c r="V666" s="232"/>
      <c r="W666" s="7"/>
      <c r="X666" s="7"/>
      <c r="Y666" s="46"/>
    </row>
    <row r="667" spans="1:25" x14ac:dyDescent="0.3">
      <c r="A667" s="25"/>
      <c r="B667" s="26"/>
      <c r="C667" s="26"/>
      <c r="D667" s="26"/>
      <c r="E667" s="26"/>
      <c r="F667" s="26"/>
      <c r="G667" s="26"/>
      <c r="H667" s="26"/>
      <c r="I667" s="26"/>
      <c r="J667" s="26"/>
      <c r="K667" s="26"/>
      <c r="L667" s="26"/>
      <c r="M667" s="26"/>
      <c r="N667" s="26"/>
      <c r="O667" s="26"/>
      <c r="P667" s="26"/>
      <c r="Q667" s="26"/>
      <c r="R667" s="26"/>
      <c r="S667" s="27"/>
      <c r="T667" s="54"/>
      <c r="U667" s="54"/>
      <c r="V667" s="40"/>
      <c r="W667" s="7"/>
      <c r="X667" s="7"/>
      <c r="Y667" s="7"/>
    </row>
    <row r="668" spans="1:25" ht="22.5" customHeight="1" x14ac:dyDescent="0.3">
      <c r="A668" s="25"/>
      <c r="B668" s="26"/>
      <c r="C668" s="26"/>
      <c r="D668" s="55"/>
      <c r="E668" s="28" t="s">
        <v>40</v>
      </c>
      <c r="F668" s="29"/>
      <c r="G668" s="29"/>
      <c r="H668" s="29"/>
      <c r="I668" s="29"/>
      <c r="J668" s="29"/>
      <c r="K668" s="29"/>
      <c r="L668" s="29"/>
      <c r="M668" s="30"/>
      <c r="N668" s="56"/>
      <c r="O668" s="56"/>
      <c r="P668" s="26"/>
      <c r="Q668" s="26"/>
      <c r="R668" s="26"/>
      <c r="S668" s="27"/>
      <c r="T668" s="54"/>
      <c r="U668" s="54"/>
      <c r="V668" s="40"/>
      <c r="W668" s="7"/>
      <c r="X668" s="7"/>
      <c r="Y668" s="47"/>
    </row>
    <row r="669" spans="1:25" x14ac:dyDescent="0.3">
      <c r="A669" s="25"/>
      <c r="B669" s="26"/>
      <c r="C669" s="26"/>
      <c r="D669" s="55"/>
      <c r="E669" s="57"/>
      <c r="F669" s="58"/>
      <c r="G669" s="156" t="s">
        <v>344</v>
      </c>
      <c r="H669" s="156"/>
      <c r="I669" s="156"/>
      <c r="J669" s="156"/>
      <c r="K669" s="58"/>
      <c r="L669" s="58"/>
      <c r="M669" s="56"/>
      <c r="N669" s="56"/>
      <c r="O669" s="56"/>
      <c r="P669" s="26"/>
      <c r="Q669" s="26"/>
      <c r="R669" s="26"/>
      <c r="S669" s="27"/>
      <c r="T669" s="54"/>
      <c r="U669" s="54"/>
      <c r="V669" s="40"/>
      <c r="W669" s="7"/>
      <c r="X669" s="7"/>
      <c r="Y669" s="7"/>
    </row>
    <row r="670" spans="1:25" x14ac:dyDescent="0.3">
      <c r="A670" s="25"/>
      <c r="B670" s="26"/>
      <c r="C670" s="26"/>
      <c r="D670" s="26"/>
      <c r="E670" s="225" t="s">
        <v>349</v>
      </c>
      <c r="F670" s="225"/>
      <c r="G670" s="225"/>
      <c r="H670" s="225"/>
      <c r="I670" s="225"/>
      <c r="J670" s="225"/>
      <c r="K670" s="225"/>
      <c r="L670" s="225"/>
      <c r="M670" s="225"/>
      <c r="N670" s="31"/>
      <c r="O670" s="31"/>
      <c r="P670" s="26"/>
      <c r="Q670" s="26"/>
      <c r="R670" s="26"/>
      <c r="S670" s="27"/>
      <c r="T670" s="54"/>
      <c r="U670" s="54"/>
      <c r="V670" s="40"/>
      <c r="W670" s="7"/>
      <c r="X670" s="7"/>
      <c r="Y670" s="7"/>
    </row>
    <row r="671" spans="1:25" ht="13.5" thickBot="1" x14ac:dyDescent="0.35">
      <c r="A671" s="59"/>
      <c r="B671" s="60"/>
      <c r="C671" s="32"/>
      <c r="D671" s="32"/>
      <c r="E671" s="32"/>
      <c r="F671" s="61"/>
      <c r="G671" s="61"/>
      <c r="H671" s="61"/>
      <c r="I671" s="61"/>
      <c r="J671" s="61"/>
      <c r="K671" s="61"/>
      <c r="L671" s="32"/>
      <c r="M671" s="32"/>
      <c r="N671" s="32"/>
      <c r="O671" s="32"/>
      <c r="P671" s="32"/>
      <c r="Q671" s="32"/>
      <c r="R671" s="32"/>
      <c r="S671" s="32"/>
      <c r="T671" s="62"/>
      <c r="U671" s="62"/>
      <c r="V671" s="42"/>
    </row>
    <row r="672" spans="1:25" ht="13.5" thickBot="1" x14ac:dyDescent="0.35">
      <c r="A672" s="98"/>
      <c r="B672" s="96"/>
      <c r="C672" s="10"/>
      <c r="D672" s="10"/>
      <c r="E672" s="10"/>
      <c r="F672" s="50"/>
      <c r="G672" s="50"/>
      <c r="H672" s="50"/>
      <c r="I672" s="50"/>
      <c r="J672" s="50"/>
      <c r="K672" s="50"/>
      <c r="L672" s="10"/>
      <c r="M672" s="10"/>
      <c r="N672" s="10"/>
      <c r="O672" s="10"/>
      <c r="P672" s="10"/>
      <c r="Q672" s="10"/>
      <c r="R672" s="10"/>
      <c r="S672" s="10"/>
      <c r="T672" s="97"/>
      <c r="U672" s="97"/>
      <c r="V672" s="99"/>
    </row>
    <row r="673" spans="1:22" x14ac:dyDescent="0.3">
      <c r="A673" s="280"/>
      <c r="B673" s="281"/>
      <c r="C673" s="281"/>
      <c r="D673" s="282"/>
      <c r="E673" s="289" t="s">
        <v>0</v>
      </c>
      <c r="F673" s="290"/>
      <c r="G673" s="290"/>
      <c r="H673" s="290"/>
      <c r="I673" s="290"/>
      <c r="J673" s="290"/>
      <c r="K673" s="290"/>
      <c r="L673" s="290"/>
      <c r="M673" s="290"/>
      <c r="N673" s="290"/>
      <c r="O673" s="290"/>
      <c r="P673" s="290"/>
      <c r="Q673" s="290"/>
      <c r="R673" s="290"/>
      <c r="S673" s="291"/>
      <c r="T673" s="295" t="s">
        <v>41</v>
      </c>
      <c r="U673" s="296"/>
      <c r="V673" s="297"/>
    </row>
    <row r="674" spans="1:22" ht="27.75" customHeight="1" thickBot="1" x14ac:dyDescent="0.35">
      <c r="A674" s="283"/>
      <c r="B674" s="284"/>
      <c r="C674" s="284"/>
      <c r="D674" s="285"/>
      <c r="E674" s="292"/>
      <c r="F674" s="293"/>
      <c r="G674" s="293"/>
      <c r="H674" s="293"/>
      <c r="I674" s="293"/>
      <c r="J674" s="293"/>
      <c r="K674" s="293"/>
      <c r="L674" s="293"/>
      <c r="M674" s="293"/>
      <c r="N674" s="293"/>
      <c r="O674" s="293"/>
      <c r="P674" s="293"/>
      <c r="Q674" s="293"/>
      <c r="R674" s="293"/>
      <c r="S674" s="294"/>
      <c r="T674" s="298"/>
      <c r="U674" s="299"/>
      <c r="V674" s="300"/>
    </row>
    <row r="675" spans="1:22" ht="15" thickBot="1" x14ac:dyDescent="0.4">
      <c r="A675" s="283"/>
      <c r="B675" s="284"/>
      <c r="C675" s="284"/>
      <c r="D675" s="285"/>
      <c r="E675" s="301"/>
      <c r="F675" s="302"/>
      <c r="G675" s="302"/>
      <c r="H675" s="302"/>
      <c r="I675" s="302"/>
      <c r="J675" s="302"/>
      <c r="K675" s="302"/>
      <c r="L675" s="302"/>
      <c r="M675" s="302"/>
      <c r="N675" s="302"/>
      <c r="O675" s="302"/>
      <c r="P675" s="302"/>
      <c r="Q675" s="302"/>
      <c r="R675" s="302"/>
      <c r="S675" s="302"/>
      <c r="T675" s="302"/>
      <c r="U675" s="302"/>
      <c r="V675" s="303"/>
    </row>
    <row r="676" spans="1:22" ht="15" thickBot="1" x14ac:dyDescent="0.35">
      <c r="A676" s="283"/>
      <c r="B676" s="284"/>
      <c r="C676" s="284"/>
      <c r="D676" s="285"/>
      <c r="E676" s="304" t="s">
        <v>360</v>
      </c>
      <c r="F676" s="305"/>
      <c r="G676" s="305"/>
      <c r="H676" s="305"/>
      <c r="I676" s="305"/>
      <c r="J676" s="305"/>
      <c r="K676" s="305"/>
      <c r="L676" s="305"/>
      <c r="M676" s="305"/>
      <c r="N676" s="305"/>
      <c r="O676" s="305"/>
      <c r="P676" s="305"/>
      <c r="Q676" s="305"/>
      <c r="R676" s="305"/>
      <c r="S676" s="305"/>
      <c r="T676" s="305"/>
      <c r="U676" s="305"/>
      <c r="V676" s="306"/>
    </row>
    <row r="677" spans="1:22" ht="15" thickBot="1" x14ac:dyDescent="0.35">
      <c r="A677" s="286"/>
      <c r="B677" s="287"/>
      <c r="C677" s="287"/>
      <c r="D677" s="288"/>
      <c r="E677" s="307"/>
      <c r="F677" s="308"/>
      <c r="G677" s="308"/>
      <c r="H677" s="308"/>
      <c r="I677" s="308"/>
      <c r="J677" s="308"/>
      <c r="K677" s="308"/>
      <c r="L677" s="308"/>
      <c r="M677" s="308"/>
      <c r="N677" s="308"/>
      <c r="O677" s="308"/>
      <c r="P677" s="308"/>
      <c r="Q677" s="308"/>
      <c r="R677" s="308"/>
      <c r="S677" s="308"/>
      <c r="T677" s="308"/>
      <c r="U677" s="308"/>
      <c r="V677" s="309"/>
    </row>
    <row r="678" spans="1:22" ht="14.5" x14ac:dyDescent="0.35">
      <c r="A678" s="310" t="s">
        <v>1</v>
      </c>
      <c r="B678" s="311"/>
      <c r="C678" s="311"/>
      <c r="D678" s="311"/>
      <c r="E678" s="311"/>
      <c r="F678" s="311"/>
      <c r="G678" s="311"/>
      <c r="H678" s="311"/>
      <c r="I678" s="311"/>
      <c r="J678" s="311"/>
      <c r="K678" s="311"/>
      <c r="L678" s="311"/>
      <c r="M678" s="311"/>
      <c r="N678" s="311"/>
      <c r="O678" s="311"/>
      <c r="P678" s="311"/>
      <c r="Q678" s="311"/>
      <c r="R678" s="311"/>
      <c r="S678" s="311"/>
      <c r="T678" s="311"/>
      <c r="U678" s="311"/>
      <c r="V678" s="312"/>
    </row>
    <row r="679" spans="1:22" x14ac:dyDescent="0.3">
      <c r="A679" s="313" t="s">
        <v>2</v>
      </c>
      <c r="B679" s="314"/>
      <c r="C679" s="314"/>
      <c r="D679" s="314"/>
      <c r="E679" s="5" t="s">
        <v>3</v>
      </c>
      <c r="F679" s="6"/>
      <c r="G679" s="6"/>
      <c r="H679" s="6"/>
      <c r="I679" s="6"/>
      <c r="J679" s="315" t="s">
        <v>4</v>
      </c>
      <c r="K679" s="315"/>
      <c r="L679" s="315"/>
      <c r="M679" s="315"/>
      <c r="N679" s="315"/>
      <c r="O679" s="315"/>
      <c r="P679" s="315" t="s">
        <v>5</v>
      </c>
      <c r="Q679" s="315"/>
      <c r="R679" s="315"/>
      <c r="S679" s="315"/>
      <c r="T679" s="315"/>
      <c r="U679" s="315"/>
      <c r="V679" s="316"/>
    </row>
    <row r="680" spans="1:22" ht="38.25" customHeight="1" x14ac:dyDescent="0.3">
      <c r="A680" s="317" t="s">
        <v>6</v>
      </c>
      <c r="B680" s="318"/>
      <c r="C680" s="318"/>
      <c r="D680" s="319"/>
      <c r="E680" s="320" t="s">
        <v>359</v>
      </c>
      <c r="F680" s="320"/>
      <c r="G680" s="320"/>
      <c r="H680" s="320"/>
      <c r="I680" s="320"/>
      <c r="J680" s="320"/>
      <c r="K680" s="320"/>
      <c r="L680" s="320"/>
      <c r="M680" s="320"/>
      <c r="N680" s="320"/>
      <c r="O680" s="320"/>
      <c r="P680" s="320"/>
      <c r="Q680" s="320"/>
      <c r="R680" s="320"/>
      <c r="S680" s="320"/>
      <c r="T680" s="320"/>
      <c r="U680" s="320"/>
      <c r="V680" s="321"/>
    </row>
    <row r="681" spans="1:22" x14ac:dyDescent="0.3">
      <c r="A681" s="322" t="s">
        <v>7</v>
      </c>
      <c r="B681" s="323"/>
      <c r="C681" s="323"/>
      <c r="D681" s="323"/>
      <c r="E681" s="324"/>
      <c r="F681" s="324"/>
      <c r="G681" s="324"/>
      <c r="H681" s="324"/>
      <c r="I681" s="324"/>
      <c r="J681" s="324"/>
      <c r="K681" s="324"/>
      <c r="L681" s="324"/>
      <c r="M681" s="324"/>
      <c r="N681" s="324"/>
      <c r="O681" s="324"/>
      <c r="P681" s="324"/>
      <c r="Q681" s="324"/>
      <c r="R681" s="324"/>
      <c r="S681" s="324"/>
      <c r="T681" s="324"/>
      <c r="U681" s="324"/>
      <c r="V681" s="325"/>
    </row>
    <row r="682" spans="1:22" x14ac:dyDescent="0.3">
      <c r="A682" s="322" t="s">
        <v>8</v>
      </c>
      <c r="B682" s="323"/>
      <c r="C682" s="323"/>
      <c r="D682" s="323"/>
      <c r="E682" s="324"/>
      <c r="F682" s="324"/>
      <c r="G682" s="324"/>
      <c r="H682" s="324"/>
      <c r="I682" s="324"/>
      <c r="J682" s="324"/>
      <c r="K682" s="324"/>
      <c r="L682" s="324"/>
      <c r="M682" s="324"/>
      <c r="N682" s="324"/>
      <c r="O682" s="324"/>
      <c r="P682" s="324"/>
      <c r="Q682" s="324"/>
      <c r="R682" s="324"/>
      <c r="S682" s="324"/>
      <c r="T682" s="324"/>
      <c r="U682" s="324"/>
      <c r="V682" s="325"/>
    </row>
    <row r="683" spans="1:22" x14ac:dyDescent="0.3">
      <c r="A683" s="322" t="s">
        <v>9</v>
      </c>
      <c r="B683" s="323"/>
      <c r="C683" s="323"/>
      <c r="D683" s="323"/>
      <c r="E683" s="324"/>
      <c r="F683" s="324"/>
      <c r="G683" s="324"/>
      <c r="H683" s="324"/>
      <c r="I683" s="324"/>
      <c r="J683" s="324"/>
      <c r="K683" s="324"/>
      <c r="L683" s="324"/>
      <c r="M683" s="324"/>
      <c r="N683" s="324"/>
      <c r="O683" s="324"/>
      <c r="P683" s="324"/>
      <c r="Q683" s="324"/>
      <c r="R683" s="324"/>
      <c r="S683" s="324"/>
      <c r="T683" s="324"/>
      <c r="U683" s="324"/>
      <c r="V683" s="325"/>
    </row>
    <row r="684" spans="1:22" x14ac:dyDescent="0.3">
      <c r="A684" s="9"/>
      <c r="B684" s="10"/>
      <c r="C684" s="10"/>
      <c r="D684" s="48"/>
      <c r="E684" s="48"/>
      <c r="F684" s="48"/>
      <c r="G684" s="48"/>
      <c r="H684" s="48"/>
      <c r="I684" s="48"/>
      <c r="J684" s="48"/>
      <c r="K684" s="48"/>
      <c r="L684" s="48"/>
      <c r="M684" s="48"/>
      <c r="N684" s="48"/>
      <c r="O684" s="48"/>
      <c r="P684" s="48"/>
      <c r="Q684" s="48"/>
      <c r="R684" s="48"/>
      <c r="S684" s="48"/>
      <c r="T684" s="49"/>
      <c r="U684" s="49"/>
      <c r="V684" s="34"/>
    </row>
    <row r="685" spans="1:22" ht="14.5" x14ac:dyDescent="0.35">
      <c r="A685" s="263" t="s">
        <v>10</v>
      </c>
      <c r="B685" s="264"/>
      <c r="C685" s="264"/>
      <c r="D685" s="264"/>
      <c r="E685" s="264"/>
      <c r="F685" s="264"/>
      <c r="G685" s="264"/>
      <c r="H685" s="264"/>
      <c r="I685" s="264"/>
      <c r="J685" s="264"/>
      <c r="K685" s="264"/>
      <c r="L685" s="264"/>
      <c r="M685" s="264"/>
      <c r="N685" s="264"/>
      <c r="O685" s="264"/>
      <c r="P685" s="264"/>
      <c r="Q685" s="264"/>
      <c r="R685" s="264"/>
      <c r="S685" s="264"/>
      <c r="T685" s="264"/>
      <c r="U685" s="264"/>
      <c r="V685" s="265"/>
    </row>
    <row r="686" spans="1:22" x14ac:dyDescent="0.3">
      <c r="A686" s="266" t="s">
        <v>11</v>
      </c>
      <c r="B686" s="267"/>
      <c r="C686" s="267" t="s">
        <v>12</v>
      </c>
      <c r="D686" s="267"/>
      <c r="E686" s="267"/>
      <c r="F686" s="267"/>
      <c r="G686" s="267"/>
      <c r="H686" s="267"/>
      <c r="I686" s="267"/>
      <c r="J686" s="267"/>
      <c r="K686" s="267"/>
      <c r="L686" s="267"/>
      <c r="M686" s="267"/>
      <c r="N686" s="267"/>
      <c r="O686" s="267"/>
      <c r="P686" s="267"/>
      <c r="Q686" s="267"/>
      <c r="R686" s="267" t="s">
        <v>13</v>
      </c>
      <c r="S686" s="267"/>
      <c r="T686" s="268" t="s">
        <v>14</v>
      </c>
      <c r="U686" s="268"/>
      <c r="V686" s="269"/>
    </row>
    <row r="687" spans="1:22" ht="14.5" x14ac:dyDescent="0.35">
      <c r="A687" s="328">
        <v>13</v>
      </c>
      <c r="B687" s="329"/>
      <c r="C687" s="330" t="s">
        <v>132</v>
      </c>
      <c r="D687" s="331"/>
      <c r="E687" s="331"/>
      <c r="F687" s="331"/>
      <c r="G687" s="331"/>
      <c r="H687" s="331"/>
      <c r="I687" s="331"/>
      <c r="J687" s="331"/>
      <c r="K687" s="331"/>
      <c r="L687" s="331"/>
      <c r="M687" s="331"/>
      <c r="N687" s="331"/>
      <c r="O687" s="331"/>
      <c r="P687" s="331"/>
      <c r="Q687" s="331"/>
      <c r="R687" s="331" t="s">
        <v>133</v>
      </c>
      <c r="S687" s="331"/>
      <c r="T687" s="332">
        <v>4.5</v>
      </c>
      <c r="U687" s="332"/>
      <c r="V687" s="333"/>
    </row>
    <row r="688" spans="1:22" x14ac:dyDescent="0.3">
      <c r="A688" s="11"/>
      <c r="B688" s="50"/>
      <c r="C688" s="50"/>
      <c r="D688" s="50"/>
      <c r="E688" s="50"/>
      <c r="F688" s="50"/>
      <c r="G688" s="50"/>
      <c r="H688" s="50"/>
      <c r="I688" s="50"/>
      <c r="J688" s="50"/>
      <c r="K688" s="50"/>
      <c r="L688" s="50"/>
      <c r="M688" s="50"/>
      <c r="N688" s="50"/>
      <c r="O688" s="50"/>
      <c r="P688" s="50"/>
      <c r="Q688" s="50"/>
      <c r="R688" s="50"/>
      <c r="S688" s="50"/>
      <c r="T688" s="51"/>
      <c r="U688" s="51"/>
      <c r="V688" s="35"/>
    </row>
    <row r="689" spans="1:22" x14ac:dyDescent="0.3">
      <c r="A689" s="243" t="s">
        <v>15</v>
      </c>
      <c r="B689" s="244"/>
      <c r="C689" s="244"/>
      <c r="D689" s="244"/>
      <c r="E689" s="244"/>
      <c r="F689" s="244"/>
      <c r="G689" s="244"/>
      <c r="H689" s="244"/>
      <c r="I689" s="244"/>
      <c r="J689" s="244"/>
      <c r="K689" s="244"/>
      <c r="L689" s="244"/>
      <c r="M689" s="244"/>
      <c r="N689" s="244"/>
      <c r="O689" s="244"/>
      <c r="P689" s="244"/>
      <c r="Q689" s="244"/>
      <c r="R689" s="244"/>
      <c r="S689" s="244"/>
      <c r="T689" s="244"/>
      <c r="U689" s="244"/>
      <c r="V689" s="245"/>
    </row>
    <row r="690" spans="1:22" x14ac:dyDescent="0.3">
      <c r="A690" s="233" t="s">
        <v>12</v>
      </c>
      <c r="B690" s="234"/>
      <c r="C690" s="234"/>
      <c r="D690" s="234"/>
      <c r="E690" s="234"/>
      <c r="F690" s="234"/>
      <c r="G690" s="234"/>
      <c r="H690" s="234" t="s">
        <v>16</v>
      </c>
      <c r="I690" s="234"/>
      <c r="J690" s="234"/>
      <c r="K690" s="234" t="s">
        <v>17</v>
      </c>
      <c r="L690" s="234"/>
      <c r="M690" s="234"/>
      <c r="N690" s="234"/>
      <c r="O690" s="234" t="s">
        <v>18</v>
      </c>
      <c r="P690" s="234"/>
      <c r="Q690" s="234"/>
      <c r="R690" s="234" t="s">
        <v>19</v>
      </c>
      <c r="S690" s="234"/>
      <c r="T690" s="235" t="s">
        <v>20</v>
      </c>
      <c r="U690" s="235"/>
      <c r="V690" s="236"/>
    </row>
    <row r="691" spans="1:22" x14ac:dyDescent="0.3">
      <c r="A691" s="233"/>
      <c r="B691" s="234"/>
      <c r="C691" s="234"/>
      <c r="D691" s="234"/>
      <c r="E691" s="234"/>
      <c r="F691" s="234"/>
      <c r="G691" s="234"/>
      <c r="H691" s="234"/>
      <c r="I691" s="234"/>
      <c r="J691" s="234"/>
      <c r="K691" s="234"/>
      <c r="L691" s="234"/>
      <c r="M691" s="234"/>
      <c r="N691" s="234"/>
      <c r="O691" s="246"/>
      <c r="P691" s="246"/>
      <c r="Q691" s="246"/>
      <c r="R691" s="258"/>
      <c r="S691" s="258"/>
      <c r="T691" s="235"/>
      <c r="U691" s="235"/>
      <c r="V691" s="236"/>
    </row>
    <row r="692" spans="1:22" x14ac:dyDescent="0.3">
      <c r="A692" s="233" t="s">
        <v>120</v>
      </c>
      <c r="B692" s="234"/>
      <c r="C692" s="234"/>
      <c r="D692" s="234"/>
      <c r="E692" s="234"/>
      <c r="F692" s="234"/>
      <c r="G692" s="234"/>
      <c r="H692" s="234"/>
      <c r="I692" s="234"/>
      <c r="J692" s="234"/>
      <c r="K692" s="234"/>
      <c r="L692" s="234"/>
      <c r="M692" s="234"/>
      <c r="N692" s="234"/>
      <c r="O692" s="246"/>
      <c r="P692" s="246"/>
      <c r="Q692" s="246"/>
      <c r="R692" s="279">
        <v>0.03</v>
      </c>
      <c r="S692" s="258"/>
      <c r="T692" s="235">
        <f>+T714*R692</f>
        <v>874.84499999999991</v>
      </c>
      <c r="U692" s="235"/>
      <c r="V692" s="236"/>
    </row>
    <row r="693" spans="1:22" x14ac:dyDescent="0.3">
      <c r="A693" s="233"/>
      <c r="B693" s="234"/>
      <c r="C693" s="234"/>
      <c r="D693" s="234"/>
      <c r="E693" s="234"/>
      <c r="F693" s="234"/>
      <c r="G693" s="234"/>
      <c r="H693" s="234"/>
      <c r="I693" s="234"/>
      <c r="J693" s="234"/>
      <c r="K693" s="234"/>
      <c r="L693" s="234"/>
      <c r="M693" s="234"/>
      <c r="N693" s="234"/>
      <c r="O693" s="234"/>
      <c r="P693" s="234"/>
      <c r="Q693" s="234"/>
      <c r="R693" s="234"/>
      <c r="S693" s="234"/>
      <c r="T693" s="235"/>
      <c r="U693" s="235"/>
      <c r="V693" s="236"/>
    </row>
    <row r="694" spans="1:22" x14ac:dyDescent="0.3">
      <c r="A694" s="237" t="s">
        <v>21</v>
      </c>
      <c r="B694" s="238"/>
      <c r="C694" s="238"/>
      <c r="D694" s="238"/>
      <c r="E694" s="238"/>
      <c r="F694" s="238"/>
      <c r="G694" s="238"/>
      <c r="H694" s="238"/>
      <c r="I694" s="238"/>
      <c r="J694" s="238"/>
      <c r="K694" s="238"/>
      <c r="L694" s="238"/>
      <c r="M694" s="238"/>
      <c r="N694" s="238"/>
      <c r="O694" s="238"/>
      <c r="P694" s="238"/>
      <c r="Q694" s="238"/>
      <c r="R694" s="238"/>
      <c r="S694" s="238"/>
      <c r="T694" s="235">
        <f>T692+T691</f>
        <v>874.84499999999991</v>
      </c>
      <c r="U694" s="235"/>
      <c r="V694" s="236"/>
    </row>
    <row r="695" spans="1:22" x14ac:dyDescent="0.3">
      <c r="A695" s="12"/>
      <c r="B695" s="13"/>
      <c r="C695" s="13"/>
      <c r="D695" s="13"/>
      <c r="E695" s="13"/>
      <c r="F695" s="13"/>
      <c r="G695" s="13"/>
      <c r="H695" s="13"/>
      <c r="I695" s="13"/>
      <c r="J695" s="13"/>
      <c r="K695" s="13"/>
      <c r="L695" s="13"/>
      <c r="M695" s="13"/>
      <c r="N695" s="13"/>
      <c r="O695" s="13"/>
      <c r="P695" s="13"/>
      <c r="Q695" s="13"/>
      <c r="R695" s="13"/>
      <c r="S695" s="14"/>
      <c r="T695" s="36"/>
      <c r="U695" s="36"/>
      <c r="V695" s="37"/>
    </row>
    <row r="696" spans="1:22" x14ac:dyDescent="0.3">
      <c r="A696" s="243" t="s">
        <v>22</v>
      </c>
      <c r="B696" s="244"/>
      <c r="C696" s="244"/>
      <c r="D696" s="244"/>
      <c r="E696" s="244"/>
      <c r="F696" s="244"/>
      <c r="G696" s="244"/>
      <c r="H696" s="244"/>
      <c r="I696" s="244"/>
      <c r="J696" s="244"/>
      <c r="K696" s="244"/>
      <c r="L696" s="244"/>
      <c r="M696" s="244"/>
      <c r="N696" s="244"/>
      <c r="O696" s="244"/>
      <c r="P696" s="244"/>
      <c r="Q696" s="244"/>
      <c r="R696" s="244"/>
      <c r="S696" s="244"/>
      <c r="T696" s="244"/>
      <c r="U696" s="244"/>
      <c r="V696" s="245"/>
    </row>
    <row r="697" spans="1:22" x14ac:dyDescent="0.3">
      <c r="A697" s="259" t="s">
        <v>12</v>
      </c>
      <c r="B697" s="260"/>
      <c r="C697" s="260"/>
      <c r="D697" s="260"/>
      <c r="E697" s="260"/>
      <c r="F697" s="260"/>
      <c r="G697" s="260"/>
      <c r="H697" s="260"/>
      <c r="I697" s="260"/>
      <c r="J697" s="260"/>
      <c r="K697" s="260"/>
      <c r="L697" s="260"/>
      <c r="M697" s="260" t="s">
        <v>13</v>
      </c>
      <c r="N697" s="260"/>
      <c r="O697" s="260" t="s">
        <v>14</v>
      </c>
      <c r="P697" s="260"/>
      <c r="Q697" s="260" t="s">
        <v>23</v>
      </c>
      <c r="R697" s="260"/>
      <c r="S697" s="260"/>
      <c r="T697" s="261" t="s">
        <v>24</v>
      </c>
      <c r="U697" s="261"/>
      <c r="V697" s="262"/>
    </row>
    <row r="698" spans="1:22" x14ac:dyDescent="0.3">
      <c r="A698" s="326" t="s">
        <v>134</v>
      </c>
      <c r="B698" s="327"/>
      <c r="C698" s="327"/>
      <c r="D698" s="327"/>
      <c r="E698" s="327"/>
      <c r="F698" s="327"/>
      <c r="G698" s="327"/>
      <c r="H698" s="327"/>
      <c r="I698" s="327"/>
      <c r="J698" s="327"/>
      <c r="K698" s="327"/>
      <c r="L698" s="251"/>
      <c r="M698" s="260" t="s">
        <v>163</v>
      </c>
      <c r="N698" s="260"/>
      <c r="O698" s="260">
        <v>0.16700000000000001</v>
      </c>
      <c r="P698" s="260"/>
      <c r="Q698" s="252">
        <v>9450</v>
      </c>
      <c r="R698" s="253"/>
      <c r="S698" s="254"/>
      <c r="T698" s="261">
        <f>+Q698*O698</f>
        <v>1578.15</v>
      </c>
      <c r="U698" s="261"/>
      <c r="V698" s="262"/>
    </row>
    <row r="699" spans="1:22" x14ac:dyDescent="0.3">
      <c r="A699" s="326" t="s">
        <v>135</v>
      </c>
      <c r="B699" s="327"/>
      <c r="C699" s="327"/>
      <c r="D699" s="327"/>
      <c r="E699" s="327"/>
      <c r="F699" s="327"/>
      <c r="G699" s="327"/>
      <c r="H699" s="327"/>
      <c r="I699" s="327"/>
      <c r="J699" s="327"/>
      <c r="K699" s="327"/>
      <c r="L699" s="251"/>
      <c r="M699" s="260" t="s">
        <v>164</v>
      </c>
      <c r="N699" s="260"/>
      <c r="O699" s="260">
        <v>4.0000000000000001E-3</v>
      </c>
      <c r="P699" s="260"/>
      <c r="Q699" s="252">
        <v>110900</v>
      </c>
      <c r="R699" s="253"/>
      <c r="S699" s="254"/>
      <c r="T699" s="261">
        <f>+Q699*O699</f>
        <v>443.6</v>
      </c>
      <c r="U699" s="261"/>
      <c r="V699" s="262"/>
    </row>
    <row r="700" spans="1:22" x14ac:dyDescent="0.3">
      <c r="A700" s="326" t="s">
        <v>136</v>
      </c>
      <c r="B700" s="327"/>
      <c r="C700" s="327"/>
      <c r="D700" s="327"/>
      <c r="E700" s="327"/>
      <c r="F700" s="327"/>
      <c r="G700" s="327"/>
      <c r="H700" s="327"/>
      <c r="I700" s="327"/>
      <c r="J700" s="327"/>
      <c r="K700" s="327"/>
      <c r="L700" s="251"/>
      <c r="M700" s="260" t="s">
        <v>164</v>
      </c>
      <c r="N700" s="260"/>
      <c r="O700" s="260">
        <v>4.0000000000000001E-3</v>
      </c>
      <c r="P700" s="260"/>
      <c r="Q700" s="252">
        <v>32900</v>
      </c>
      <c r="R700" s="253"/>
      <c r="S700" s="254"/>
      <c r="T700" s="261">
        <f>+Q700*O700</f>
        <v>131.6</v>
      </c>
      <c r="U700" s="261"/>
      <c r="V700" s="262"/>
    </row>
    <row r="701" spans="1:22" x14ac:dyDescent="0.3">
      <c r="A701" s="326" t="s">
        <v>137</v>
      </c>
      <c r="B701" s="327"/>
      <c r="C701" s="327"/>
      <c r="D701" s="327"/>
      <c r="E701" s="327"/>
      <c r="F701" s="327"/>
      <c r="G701" s="327"/>
      <c r="H701" s="327"/>
      <c r="I701" s="327"/>
      <c r="J701" s="327"/>
      <c r="K701" s="327"/>
      <c r="L701" s="251"/>
      <c r="M701" s="260" t="s">
        <v>51</v>
      </c>
      <c r="N701" s="260"/>
      <c r="O701" s="260">
        <v>1.03</v>
      </c>
      <c r="P701" s="260"/>
      <c r="Q701" s="252">
        <v>19317</v>
      </c>
      <c r="R701" s="253"/>
      <c r="S701" s="254"/>
      <c r="T701" s="261">
        <f>+Q701*O701</f>
        <v>19896.510000000002</v>
      </c>
      <c r="U701" s="261"/>
      <c r="V701" s="262"/>
    </row>
    <row r="702" spans="1:22" x14ac:dyDescent="0.3">
      <c r="A702" s="259"/>
      <c r="B702" s="260"/>
      <c r="C702" s="260"/>
      <c r="D702" s="260"/>
      <c r="E702" s="260"/>
      <c r="F702" s="260"/>
      <c r="G702" s="260"/>
      <c r="H702" s="260"/>
      <c r="I702" s="260"/>
      <c r="J702" s="260"/>
      <c r="K702" s="260"/>
      <c r="L702" s="260"/>
      <c r="M702" s="260"/>
      <c r="N702" s="260"/>
      <c r="O702" s="260"/>
      <c r="P702" s="260"/>
      <c r="Q702" s="252"/>
      <c r="R702" s="253"/>
      <c r="S702" s="254"/>
      <c r="T702" s="235"/>
      <c r="U702" s="235"/>
      <c r="V702" s="236"/>
    </row>
    <row r="703" spans="1:22" x14ac:dyDescent="0.3">
      <c r="A703" s="237" t="s">
        <v>21</v>
      </c>
      <c r="B703" s="238"/>
      <c r="C703" s="238"/>
      <c r="D703" s="238"/>
      <c r="E703" s="238"/>
      <c r="F703" s="238"/>
      <c r="G703" s="238"/>
      <c r="H703" s="238"/>
      <c r="I703" s="238"/>
      <c r="J703" s="238"/>
      <c r="K703" s="238"/>
      <c r="L703" s="238"/>
      <c r="M703" s="238"/>
      <c r="N703" s="238"/>
      <c r="O703" s="238"/>
      <c r="P703" s="238"/>
      <c r="Q703" s="238"/>
      <c r="R703" s="238"/>
      <c r="S703" s="238"/>
      <c r="T703" s="235">
        <f>+SUM(T698:V702)</f>
        <v>22049.86</v>
      </c>
      <c r="U703" s="235"/>
      <c r="V703" s="236"/>
    </row>
    <row r="704" spans="1:22" x14ac:dyDescent="0.3">
      <c r="A704" s="15"/>
      <c r="B704" s="16"/>
      <c r="C704" s="16"/>
      <c r="D704" s="16"/>
      <c r="E704" s="16"/>
      <c r="F704" s="16"/>
      <c r="G704" s="16"/>
      <c r="H704" s="16"/>
      <c r="I704" s="16"/>
      <c r="J704" s="16"/>
      <c r="K704" s="16"/>
      <c r="L704" s="16"/>
      <c r="M704" s="16"/>
      <c r="N704" s="16"/>
      <c r="O704" s="16"/>
      <c r="P704" s="16"/>
      <c r="Q704" s="16"/>
      <c r="R704" s="16"/>
      <c r="S704" s="14"/>
      <c r="T704" s="36"/>
      <c r="U704" s="36"/>
      <c r="V704" s="37"/>
    </row>
    <row r="705" spans="1:22" x14ac:dyDescent="0.3">
      <c r="A705" s="243" t="s">
        <v>25</v>
      </c>
      <c r="B705" s="244"/>
      <c r="C705" s="244"/>
      <c r="D705" s="244"/>
      <c r="E705" s="244"/>
      <c r="F705" s="244"/>
      <c r="G705" s="244"/>
      <c r="H705" s="244"/>
      <c r="I705" s="244"/>
      <c r="J705" s="244"/>
      <c r="K705" s="244"/>
      <c r="L705" s="244"/>
      <c r="M705" s="244"/>
      <c r="N705" s="244"/>
      <c r="O705" s="244"/>
      <c r="P705" s="244"/>
      <c r="Q705" s="244"/>
      <c r="R705" s="244"/>
      <c r="S705" s="244"/>
      <c r="T705" s="244"/>
      <c r="U705" s="244"/>
      <c r="V705" s="245"/>
    </row>
    <row r="706" spans="1:22" x14ac:dyDescent="0.3">
      <c r="A706" s="233" t="s">
        <v>26</v>
      </c>
      <c r="B706" s="234"/>
      <c r="C706" s="234"/>
      <c r="D706" s="234"/>
      <c r="E706" s="234"/>
      <c r="F706" s="234"/>
      <c r="G706" s="234"/>
      <c r="H706" s="234"/>
      <c r="I706" s="234"/>
      <c r="J706" s="234"/>
      <c r="K706" s="234" t="s">
        <v>27</v>
      </c>
      <c r="L706" s="234"/>
      <c r="M706" s="234" t="s">
        <v>28</v>
      </c>
      <c r="N706" s="234"/>
      <c r="O706" s="234" t="s">
        <v>29</v>
      </c>
      <c r="P706" s="234"/>
      <c r="Q706" s="234"/>
      <c r="R706" s="234" t="s">
        <v>30</v>
      </c>
      <c r="S706" s="234"/>
      <c r="T706" s="235" t="s">
        <v>20</v>
      </c>
      <c r="U706" s="235"/>
      <c r="V706" s="236"/>
    </row>
    <row r="707" spans="1:22" x14ac:dyDescent="0.3">
      <c r="A707" s="233"/>
      <c r="B707" s="234"/>
      <c r="C707" s="234"/>
      <c r="D707" s="234"/>
      <c r="E707" s="234"/>
      <c r="F707" s="234"/>
      <c r="G707" s="234"/>
      <c r="H707" s="234"/>
      <c r="I707" s="234"/>
      <c r="J707" s="234"/>
      <c r="K707" s="234">
        <v>0.2</v>
      </c>
      <c r="L707" s="234"/>
      <c r="M707" s="234">
        <v>8</v>
      </c>
      <c r="N707" s="234"/>
      <c r="O707" s="234"/>
      <c r="P707" s="234"/>
      <c r="Q707" s="234"/>
      <c r="R707" s="234">
        <v>1200</v>
      </c>
      <c r="S707" s="234"/>
      <c r="T707" s="235">
        <f>+R707*M707*K707</f>
        <v>1920</v>
      </c>
      <c r="U707" s="235"/>
      <c r="V707" s="236"/>
    </row>
    <row r="708" spans="1:22" x14ac:dyDescent="0.3">
      <c r="A708" s="233"/>
      <c r="B708" s="234"/>
      <c r="C708" s="234"/>
      <c r="D708" s="234"/>
      <c r="E708" s="234"/>
      <c r="F708" s="234"/>
      <c r="G708" s="234"/>
      <c r="H708" s="234"/>
      <c r="I708" s="234"/>
      <c r="J708" s="234"/>
      <c r="K708" s="234"/>
      <c r="L708" s="234"/>
      <c r="M708" s="234"/>
      <c r="N708" s="234"/>
      <c r="O708" s="234"/>
      <c r="P708" s="234"/>
      <c r="Q708" s="234"/>
      <c r="R708" s="234"/>
      <c r="S708" s="234"/>
      <c r="T708" s="235"/>
      <c r="U708" s="235"/>
      <c r="V708" s="236"/>
    </row>
    <row r="709" spans="1:22" x14ac:dyDescent="0.3">
      <c r="A709" s="233"/>
      <c r="B709" s="234"/>
      <c r="C709" s="234"/>
      <c r="D709" s="234"/>
      <c r="E709" s="234"/>
      <c r="F709" s="234"/>
      <c r="G709" s="234"/>
      <c r="H709" s="234"/>
      <c r="I709" s="234"/>
      <c r="J709" s="234"/>
      <c r="K709" s="234"/>
      <c r="L709" s="234"/>
      <c r="M709" s="234"/>
      <c r="N709" s="234"/>
      <c r="O709" s="234"/>
      <c r="P709" s="234"/>
      <c r="Q709" s="234"/>
      <c r="R709" s="234"/>
      <c r="S709" s="234"/>
      <c r="T709" s="235"/>
      <c r="U709" s="235"/>
      <c r="V709" s="236"/>
    </row>
    <row r="710" spans="1:22" x14ac:dyDescent="0.3">
      <c r="A710" s="237" t="s">
        <v>21</v>
      </c>
      <c r="B710" s="238"/>
      <c r="C710" s="238"/>
      <c r="D710" s="238"/>
      <c r="E710" s="238"/>
      <c r="F710" s="238"/>
      <c r="G710" s="238"/>
      <c r="H710" s="238"/>
      <c r="I710" s="238"/>
      <c r="J710" s="238"/>
      <c r="K710" s="238"/>
      <c r="L710" s="238"/>
      <c r="M710" s="238"/>
      <c r="N710" s="238"/>
      <c r="O710" s="238"/>
      <c r="P710" s="238"/>
      <c r="Q710" s="238"/>
      <c r="R710" s="238"/>
      <c r="S710" s="238"/>
      <c r="T710" s="235">
        <f>+T707</f>
        <v>1920</v>
      </c>
      <c r="U710" s="235"/>
      <c r="V710" s="236"/>
    </row>
    <row r="711" spans="1:22" x14ac:dyDescent="0.3">
      <c r="A711" s="12"/>
      <c r="B711" s="13"/>
      <c r="C711" s="13"/>
      <c r="D711" s="13"/>
      <c r="E711" s="13"/>
      <c r="F711" s="13"/>
      <c r="G711" s="13"/>
      <c r="H711" s="13"/>
      <c r="I711" s="13"/>
      <c r="J711" s="13"/>
      <c r="K711" s="13"/>
      <c r="L711" s="13"/>
      <c r="M711" s="13"/>
      <c r="N711" s="13"/>
      <c r="O711" s="13"/>
      <c r="P711" s="13"/>
      <c r="Q711" s="13"/>
      <c r="R711" s="13"/>
      <c r="S711" s="14"/>
      <c r="T711" s="36"/>
      <c r="U711" s="36"/>
      <c r="V711" s="37"/>
    </row>
    <row r="712" spans="1:22" x14ac:dyDescent="0.3">
      <c r="A712" s="243" t="s">
        <v>31</v>
      </c>
      <c r="B712" s="244"/>
      <c r="C712" s="244"/>
      <c r="D712" s="244"/>
      <c r="E712" s="244"/>
      <c r="F712" s="244"/>
      <c r="G712" s="244"/>
      <c r="H712" s="244"/>
      <c r="I712" s="244"/>
      <c r="J712" s="244"/>
      <c r="K712" s="244"/>
      <c r="L712" s="244"/>
      <c r="M712" s="244"/>
      <c r="N712" s="244"/>
      <c r="O712" s="244"/>
      <c r="P712" s="244"/>
      <c r="Q712" s="244"/>
      <c r="R712" s="244"/>
      <c r="S712" s="244"/>
      <c r="T712" s="244"/>
      <c r="U712" s="244"/>
      <c r="V712" s="245"/>
    </row>
    <row r="713" spans="1:22" x14ac:dyDescent="0.3">
      <c r="A713" s="233" t="s">
        <v>32</v>
      </c>
      <c r="B713" s="234"/>
      <c r="C713" s="234"/>
      <c r="D713" s="234"/>
      <c r="E713" s="234"/>
      <c r="F713" s="234"/>
      <c r="G713" s="234"/>
      <c r="H713" s="234"/>
      <c r="I713" s="234"/>
      <c r="J713" s="234" t="s">
        <v>33</v>
      </c>
      <c r="K713" s="234"/>
      <c r="L713" s="234" t="s">
        <v>34</v>
      </c>
      <c r="M713" s="234"/>
      <c r="N713" s="234" t="s">
        <v>54</v>
      </c>
      <c r="O713" s="234"/>
      <c r="P713" s="234"/>
      <c r="Q713" s="234" t="s">
        <v>19</v>
      </c>
      <c r="R713" s="234"/>
      <c r="S713" s="234"/>
      <c r="T713" s="235" t="s">
        <v>20</v>
      </c>
      <c r="U713" s="235"/>
      <c r="V713" s="236"/>
    </row>
    <row r="714" spans="1:22" x14ac:dyDescent="0.3">
      <c r="A714" s="233" t="s">
        <v>42</v>
      </c>
      <c r="B714" s="234"/>
      <c r="C714" s="234"/>
      <c r="D714" s="234"/>
      <c r="E714" s="234"/>
      <c r="F714" s="234"/>
      <c r="G714" s="234"/>
      <c r="H714" s="234"/>
      <c r="I714" s="234"/>
      <c r="J714" s="246">
        <v>171314.64448972844</v>
      </c>
      <c r="K714" s="246"/>
      <c r="L714" s="234">
        <v>1.8157000000000001</v>
      </c>
      <c r="M714" s="234"/>
      <c r="N714" s="235">
        <v>38882</v>
      </c>
      <c r="O714" s="235"/>
      <c r="P714" s="235"/>
      <c r="Q714" s="234">
        <v>0.75</v>
      </c>
      <c r="R714" s="234"/>
      <c r="S714" s="234"/>
      <c r="T714" s="235">
        <f>+Q714*N714</f>
        <v>29161.5</v>
      </c>
      <c r="U714" s="235"/>
      <c r="V714" s="236"/>
    </row>
    <row r="715" spans="1:22" x14ac:dyDescent="0.3">
      <c r="A715" s="233"/>
      <c r="B715" s="234"/>
      <c r="C715" s="234"/>
      <c r="D715" s="234"/>
      <c r="E715" s="234"/>
      <c r="F715" s="234"/>
      <c r="G715" s="234"/>
      <c r="H715" s="234"/>
      <c r="I715" s="234"/>
      <c r="J715" s="234"/>
      <c r="K715" s="234"/>
      <c r="L715" s="234"/>
      <c r="M715" s="234"/>
      <c r="N715" s="234"/>
      <c r="O715" s="234"/>
      <c r="P715" s="234"/>
      <c r="Q715" s="234"/>
      <c r="R715" s="234"/>
      <c r="S715" s="234"/>
      <c r="T715" s="235"/>
      <c r="U715" s="235"/>
      <c r="V715" s="236"/>
    </row>
    <row r="716" spans="1:22" x14ac:dyDescent="0.3">
      <c r="A716" s="233"/>
      <c r="B716" s="234"/>
      <c r="C716" s="234"/>
      <c r="D716" s="234"/>
      <c r="E716" s="234"/>
      <c r="F716" s="234"/>
      <c r="G716" s="234"/>
      <c r="H716" s="234"/>
      <c r="I716" s="234"/>
      <c r="J716" s="234"/>
      <c r="K716" s="234"/>
      <c r="L716" s="234"/>
      <c r="M716" s="234"/>
      <c r="N716" s="234"/>
      <c r="O716" s="234"/>
      <c r="P716" s="234"/>
      <c r="Q716" s="234"/>
      <c r="R716" s="234"/>
      <c r="S716" s="234"/>
      <c r="T716" s="235"/>
      <c r="U716" s="235"/>
      <c r="V716" s="236"/>
    </row>
    <row r="717" spans="1:22" x14ac:dyDescent="0.3">
      <c r="A717" s="237" t="s">
        <v>21</v>
      </c>
      <c r="B717" s="238"/>
      <c r="C717" s="238"/>
      <c r="D717" s="238"/>
      <c r="E717" s="238"/>
      <c r="F717" s="238"/>
      <c r="G717" s="238"/>
      <c r="H717" s="238"/>
      <c r="I717" s="238"/>
      <c r="J717" s="238"/>
      <c r="K717" s="238"/>
      <c r="L717" s="238"/>
      <c r="M717" s="238"/>
      <c r="N717" s="238"/>
      <c r="O717" s="238"/>
      <c r="P717" s="238"/>
      <c r="Q717" s="238"/>
      <c r="R717" s="238"/>
      <c r="S717" s="238"/>
      <c r="T717" s="235">
        <f>+T714</f>
        <v>29161.5</v>
      </c>
      <c r="U717" s="235"/>
      <c r="V717" s="236"/>
    </row>
    <row r="718" spans="1:22" ht="14.5" x14ac:dyDescent="0.35">
      <c r="A718" s="239" t="s">
        <v>35</v>
      </c>
      <c r="B718" s="240"/>
      <c r="C718" s="240"/>
      <c r="D718" s="240"/>
      <c r="E718" s="240"/>
      <c r="F718" s="240"/>
      <c r="G718" s="240"/>
      <c r="H718" s="240"/>
      <c r="I718" s="240"/>
      <c r="J718" s="240"/>
      <c r="K718" s="240"/>
      <c r="L718" s="240"/>
      <c r="M718" s="240"/>
      <c r="N718" s="240"/>
      <c r="O718" s="240"/>
      <c r="P718" s="240"/>
      <c r="Q718" s="240"/>
      <c r="R718" s="240"/>
      <c r="S718" s="240"/>
      <c r="T718" s="241">
        <f>ROUND(T717+T710+T703+T694,0)</f>
        <v>54006</v>
      </c>
      <c r="U718" s="241"/>
      <c r="V718" s="242"/>
    </row>
    <row r="719" spans="1:22" ht="14.5" x14ac:dyDescent="0.35">
      <c r="A719" s="19" t="s">
        <v>36</v>
      </c>
      <c r="B719" s="44">
        <f>+'CARGA PRESTACIONAL'!$E$40</f>
        <v>0.26950000000000002</v>
      </c>
      <c r="C719" s="20"/>
      <c r="D719" s="21"/>
      <c r="E719" s="22"/>
      <c r="F719" s="20"/>
      <c r="G719" s="20"/>
      <c r="H719" s="20"/>
      <c r="I719" s="20"/>
      <c r="J719" s="20"/>
      <c r="K719" s="20"/>
      <c r="L719" s="20"/>
      <c r="M719" s="21"/>
      <c r="N719" s="23"/>
      <c r="O719" s="23"/>
      <c r="P719" s="23"/>
      <c r="Q719" s="23"/>
      <c r="R719" s="23"/>
      <c r="S719" s="23" t="s">
        <v>37</v>
      </c>
      <c r="T719" s="241">
        <f>+T718*B719</f>
        <v>14554.617</v>
      </c>
      <c r="U719" s="241"/>
      <c r="V719" s="242"/>
    </row>
    <row r="720" spans="1:22" ht="14.5" x14ac:dyDescent="0.35">
      <c r="A720" s="226" t="s">
        <v>38</v>
      </c>
      <c r="B720" s="227"/>
      <c r="C720" s="227"/>
      <c r="D720" s="227"/>
      <c r="E720" s="227"/>
      <c r="F720" s="227"/>
      <c r="G720" s="227"/>
      <c r="H720" s="227"/>
      <c r="I720" s="227"/>
      <c r="J720" s="227"/>
      <c r="K720" s="227"/>
      <c r="L720" s="227"/>
      <c r="M720" s="227"/>
      <c r="N720" s="227"/>
      <c r="O720" s="227"/>
      <c r="P720" s="227"/>
      <c r="Q720" s="227"/>
      <c r="R720" s="227"/>
      <c r="S720" s="227"/>
      <c r="T720" s="228">
        <f>+T719+T718</f>
        <v>68560.616999999998</v>
      </c>
      <c r="U720" s="228"/>
      <c r="V720" s="229"/>
    </row>
    <row r="721" spans="1:25" ht="14.5" x14ac:dyDescent="0.35">
      <c r="A721" s="226" t="s">
        <v>39</v>
      </c>
      <c r="B721" s="227"/>
      <c r="C721" s="227"/>
      <c r="D721" s="227"/>
      <c r="E721" s="227"/>
      <c r="F721" s="227"/>
      <c r="G721" s="227"/>
      <c r="H721" s="227"/>
      <c r="I721" s="227"/>
      <c r="J721" s="227"/>
      <c r="K721" s="227"/>
      <c r="L721" s="227"/>
      <c r="M721" s="227"/>
      <c r="N721" s="227"/>
      <c r="O721" s="227"/>
      <c r="P721" s="227"/>
      <c r="Q721" s="227"/>
      <c r="R721" s="227"/>
      <c r="S721" s="227"/>
      <c r="T721" s="228">
        <f>ROUND(T720*T687,0)</f>
        <v>308523</v>
      </c>
      <c r="U721" s="228"/>
      <c r="V721" s="229"/>
    </row>
    <row r="722" spans="1:25" ht="14.5" x14ac:dyDescent="0.35">
      <c r="A722" s="24"/>
      <c r="B722" s="52"/>
      <c r="C722" s="52"/>
      <c r="D722" s="52"/>
      <c r="E722" s="52"/>
      <c r="F722" s="52"/>
      <c r="G722" s="52"/>
      <c r="H722" s="52"/>
      <c r="I722" s="52"/>
      <c r="J722" s="52"/>
      <c r="K722" s="52"/>
      <c r="L722" s="52"/>
      <c r="M722" s="52"/>
      <c r="N722" s="52"/>
      <c r="O722" s="52"/>
      <c r="P722" s="52"/>
      <c r="Q722" s="52"/>
      <c r="R722" s="52"/>
      <c r="S722" s="52"/>
      <c r="T722" s="53"/>
      <c r="U722" s="53"/>
      <c r="V722" s="38"/>
    </row>
    <row r="723" spans="1:25" ht="24" customHeight="1" x14ac:dyDescent="0.3">
      <c r="A723" s="230" t="s">
        <v>348</v>
      </c>
      <c r="B723" s="231"/>
      <c r="C723" s="231"/>
      <c r="D723" s="231"/>
      <c r="E723" s="231"/>
      <c r="F723" s="231"/>
      <c r="G723" s="231"/>
      <c r="H723" s="231"/>
      <c r="I723" s="231"/>
      <c r="J723" s="231"/>
      <c r="K723" s="231"/>
      <c r="L723" s="231"/>
      <c r="M723" s="231"/>
      <c r="N723" s="231"/>
      <c r="O723" s="231"/>
      <c r="P723" s="231"/>
      <c r="Q723" s="231"/>
      <c r="R723" s="231"/>
      <c r="S723" s="231"/>
      <c r="T723" s="231"/>
      <c r="U723" s="231"/>
      <c r="V723" s="232"/>
      <c r="W723" s="7"/>
      <c r="X723" s="7"/>
      <c r="Y723" s="46"/>
    </row>
    <row r="724" spans="1:25" x14ac:dyDescent="0.3">
      <c r="A724" s="25"/>
      <c r="B724" s="26"/>
      <c r="C724" s="26"/>
      <c r="D724" s="26"/>
      <c r="E724" s="26"/>
      <c r="F724" s="26"/>
      <c r="G724" s="26"/>
      <c r="H724" s="26"/>
      <c r="I724" s="26"/>
      <c r="J724" s="26"/>
      <c r="K724" s="26"/>
      <c r="L724" s="26"/>
      <c r="M724" s="26"/>
      <c r="N724" s="26"/>
      <c r="O724" s="26"/>
      <c r="P724" s="26"/>
      <c r="Q724" s="26"/>
      <c r="R724" s="26"/>
      <c r="S724" s="27"/>
      <c r="T724" s="54"/>
      <c r="U724" s="54"/>
      <c r="V724" s="40"/>
      <c r="W724" s="7"/>
      <c r="X724" s="7"/>
      <c r="Y724" s="7"/>
    </row>
    <row r="725" spans="1:25" ht="22.5" customHeight="1" x14ac:dyDescent="0.3">
      <c r="A725" s="25"/>
      <c r="B725" s="26"/>
      <c r="C725" s="26"/>
      <c r="D725" s="55"/>
      <c r="E725" s="28" t="s">
        <v>40</v>
      </c>
      <c r="F725" s="29"/>
      <c r="G725" s="29"/>
      <c r="H725" s="29"/>
      <c r="I725" s="29"/>
      <c r="J725" s="29"/>
      <c r="K725" s="29"/>
      <c r="L725" s="29"/>
      <c r="M725" s="30"/>
      <c r="N725" s="56"/>
      <c r="O725" s="56"/>
      <c r="P725" s="26"/>
      <c r="Q725" s="26"/>
      <c r="R725" s="26"/>
      <c r="S725" s="27"/>
      <c r="T725" s="54"/>
      <c r="U725" s="54"/>
      <c r="V725" s="40"/>
      <c r="W725" s="7"/>
      <c r="X725" s="7"/>
      <c r="Y725" s="47"/>
    </row>
    <row r="726" spans="1:25" x14ac:dyDescent="0.3">
      <c r="A726" s="25"/>
      <c r="B726" s="26"/>
      <c r="C726" s="26"/>
      <c r="D726" s="55"/>
      <c r="E726" s="57"/>
      <c r="F726" s="58"/>
      <c r="G726" s="156" t="s">
        <v>344</v>
      </c>
      <c r="H726" s="156"/>
      <c r="I726" s="156"/>
      <c r="J726" s="156"/>
      <c r="K726" s="58"/>
      <c r="L726" s="58"/>
      <c r="M726" s="56"/>
      <c r="N726" s="56"/>
      <c r="O726" s="56"/>
      <c r="P726" s="26"/>
      <c r="Q726" s="26"/>
      <c r="R726" s="26"/>
      <c r="S726" s="27"/>
      <c r="T726" s="54"/>
      <c r="U726" s="54"/>
      <c r="V726" s="40"/>
      <c r="W726" s="7"/>
      <c r="X726" s="7"/>
      <c r="Y726" s="7"/>
    </row>
    <row r="727" spans="1:25" x14ac:dyDescent="0.3">
      <c r="A727" s="25"/>
      <c r="B727" s="26"/>
      <c r="C727" s="26"/>
      <c r="D727" s="26"/>
      <c r="E727" s="225" t="s">
        <v>349</v>
      </c>
      <c r="F727" s="225"/>
      <c r="G727" s="225"/>
      <c r="H727" s="225"/>
      <c r="I727" s="225"/>
      <c r="J727" s="225"/>
      <c r="K727" s="225"/>
      <c r="L727" s="225"/>
      <c r="M727" s="225"/>
      <c r="N727" s="31"/>
      <c r="O727" s="31"/>
      <c r="P727" s="26"/>
      <c r="Q727" s="26"/>
      <c r="R727" s="26"/>
      <c r="S727" s="27"/>
      <c r="T727" s="54"/>
      <c r="U727" s="54"/>
      <c r="V727" s="40"/>
      <c r="W727" s="7"/>
      <c r="X727" s="7"/>
      <c r="Y727" s="7"/>
    </row>
    <row r="728" spans="1:25" ht="13.5" thickBot="1" x14ac:dyDescent="0.35">
      <c r="A728" s="59"/>
      <c r="B728" s="60"/>
      <c r="C728" s="32"/>
      <c r="D728" s="32"/>
      <c r="E728" s="32"/>
      <c r="F728" s="61"/>
      <c r="G728" s="61"/>
      <c r="H728" s="61"/>
      <c r="I728" s="61"/>
      <c r="J728" s="61"/>
      <c r="K728" s="61"/>
      <c r="L728" s="32"/>
      <c r="M728" s="32"/>
      <c r="N728" s="32"/>
      <c r="O728" s="32"/>
      <c r="P728" s="32"/>
      <c r="Q728" s="32"/>
      <c r="R728" s="32"/>
      <c r="S728" s="32"/>
      <c r="T728" s="62"/>
      <c r="U728" s="62"/>
      <c r="V728" s="42"/>
    </row>
    <row r="729" spans="1:25" ht="13.5" thickBot="1" x14ac:dyDescent="0.35"/>
    <row r="730" spans="1:25" x14ac:dyDescent="0.3">
      <c r="A730" s="280"/>
      <c r="B730" s="281"/>
      <c r="C730" s="281"/>
      <c r="D730" s="282"/>
      <c r="E730" s="289" t="s">
        <v>0</v>
      </c>
      <c r="F730" s="290"/>
      <c r="G730" s="290"/>
      <c r="H730" s="290"/>
      <c r="I730" s="290"/>
      <c r="J730" s="290"/>
      <c r="K730" s="290"/>
      <c r="L730" s="290"/>
      <c r="M730" s="290"/>
      <c r="N730" s="290"/>
      <c r="O730" s="290"/>
      <c r="P730" s="290"/>
      <c r="Q730" s="290"/>
      <c r="R730" s="290"/>
      <c r="S730" s="291"/>
      <c r="T730" s="295" t="s">
        <v>41</v>
      </c>
      <c r="U730" s="296"/>
      <c r="V730" s="297"/>
    </row>
    <row r="731" spans="1:25" ht="23.25" customHeight="1" thickBot="1" x14ac:dyDescent="0.35">
      <c r="A731" s="283"/>
      <c r="B731" s="284"/>
      <c r="C731" s="284"/>
      <c r="D731" s="285"/>
      <c r="E731" s="292"/>
      <c r="F731" s="293"/>
      <c r="G731" s="293"/>
      <c r="H731" s="293"/>
      <c r="I731" s="293"/>
      <c r="J731" s="293"/>
      <c r="K731" s="293"/>
      <c r="L731" s="293"/>
      <c r="M731" s="293"/>
      <c r="N731" s="293"/>
      <c r="O731" s="293"/>
      <c r="P731" s="293"/>
      <c r="Q731" s="293"/>
      <c r="R731" s="293"/>
      <c r="S731" s="294"/>
      <c r="T731" s="298"/>
      <c r="U731" s="299"/>
      <c r="V731" s="300"/>
    </row>
    <row r="732" spans="1:25" ht="22.5" customHeight="1" thickBot="1" x14ac:dyDescent="0.4">
      <c r="A732" s="283"/>
      <c r="B732" s="284"/>
      <c r="C732" s="284"/>
      <c r="D732" s="285"/>
      <c r="E732" s="301"/>
      <c r="F732" s="302"/>
      <c r="G732" s="302"/>
      <c r="H732" s="302"/>
      <c r="I732" s="302"/>
      <c r="J732" s="302"/>
      <c r="K732" s="302"/>
      <c r="L732" s="302"/>
      <c r="M732" s="302"/>
      <c r="N732" s="302"/>
      <c r="O732" s="302"/>
      <c r="P732" s="302"/>
      <c r="Q732" s="302"/>
      <c r="R732" s="302"/>
      <c r="S732" s="302"/>
      <c r="T732" s="302"/>
      <c r="U732" s="302"/>
      <c r="V732" s="303"/>
    </row>
    <row r="733" spans="1:25" ht="15" thickBot="1" x14ac:dyDescent="0.35">
      <c r="A733" s="283"/>
      <c r="B733" s="284"/>
      <c r="C733" s="284"/>
      <c r="D733" s="285"/>
      <c r="E733" s="304" t="s">
        <v>360</v>
      </c>
      <c r="F733" s="305"/>
      <c r="G733" s="305"/>
      <c r="H733" s="305"/>
      <c r="I733" s="305"/>
      <c r="J733" s="305"/>
      <c r="K733" s="305"/>
      <c r="L733" s="305"/>
      <c r="M733" s="305"/>
      <c r="N733" s="305"/>
      <c r="O733" s="305"/>
      <c r="P733" s="305"/>
      <c r="Q733" s="305"/>
      <c r="R733" s="305"/>
      <c r="S733" s="305"/>
      <c r="T733" s="305"/>
      <c r="U733" s="305"/>
      <c r="V733" s="306"/>
    </row>
    <row r="734" spans="1:25" ht="15" thickBot="1" x14ac:dyDescent="0.35">
      <c r="A734" s="286"/>
      <c r="B734" s="287"/>
      <c r="C734" s="287"/>
      <c r="D734" s="288"/>
      <c r="E734" s="307"/>
      <c r="F734" s="308"/>
      <c r="G734" s="308"/>
      <c r="H734" s="308"/>
      <c r="I734" s="308"/>
      <c r="J734" s="308"/>
      <c r="K734" s="308"/>
      <c r="L734" s="308"/>
      <c r="M734" s="308"/>
      <c r="N734" s="308"/>
      <c r="O734" s="308"/>
      <c r="P734" s="308"/>
      <c r="Q734" s="308"/>
      <c r="R734" s="308"/>
      <c r="S734" s="308"/>
      <c r="T734" s="308"/>
      <c r="U734" s="308"/>
      <c r="V734" s="309"/>
    </row>
    <row r="735" spans="1:25" ht="14.5" x14ac:dyDescent="0.35">
      <c r="A735" s="310" t="s">
        <v>1</v>
      </c>
      <c r="B735" s="311"/>
      <c r="C735" s="311"/>
      <c r="D735" s="311"/>
      <c r="E735" s="311"/>
      <c r="F735" s="311"/>
      <c r="G735" s="311"/>
      <c r="H735" s="311"/>
      <c r="I735" s="311"/>
      <c r="J735" s="311"/>
      <c r="K735" s="311"/>
      <c r="L735" s="311"/>
      <c r="M735" s="311"/>
      <c r="N735" s="311"/>
      <c r="O735" s="311"/>
      <c r="P735" s="311"/>
      <c r="Q735" s="311"/>
      <c r="R735" s="311"/>
      <c r="S735" s="311"/>
      <c r="T735" s="311"/>
      <c r="U735" s="311"/>
      <c r="V735" s="312"/>
    </row>
    <row r="736" spans="1:25" x14ac:dyDescent="0.3">
      <c r="A736" s="313" t="s">
        <v>2</v>
      </c>
      <c r="B736" s="314"/>
      <c r="C736" s="314"/>
      <c r="D736" s="314"/>
      <c r="E736" s="5" t="s">
        <v>3</v>
      </c>
      <c r="F736" s="6"/>
      <c r="G736" s="6"/>
      <c r="H736" s="6"/>
      <c r="I736" s="6"/>
      <c r="J736" s="315" t="s">
        <v>4</v>
      </c>
      <c r="K736" s="315"/>
      <c r="L736" s="315"/>
      <c r="M736" s="315"/>
      <c r="N736" s="315"/>
      <c r="O736" s="315"/>
      <c r="P736" s="315" t="s">
        <v>5</v>
      </c>
      <c r="Q736" s="315"/>
      <c r="R736" s="315"/>
      <c r="S736" s="315"/>
      <c r="T736" s="315"/>
      <c r="U736" s="315"/>
      <c r="V736" s="316"/>
    </row>
    <row r="737" spans="1:22" ht="38.25" customHeight="1" x14ac:dyDescent="0.3">
      <c r="A737" s="317" t="s">
        <v>6</v>
      </c>
      <c r="B737" s="318"/>
      <c r="C737" s="318"/>
      <c r="D737" s="319"/>
      <c r="E737" s="320" t="s">
        <v>359</v>
      </c>
      <c r="F737" s="320"/>
      <c r="G737" s="320"/>
      <c r="H737" s="320"/>
      <c r="I737" s="320"/>
      <c r="J737" s="320"/>
      <c r="K737" s="320"/>
      <c r="L737" s="320"/>
      <c r="M737" s="320"/>
      <c r="N737" s="320"/>
      <c r="O737" s="320"/>
      <c r="P737" s="320"/>
      <c r="Q737" s="320"/>
      <c r="R737" s="320"/>
      <c r="S737" s="320"/>
      <c r="T737" s="320"/>
      <c r="U737" s="320"/>
      <c r="V737" s="321"/>
    </row>
    <row r="738" spans="1:22" x14ac:dyDescent="0.3">
      <c r="A738" s="322" t="s">
        <v>7</v>
      </c>
      <c r="B738" s="323"/>
      <c r="C738" s="323"/>
      <c r="D738" s="323"/>
      <c r="E738" s="324"/>
      <c r="F738" s="324"/>
      <c r="G738" s="324"/>
      <c r="H738" s="324"/>
      <c r="I738" s="324"/>
      <c r="J738" s="324"/>
      <c r="K738" s="324"/>
      <c r="L738" s="324"/>
      <c r="M738" s="324"/>
      <c r="N738" s="324"/>
      <c r="O738" s="324"/>
      <c r="P738" s="324"/>
      <c r="Q738" s="324"/>
      <c r="R738" s="324"/>
      <c r="S738" s="324"/>
      <c r="T738" s="324"/>
      <c r="U738" s="324"/>
      <c r="V738" s="325"/>
    </row>
    <row r="739" spans="1:22" x14ac:dyDescent="0.3">
      <c r="A739" s="322" t="s">
        <v>8</v>
      </c>
      <c r="B739" s="323"/>
      <c r="C739" s="323"/>
      <c r="D739" s="323"/>
      <c r="E739" s="324"/>
      <c r="F739" s="324"/>
      <c r="G739" s="324"/>
      <c r="H739" s="324"/>
      <c r="I739" s="324"/>
      <c r="J739" s="324"/>
      <c r="K739" s="324"/>
      <c r="L739" s="324"/>
      <c r="M739" s="324"/>
      <c r="N739" s="324"/>
      <c r="O739" s="324"/>
      <c r="P739" s="324"/>
      <c r="Q739" s="324"/>
      <c r="R739" s="324"/>
      <c r="S739" s="324"/>
      <c r="T739" s="324"/>
      <c r="U739" s="324"/>
      <c r="V739" s="325"/>
    </row>
    <row r="740" spans="1:22" x14ac:dyDescent="0.3">
      <c r="A740" s="322" t="s">
        <v>9</v>
      </c>
      <c r="B740" s="323"/>
      <c r="C740" s="323"/>
      <c r="D740" s="323"/>
      <c r="E740" s="324"/>
      <c r="F740" s="324"/>
      <c r="G740" s="324"/>
      <c r="H740" s="324"/>
      <c r="I740" s="324"/>
      <c r="J740" s="324"/>
      <c r="K740" s="324"/>
      <c r="L740" s="324"/>
      <c r="M740" s="324"/>
      <c r="N740" s="324"/>
      <c r="O740" s="324"/>
      <c r="P740" s="324"/>
      <c r="Q740" s="324"/>
      <c r="R740" s="324"/>
      <c r="S740" s="324"/>
      <c r="T740" s="324"/>
      <c r="U740" s="324"/>
      <c r="V740" s="325"/>
    </row>
    <row r="741" spans="1:22" x14ac:dyDescent="0.3">
      <c r="A741" s="9"/>
      <c r="B741" s="10"/>
      <c r="C741" s="10"/>
      <c r="D741" s="48"/>
      <c r="E741" s="48"/>
      <c r="F741" s="48"/>
      <c r="G741" s="48"/>
      <c r="H741" s="48"/>
      <c r="I741" s="48"/>
      <c r="J741" s="48"/>
      <c r="K741" s="48"/>
      <c r="L741" s="48"/>
      <c r="M741" s="48"/>
      <c r="N741" s="48"/>
      <c r="O741" s="48"/>
      <c r="P741" s="48"/>
      <c r="Q741" s="48"/>
      <c r="R741" s="48"/>
      <c r="S741" s="48"/>
      <c r="T741" s="49"/>
      <c r="U741" s="49"/>
      <c r="V741" s="34"/>
    </row>
    <row r="742" spans="1:22" ht="14.5" x14ac:dyDescent="0.35">
      <c r="A742" s="263" t="s">
        <v>10</v>
      </c>
      <c r="B742" s="264"/>
      <c r="C742" s="264"/>
      <c r="D742" s="264"/>
      <c r="E742" s="264"/>
      <c r="F742" s="264"/>
      <c r="G742" s="264"/>
      <c r="H742" s="264"/>
      <c r="I742" s="264"/>
      <c r="J742" s="264"/>
      <c r="K742" s="264"/>
      <c r="L742" s="264"/>
      <c r="M742" s="264"/>
      <c r="N742" s="264"/>
      <c r="O742" s="264"/>
      <c r="P742" s="264"/>
      <c r="Q742" s="264"/>
      <c r="R742" s="264"/>
      <c r="S742" s="264"/>
      <c r="T742" s="264"/>
      <c r="U742" s="264"/>
      <c r="V742" s="265"/>
    </row>
    <row r="743" spans="1:22" x14ac:dyDescent="0.3">
      <c r="A743" s="266" t="s">
        <v>11</v>
      </c>
      <c r="B743" s="267"/>
      <c r="C743" s="267" t="s">
        <v>12</v>
      </c>
      <c r="D743" s="267"/>
      <c r="E743" s="267"/>
      <c r="F743" s="267"/>
      <c r="G743" s="267"/>
      <c r="H743" s="267"/>
      <c r="I743" s="267"/>
      <c r="J743" s="267"/>
      <c r="K743" s="267"/>
      <c r="L743" s="267"/>
      <c r="M743" s="267"/>
      <c r="N743" s="267"/>
      <c r="O743" s="267"/>
      <c r="P743" s="267"/>
      <c r="Q743" s="267"/>
      <c r="R743" s="267" t="s">
        <v>13</v>
      </c>
      <c r="S743" s="267"/>
      <c r="T743" s="268" t="s">
        <v>14</v>
      </c>
      <c r="U743" s="268"/>
      <c r="V743" s="269"/>
    </row>
    <row r="744" spans="1:22" ht="14.5" x14ac:dyDescent="0.35">
      <c r="A744" s="328">
        <v>14</v>
      </c>
      <c r="B744" s="329"/>
      <c r="C744" s="330" t="s">
        <v>139</v>
      </c>
      <c r="D744" s="331"/>
      <c r="E744" s="331"/>
      <c r="F744" s="331"/>
      <c r="G744" s="331"/>
      <c r="H744" s="331"/>
      <c r="I744" s="331"/>
      <c r="J744" s="331"/>
      <c r="K744" s="331"/>
      <c r="L744" s="331"/>
      <c r="M744" s="331"/>
      <c r="N744" s="331"/>
      <c r="O744" s="331"/>
      <c r="P744" s="331"/>
      <c r="Q744" s="331"/>
      <c r="R744" s="331" t="s">
        <v>44</v>
      </c>
      <c r="S744" s="331"/>
      <c r="T744" s="332">
        <v>92.26</v>
      </c>
      <c r="U744" s="332"/>
      <c r="V744" s="333"/>
    </row>
    <row r="745" spans="1:22" x14ac:dyDescent="0.3">
      <c r="A745" s="11"/>
      <c r="B745" s="50"/>
      <c r="C745" s="50"/>
      <c r="D745" s="50"/>
      <c r="E745" s="50"/>
      <c r="F745" s="50"/>
      <c r="G745" s="50"/>
      <c r="H745" s="50"/>
      <c r="I745" s="50"/>
      <c r="J745" s="50"/>
      <c r="K745" s="50"/>
      <c r="L745" s="50"/>
      <c r="M745" s="50"/>
      <c r="N745" s="50"/>
      <c r="O745" s="50"/>
      <c r="P745" s="50"/>
      <c r="Q745" s="50"/>
      <c r="R745" s="50"/>
      <c r="S745" s="50"/>
      <c r="T745" s="51"/>
      <c r="U745" s="51"/>
      <c r="V745" s="35"/>
    </row>
    <row r="746" spans="1:22" x14ac:dyDescent="0.3">
      <c r="A746" s="243" t="s">
        <v>15</v>
      </c>
      <c r="B746" s="244"/>
      <c r="C746" s="244"/>
      <c r="D746" s="244"/>
      <c r="E746" s="244"/>
      <c r="F746" s="244"/>
      <c r="G746" s="244"/>
      <c r="H746" s="244"/>
      <c r="I746" s="244"/>
      <c r="J746" s="244"/>
      <c r="K746" s="244"/>
      <c r="L746" s="244"/>
      <c r="M746" s="244"/>
      <c r="N746" s="244"/>
      <c r="O746" s="244"/>
      <c r="P746" s="244"/>
      <c r="Q746" s="244"/>
      <c r="R746" s="244"/>
      <c r="S746" s="244"/>
      <c r="T746" s="244"/>
      <c r="U746" s="244"/>
      <c r="V746" s="245"/>
    </row>
    <row r="747" spans="1:22" x14ac:dyDescent="0.3">
      <c r="A747" s="233" t="s">
        <v>12</v>
      </c>
      <c r="B747" s="234"/>
      <c r="C747" s="234"/>
      <c r="D747" s="234"/>
      <c r="E747" s="234"/>
      <c r="F747" s="234"/>
      <c r="G747" s="234"/>
      <c r="H747" s="234" t="s">
        <v>16</v>
      </c>
      <c r="I747" s="234"/>
      <c r="J747" s="234"/>
      <c r="K747" s="234" t="s">
        <v>17</v>
      </c>
      <c r="L747" s="234"/>
      <c r="M747" s="234"/>
      <c r="N747" s="234"/>
      <c r="O747" s="234" t="s">
        <v>18</v>
      </c>
      <c r="P747" s="234"/>
      <c r="Q747" s="234"/>
      <c r="R747" s="234" t="s">
        <v>19</v>
      </c>
      <c r="S747" s="234"/>
      <c r="T747" s="235" t="s">
        <v>20</v>
      </c>
      <c r="U747" s="235"/>
      <c r="V747" s="236"/>
    </row>
    <row r="748" spans="1:22" x14ac:dyDescent="0.3">
      <c r="A748" s="233"/>
      <c r="B748" s="234"/>
      <c r="C748" s="234"/>
      <c r="D748" s="234"/>
      <c r="E748" s="234"/>
      <c r="F748" s="234"/>
      <c r="G748" s="234"/>
      <c r="H748" s="234"/>
      <c r="I748" s="234"/>
      <c r="J748" s="234"/>
      <c r="K748" s="234"/>
      <c r="L748" s="234"/>
      <c r="M748" s="234"/>
      <c r="N748" s="234"/>
      <c r="O748" s="246"/>
      <c r="P748" s="246"/>
      <c r="Q748" s="246"/>
      <c r="R748" s="258"/>
      <c r="S748" s="258"/>
      <c r="T748" s="235"/>
      <c r="U748" s="235"/>
      <c r="V748" s="236"/>
    </row>
    <row r="749" spans="1:22" x14ac:dyDescent="0.3">
      <c r="A749" s="233" t="s">
        <v>120</v>
      </c>
      <c r="B749" s="234"/>
      <c r="C749" s="234"/>
      <c r="D749" s="234"/>
      <c r="E749" s="234"/>
      <c r="F749" s="234"/>
      <c r="G749" s="234"/>
      <c r="H749" s="234"/>
      <c r="I749" s="234"/>
      <c r="J749" s="234"/>
      <c r="K749" s="234"/>
      <c r="L749" s="234"/>
      <c r="M749" s="234"/>
      <c r="N749" s="234"/>
      <c r="O749" s="246"/>
      <c r="P749" s="246"/>
      <c r="Q749" s="246"/>
      <c r="R749" s="279">
        <v>0.03</v>
      </c>
      <c r="S749" s="258"/>
      <c r="T749" s="235">
        <f>+T771*R749</f>
        <v>69.9876</v>
      </c>
      <c r="U749" s="235"/>
      <c r="V749" s="236"/>
    </row>
    <row r="750" spans="1:22" x14ac:dyDescent="0.3">
      <c r="A750" s="233"/>
      <c r="B750" s="234"/>
      <c r="C750" s="234"/>
      <c r="D750" s="234"/>
      <c r="E750" s="234"/>
      <c r="F750" s="234"/>
      <c r="G750" s="234"/>
      <c r="H750" s="234"/>
      <c r="I750" s="234"/>
      <c r="J750" s="234"/>
      <c r="K750" s="234"/>
      <c r="L750" s="234"/>
      <c r="M750" s="234"/>
      <c r="N750" s="234"/>
      <c r="O750" s="234"/>
      <c r="P750" s="234"/>
      <c r="Q750" s="234"/>
      <c r="R750" s="234"/>
      <c r="S750" s="234"/>
      <c r="T750" s="235"/>
      <c r="U750" s="235"/>
      <c r="V750" s="236"/>
    </row>
    <row r="751" spans="1:22" ht="14.25" customHeight="1" x14ac:dyDescent="0.3">
      <c r="A751" s="237" t="s">
        <v>21</v>
      </c>
      <c r="B751" s="238"/>
      <c r="C751" s="238"/>
      <c r="D751" s="238"/>
      <c r="E751" s="238"/>
      <c r="F751" s="238"/>
      <c r="G751" s="238"/>
      <c r="H751" s="238"/>
      <c r="I751" s="238"/>
      <c r="J751" s="238"/>
      <c r="K751" s="238"/>
      <c r="L751" s="238"/>
      <c r="M751" s="238"/>
      <c r="N751" s="238"/>
      <c r="O751" s="238"/>
      <c r="P751" s="238"/>
      <c r="Q751" s="238"/>
      <c r="R751" s="238"/>
      <c r="S751" s="238"/>
      <c r="T751" s="235">
        <f>T749+T748</f>
        <v>69.9876</v>
      </c>
      <c r="U751" s="235"/>
      <c r="V751" s="236"/>
    </row>
    <row r="752" spans="1:22" x14ac:dyDescent="0.3">
      <c r="A752" s="12"/>
      <c r="B752" s="13"/>
      <c r="C752" s="13"/>
      <c r="D752" s="13"/>
      <c r="E752" s="13"/>
      <c r="F752" s="13"/>
      <c r="G752" s="13"/>
      <c r="H752" s="13"/>
      <c r="I752" s="13"/>
      <c r="J752" s="13"/>
      <c r="K752" s="13"/>
      <c r="L752" s="13"/>
      <c r="M752" s="13"/>
      <c r="N752" s="13"/>
      <c r="O752" s="13"/>
      <c r="P752" s="13"/>
      <c r="Q752" s="13"/>
      <c r="R752" s="13"/>
      <c r="S752" s="14"/>
      <c r="T752" s="36"/>
      <c r="U752" s="36"/>
      <c r="V752" s="37"/>
    </row>
    <row r="753" spans="1:22" x14ac:dyDescent="0.3">
      <c r="A753" s="243" t="s">
        <v>22</v>
      </c>
      <c r="B753" s="244"/>
      <c r="C753" s="244"/>
      <c r="D753" s="244"/>
      <c r="E753" s="244"/>
      <c r="F753" s="244"/>
      <c r="G753" s="244"/>
      <c r="H753" s="244"/>
      <c r="I753" s="244"/>
      <c r="J753" s="244"/>
      <c r="K753" s="244"/>
      <c r="L753" s="244"/>
      <c r="M753" s="244"/>
      <c r="N753" s="244"/>
      <c r="O753" s="244"/>
      <c r="P753" s="244"/>
      <c r="Q753" s="244"/>
      <c r="R753" s="244"/>
      <c r="S753" s="244"/>
      <c r="T753" s="244"/>
      <c r="U753" s="244"/>
      <c r="V753" s="245"/>
    </row>
    <row r="754" spans="1:22" x14ac:dyDescent="0.3">
      <c r="A754" s="259" t="s">
        <v>12</v>
      </c>
      <c r="B754" s="260"/>
      <c r="C754" s="260"/>
      <c r="D754" s="260"/>
      <c r="E754" s="260"/>
      <c r="F754" s="260"/>
      <c r="G754" s="260"/>
      <c r="H754" s="260"/>
      <c r="I754" s="260"/>
      <c r="J754" s="260"/>
      <c r="K754" s="260"/>
      <c r="L754" s="260"/>
      <c r="M754" s="260" t="s">
        <v>13</v>
      </c>
      <c r="N754" s="260"/>
      <c r="O754" s="260" t="s">
        <v>14</v>
      </c>
      <c r="P754" s="260"/>
      <c r="Q754" s="260" t="s">
        <v>23</v>
      </c>
      <c r="R754" s="260"/>
      <c r="S754" s="260"/>
      <c r="T754" s="261" t="s">
        <v>24</v>
      </c>
      <c r="U754" s="261"/>
      <c r="V754" s="262"/>
    </row>
    <row r="755" spans="1:22" x14ac:dyDescent="0.3">
      <c r="A755" s="326" t="s">
        <v>144</v>
      </c>
      <c r="B755" s="327"/>
      <c r="C755" s="327"/>
      <c r="D755" s="327"/>
      <c r="E755" s="327"/>
      <c r="F755" s="327"/>
      <c r="G755" s="327"/>
      <c r="H755" s="327"/>
      <c r="I755" s="327"/>
      <c r="J755" s="327"/>
      <c r="K755" s="327"/>
      <c r="L755" s="251"/>
      <c r="M755" s="260" t="s">
        <v>114</v>
      </c>
      <c r="N755" s="260"/>
      <c r="O755" s="334">
        <v>1.05</v>
      </c>
      <c r="P755" s="334"/>
      <c r="Q755" s="252">
        <f>+T755/O755</f>
        <v>5510.7142857142853</v>
      </c>
      <c r="R755" s="253"/>
      <c r="S755" s="254"/>
      <c r="T755" s="261">
        <v>5786.25</v>
      </c>
      <c r="U755" s="261"/>
      <c r="V755" s="262"/>
    </row>
    <row r="756" spans="1:22" x14ac:dyDescent="0.3">
      <c r="A756" s="351"/>
      <c r="B756" s="351"/>
      <c r="C756" s="351"/>
      <c r="D756" s="351"/>
      <c r="E756" s="351"/>
      <c r="F756" s="351"/>
      <c r="G756" s="351"/>
      <c r="H756" s="351"/>
      <c r="I756" s="351"/>
      <c r="J756" s="351"/>
      <c r="K756" s="351"/>
      <c r="L756" s="351"/>
      <c r="M756" s="250"/>
      <c r="N756" s="251"/>
      <c r="O756" s="260"/>
      <c r="P756" s="260"/>
      <c r="Q756" s="252"/>
      <c r="R756" s="253"/>
      <c r="S756" s="254"/>
      <c r="T756" s="252"/>
      <c r="U756" s="253"/>
      <c r="V756" s="255"/>
    </row>
    <row r="757" spans="1:22" x14ac:dyDescent="0.3">
      <c r="A757" s="351"/>
      <c r="B757" s="351"/>
      <c r="C757" s="351"/>
      <c r="D757" s="351"/>
      <c r="E757" s="351"/>
      <c r="F757" s="351"/>
      <c r="G757" s="351"/>
      <c r="H757" s="351"/>
      <c r="I757" s="351"/>
      <c r="J757" s="351"/>
      <c r="K757" s="351"/>
      <c r="L757" s="351"/>
      <c r="M757" s="250"/>
      <c r="N757" s="251"/>
      <c r="O757" s="260"/>
      <c r="P757" s="260"/>
      <c r="Q757" s="252"/>
      <c r="R757" s="253"/>
      <c r="S757" s="254"/>
      <c r="T757" s="252"/>
      <c r="U757" s="253"/>
      <c r="V757" s="255"/>
    </row>
    <row r="758" spans="1:22" x14ac:dyDescent="0.3">
      <c r="A758" s="351"/>
      <c r="B758" s="351"/>
      <c r="C758" s="351"/>
      <c r="D758" s="351"/>
      <c r="E758" s="351"/>
      <c r="F758" s="351"/>
      <c r="G758" s="351"/>
      <c r="H758" s="351"/>
      <c r="I758" s="351"/>
      <c r="J758" s="351"/>
      <c r="K758" s="351"/>
      <c r="L758" s="351"/>
      <c r="M758" s="250"/>
      <c r="N758" s="251"/>
      <c r="O758" s="260"/>
      <c r="P758" s="260"/>
      <c r="Q758" s="252"/>
      <c r="R758" s="253"/>
      <c r="S758" s="254"/>
      <c r="T758" s="252"/>
      <c r="U758" s="253"/>
      <c r="V758" s="255"/>
    </row>
    <row r="759" spans="1:22" x14ac:dyDescent="0.3">
      <c r="A759" s="351"/>
      <c r="B759" s="351"/>
      <c r="C759" s="351"/>
      <c r="D759" s="351"/>
      <c r="E759" s="351"/>
      <c r="F759" s="351"/>
      <c r="G759" s="351"/>
      <c r="H759" s="351"/>
      <c r="I759" s="351"/>
      <c r="J759" s="351"/>
      <c r="K759" s="351"/>
      <c r="L759" s="351"/>
      <c r="M759" s="260"/>
      <c r="N759" s="260"/>
      <c r="O759" s="260"/>
      <c r="P759" s="260"/>
      <c r="Q759" s="252"/>
      <c r="R759" s="253"/>
      <c r="S759" s="254"/>
      <c r="T759" s="235"/>
      <c r="U759" s="235"/>
      <c r="V759" s="236"/>
    </row>
    <row r="760" spans="1:22" x14ac:dyDescent="0.3">
      <c r="A760" s="237" t="s">
        <v>21</v>
      </c>
      <c r="B760" s="238"/>
      <c r="C760" s="238"/>
      <c r="D760" s="238"/>
      <c r="E760" s="238"/>
      <c r="F760" s="238"/>
      <c r="G760" s="238"/>
      <c r="H760" s="238"/>
      <c r="I760" s="238"/>
      <c r="J760" s="238"/>
      <c r="K760" s="238"/>
      <c r="L760" s="238"/>
      <c r="M760" s="238"/>
      <c r="N760" s="238"/>
      <c r="O760" s="238"/>
      <c r="P760" s="238"/>
      <c r="Q760" s="238"/>
      <c r="R760" s="238"/>
      <c r="S760" s="238"/>
      <c r="T760" s="235">
        <f>+SUM(T755:V759)</f>
        <v>5786.25</v>
      </c>
      <c r="U760" s="235"/>
      <c r="V760" s="236"/>
    </row>
    <row r="761" spans="1:22" x14ac:dyDescent="0.3">
      <c r="A761" s="15"/>
      <c r="B761" s="16"/>
      <c r="C761" s="16"/>
      <c r="D761" s="16"/>
      <c r="E761" s="16"/>
      <c r="F761" s="16"/>
      <c r="G761" s="16"/>
      <c r="H761" s="16"/>
      <c r="I761" s="16"/>
      <c r="J761" s="16"/>
      <c r="K761" s="16"/>
      <c r="L761" s="16"/>
      <c r="M761" s="16"/>
      <c r="N761" s="16"/>
      <c r="O761" s="16"/>
      <c r="P761" s="16"/>
      <c r="Q761" s="16"/>
      <c r="R761" s="16"/>
      <c r="S761" s="14"/>
      <c r="T761" s="36"/>
      <c r="U761" s="36"/>
      <c r="V761" s="37"/>
    </row>
    <row r="762" spans="1:22" x14ac:dyDescent="0.3">
      <c r="A762" s="243" t="s">
        <v>25</v>
      </c>
      <c r="B762" s="244"/>
      <c r="C762" s="244"/>
      <c r="D762" s="244"/>
      <c r="E762" s="244"/>
      <c r="F762" s="244"/>
      <c r="G762" s="244"/>
      <c r="H762" s="244"/>
      <c r="I762" s="244"/>
      <c r="J762" s="244"/>
      <c r="K762" s="244"/>
      <c r="L762" s="244"/>
      <c r="M762" s="244"/>
      <c r="N762" s="244"/>
      <c r="O762" s="244"/>
      <c r="P762" s="244"/>
      <c r="Q762" s="244"/>
      <c r="R762" s="244"/>
      <c r="S762" s="244"/>
      <c r="T762" s="244"/>
      <c r="U762" s="244"/>
      <c r="V762" s="245"/>
    </row>
    <row r="763" spans="1:22" x14ac:dyDescent="0.3">
      <c r="A763" s="233" t="s">
        <v>26</v>
      </c>
      <c r="B763" s="234"/>
      <c r="C763" s="234"/>
      <c r="D763" s="234"/>
      <c r="E763" s="234"/>
      <c r="F763" s="234"/>
      <c r="G763" s="234"/>
      <c r="H763" s="234"/>
      <c r="I763" s="234"/>
      <c r="J763" s="234"/>
      <c r="K763" s="234" t="s">
        <v>27</v>
      </c>
      <c r="L763" s="234"/>
      <c r="M763" s="234" t="s">
        <v>28</v>
      </c>
      <c r="N763" s="234"/>
      <c r="O763" s="234" t="s">
        <v>29</v>
      </c>
      <c r="P763" s="234"/>
      <c r="Q763" s="234"/>
      <c r="R763" s="234" t="s">
        <v>30</v>
      </c>
      <c r="S763" s="234"/>
      <c r="T763" s="235" t="s">
        <v>20</v>
      </c>
      <c r="U763" s="235"/>
      <c r="V763" s="236"/>
    </row>
    <row r="764" spans="1:22" x14ac:dyDescent="0.3">
      <c r="A764" s="233"/>
      <c r="B764" s="234"/>
      <c r="C764" s="234"/>
      <c r="D764" s="234"/>
      <c r="E764" s="234"/>
      <c r="F764" s="234"/>
      <c r="G764" s="234"/>
      <c r="H764" s="234"/>
      <c r="I764" s="234"/>
      <c r="J764" s="234"/>
      <c r="K764" s="234"/>
      <c r="L764" s="234"/>
      <c r="M764" s="234"/>
      <c r="N764" s="234"/>
      <c r="O764" s="234"/>
      <c r="P764" s="234"/>
      <c r="Q764" s="234"/>
      <c r="R764" s="234"/>
      <c r="S764" s="234"/>
      <c r="T764" s="235"/>
      <c r="U764" s="235"/>
      <c r="V764" s="236"/>
    </row>
    <row r="765" spans="1:22" x14ac:dyDescent="0.3">
      <c r="A765" s="233"/>
      <c r="B765" s="234"/>
      <c r="C765" s="234"/>
      <c r="D765" s="234"/>
      <c r="E765" s="234"/>
      <c r="F765" s="234"/>
      <c r="G765" s="234"/>
      <c r="H765" s="234"/>
      <c r="I765" s="234"/>
      <c r="J765" s="234"/>
      <c r="K765" s="234"/>
      <c r="L765" s="234"/>
      <c r="M765" s="234"/>
      <c r="N765" s="234"/>
      <c r="O765" s="234"/>
      <c r="P765" s="234"/>
      <c r="Q765" s="234"/>
      <c r="R765" s="234"/>
      <c r="S765" s="234"/>
      <c r="T765" s="235"/>
      <c r="U765" s="235"/>
      <c r="V765" s="236"/>
    </row>
    <row r="766" spans="1:22" x14ac:dyDescent="0.3">
      <c r="A766" s="233"/>
      <c r="B766" s="234"/>
      <c r="C766" s="234"/>
      <c r="D766" s="234"/>
      <c r="E766" s="234"/>
      <c r="F766" s="234"/>
      <c r="G766" s="234"/>
      <c r="H766" s="234"/>
      <c r="I766" s="234"/>
      <c r="J766" s="234"/>
      <c r="K766" s="234"/>
      <c r="L766" s="234"/>
      <c r="M766" s="234"/>
      <c r="N766" s="234"/>
      <c r="O766" s="234"/>
      <c r="P766" s="234"/>
      <c r="Q766" s="234"/>
      <c r="R766" s="234"/>
      <c r="S766" s="234"/>
      <c r="T766" s="235"/>
      <c r="U766" s="235"/>
      <c r="V766" s="236"/>
    </row>
    <row r="767" spans="1:22" x14ac:dyDescent="0.3">
      <c r="A767" s="237" t="s">
        <v>21</v>
      </c>
      <c r="B767" s="238"/>
      <c r="C767" s="238"/>
      <c r="D767" s="238"/>
      <c r="E767" s="238"/>
      <c r="F767" s="238"/>
      <c r="G767" s="238"/>
      <c r="H767" s="238"/>
      <c r="I767" s="238"/>
      <c r="J767" s="238"/>
      <c r="K767" s="238"/>
      <c r="L767" s="238"/>
      <c r="M767" s="238"/>
      <c r="N767" s="238"/>
      <c r="O767" s="238"/>
      <c r="P767" s="238"/>
      <c r="Q767" s="238"/>
      <c r="R767" s="238"/>
      <c r="S767" s="238"/>
      <c r="T767" s="235">
        <f>+T764</f>
        <v>0</v>
      </c>
      <c r="U767" s="235"/>
      <c r="V767" s="236"/>
    </row>
    <row r="768" spans="1:22" x14ac:dyDescent="0.3">
      <c r="A768" s="12"/>
      <c r="B768" s="13"/>
      <c r="C768" s="13"/>
      <c r="D768" s="13"/>
      <c r="E768" s="13"/>
      <c r="F768" s="13"/>
      <c r="G768" s="13"/>
      <c r="H768" s="13"/>
      <c r="I768" s="13"/>
      <c r="J768" s="13"/>
      <c r="K768" s="13"/>
      <c r="L768" s="13"/>
      <c r="M768" s="13"/>
      <c r="N768" s="13"/>
      <c r="O768" s="13"/>
      <c r="P768" s="13"/>
      <c r="Q768" s="13"/>
      <c r="R768" s="13"/>
      <c r="S768" s="14"/>
      <c r="T768" s="36"/>
      <c r="U768" s="36"/>
      <c r="V768" s="37"/>
    </row>
    <row r="769" spans="1:25" x14ac:dyDescent="0.3">
      <c r="A769" s="243" t="s">
        <v>31</v>
      </c>
      <c r="B769" s="244"/>
      <c r="C769" s="244"/>
      <c r="D769" s="244"/>
      <c r="E769" s="244"/>
      <c r="F769" s="244"/>
      <c r="G769" s="244"/>
      <c r="H769" s="244"/>
      <c r="I769" s="244"/>
      <c r="J769" s="244"/>
      <c r="K769" s="244"/>
      <c r="L769" s="244"/>
      <c r="M769" s="244"/>
      <c r="N769" s="244"/>
      <c r="O769" s="244"/>
      <c r="P769" s="244"/>
      <c r="Q769" s="244"/>
      <c r="R769" s="244"/>
      <c r="S769" s="244"/>
      <c r="T769" s="244"/>
      <c r="U769" s="244"/>
      <c r="V769" s="245"/>
    </row>
    <row r="770" spans="1:25" x14ac:dyDescent="0.3">
      <c r="A770" s="233" t="s">
        <v>32</v>
      </c>
      <c r="B770" s="234"/>
      <c r="C770" s="234"/>
      <c r="D770" s="234"/>
      <c r="E770" s="234"/>
      <c r="F770" s="234"/>
      <c r="G770" s="234"/>
      <c r="H770" s="234"/>
      <c r="I770" s="234"/>
      <c r="J770" s="234" t="s">
        <v>33</v>
      </c>
      <c r="K770" s="234"/>
      <c r="L770" s="234" t="s">
        <v>34</v>
      </c>
      <c r="M770" s="234"/>
      <c r="N770" s="234" t="s">
        <v>54</v>
      </c>
      <c r="O770" s="234"/>
      <c r="P770" s="234"/>
      <c r="Q770" s="234" t="s">
        <v>19</v>
      </c>
      <c r="R770" s="234"/>
      <c r="S770" s="234"/>
      <c r="T770" s="235" t="s">
        <v>20</v>
      </c>
      <c r="U770" s="235"/>
      <c r="V770" s="236"/>
    </row>
    <row r="771" spans="1:25" x14ac:dyDescent="0.3">
      <c r="A771" s="233" t="s">
        <v>42</v>
      </c>
      <c r="B771" s="234"/>
      <c r="C771" s="234"/>
      <c r="D771" s="234"/>
      <c r="E771" s="234"/>
      <c r="F771" s="234"/>
      <c r="G771" s="234"/>
      <c r="H771" s="234"/>
      <c r="I771" s="234"/>
      <c r="J771" s="246">
        <v>171314.64448972844</v>
      </c>
      <c r="K771" s="246"/>
      <c r="L771" s="234">
        <v>1.8157000000000001</v>
      </c>
      <c r="M771" s="234"/>
      <c r="N771" s="235">
        <v>38882</v>
      </c>
      <c r="O771" s="235"/>
      <c r="P771" s="235"/>
      <c r="Q771" s="234">
        <v>0.06</v>
      </c>
      <c r="R771" s="234"/>
      <c r="S771" s="234"/>
      <c r="T771" s="235">
        <f>+Q771*N771</f>
        <v>2332.92</v>
      </c>
      <c r="U771" s="235"/>
      <c r="V771" s="236"/>
    </row>
    <row r="772" spans="1:25" x14ac:dyDescent="0.3">
      <c r="A772" s="233"/>
      <c r="B772" s="234"/>
      <c r="C772" s="234"/>
      <c r="D772" s="234"/>
      <c r="E772" s="234"/>
      <c r="F772" s="234"/>
      <c r="G772" s="234"/>
      <c r="H772" s="234"/>
      <c r="I772" s="234"/>
      <c r="J772" s="234"/>
      <c r="K772" s="234"/>
      <c r="L772" s="234"/>
      <c r="M772" s="234"/>
      <c r="N772" s="234"/>
      <c r="O772" s="234"/>
      <c r="P772" s="234"/>
      <c r="Q772" s="234"/>
      <c r="R772" s="234"/>
      <c r="S772" s="234"/>
      <c r="T772" s="235"/>
      <c r="U772" s="235"/>
      <c r="V772" s="236"/>
    </row>
    <row r="773" spans="1:25" x14ac:dyDescent="0.3">
      <c r="A773" s="233"/>
      <c r="B773" s="234"/>
      <c r="C773" s="234"/>
      <c r="D773" s="234"/>
      <c r="E773" s="234"/>
      <c r="F773" s="234"/>
      <c r="G773" s="234"/>
      <c r="H773" s="234"/>
      <c r="I773" s="234"/>
      <c r="J773" s="234"/>
      <c r="K773" s="234"/>
      <c r="L773" s="234"/>
      <c r="M773" s="234"/>
      <c r="N773" s="234"/>
      <c r="O773" s="234"/>
      <c r="P773" s="234"/>
      <c r="Q773" s="234"/>
      <c r="R773" s="234"/>
      <c r="S773" s="234"/>
      <c r="T773" s="235"/>
      <c r="U773" s="235"/>
      <c r="V773" s="236"/>
    </row>
    <row r="774" spans="1:25" x14ac:dyDescent="0.3">
      <c r="A774" s="237" t="s">
        <v>21</v>
      </c>
      <c r="B774" s="238"/>
      <c r="C774" s="238"/>
      <c r="D774" s="238"/>
      <c r="E774" s="238"/>
      <c r="F774" s="238"/>
      <c r="G774" s="238"/>
      <c r="H774" s="238"/>
      <c r="I774" s="238"/>
      <c r="J774" s="238"/>
      <c r="K774" s="238"/>
      <c r="L774" s="238"/>
      <c r="M774" s="238"/>
      <c r="N774" s="238"/>
      <c r="O774" s="238"/>
      <c r="P774" s="238"/>
      <c r="Q774" s="238"/>
      <c r="R774" s="238"/>
      <c r="S774" s="238"/>
      <c r="T774" s="235">
        <f>+T771</f>
        <v>2332.92</v>
      </c>
      <c r="U774" s="235"/>
      <c r="V774" s="236"/>
    </row>
    <row r="775" spans="1:25" ht="14.5" x14ac:dyDescent="0.35">
      <c r="A775" s="239" t="s">
        <v>35</v>
      </c>
      <c r="B775" s="240"/>
      <c r="C775" s="240"/>
      <c r="D775" s="240"/>
      <c r="E775" s="240"/>
      <c r="F775" s="240"/>
      <c r="G775" s="240"/>
      <c r="H775" s="240"/>
      <c r="I775" s="240"/>
      <c r="J775" s="240"/>
      <c r="K775" s="240"/>
      <c r="L775" s="240"/>
      <c r="M775" s="240"/>
      <c r="N775" s="240"/>
      <c r="O775" s="240"/>
      <c r="P775" s="240"/>
      <c r="Q775" s="240"/>
      <c r="R775" s="240"/>
      <c r="S775" s="240"/>
      <c r="T775" s="241">
        <f>ROUND(T774+T767+T760+T751,0)</f>
        <v>8189</v>
      </c>
      <c r="U775" s="241"/>
      <c r="V775" s="242"/>
    </row>
    <row r="776" spans="1:25" ht="14.5" x14ac:dyDescent="0.35">
      <c r="A776" s="19" t="s">
        <v>36</v>
      </c>
      <c r="B776" s="44">
        <f>+'CARGA PRESTACIONAL'!$E$40</f>
        <v>0.26950000000000002</v>
      </c>
      <c r="C776" s="20"/>
      <c r="D776" s="21"/>
      <c r="E776" s="22"/>
      <c r="F776" s="20"/>
      <c r="G776" s="20"/>
      <c r="H776" s="20"/>
      <c r="I776" s="20"/>
      <c r="J776" s="20"/>
      <c r="K776" s="20"/>
      <c r="L776" s="20"/>
      <c r="M776" s="21"/>
      <c r="N776" s="23"/>
      <c r="O776" s="23"/>
      <c r="P776" s="23"/>
      <c r="Q776" s="23"/>
      <c r="R776" s="23"/>
      <c r="S776" s="23" t="s">
        <v>37</v>
      </c>
      <c r="T776" s="241">
        <f>+T775*B776</f>
        <v>2206.9355</v>
      </c>
      <c r="U776" s="241"/>
      <c r="V776" s="242"/>
    </row>
    <row r="777" spans="1:25" ht="14.5" x14ac:dyDescent="0.35">
      <c r="A777" s="226" t="s">
        <v>38</v>
      </c>
      <c r="B777" s="227"/>
      <c r="C777" s="227"/>
      <c r="D777" s="227"/>
      <c r="E777" s="227"/>
      <c r="F777" s="227"/>
      <c r="G777" s="227"/>
      <c r="H777" s="227"/>
      <c r="I777" s="227"/>
      <c r="J777" s="227"/>
      <c r="K777" s="227"/>
      <c r="L777" s="227"/>
      <c r="M777" s="227"/>
      <c r="N777" s="227"/>
      <c r="O777" s="227"/>
      <c r="P777" s="227"/>
      <c r="Q777" s="227"/>
      <c r="R777" s="227"/>
      <c r="S777" s="227"/>
      <c r="T777" s="228">
        <f>+T776+T775</f>
        <v>10395.9355</v>
      </c>
      <c r="U777" s="228"/>
      <c r="V777" s="229"/>
    </row>
    <row r="778" spans="1:25" ht="14.5" x14ac:dyDescent="0.35">
      <c r="A778" s="226" t="s">
        <v>39</v>
      </c>
      <c r="B778" s="227"/>
      <c r="C778" s="227"/>
      <c r="D778" s="227"/>
      <c r="E778" s="227"/>
      <c r="F778" s="227"/>
      <c r="G778" s="227"/>
      <c r="H778" s="227"/>
      <c r="I778" s="227"/>
      <c r="J778" s="227"/>
      <c r="K778" s="227"/>
      <c r="L778" s="227"/>
      <c r="M778" s="227"/>
      <c r="N778" s="227"/>
      <c r="O778" s="227"/>
      <c r="P778" s="227"/>
      <c r="Q778" s="227"/>
      <c r="R778" s="227"/>
      <c r="S778" s="227"/>
      <c r="T778" s="228">
        <f>ROUND(T777*T744,0)</f>
        <v>959129</v>
      </c>
      <c r="U778" s="228"/>
      <c r="V778" s="229"/>
    </row>
    <row r="779" spans="1:25" ht="14.5" x14ac:dyDescent="0.35">
      <c r="A779" s="24"/>
      <c r="B779" s="52"/>
      <c r="C779" s="52"/>
      <c r="D779" s="52"/>
      <c r="E779" s="52"/>
      <c r="F779" s="52"/>
      <c r="G779" s="52"/>
      <c r="H779" s="52"/>
      <c r="I779" s="52"/>
      <c r="J779" s="52"/>
      <c r="K779" s="52"/>
      <c r="L779" s="52"/>
      <c r="M779" s="52"/>
      <c r="N779" s="52"/>
      <c r="O779" s="52"/>
      <c r="P779" s="52"/>
      <c r="Q779" s="52"/>
      <c r="R779" s="52"/>
      <c r="S779" s="52"/>
      <c r="T779" s="53"/>
      <c r="U779" s="53"/>
      <c r="V779" s="38"/>
    </row>
    <row r="780" spans="1:25" ht="24" customHeight="1" x14ac:dyDescent="0.3">
      <c r="A780" s="230" t="s">
        <v>348</v>
      </c>
      <c r="B780" s="231"/>
      <c r="C780" s="231"/>
      <c r="D780" s="231"/>
      <c r="E780" s="231"/>
      <c r="F780" s="231"/>
      <c r="G780" s="231"/>
      <c r="H780" s="231"/>
      <c r="I780" s="231"/>
      <c r="J780" s="231"/>
      <c r="K780" s="231"/>
      <c r="L780" s="231"/>
      <c r="M780" s="231"/>
      <c r="N780" s="231"/>
      <c r="O780" s="231"/>
      <c r="P780" s="231"/>
      <c r="Q780" s="231"/>
      <c r="R780" s="231"/>
      <c r="S780" s="231"/>
      <c r="T780" s="231"/>
      <c r="U780" s="231"/>
      <c r="V780" s="232"/>
      <c r="W780" s="7"/>
      <c r="X780" s="7"/>
      <c r="Y780" s="46"/>
    </row>
    <row r="781" spans="1:25" x14ac:dyDescent="0.3">
      <c r="A781" s="25"/>
      <c r="B781" s="26"/>
      <c r="C781" s="26"/>
      <c r="D781" s="26"/>
      <c r="E781" s="26"/>
      <c r="F781" s="26"/>
      <c r="G781" s="26"/>
      <c r="H781" s="26"/>
      <c r="I781" s="26"/>
      <c r="J781" s="26"/>
      <c r="K781" s="26"/>
      <c r="L781" s="26"/>
      <c r="M781" s="26"/>
      <c r="N781" s="26"/>
      <c r="O781" s="26"/>
      <c r="P781" s="26"/>
      <c r="Q781" s="26"/>
      <c r="R781" s="26"/>
      <c r="S781" s="27"/>
      <c r="T781" s="54"/>
      <c r="U781" s="54"/>
      <c r="V781" s="40"/>
      <c r="W781" s="7"/>
      <c r="X781" s="7"/>
      <c r="Y781" s="7"/>
    </row>
    <row r="782" spans="1:25" ht="22.5" customHeight="1" x14ac:dyDescent="0.3">
      <c r="A782" s="25"/>
      <c r="B782" s="26"/>
      <c r="C782" s="26"/>
      <c r="D782" s="55"/>
      <c r="E782" s="28" t="s">
        <v>40</v>
      </c>
      <c r="F782" s="29"/>
      <c r="G782" s="29"/>
      <c r="H782" s="29"/>
      <c r="I782" s="29"/>
      <c r="J782" s="29"/>
      <c r="K782" s="29"/>
      <c r="L782" s="29"/>
      <c r="M782" s="30"/>
      <c r="N782" s="56"/>
      <c r="O782" s="56"/>
      <c r="P782" s="26"/>
      <c r="Q782" s="26"/>
      <c r="R782" s="26"/>
      <c r="S782" s="27"/>
      <c r="T782" s="54"/>
      <c r="U782" s="54"/>
      <c r="V782" s="40"/>
      <c r="W782" s="7"/>
      <c r="X782" s="7"/>
      <c r="Y782" s="47"/>
    </row>
    <row r="783" spans="1:25" x14ac:dyDescent="0.3">
      <c r="A783" s="25"/>
      <c r="B783" s="26"/>
      <c r="C783" s="26"/>
      <c r="D783" s="55"/>
      <c r="E783" s="57"/>
      <c r="F783" s="58"/>
      <c r="G783" s="156" t="s">
        <v>344</v>
      </c>
      <c r="H783" s="156"/>
      <c r="I783" s="156"/>
      <c r="J783" s="156"/>
      <c r="K783" s="58"/>
      <c r="L783" s="58"/>
      <c r="M783" s="56"/>
      <c r="N783" s="56"/>
      <c r="O783" s="56"/>
      <c r="P783" s="26"/>
      <c r="Q783" s="26"/>
      <c r="R783" s="26"/>
      <c r="S783" s="27"/>
      <c r="T783" s="54"/>
      <c r="U783" s="54"/>
      <c r="V783" s="40"/>
      <c r="W783" s="7"/>
      <c r="X783" s="7"/>
      <c r="Y783" s="7"/>
    </row>
    <row r="784" spans="1:25" x14ac:dyDescent="0.3">
      <c r="A784" s="25"/>
      <c r="B784" s="26"/>
      <c r="C784" s="26"/>
      <c r="D784" s="26"/>
      <c r="E784" s="225" t="s">
        <v>349</v>
      </c>
      <c r="F784" s="225"/>
      <c r="G784" s="225"/>
      <c r="H784" s="225"/>
      <c r="I784" s="225"/>
      <c r="J784" s="225"/>
      <c r="K784" s="225"/>
      <c r="L784" s="225"/>
      <c r="M784" s="225"/>
      <c r="N784" s="31"/>
      <c r="O784" s="31"/>
      <c r="P784" s="26"/>
      <c r="Q784" s="26"/>
      <c r="R784" s="26"/>
      <c r="S784" s="27"/>
      <c r="T784" s="54"/>
      <c r="U784" s="54"/>
      <c r="V784" s="40"/>
      <c r="W784" s="7"/>
      <c r="X784" s="7"/>
      <c r="Y784" s="7"/>
    </row>
    <row r="785" spans="1:22" ht="13.5" thickBot="1" x14ac:dyDescent="0.35">
      <c r="A785" s="59"/>
      <c r="B785" s="60"/>
      <c r="C785" s="32"/>
      <c r="D785" s="32"/>
      <c r="E785" s="32"/>
      <c r="F785" s="61"/>
      <c r="G785" s="61"/>
      <c r="H785" s="61"/>
      <c r="I785" s="61"/>
      <c r="J785" s="61"/>
      <c r="K785" s="61"/>
      <c r="L785" s="32"/>
      <c r="M785" s="32"/>
      <c r="N785" s="32"/>
      <c r="O785" s="32"/>
      <c r="P785" s="32"/>
      <c r="Q785" s="32"/>
      <c r="R785" s="32"/>
      <c r="S785" s="32"/>
      <c r="T785" s="62"/>
      <c r="U785" s="62"/>
      <c r="V785" s="42"/>
    </row>
    <row r="786" spans="1:22" ht="13.5" thickBot="1" x14ac:dyDescent="0.35"/>
    <row r="787" spans="1:22" x14ac:dyDescent="0.3">
      <c r="A787" s="280"/>
      <c r="B787" s="281"/>
      <c r="C787" s="281"/>
      <c r="D787" s="282"/>
      <c r="E787" s="289" t="s">
        <v>0</v>
      </c>
      <c r="F787" s="290"/>
      <c r="G787" s="290"/>
      <c r="H787" s="290"/>
      <c r="I787" s="290"/>
      <c r="J787" s="290"/>
      <c r="K787" s="290"/>
      <c r="L787" s="290"/>
      <c r="M787" s="290"/>
      <c r="N787" s="290"/>
      <c r="O787" s="290"/>
      <c r="P787" s="290"/>
      <c r="Q787" s="290"/>
      <c r="R787" s="290"/>
      <c r="S787" s="291"/>
      <c r="T787" s="295" t="s">
        <v>41</v>
      </c>
      <c r="U787" s="296"/>
      <c r="V787" s="297"/>
    </row>
    <row r="788" spans="1:22" ht="21" customHeight="1" thickBot="1" x14ac:dyDescent="0.35">
      <c r="A788" s="283"/>
      <c r="B788" s="284"/>
      <c r="C788" s="284"/>
      <c r="D788" s="285"/>
      <c r="E788" s="292"/>
      <c r="F788" s="293"/>
      <c r="G788" s="293"/>
      <c r="H788" s="293"/>
      <c r="I788" s="293"/>
      <c r="J788" s="293"/>
      <c r="K788" s="293"/>
      <c r="L788" s="293"/>
      <c r="M788" s="293"/>
      <c r="N788" s="293"/>
      <c r="O788" s="293"/>
      <c r="P788" s="293"/>
      <c r="Q788" s="293"/>
      <c r="R788" s="293"/>
      <c r="S788" s="294"/>
      <c r="T788" s="298"/>
      <c r="U788" s="299"/>
      <c r="V788" s="300"/>
    </row>
    <row r="789" spans="1:22" ht="15" thickBot="1" x14ac:dyDescent="0.4">
      <c r="A789" s="283"/>
      <c r="B789" s="284"/>
      <c r="C789" s="284"/>
      <c r="D789" s="285"/>
      <c r="E789" s="301"/>
      <c r="F789" s="302"/>
      <c r="G789" s="302"/>
      <c r="H789" s="302"/>
      <c r="I789" s="302"/>
      <c r="J789" s="302"/>
      <c r="K789" s="302"/>
      <c r="L789" s="302"/>
      <c r="M789" s="302"/>
      <c r="N789" s="302"/>
      <c r="O789" s="302"/>
      <c r="P789" s="302"/>
      <c r="Q789" s="302"/>
      <c r="R789" s="302"/>
      <c r="S789" s="302"/>
      <c r="T789" s="302"/>
      <c r="U789" s="302"/>
      <c r="V789" s="303"/>
    </row>
    <row r="790" spans="1:22" ht="15" thickBot="1" x14ac:dyDescent="0.35">
      <c r="A790" s="283"/>
      <c r="B790" s="284"/>
      <c r="C790" s="284"/>
      <c r="D790" s="285"/>
      <c r="E790" s="304" t="s">
        <v>360</v>
      </c>
      <c r="F790" s="305"/>
      <c r="G790" s="305"/>
      <c r="H790" s="305"/>
      <c r="I790" s="305"/>
      <c r="J790" s="305"/>
      <c r="K790" s="305"/>
      <c r="L790" s="305"/>
      <c r="M790" s="305"/>
      <c r="N790" s="305"/>
      <c r="O790" s="305"/>
      <c r="P790" s="305"/>
      <c r="Q790" s="305"/>
      <c r="R790" s="305"/>
      <c r="S790" s="305"/>
      <c r="T790" s="305"/>
      <c r="U790" s="305"/>
      <c r="V790" s="306"/>
    </row>
    <row r="791" spans="1:22" ht="28.5" customHeight="1" thickBot="1" x14ac:dyDescent="0.35">
      <c r="A791" s="286"/>
      <c r="B791" s="287"/>
      <c r="C791" s="287"/>
      <c r="D791" s="288"/>
      <c r="E791" s="307"/>
      <c r="F791" s="308"/>
      <c r="G791" s="308"/>
      <c r="H791" s="308"/>
      <c r="I791" s="308"/>
      <c r="J791" s="308"/>
      <c r="K791" s="308"/>
      <c r="L791" s="308"/>
      <c r="M791" s="308"/>
      <c r="N791" s="308"/>
      <c r="O791" s="308"/>
      <c r="P791" s="308"/>
      <c r="Q791" s="308"/>
      <c r="R791" s="308"/>
      <c r="S791" s="308"/>
      <c r="T791" s="308"/>
      <c r="U791" s="308"/>
      <c r="V791" s="309"/>
    </row>
    <row r="792" spans="1:22" ht="14.5" x14ac:dyDescent="0.35">
      <c r="A792" s="310" t="s">
        <v>1</v>
      </c>
      <c r="B792" s="311"/>
      <c r="C792" s="311"/>
      <c r="D792" s="311"/>
      <c r="E792" s="311"/>
      <c r="F792" s="311"/>
      <c r="G792" s="311"/>
      <c r="H792" s="311"/>
      <c r="I792" s="311"/>
      <c r="J792" s="311"/>
      <c r="K792" s="311"/>
      <c r="L792" s="311"/>
      <c r="M792" s="311"/>
      <c r="N792" s="311"/>
      <c r="O792" s="311"/>
      <c r="P792" s="311"/>
      <c r="Q792" s="311"/>
      <c r="R792" s="311"/>
      <c r="S792" s="311"/>
      <c r="T792" s="311"/>
      <c r="U792" s="311"/>
      <c r="V792" s="312"/>
    </row>
    <row r="793" spans="1:22" x14ac:dyDescent="0.3">
      <c r="A793" s="313" t="s">
        <v>2</v>
      </c>
      <c r="B793" s="314"/>
      <c r="C793" s="314"/>
      <c r="D793" s="314"/>
      <c r="E793" s="5" t="s">
        <v>3</v>
      </c>
      <c r="F793" s="6"/>
      <c r="G793" s="6"/>
      <c r="H793" s="6"/>
      <c r="I793" s="6"/>
      <c r="J793" s="315" t="s">
        <v>4</v>
      </c>
      <c r="K793" s="315"/>
      <c r="L793" s="315"/>
      <c r="M793" s="315"/>
      <c r="N793" s="315"/>
      <c r="O793" s="315"/>
      <c r="P793" s="315" t="s">
        <v>5</v>
      </c>
      <c r="Q793" s="315"/>
      <c r="R793" s="315"/>
      <c r="S793" s="315"/>
      <c r="T793" s="315"/>
      <c r="U793" s="315"/>
      <c r="V793" s="316"/>
    </row>
    <row r="794" spans="1:22" ht="45.75" customHeight="1" x14ac:dyDescent="0.3">
      <c r="A794" s="317" t="s">
        <v>6</v>
      </c>
      <c r="B794" s="318"/>
      <c r="C794" s="318"/>
      <c r="D794" s="319"/>
      <c r="E794" s="320" t="s">
        <v>359</v>
      </c>
      <c r="F794" s="320"/>
      <c r="G794" s="320"/>
      <c r="H794" s="320"/>
      <c r="I794" s="320"/>
      <c r="J794" s="320"/>
      <c r="K794" s="320"/>
      <c r="L794" s="320"/>
      <c r="M794" s="320"/>
      <c r="N794" s="320"/>
      <c r="O794" s="320"/>
      <c r="P794" s="320"/>
      <c r="Q794" s="320"/>
      <c r="R794" s="320"/>
      <c r="S794" s="320"/>
      <c r="T794" s="320"/>
      <c r="U794" s="320"/>
      <c r="V794" s="321"/>
    </row>
    <row r="795" spans="1:22" x14ac:dyDescent="0.3">
      <c r="A795" s="322" t="s">
        <v>7</v>
      </c>
      <c r="B795" s="323"/>
      <c r="C795" s="323"/>
      <c r="D795" s="323"/>
      <c r="E795" s="324"/>
      <c r="F795" s="324"/>
      <c r="G795" s="324"/>
      <c r="H795" s="324"/>
      <c r="I795" s="324"/>
      <c r="J795" s="324"/>
      <c r="K795" s="324"/>
      <c r="L795" s="324"/>
      <c r="M795" s="324"/>
      <c r="N795" s="324"/>
      <c r="O795" s="324"/>
      <c r="P795" s="324"/>
      <c r="Q795" s="324"/>
      <c r="R795" s="324"/>
      <c r="S795" s="324"/>
      <c r="T795" s="324"/>
      <c r="U795" s="324"/>
      <c r="V795" s="325"/>
    </row>
    <row r="796" spans="1:22" x14ac:dyDescent="0.3">
      <c r="A796" s="322" t="s">
        <v>8</v>
      </c>
      <c r="B796" s="323"/>
      <c r="C796" s="323"/>
      <c r="D796" s="323"/>
      <c r="E796" s="324"/>
      <c r="F796" s="324"/>
      <c r="G796" s="324"/>
      <c r="H796" s="324"/>
      <c r="I796" s="324"/>
      <c r="J796" s="324"/>
      <c r="K796" s="324"/>
      <c r="L796" s="324"/>
      <c r="M796" s="324"/>
      <c r="N796" s="324"/>
      <c r="O796" s="324"/>
      <c r="P796" s="324"/>
      <c r="Q796" s="324"/>
      <c r="R796" s="324"/>
      <c r="S796" s="324"/>
      <c r="T796" s="324"/>
      <c r="U796" s="324"/>
      <c r="V796" s="325"/>
    </row>
    <row r="797" spans="1:22" x14ac:dyDescent="0.3">
      <c r="A797" s="322" t="s">
        <v>9</v>
      </c>
      <c r="B797" s="323"/>
      <c r="C797" s="323"/>
      <c r="D797" s="323"/>
      <c r="E797" s="324"/>
      <c r="F797" s="324"/>
      <c r="G797" s="324"/>
      <c r="H797" s="324"/>
      <c r="I797" s="324"/>
      <c r="J797" s="324"/>
      <c r="K797" s="324"/>
      <c r="L797" s="324"/>
      <c r="M797" s="324"/>
      <c r="N797" s="324"/>
      <c r="O797" s="324"/>
      <c r="P797" s="324"/>
      <c r="Q797" s="324"/>
      <c r="R797" s="324"/>
      <c r="S797" s="324"/>
      <c r="T797" s="324"/>
      <c r="U797" s="324"/>
      <c r="V797" s="325"/>
    </row>
    <row r="798" spans="1:22" x14ac:dyDescent="0.3">
      <c r="A798" s="9"/>
      <c r="B798" s="10"/>
      <c r="C798" s="10"/>
      <c r="D798" s="48"/>
      <c r="E798" s="48"/>
      <c r="F798" s="48"/>
      <c r="G798" s="48"/>
      <c r="H798" s="48"/>
      <c r="I798" s="48"/>
      <c r="J798" s="48"/>
      <c r="K798" s="48"/>
      <c r="L798" s="48"/>
      <c r="M798" s="48"/>
      <c r="N798" s="48"/>
      <c r="O798" s="48"/>
      <c r="P798" s="48"/>
      <c r="Q798" s="48"/>
      <c r="R798" s="48"/>
      <c r="S798" s="48"/>
      <c r="T798" s="49"/>
      <c r="U798" s="49"/>
      <c r="V798" s="34"/>
    </row>
    <row r="799" spans="1:22" ht="14.5" x14ac:dyDescent="0.35">
      <c r="A799" s="263" t="s">
        <v>10</v>
      </c>
      <c r="B799" s="264"/>
      <c r="C799" s="264"/>
      <c r="D799" s="264"/>
      <c r="E799" s="264"/>
      <c r="F799" s="264"/>
      <c r="G799" s="264"/>
      <c r="H799" s="264"/>
      <c r="I799" s="264"/>
      <c r="J799" s="264"/>
      <c r="K799" s="264"/>
      <c r="L799" s="264"/>
      <c r="M799" s="264"/>
      <c r="N799" s="264"/>
      <c r="O799" s="264"/>
      <c r="P799" s="264"/>
      <c r="Q799" s="264"/>
      <c r="R799" s="264"/>
      <c r="S799" s="264"/>
      <c r="T799" s="264"/>
      <c r="U799" s="264"/>
      <c r="V799" s="265"/>
    </row>
    <row r="800" spans="1:22" x14ac:dyDescent="0.3">
      <c r="A800" s="266" t="s">
        <v>11</v>
      </c>
      <c r="B800" s="267"/>
      <c r="C800" s="267" t="s">
        <v>12</v>
      </c>
      <c r="D800" s="267"/>
      <c r="E800" s="267"/>
      <c r="F800" s="267"/>
      <c r="G800" s="267"/>
      <c r="H800" s="267"/>
      <c r="I800" s="267"/>
      <c r="J800" s="267"/>
      <c r="K800" s="267"/>
      <c r="L800" s="267"/>
      <c r="M800" s="267"/>
      <c r="N800" s="267"/>
      <c r="O800" s="267"/>
      <c r="P800" s="267"/>
      <c r="Q800" s="267"/>
      <c r="R800" s="267" t="s">
        <v>13</v>
      </c>
      <c r="S800" s="267"/>
      <c r="T800" s="268" t="s">
        <v>14</v>
      </c>
      <c r="U800" s="268"/>
      <c r="V800" s="269"/>
    </row>
    <row r="801" spans="1:22" ht="14.5" x14ac:dyDescent="0.35">
      <c r="A801" s="328">
        <v>15</v>
      </c>
      <c r="B801" s="329"/>
      <c r="C801" s="330" t="s">
        <v>250</v>
      </c>
      <c r="D801" s="331"/>
      <c r="E801" s="331"/>
      <c r="F801" s="331"/>
      <c r="G801" s="331"/>
      <c r="H801" s="331"/>
      <c r="I801" s="331"/>
      <c r="J801" s="331"/>
      <c r="K801" s="331"/>
      <c r="L801" s="331"/>
      <c r="M801" s="331"/>
      <c r="N801" s="331"/>
      <c r="O801" s="331"/>
      <c r="P801" s="331"/>
      <c r="Q801" s="331"/>
      <c r="R801" s="331" t="s">
        <v>53</v>
      </c>
      <c r="S801" s="331"/>
      <c r="T801" s="332">
        <v>23.07</v>
      </c>
      <c r="U801" s="332"/>
      <c r="V801" s="333"/>
    </row>
    <row r="802" spans="1:22" x14ac:dyDescent="0.3">
      <c r="A802" s="11"/>
      <c r="B802" s="50"/>
      <c r="C802" s="50"/>
      <c r="D802" s="50"/>
      <c r="E802" s="50"/>
      <c r="F802" s="50"/>
      <c r="G802" s="50"/>
      <c r="H802" s="50"/>
      <c r="I802" s="50"/>
      <c r="J802" s="50"/>
      <c r="K802" s="50"/>
      <c r="L802" s="50"/>
      <c r="M802" s="50"/>
      <c r="N802" s="50"/>
      <c r="O802" s="50"/>
      <c r="P802" s="50"/>
      <c r="Q802" s="50"/>
      <c r="R802" s="50"/>
      <c r="S802" s="50"/>
      <c r="T802" s="51"/>
      <c r="U802" s="51"/>
      <c r="V802" s="35"/>
    </row>
    <row r="803" spans="1:22" x14ac:dyDescent="0.3">
      <c r="A803" s="243" t="s">
        <v>15</v>
      </c>
      <c r="B803" s="244"/>
      <c r="C803" s="244"/>
      <c r="D803" s="244"/>
      <c r="E803" s="244"/>
      <c r="F803" s="244"/>
      <c r="G803" s="244"/>
      <c r="H803" s="244"/>
      <c r="I803" s="244"/>
      <c r="J803" s="244"/>
      <c r="K803" s="244"/>
      <c r="L803" s="244"/>
      <c r="M803" s="244"/>
      <c r="N803" s="244"/>
      <c r="O803" s="244"/>
      <c r="P803" s="244"/>
      <c r="Q803" s="244"/>
      <c r="R803" s="244"/>
      <c r="S803" s="244"/>
      <c r="T803" s="244"/>
      <c r="U803" s="244"/>
      <c r="V803" s="245"/>
    </row>
    <row r="804" spans="1:22" x14ac:dyDescent="0.3">
      <c r="A804" s="233" t="s">
        <v>12</v>
      </c>
      <c r="B804" s="234"/>
      <c r="C804" s="234"/>
      <c r="D804" s="234"/>
      <c r="E804" s="234"/>
      <c r="F804" s="234"/>
      <c r="G804" s="234"/>
      <c r="H804" s="234" t="s">
        <v>16</v>
      </c>
      <c r="I804" s="234"/>
      <c r="J804" s="234"/>
      <c r="K804" s="234" t="s">
        <v>17</v>
      </c>
      <c r="L804" s="234"/>
      <c r="M804" s="234"/>
      <c r="N804" s="234"/>
      <c r="O804" s="234" t="s">
        <v>18</v>
      </c>
      <c r="P804" s="234"/>
      <c r="Q804" s="234"/>
      <c r="R804" s="234" t="s">
        <v>19</v>
      </c>
      <c r="S804" s="234"/>
      <c r="T804" s="235" t="s">
        <v>20</v>
      </c>
      <c r="U804" s="235"/>
      <c r="V804" s="236"/>
    </row>
    <row r="805" spans="1:22" x14ac:dyDescent="0.3">
      <c r="A805" s="341" t="s">
        <v>140</v>
      </c>
      <c r="B805" s="341"/>
      <c r="C805" s="341"/>
      <c r="D805" s="341"/>
      <c r="E805" s="341"/>
      <c r="F805" s="341"/>
      <c r="G805" s="342"/>
      <c r="H805" s="234"/>
      <c r="I805" s="234"/>
      <c r="J805" s="234"/>
      <c r="K805" s="234"/>
      <c r="L805" s="234"/>
      <c r="M805" s="234"/>
      <c r="N805" s="234"/>
      <c r="O805" s="246">
        <v>100000</v>
      </c>
      <c r="P805" s="246"/>
      <c r="Q805" s="246"/>
      <c r="R805" s="343">
        <v>3.9E-2</v>
      </c>
      <c r="S805" s="344"/>
      <c r="T805" s="338">
        <f>+R805*O805</f>
        <v>3900</v>
      </c>
      <c r="U805" s="339"/>
      <c r="V805" s="340"/>
    </row>
    <row r="806" spans="1:22" x14ac:dyDescent="0.3">
      <c r="A806" s="341" t="s">
        <v>141</v>
      </c>
      <c r="B806" s="341"/>
      <c r="C806" s="341"/>
      <c r="D806" s="341"/>
      <c r="E806" s="341"/>
      <c r="F806" s="341"/>
      <c r="G806" s="342"/>
      <c r="H806" s="234"/>
      <c r="I806" s="234"/>
      <c r="J806" s="234"/>
      <c r="K806" s="234"/>
      <c r="L806" s="234"/>
      <c r="M806" s="234"/>
      <c r="N806" s="234"/>
      <c r="O806" s="246">
        <v>160000</v>
      </c>
      <c r="P806" s="246"/>
      <c r="Q806" s="246"/>
      <c r="R806" s="343">
        <v>3.9E-2</v>
      </c>
      <c r="S806" s="344"/>
      <c r="T806" s="338">
        <f>+O806*R806</f>
        <v>6240</v>
      </c>
      <c r="U806" s="339"/>
      <c r="V806" s="340"/>
    </row>
    <row r="807" spans="1:22" x14ac:dyDescent="0.3">
      <c r="A807" s="341" t="s">
        <v>142</v>
      </c>
      <c r="B807" s="341"/>
      <c r="C807" s="341"/>
      <c r="D807" s="341"/>
      <c r="E807" s="341"/>
      <c r="F807" s="341"/>
      <c r="G807" s="342"/>
      <c r="H807" s="234"/>
      <c r="I807" s="234"/>
      <c r="J807" s="234"/>
      <c r="K807" s="234"/>
      <c r="L807" s="234"/>
      <c r="M807" s="234"/>
      <c r="N807" s="234"/>
      <c r="O807" s="246">
        <v>60000</v>
      </c>
      <c r="P807" s="246"/>
      <c r="Q807" s="246"/>
      <c r="R807" s="343">
        <v>3.9E-2</v>
      </c>
      <c r="S807" s="344"/>
      <c r="T807" s="338">
        <f>+R807*O807</f>
        <v>2340</v>
      </c>
      <c r="U807" s="339"/>
      <c r="V807" s="340"/>
    </row>
    <row r="808" spans="1:22" x14ac:dyDescent="0.3">
      <c r="A808" s="341" t="s">
        <v>120</v>
      </c>
      <c r="B808" s="341"/>
      <c r="C808" s="341"/>
      <c r="D808" s="341"/>
      <c r="E808" s="341"/>
      <c r="F808" s="341"/>
      <c r="G808" s="342"/>
      <c r="H808" s="234"/>
      <c r="I808" s="234"/>
      <c r="J808" s="234"/>
      <c r="K808" s="234"/>
      <c r="L808" s="234"/>
      <c r="M808" s="234"/>
      <c r="N808" s="234"/>
      <c r="O808" s="246"/>
      <c r="P808" s="246"/>
      <c r="Q808" s="246"/>
      <c r="R808" s="348">
        <v>0.03</v>
      </c>
      <c r="S808" s="348"/>
      <c r="T808" s="235">
        <f>+T830*R808</f>
        <v>1166.46</v>
      </c>
      <c r="U808" s="235"/>
      <c r="V808" s="236"/>
    </row>
    <row r="809" spans="1:22" x14ac:dyDescent="0.3">
      <c r="A809" s="233"/>
      <c r="B809" s="234"/>
      <c r="C809" s="234"/>
      <c r="D809" s="234"/>
      <c r="E809" s="234"/>
      <c r="F809" s="234"/>
      <c r="G809" s="234"/>
      <c r="H809" s="234"/>
      <c r="I809" s="234"/>
      <c r="J809" s="234"/>
      <c r="K809" s="234"/>
      <c r="L809" s="234"/>
      <c r="M809" s="234"/>
      <c r="N809" s="234"/>
      <c r="O809" s="246"/>
      <c r="P809" s="246"/>
      <c r="Q809" s="246"/>
      <c r="R809" s="347"/>
      <c r="S809" s="347"/>
      <c r="T809" s="235"/>
      <c r="U809" s="235"/>
      <c r="V809" s="236"/>
    </row>
    <row r="810" spans="1:22" x14ac:dyDescent="0.3">
      <c r="A810" s="237" t="s">
        <v>21</v>
      </c>
      <c r="B810" s="238"/>
      <c r="C810" s="238"/>
      <c r="D810" s="238"/>
      <c r="E810" s="238"/>
      <c r="F810" s="238"/>
      <c r="G810" s="238"/>
      <c r="H810" s="238"/>
      <c r="I810" s="238"/>
      <c r="J810" s="238"/>
      <c r="K810" s="238"/>
      <c r="L810" s="238"/>
      <c r="M810" s="238"/>
      <c r="N810" s="238"/>
      <c r="O810" s="238"/>
      <c r="P810" s="238"/>
      <c r="Q810" s="238"/>
      <c r="R810" s="238"/>
      <c r="S810" s="238"/>
      <c r="T810" s="235">
        <f>+SUM(T805:V809)</f>
        <v>13646.46</v>
      </c>
      <c r="U810" s="235"/>
      <c r="V810" s="236"/>
    </row>
    <row r="811" spans="1:22" x14ac:dyDescent="0.3">
      <c r="A811" s="12"/>
      <c r="B811" s="13"/>
      <c r="C811" s="13"/>
      <c r="D811" s="13"/>
      <c r="E811" s="13"/>
      <c r="F811" s="13"/>
      <c r="G811" s="13"/>
      <c r="H811" s="13"/>
      <c r="I811" s="13"/>
      <c r="J811" s="13"/>
      <c r="K811" s="13"/>
      <c r="L811" s="13"/>
      <c r="M811" s="13"/>
      <c r="N811" s="13"/>
      <c r="O811" s="13"/>
      <c r="P811" s="13"/>
      <c r="Q811" s="13"/>
      <c r="R811" s="13"/>
      <c r="S811" s="14"/>
      <c r="T811" s="36"/>
      <c r="U811" s="36"/>
      <c r="V811" s="37"/>
    </row>
    <row r="812" spans="1:22" x14ac:dyDescent="0.3">
      <c r="A812" s="243" t="s">
        <v>22</v>
      </c>
      <c r="B812" s="244"/>
      <c r="C812" s="244"/>
      <c r="D812" s="244"/>
      <c r="E812" s="244"/>
      <c r="F812" s="244"/>
      <c r="G812" s="244"/>
      <c r="H812" s="244"/>
      <c r="I812" s="244"/>
      <c r="J812" s="244"/>
      <c r="K812" s="244"/>
      <c r="L812" s="244"/>
      <c r="M812" s="244"/>
      <c r="N812" s="244"/>
      <c r="O812" s="244"/>
      <c r="P812" s="244"/>
      <c r="Q812" s="244"/>
      <c r="R812" s="244"/>
      <c r="S812" s="244"/>
      <c r="T812" s="244"/>
      <c r="U812" s="244"/>
      <c r="V812" s="245"/>
    </row>
    <row r="813" spans="1:22" x14ac:dyDescent="0.3">
      <c r="A813" s="259" t="s">
        <v>12</v>
      </c>
      <c r="B813" s="260"/>
      <c r="C813" s="260"/>
      <c r="D813" s="260"/>
      <c r="E813" s="260"/>
      <c r="F813" s="260"/>
      <c r="G813" s="260"/>
      <c r="H813" s="260"/>
      <c r="I813" s="260"/>
      <c r="J813" s="260"/>
      <c r="K813" s="260"/>
      <c r="L813" s="260"/>
      <c r="M813" s="260" t="s">
        <v>13</v>
      </c>
      <c r="N813" s="260"/>
      <c r="O813" s="260" t="s">
        <v>14</v>
      </c>
      <c r="P813" s="260"/>
      <c r="Q813" s="260" t="s">
        <v>23</v>
      </c>
      <c r="R813" s="260"/>
      <c r="S813" s="260"/>
      <c r="T813" s="261" t="s">
        <v>24</v>
      </c>
      <c r="U813" s="261"/>
      <c r="V813" s="262"/>
    </row>
    <row r="814" spans="1:22" x14ac:dyDescent="0.3">
      <c r="A814" s="326" t="s">
        <v>143</v>
      </c>
      <c r="B814" s="327"/>
      <c r="C814" s="327"/>
      <c r="D814" s="327"/>
      <c r="E814" s="327"/>
      <c r="F814" s="327"/>
      <c r="G814" s="327"/>
      <c r="H814" s="327"/>
      <c r="I814" s="327"/>
      <c r="J814" s="327"/>
      <c r="K814" s="327"/>
      <c r="L814" s="251"/>
      <c r="M814" s="260" t="s">
        <v>53</v>
      </c>
      <c r="N814" s="260"/>
      <c r="O814" s="334">
        <v>1.3</v>
      </c>
      <c r="P814" s="334"/>
      <c r="Q814" s="252">
        <v>46410</v>
      </c>
      <c r="R814" s="253"/>
      <c r="S814" s="254"/>
      <c r="T814" s="261">
        <f>+Q814*O814</f>
        <v>60333</v>
      </c>
      <c r="U814" s="261"/>
      <c r="V814" s="262"/>
    </row>
    <row r="815" spans="1:22" x14ac:dyDescent="0.3">
      <c r="A815" s="259"/>
      <c r="B815" s="260"/>
      <c r="C815" s="260"/>
      <c r="D815" s="260"/>
      <c r="E815" s="260"/>
      <c r="F815" s="260"/>
      <c r="G815" s="260"/>
      <c r="H815" s="260"/>
      <c r="I815" s="260"/>
      <c r="J815" s="260"/>
      <c r="K815" s="260"/>
      <c r="L815" s="260"/>
      <c r="M815" s="260"/>
      <c r="N815" s="260"/>
      <c r="O815" s="260"/>
      <c r="P815" s="260"/>
      <c r="Q815" s="252"/>
      <c r="R815" s="253"/>
      <c r="S815" s="254"/>
      <c r="T815" s="261"/>
      <c r="U815" s="261"/>
      <c r="V815" s="262"/>
    </row>
    <row r="816" spans="1:22" x14ac:dyDescent="0.3">
      <c r="A816" s="259"/>
      <c r="B816" s="260"/>
      <c r="C816" s="260"/>
      <c r="D816" s="260"/>
      <c r="E816" s="260"/>
      <c r="F816" s="260"/>
      <c r="G816" s="260"/>
      <c r="H816" s="260"/>
      <c r="I816" s="260"/>
      <c r="J816" s="260"/>
      <c r="K816" s="260"/>
      <c r="L816" s="260"/>
      <c r="M816" s="260"/>
      <c r="N816" s="260"/>
      <c r="O816" s="260"/>
      <c r="P816" s="260"/>
      <c r="Q816" s="252"/>
      <c r="R816" s="253"/>
      <c r="S816" s="254"/>
      <c r="T816" s="261"/>
      <c r="U816" s="261"/>
      <c r="V816" s="262"/>
    </row>
    <row r="817" spans="1:22" x14ac:dyDescent="0.3">
      <c r="A817" s="259"/>
      <c r="B817" s="260"/>
      <c r="C817" s="260"/>
      <c r="D817" s="260"/>
      <c r="E817" s="260"/>
      <c r="F817" s="260"/>
      <c r="G817" s="260"/>
      <c r="H817" s="260"/>
      <c r="I817" s="260"/>
      <c r="J817" s="260"/>
      <c r="K817" s="260"/>
      <c r="L817" s="260"/>
      <c r="M817" s="260"/>
      <c r="N817" s="260"/>
      <c r="O817" s="260"/>
      <c r="P817" s="260"/>
      <c r="Q817" s="252"/>
      <c r="R817" s="253"/>
      <c r="S817" s="254"/>
      <c r="T817" s="235"/>
      <c r="U817" s="235"/>
      <c r="V817" s="236"/>
    </row>
    <row r="818" spans="1:22" x14ac:dyDescent="0.3">
      <c r="A818" s="259"/>
      <c r="B818" s="260"/>
      <c r="C818" s="260"/>
      <c r="D818" s="260"/>
      <c r="E818" s="260"/>
      <c r="F818" s="260"/>
      <c r="G818" s="260"/>
      <c r="H818" s="260"/>
      <c r="I818" s="260"/>
      <c r="J818" s="260"/>
      <c r="K818" s="260"/>
      <c r="L818" s="260"/>
      <c r="M818" s="260"/>
      <c r="N818" s="260"/>
      <c r="O818" s="260"/>
      <c r="P818" s="260"/>
      <c r="Q818" s="252"/>
      <c r="R818" s="253"/>
      <c r="S818" s="254"/>
      <c r="T818" s="235"/>
      <c r="U818" s="235"/>
      <c r="V818" s="236"/>
    </row>
    <row r="819" spans="1:22" x14ac:dyDescent="0.3">
      <c r="T819" s="235">
        <f>+SUM(T814:V818)</f>
        <v>60333</v>
      </c>
      <c r="U819" s="235"/>
      <c r="V819" s="236"/>
    </row>
    <row r="820" spans="1:22" x14ac:dyDescent="0.3">
      <c r="A820" s="237" t="s">
        <v>21</v>
      </c>
      <c r="B820" s="238"/>
      <c r="C820" s="238"/>
      <c r="D820" s="238"/>
      <c r="E820" s="238"/>
      <c r="F820" s="238"/>
      <c r="G820" s="238"/>
      <c r="H820" s="238"/>
      <c r="I820" s="238"/>
      <c r="J820" s="238"/>
      <c r="K820" s="238"/>
      <c r="L820" s="238"/>
      <c r="M820" s="238"/>
      <c r="N820" s="238"/>
      <c r="O820" s="238"/>
      <c r="P820" s="238"/>
      <c r="Q820" s="238"/>
      <c r="R820" s="238"/>
      <c r="S820" s="238"/>
      <c r="T820" s="36"/>
      <c r="U820" s="36"/>
      <c r="V820" s="37"/>
    </row>
    <row r="821" spans="1:22" x14ac:dyDescent="0.3">
      <c r="A821" s="243" t="s">
        <v>25</v>
      </c>
      <c r="B821" s="244"/>
      <c r="C821" s="244"/>
      <c r="D821" s="244"/>
      <c r="E821" s="244"/>
      <c r="F821" s="244"/>
      <c r="G821" s="244"/>
      <c r="H821" s="244"/>
      <c r="I821" s="244"/>
      <c r="J821" s="244"/>
      <c r="K821" s="244"/>
      <c r="L821" s="244"/>
      <c r="M821" s="244"/>
      <c r="N821" s="244"/>
      <c r="O821" s="244"/>
      <c r="P821" s="244"/>
      <c r="Q821" s="244"/>
      <c r="R821" s="244"/>
      <c r="S821" s="244"/>
      <c r="T821" s="244"/>
      <c r="U821" s="244"/>
      <c r="V821" s="245"/>
    </row>
    <row r="822" spans="1:22" x14ac:dyDescent="0.3">
      <c r="A822" s="233" t="s">
        <v>26</v>
      </c>
      <c r="B822" s="234"/>
      <c r="C822" s="234"/>
      <c r="D822" s="234"/>
      <c r="E822" s="234"/>
      <c r="F822" s="234"/>
      <c r="G822" s="234"/>
      <c r="H822" s="234"/>
      <c r="I822" s="234"/>
      <c r="J822" s="234"/>
      <c r="K822" s="234" t="s">
        <v>27</v>
      </c>
      <c r="L822" s="234"/>
      <c r="M822" s="234" t="s">
        <v>28</v>
      </c>
      <c r="N822" s="234"/>
      <c r="O822" s="234" t="s">
        <v>29</v>
      </c>
      <c r="P822" s="234"/>
      <c r="Q822" s="234"/>
      <c r="R822" s="234" t="s">
        <v>30</v>
      </c>
      <c r="S822" s="234"/>
      <c r="T822" s="235" t="s">
        <v>20</v>
      </c>
      <c r="U822" s="235"/>
      <c r="V822" s="236"/>
    </row>
    <row r="823" spans="1:22" x14ac:dyDescent="0.3">
      <c r="A823" s="233" t="s">
        <v>251</v>
      </c>
      <c r="B823" s="234"/>
      <c r="C823" s="234"/>
      <c r="D823" s="234"/>
      <c r="E823" s="234"/>
      <c r="F823" s="234"/>
      <c r="G823" s="234"/>
      <c r="H823" s="234"/>
      <c r="I823" s="234"/>
      <c r="J823" s="234"/>
      <c r="K823" s="234">
        <v>1.05</v>
      </c>
      <c r="L823" s="234"/>
      <c r="M823" s="234">
        <v>15</v>
      </c>
      <c r="N823" s="234"/>
      <c r="O823" s="234" t="s">
        <v>127</v>
      </c>
      <c r="P823" s="234"/>
      <c r="Q823" s="234"/>
      <c r="R823" s="234">
        <v>1200</v>
      </c>
      <c r="S823" s="234"/>
      <c r="T823" s="235">
        <f>+R823*M823*K823</f>
        <v>18900</v>
      </c>
      <c r="U823" s="235"/>
      <c r="V823" s="236"/>
    </row>
    <row r="824" spans="1:22" x14ac:dyDescent="0.3">
      <c r="A824" s="233"/>
      <c r="B824" s="234"/>
      <c r="C824" s="234"/>
      <c r="D824" s="234"/>
      <c r="E824" s="234"/>
      <c r="F824" s="234"/>
      <c r="G824" s="234"/>
      <c r="H824" s="234"/>
      <c r="I824" s="234"/>
      <c r="J824" s="234"/>
      <c r="K824" s="234"/>
      <c r="L824" s="234"/>
      <c r="M824" s="234"/>
      <c r="N824" s="234"/>
      <c r="O824" s="234"/>
      <c r="P824" s="234"/>
      <c r="Q824" s="234"/>
      <c r="R824" s="234"/>
      <c r="S824" s="234"/>
      <c r="T824" s="235"/>
      <c r="U824" s="235"/>
      <c r="V824" s="236"/>
    </row>
    <row r="825" spans="1:22" x14ac:dyDescent="0.3">
      <c r="A825" s="233"/>
      <c r="B825" s="234"/>
      <c r="C825" s="234"/>
      <c r="D825" s="234"/>
      <c r="E825" s="234"/>
      <c r="F825" s="234"/>
      <c r="G825" s="234"/>
      <c r="H825" s="234"/>
      <c r="I825" s="234"/>
      <c r="J825" s="234"/>
      <c r="K825" s="234"/>
      <c r="L825" s="234"/>
      <c r="M825" s="234"/>
      <c r="N825" s="234"/>
      <c r="O825" s="234"/>
      <c r="P825" s="234"/>
      <c r="Q825" s="234"/>
      <c r="R825" s="234"/>
      <c r="S825" s="234"/>
      <c r="T825" s="235"/>
      <c r="U825" s="235"/>
      <c r="V825" s="236"/>
    </row>
    <row r="826" spans="1:22" x14ac:dyDescent="0.3">
      <c r="A826" s="237" t="s">
        <v>21</v>
      </c>
      <c r="B826" s="238"/>
      <c r="C826" s="238"/>
      <c r="D826" s="238"/>
      <c r="E826" s="238"/>
      <c r="F826" s="238"/>
      <c r="G826" s="238"/>
      <c r="H826" s="238"/>
      <c r="I826" s="238"/>
      <c r="J826" s="238"/>
      <c r="K826" s="238"/>
      <c r="L826" s="238"/>
      <c r="M826" s="238"/>
      <c r="N826" s="238"/>
      <c r="O826" s="238"/>
      <c r="P826" s="238"/>
      <c r="Q826" s="238"/>
      <c r="R826" s="238"/>
      <c r="S826" s="238"/>
      <c r="T826" s="235">
        <f>+T823</f>
        <v>18900</v>
      </c>
      <c r="U826" s="235"/>
      <c r="V826" s="236"/>
    </row>
    <row r="827" spans="1:22" x14ac:dyDescent="0.3">
      <c r="A827" s="12"/>
      <c r="B827" s="13"/>
      <c r="C827" s="13"/>
      <c r="D827" s="13"/>
      <c r="E827" s="13"/>
      <c r="F827" s="13"/>
      <c r="G827" s="13"/>
      <c r="H827" s="13"/>
      <c r="I827" s="13"/>
      <c r="J827" s="13"/>
      <c r="K827" s="13"/>
      <c r="L827" s="13"/>
      <c r="M827" s="13"/>
      <c r="N827" s="13"/>
      <c r="O827" s="13"/>
      <c r="P827" s="13"/>
      <c r="Q827" s="13"/>
      <c r="R827" s="13"/>
      <c r="S827" s="14"/>
      <c r="T827" s="36"/>
      <c r="U827" s="36"/>
      <c r="V827" s="37"/>
    </row>
    <row r="828" spans="1:22" x14ac:dyDescent="0.3">
      <c r="A828" s="243" t="s">
        <v>31</v>
      </c>
      <c r="B828" s="244"/>
      <c r="C828" s="244"/>
      <c r="D828" s="244"/>
      <c r="E828" s="244"/>
      <c r="F828" s="244"/>
      <c r="G828" s="244"/>
      <c r="H828" s="244"/>
      <c r="I828" s="244"/>
      <c r="J828" s="244"/>
      <c r="K828" s="244"/>
      <c r="L828" s="244"/>
      <c r="M828" s="244"/>
      <c r="N828" s="244"/>
      <c r="O828" s="244"/>
      <c r="P828" s="244"/>
      <c r="Q828" s="244"/>
      <c r="R828" s="244"/>
      <c r="S828" s="244"/>
      <c r="T828" s="244"/>
      <c r="U828" s="244"/>
      <c r="V828" s="245"/>
    </row>
    <row r="829" spans="1:22" x14ac:dyDescent="0.3">
      <c r="A829" s="233" t="s">
        <v>32</v>
      </c>
      <c r="B829" s="234"/>
      <c r="C829" s="234"/>
      <c r="D829" s="234"/>
      <c r="E829" s="234"/>
      <c r="F829" s="234"/>
      <c r="G829" s="234"/>
      <c r="H829" s="234"/>
      <c r="I829" s="234"/>
      <c r="J829" s="234" t="s">
        <v>33</v>
      </c>
      <c r="K829" s="234"/>
      <c r="L829" s="234" t="s">
        <v>34</v>
      </c>
      <c r="M829" s="234"/>
      <c r="N829" s="234" t="s">
        <v>54</v>
      </c>
      <c r="O829" s="234"/>
      <c r="P829" s="234"/>
      <c r="Q829" s="234" t="s">
        <v>19</v>
      </c>
      <c r="R829" s="234"/>
      <c r="S829" s="234"/>
      <c r="T829" s="235" t="s">
        <v>20</v>
      </c>
      <c r="U829" s="235"/>
      <c r="V829" s="236"/>
    </row>
    <row r="830" spans="1:22" x14ac:dyDescent="0.3">
      <c r="A830" s="233" t="s">
        <v>42</v>
      </c>
      <c r="B830" s="234"/>
      <c r="C830" s="234"/>
      <c r="D830" s="234"/>
      <c r="E830" s="234"/>
      <c r="F830" s="234"/>
      <c r="G830" s="234"/>
      <c r="H830" s="234"/>
      <c r="I830" s="234"/>
      <c r="J830" s="246">
        <v>171314.64448972844</v>
      </c>
      <c r="K830" s="246"/>
      <c r="L830" s="234">
        <v>1.8157000000000001</v>
      </c>
      <c r="M830" s="234"/>
      <c r="N830" s="235">
        <v>38882</v>
      </c>
      <c r="O830" s="235"/>
      <c r="P830" s="235"/>
      <c r="Q830" s="234">
        <v>1</v>
      </c>
      <c r="R830" s="234"/>
      <c r="S830" s="234"/>
      <c r="T830" s="235">
        <f>+Q830*N830</f>
        <v>38882</v>
      </c>
      <c r="U830" s="235"/>
      <c r="V830" s="236"/>
    </row>
    <row r="831" spans="1:22" x14ac:dyDescent="0.3">
      <c r="A831" s="233"/>
      <c r="B831" s="234"/>
      <c r="C831" s="234"/>
      <c r="D831" s="234"/>
      <c r="E831" s="234"/>
      <c r="F831" s="234"/>
      <c r="G831" s="234"/>
      <c r="H831" s="234"/>
      <c r="I831" s="234"/>
      <c r="J831" s="234"/>
      <c r="K831" s="234"/>
      <c r="L831" s="234"/>
      <c r="M831" s="234"/>
      <c r="N831" s="234"/>
      <c r="O831" s="234"/>
      <c r="P831" s="234"/>
      <c r="Q831" s="234"/>
      <c r="R831" s="234"/>
      <c r="S831" s="234"/>
      <c r="T831" s="235"/>
      <c r="U831" s="235"/>
      <c r="V831" s="236"/>
    </row>
    <row r="832" spans="1:22" x14ac:dyDescent="0.3">
      <c r="A832" s="233"/>
      <c r="B832" s="234"/>
      <c r="C832" s="234"/>
      <c r="D832" s="234"/>
      <c r="E832" s="234"/>
      <c r="F832" s="234"/>
      <c r="G832" s="234"/>
      <c r="H832" s="234"/>
      <c r="I832" s="234"/>
      <c r="J832" s="234"/>
      <c r="K832" s="234"/>
      <c r="L832" s="234"/>
      <c r="M832" s="234"/>
      <c r="N832" s="234"/>
      <c r="O832" s="234"/>
      <c r="P832" s="234"/>
      <c r="Q832" s="234"/>
      <c r="R832" s="234"/>
      <c r="S832" s="234"/>
      <c r="T832" s="235"/>
      <c r="U832" s="235"/>
      <c r="V832" s="236"/>
    </row>
    <row r="833" spans="1:25" x14ac:dyDescent="0.3">
      <c r="A833" s="237" t="s">
        <v>21</v>
      </c>
      <c r="B833" s="238"/>
      <c r="C833" s="238"/>
      <c r="D833" s="238"/>
      <c r="E833" s="238"/>
      <c r="F833" s="238"/>
      <c r="G833" s="238"/>
      <c r="H833" s="238"/>
      <c r="I833" s="238"/>
      <c r="J833" s="238"/>
      <c r="K833" s="238"/>
      <c r="L833" s="238"/>
      <c r="M833" s="238"/>
      <c r="N833" s="238"/>
      <c r="O833" s="238"/>
      <c r="P833" s="238"/>
      <c r="Q833" s="238"/>
      <c r="R833" s="238"/>
      <c r="S833" s="238"/>
      <c r="T833" s="235">
        <f>+T830</f>
        <v>38882</v>
      </c>
      <c r="U833" s="235"/>
      <c r="V833" s="236"/>
    </row>
    <row r="834" spans="1:25" ht="14.5" x14ac:dyDescent="0.35">
      <c r="A834" s="239" t="s">
        <v>35</v>
      </c>
      <c r="B834" s="240"/>
      <c r="C834" s="240"/>
      <c r="D834" s="240"/>
      <c r="E834" s="240"/>
      <c r="F834" s="240"/>
      <c r="G834" s="240"/>
      <c r="H834" s="240"/>
      <c r="I834" s="240"/>
      <c r="J834" s="240"/>
      <c r="K834" s="240"/>
      <c r="L834" s="240"/>
      <c r="M834" s="240"/>
      <c r="N834" s="240"/>
      <c r="O834" s="240"/>
      <c r="P834" s="240"/>
      <c r="Q834" s="240"/>
      <c r="R834" s="240"/>
      <c r="S834" s="240"/>
      <c r="T834" s="241">
        <f>ROUND(T833+T826+T819+T810,0)</f>
        <v>131761</v>
      </c>
      <c r="U834" s="241"/>
      <c r="V834" s="242"/>
    </row>
    <row r="835" spans="1:25" ht="14.5" x14ac:dyDescent="0.35">
      <c r="A835" s="19" t="s">
        <v>36</v>
      </c>
      <c r="B835" s="44">
        <f>+'CARGA PRESTACIONAL'!$E$40</f>
        <v>0.26950000000000002</v>
      </c>
      <c r="C835" s="20"/>
      <c r="D835" s="21"/>
      <c r="E835" s="22"/>
      <c r="F835" s="20"/>
      <c r="G835" s="20"/>
      <c r="H835" s="20"/>
      <c r="I835" s="20"/>
      <c r="J835" s="20"/>
      <c r="K835" s="20"/>
      <c r="L835" s="20"/>
      <c r="M835" s="21"/>
      <c r="N835" s="23"/>
      <c r="O835" s="23"/>
      <c r="P835" s="23"/>
      <c r="Q835" s="23"/>
      <c r="R835" s="23"/>
      <c r="S835" s="23" t="s">
        <v>37</v>
      </c>
      <c r="T835" s="241">
        <f>+T834*B835</f>
        <v>35509.589500000002</v>
      </c>
      <c r="U835" s="241"/>
      <c r="V835" s="242"/>
    </row>
    <row r="836" spans="1:25" ht="14.5" x14ac:dyDescent="0.35">
      <c r="A836" s="226" t="s">
        <v>38</v>
      </c>
      <c r="B836" s="227"/>
      <c r="C836" s="227"/>
      <c r="D836" s="227"/>
      <c r="E836" s="227"/>
      <c r="F836" s="227"/>
      <c r="G836" s="227"/>
      <c r="H836" s="227"/>
      <c r="I836" s="227"/>
      <c r="J836" s="227"/>
      <c r="K836" s="227"/>
      <c r="L836" s="227"/>
      <c r="M836" s="227"/>
      <c r="N836" s="227"/>
      <c r="O836" s="227"/>
      <c r="P836" s="227"/>
      <c r="Q836" s="227"/>
      <c r="R836" s="227"/>
      <c r="S836" s="227"/>
      <c r="T836" s="228">
        <f>+T835+T834</f>
        <v>167270.5895</v>
      </c>
      <c r="U836" s="228"/>
      <c r="V836" s="229"/>
    </row>
    <row r="837" spans="1:25" ht="14.5" x14ac:dyDescent="0.35">
      <c r="A837" s="226" t="s">
        <v>39</v>
      </c>
      <c r="B837" s="227"/>
      <c r="C837" s="227"/>
      <c r="D837" s="227"/>
      <c r="E837" s="227"/>
      <c r="F837" s="227"/>
      <c r="G837" s="227"/>
      <c r="H837" s="227"/>
      <c r="I837" s="227"/>
      <c r="J837" s="227"/>
      <c r="K837" s="227"/>
      <c r="L837" s="227"/>
      <c r="M837" s="227"/>
      <c r="N837" s="227"/>
      <c r="O837" s="227"/>
      <c r="P837" s="227"/>
      <c r="Q837" s="227"/>
      <c r="R837" s="227"/>
      <c r="S837" s="227"/>
      <c r="T837" s="228">
        <f>ROUND(T836*T801,0)</f>
        <v>3858932</v>
      </c>
      <c r="U837" s="228"/>
      <c r="V837" s="229"/>
    </row>
    <row r="838" spans="1:25" ht="14.5" x14ac:dyDescent="0.35">
      <c r="A838" s="24"/>
      <c r="B838" s="52"/>
      <c r="C838" s="52"/>
      <c r="D838" s="52"/>
      <c r="E838" s="52"/>
      <c r="F838" s="52"/>
      <c r="G838" s="52"/>
      <c r="H838" s="52"/>
      <c r="I838" s="52"/>
      <c r="J838" s="52"/>
      <c r="K838" s="52"/>
      <c r="L838" s="52"/>
      <c r="M838" s="52"/>
      <c r="N838" s="52"/>
      <c r="O838" s="52"/>
      <c r="P838" s="52"/>
      <c r="Q838" s="52"/>
      <c r="R838" s="52"/>
      <c r="S838" s="52"/>
      <c r="T838" s="53"/>
      <c r="U838" s="53"/>
      <c r="V838" s="38"/>
    </row>
    <row r="839" spans="1:25" ht="24" customHeight="1" x14ac:dyDescent="0.3">
      <c r="A839" s="230" t="s">
        <v>348</v>
      </c>
      <c r="B839" s="231"/>
      <c r="C839" s="231"/>
      <c r="D839" s="231"/>
      <c r="E839" s="231"/>
      <c r="F839" s="231"/>
      <c r="G839" s="231"/>
      <c r="H839" s="231"/>
      <c r="I839" s="231"/>
      <c r="J839" s="231"/>
      <c r="K839" s="231"/>
      <c r="L839" s="231"/>
      <c r="M839" s="231"/>
      <c r="N839" s="231"/>
      <c r="O839" s="231"/>
      <c r="P839" s="231"/>
      <c r="Q839" s="231"/>
      <c r="R839" s="231"/>
      <c r="S839" s="231"/>
      <c r="T839" s="231"/>
      <c r="U839" s="231"/>
      <c r="V839" s="232"/>
      <c r="W839" s="7"/>
      <c r="X839" s="7"/>
      <c r="Y839" s="46"/>
    </row>
    <row r="840" spans="1:25" x14ac:dyDescent="0.3">
      <c r="A840" s="25"/>
      <c r="B840" s="26"/>
      <c r="C840" s="26"/>
      <c r="D840" s="26"/>
      <c r="E840" s="26"/>
      <c r="F840" s="26"/>
      <c r="G840" s="26"/>
      <c r="H840" s="26"/>
      <c r="I840" s="26"/>
      <c r="J840" s="26"/>
      <c r="K840" s="26"/>
      <c r="L840" s="26"/>
      <c r="M840" s="26"/>
      <c r="N840" s="26"/>
      <c r="O840" s="26"/>
      <c r="P840" s="26"/>
      <c r="Q840" s="26"/>
      <c r="R840" s="26"/>
      <c r="S840" s="27"/>
      <c r="T840" s="54"/>
      <c r="U840" s="54"/>
      <c r="V840" s="40"/>
      <c r="W840" s="7"/>
      <c r="X840" s="7"/>
      <c r="Y840" s="7"/>
    </row>
    <row r="841" spans="1:25" ht="22.5" customHeight="1" x14ac:dyDescent="0.3">
      <c r="A841" s="25"/>
      <c r="B841" s="26"/>
      <c r="C841" s="26"/>
      <c r="D841" s="55"/>
      <c r="E841" s="28" t="s">
        <v>40</v>
      </c>
      <c r="F841" s="29"/>
      <c r="G841" s="29"/>
      <c r="H841" s="29"/>
      <c r="I841" s="29"/>
      <c r="J841" s="29"/>
      <c r="K841" s="29"/>
      <c r="L841" s="29"/>
      <c r="M841" s="30"/>
      <c r="N841" s="56"/>
      <c r="O841" s="56"/>
      <c r="P841" s="26"/>
      <c r="Q841" s="26"/>
      <c r="R841" s="26"/>
      <c r="S841" s="27"/>
      <c r="T841" s="54"/>
      <c r="U841" s="54"/>
      <c r="V841" s="40"/>
      <c r="W841" s="7"/>
      <c r="X841" s="7"/>
      <c r="Y841" s="47"/>
    </row>
    <row r="842" spans="1:25" x14ac:dyDescent="0.3">
      <c r="A842" s="25"/>
      <c r="B842" s="26"/>
      <c r="C842" s="26"/>
      <c r="D842" s="55"/>
      <c r="E842" s="57"/>
      <c r="F842" s="58"/>
      <c r="G842" s="156" t="s">
        <v>344</v>
      </c>
      <c r="H842" s="156"/>
      <c r="I842" s="156"/>
      <c r="J842" s="156"/>
      <c r="K842" s="58"/>
      <c r="L842" s="58"/>
      <c r="M842" s="56"/>
      <c r="N842" s="56"/>
      <c r="O842" s="56"/>
      <c r="P842" s="26"/>
      <c r="Q842" s="26"/>
      <c r="R842" s="26"/>
      <c r="S842" s="27"/>
      <c r="T842" s="54"/>
      <c r="U842" s="54"/>
      <c r="V842" s="40"/>
      <c r="W842" s="7"/>
      <c r="X842" s="7"/>
      <c r="Y842" s="7"/>
    </row>
    <row r="843" spans="1:25" x14ac:dyDescent="0.3">
      <c r="A843" s="25"/>
      <c r="B843" s="26"/>
      <c r="C843" s="26"/>
      <c r="D843" s="26"/>
      <c r="E843" s="225" t="s">
        <v>349</v>
      </c>
      <c r="F843" s="225"/>
      <c r="G843" s="225"/>
      <c r="H843" s="225"/>
      <c r="I843" s="225"/>
      <c r="J843" s="225"/>
      <c r="K843" s="225"/>
      <c r="L843" s="225"/>
      <c r="M843" s="225"/>
      <c r="N843" s="31"/>
      <c r="O843" s="31"/>
      <c r="P843" s="26"/>
      <c r="Q843" s="26"/>
      <c r="R843" s="26"/>
      <c r="S843" s="27"/>
      <c r="T843" s="54"/>
      <c r="U843" s="54"/>
      <c r="V843" s="40"/>
      <c r="W843" s="7"/>
      <c r="X843" s="7"/>
      <c r="Y843" s="7"/>
    </row>
    <row r="844" spans="1:25" ht="13.5" thickBot="1" x14ac:dyDescent="0.35">
      <c r="A844" s="59"/>
      <c r="B844" s="60"/>
      <c r="C844" s="32"/>
      <c r="D844" s="32"/>
      <c r="E844" s="32"/>
      <c r="F844" s="61"/>
      <c r="G844" s="61"/>
      <c r="H844" s="61"/>
      <c r="I844" s="61"/>
      <c r="J844" s="61"/>
      <c r="K844" s="61"/>
      <c r="L844" s="32"/>
      <c r="M844" s="32"/>
      <c r="N844" s="32"/>
      <c r="O844" s="32"/>
      <c r="P844" s="32"/>
      <c r="Q844" s="32"/>
      <c r="R844" s="32"/>
      <c r="S844" s="32"/>
      <c r="T844" s="62"/>
      <c r="U844" s="62"/>
      <c r="V844" s="42"/>
    </row>
    <row r="845" spans="1:25" ht="13.5" thickBot="1" x14ac:dyDescent="0.35"/>
    <row r="846" spans="1:25" x14ac:dyDescent="0.3">
      <c r="A846" s="280"/>
      <c r="B846" s="281"/>
      <c r="C846" s="281"/>
      <c r="D846" s="282"/>
      <c r="E846" s="289" t="s">
        <v>0</v>
      </c>
      <c r="F846" s="290"/>
      <c r="G846" s="290"/>
      <c r="H846" s="290"/>
      <c r="I846" s="290"/>
      <c r="J846" s="290"/>
      <c r="K846" s="290"/>
      <c r="L846" s="290"/>
      <c r="M846" s="290"/>
      <c r="N846" s="290"/>
      <c r="O846" s="290"/>
      <c r="P846" s="290"/>
      <c r="Q846" s="290"/>
      <c r="R846" s="290"/>
      <c r="S846" s="291"/>
      <c r="T846" s="295" t="s">
        <v>41</v>
      </c>
      <c r="U846" s="296"/>
      <c r="V846" s="297"/>
    </row>
    <row r="847" spans="1:25" ht="20.25" customHeight="1" thickBot="1" x14ac:dyDescent="0.35">
      <c r="A847" s="283"/>
      <c r="B847" s="284"/>
      <c r="C847" s="284"/>
      <c r="D847" s="285"/>
      <c r="E847" s="292"/>
      <c r="F847" s="293"/>
      <c r="G847" s="293"/>
      <c r="H847" s="293"/>
      <c r="I847" s="293"/>
      <c r="J847" s="293"/>
      <c r="K847" s="293"/>
      <c r="L847" s="293"/>
      <c r="M847" s="293"/>
      <c r="N847" s="293"/>
      <c r="O847" s="293"/>
      <c r="P847" s="293"/>
      <c r="Q847" s="293"/>
      <c r="R847" s="293"/>
      <c r="S847" s="294"/>
      <c r="T847" s="298"/>
      <c r="U847" s="299"/>
      <c r="V847" s="300"/>
    </row>
    <row r="848" spans="1:25" ht="15" thickBot="1" x14ac:dyDescent="0.4">
      <c r="A848" s="283"/>
      <c r="B848" s="284"/>
      <c r="C848" s="284"/>
      <c r="D848" s="285"/>
      <c r="E848" s="301"/>
      <c r="F848" s="302"/>
      <c r="G848" s="302"/>
      <c r="H848" s="302"/>
      <c r="I848" s="302"/>
      <c r="J848" s="302"/>
      <c r="K848" s="302"/>
      <c r="L848" s="302"/>
      <c r="M848" s="302"/>
      <c r="N848" s="302"/>
      <c r="O848" s="302"/>
      <c r="P848" s="302"/>
      <c r="Q848" s="302"/>
      <c r="R848" s="302"/>
      <c r="S848" s="302"/>
      <c r="T848" s="302"/>
      <c r="U848" s="302"/>
      <c r="V848" s="303"/>
    </row>
    <row r="849" spans="1:38" ht="15" thickBot="1" x14ac:dyDescent="0.35">
      <c r="A849" s="283"/>
      <c r="B849" s="284"/>
      <c r="C849" s="284"/>
      <c r="D849" s="285"/>
      <c r="E849" s="304" t="s">
        <v>360</v>
      </c>
      <c r="F849" s="305"/>
      <c r="G849" s="305"/>
      <c r="H849" s="305"/>
      <c r="I849" s="305"/>
      <c r="J849" s="305"/>
      <c r="K849" s="305"/>
      <c r="L849" s="305"/>
      <c r="M849" s="305"/>
      <c r="N849" s="305"/>
      <c r="O849" s="305"/>
      <c r="P849" s="305"/>
      <c r="Q849" s="305"/>
      <c r="R849" s="305"/>
      <c r="S849" s="305"/>
      <c r="T849" s="305"/>
      <c r="U849" s="305"/>
      <c r="V849" s="306"/>
    </row>
    <row r="850" spans="1:38" ht="27.75" customHeight="1" thickBot="1" x14ac:dyDescent="0.35">
      <c r="A850" s="286"/>
      <c r="B850" s="287"/>
      <c r="C850" s="287"/>
      <c r="D850" s="288"/>
      <c r="E850" s="307"/>
      <c r="F850" s="308"/>
      <c r="G850" s="308"/>
      <c r="H850" s="308"/>
      <c r="I850" s="308"/>
      <c r="J850" s="308"/>
      <c r="K850" s="308"/>
      <c r="L850" s="308"/>
      <c r="M850" s="308"/>
      <c r="N850" s="308"/>
      <c r="O850" s="308"/>
      <c r="P850" s="308"/>
      <c r="Q850" s="308"/>
      <c r="R850" s="308"/>
      <c r="S850" s="308"/>
      <c r="T850" s="308"/>
      <c r="U850" s="308"/>
      <c r="V850" s="309"/>
    </row>
    <row r="851" spans="1:38" ht="14.5" x14ac:dyDescent="0.35">
      <c r="A851" s="310" t="s">
        <v>1</v>
      </c>
      <c r="B851" s="311"/>
      <c r="C851" s="311"/>
      <c r="D851" s="311"/>
      <c r="E851" s="311"/>
      <c r="F851" s="311"/>
      <c r="G851" s="311"/>
      <c r="H851" s="311"/>
      <c r="I851" s="311"/>
      <c r="J851" s="311"/>
      <c r="K851" s="311"/>
      <c r="L851" s="311"/>
      <c r="M851" s="311"/>
      <c r="N851" s="311"/>
      <c r="O851" s="311"/>
      <c r="P851" s="311"/>
      <c r="Q851" s="311"/>
      <c r="R851" s="311"/>
      <c r="S851" s="311"/>
      <c r="T851" s="311"/>
      <c r="U851" s="311"/>
      <c r="V851" s="312"/>
    </row>
    <row r="852" spans="1:38" x14ac:dyDescent="0.3">
      <c r="A852" s="313" t="s">
        <v>2</v>
      </c>
      <c r="B852" s="314"/>
      <c r="C852" s="314"/>
      <c r="D852" s="314"/>
      <c r="E852" s="5" t="s">
        <v>3</v>
      </c>
      <c r="F852" s="6"/>
      <c r="G852" s="6"/>
      <c r="H852" s="6"/>
      <c r="I852" s="6"/>
      <c r="J852" s="315" t="s">
        <v>4</v>
      </c>
      <c r="K852" s="315"/>
      <c r="L852" s="315"/>
      <c r="M852" s="315"/>
      <c r="N852" s="315"/>
      <c r="O852" s="315"/>
      <c r="P852" s="315" t="s">
        <v>5</v>
      </c>
      <c r="Q852" s="315"/>
      <c r="R852" s="315"/>
      <c r="S852" s="315"/>
      <c r="T852" s="315"/>
      <c r="U852" s="315"/>
      <c r="V852" s="316"/>
    </row>
    <row r="853" spans="1:38" ht="39" customHeight="1" x14ac:dyDescent="0.3">
      <c r="A853" s="317" t="s">
        <v>6</v>
      </c>
      <c r="B853" s="318"/>
      <c r="C853" s="318"/>
      <c r="D853" s="319"/>
      <c r="E853" s="320" t="s">
        <v>359</v>
      </c>
      <c r="F853" s="320"/>
      <c r="G853" s="320"/>
      <c r="H853" s="320"/>
      <c r="I853" s="320"/>
      <c r="J853" s="320"/>
      <c r="K853" s="320"/>
      <c r="L853" s="320"/>
      <c r="M853" s="320"/>
      <c r="N853" s="320"/>
      <c r="O853" s="320"/>
      <c r="P853" s="320"/>
      <c r="Q853" s="320"/>
      <c r="R853" s="320"/>
      <c r="S853" s="320"/>
      <c r="T853" s="320"/>
      <c r="U853" s="320"/>
      <c r="V853" s="321"/>
    </row>
    <row r="854" spans="1:38" x14ac:dyDescent="0.3">
      <c r="A854" s="322" t="s">
        <v>7</v>
      </c>
      <c r="B854" s="323"/>
      <c r="C854" s="323"/>
      <c r="D854" s="323"/>
      <c r="E854" s="324"/>
      <c r="F854" s="324"/>
      <c r="G854" s="324"/>
      <c r="H854" s="324"/>
      <c r="I854" s="324"/>
      <c r="J854" s="324"/>
      <c r="K854" s="324"/>
      <c r="L854" s="324"/>
      <c r="M854" s="324"/>
      <c r="N854" s="324"/>
      <c r="O854" s="324"/>
      <c r="P854" s="324"/>
      <c r="Q854" s="324"/>
      <c r="R854" s="324"/>
      <c r="S854" s="324"/>
      <c r="T854" s="324"/>
      <c r="U854" s="324"/>
      <c r="V854" s="325"/>
    </row>
    <row r="855" spans="1:38" x14ac:dyDescent="0.3">
      <c r="A855" s="322" t="s">
        <v>8</v>
      </c>
      <c r="B855" s="323"/>
      <c r="C855" s="323"/>
      <c r="D855" s="323"/>
      <c r="E855" s="324"/>
      <c r="F855" s="324"/>
      <c r="G855" s="324"/>
      <c r="H855" s="324"/>
      <c r="I855" s="324"/>
      <c r="J855" s="324"/>
      <c r="K855" s="324"/>
      <c r="L855" s="324"/>
      <c r="M855" s="324"/>
      <c r="N855" s="324"/>
      <c r="O855" s="324"/>
      <c r="P855" s="324"/>
      <c r="Q855" s="324"/>
      <c r="R855" s="324"/>
      <c r="S855" s="324"/>
      <c r="T855" s="324"/>
      <c r="U855" s="324"/>
      <c r="V855" s="325"/>
    </row>
    <row r="856" spans="1:38" x14ac:dyDescent="0.3">
      <c r="A856" s="322" t="s">
        <v>9</v>
      </c>
      <c r="B856" s="323"/>
      <c r="C856" s="323"/>
      <c r="D856" s="323"/>
      <c r="E856" s="324"/>
      <c r="F856" s="324"/>
      <c r="G856" s="324"/>
      <c r="H856" s="324"/>
      <c r="I856" s="324"/>
      <c r="J856" s="324"/>
      <c r="K856" s="324"/>
      <c r="L856" s="324"/>
      <c r="M856" s="324"/>
      <c r="N856" s="324"/>
      <c r="O856" s="324"/>
      <c r="P856" s="324"/>
      <c r="Q856" s="324"/>
      <c r="R856" s="324"/>
      <c r="S856" s="324"/>
      <c r="T856" s="324"/>
      <c r="U856" s="324"/>
      <c r="V856" s="325"/>
    </row>
    <row r="857" spans="1:38" x14ac:dyDescent="0.3">
      <c r="A857" s="9"/>
      <c r="B857" s="10"/>
      <c r="C857" s="10"/>
      <c r="D857" s="48"/>
      <c r="E857" s="48"/>
      <c r="F857" s="48"/>
      <c r="G857" s="48"/>
      <c r="H857" s="48"/>
      <c r="I857" s="48"/>
      <c r="J857" s="48"/>
      <c r="K857" s="48"/>
      <c r="L857" s="48"/>
      <c r="M857" s="48"/>
      <c r="N857" s="48"/>
      <c r="O857" s="48"/>
      <c r="P857" s="48"/>
      <c r="Q857" s="48"/>
      <c r="R857" s="48"/>
      <c r="S857" s="48"/>
      <c r="T857" s="49"/>
      <c r="U857" s="49"/>
      <c r="V857" s="34"/>
    </row>
    <row r="858" spans="1:38" ht="14.5" x14ac:dyDescent="0.35">
      <c r="A858" s="263" t="s">
        <v>10</v>
      </c>
      <c r="B858" s="264"/>
      <c r="C858" s="264"/>
      <c r="D858" s="264"/>
      <c r="E858" s="264"/>
      <c r="F858" s="264"/>
      <c r="G858" s="264"/>
      <c r="H858" s="264"/>
      <c r="I858" s="264"/>
      <c r="J858" s="264"/>
      <c r="K858" s="264"/>
      <c r="L858" s="264"/>
      <c r="M858" s="264"/>
      <c r="N858" s="264"/>
      <c r="O858" s="264"/>
      <c r="P858" s="264"/>
      <c r="Q858" s="264"/>
      <c r="R858" s="264"/>
      <c r="S858" s="264"/>
      <c r="T858" s="264"/>
      <c r="U858" s="264"/>
      <c r="V858" s="265"/>
    </row>
    <row r="859" spans="1:38" x14ac:dyDescent="0.3">
      <c r="A859" s="266" t="s">
        <v>11</v>
      </c>
      <c r="B859" s="267"/>
      <c r="C859" s="267" t="s">
        <v>12</v>
      </c>
      <c r="D859" s="267"/>
      <c r="E859" s="267"/>
      <c r="F859" s="267"/>
      <c r="G859" s="267"/>
      <c r="H859" s="267"/>
      <c r="I859" s="267"/>
      <c r="J859" s="267"/>
      <c r="K859" s="267"/>
      <c r="L859" s="267"/>
      <c r="M859" s="267"/>
      <c r="N859" s="267"/>
      <c r="O859" s="267"/>
      <c r="P859" s="267"/>
      <c r="Q859" s="267"/>
      <c r="R859" s="267" t="s">
        <v>13</v>
      </c>
      <c r="S859" s="267"/>
      <c r="T859" s="268" t="s">
        <v>14</v>
      </c>
      <c r="U859" s="268"/>
      <c r="V859" s="269"/>
    </row>
    <row r="860" spans="1:38" ht="14.5" x14ac:dyDescent="0.35">
      <c r="A860" s="328">
        <v>16</v>
      </c>
      <c r="B860" s="329"/>
      <c r="C860" s="330" t="s">
        <v>252</v>
      </c>
      <c r="D860" s="331"/>
      <c r="E860" s="331"/>
      <c r="F860" s="331"/>
      <c r="G860" s="331"/>
      <c r="H860" s="331"/>
      <c r="I860" s="331"/>
      <c r="J860" s="331"/>
      <c r="K860" s="331"/>
      <c r="L860" s="331"/>
      <c r="M860" s="331"/>
      <c r="N860" s="331"/>
      <c r="O860" s="331"/>
      <c r="P860" s="331"/>
      <c r="Q860" s="331"/>
      <c r="R860" s="331" t="s">
        <v>53</v>
      </c>
      <c r="S860" s="331"/>
      <c r="T860" s="332">
        <v>4.6100000000000003</v>
      </c>
      <c r="U860" s="332"/>
      <c r="V860" s="333"/>
    </row>
    <row r="861" spans="1:38" x14ac:dyDescent="0.3">
      <c r="A861" s="11"/>
      <c r="B861" s="50"/>
      <c r="C861" s="50"/>
      <c r="D861" s="50"/>
      <c r="E861" s="50"/>
      <c r="F861" s="50"/>
      <c r="G861" s="50"/>
      <c r="H861" s="50"/>
      <c r="I861" s="50"/>
      <c r="J861" s="50"/>
      <c r="K861" s="50"/>
      <c r="L861" s="50"/>
      <c r="M861" s="50"/>
      <c r="N861" s="50"/>
      <c r="O861" s="50"/>
      <c r="P861" s="50"/>
      <c r="Q861" s="50"/>
      <c r="R861" s="50"/>
      <c r="S861" s="50"/>
      <c r="T861" s="51"/>
      <c r="U861" s="51"/>
      <c r="V861" s="35"/>
    </row>
    <row r="862" spans="1:38" x14ac:dyDescent="0.3">
      <c r="A862" s="243" t="s">
        <v>15</v>
      </c>
      <c r="B862" s="244"/>
      <c r="C862" s="244"/>
      <c r="D862" s="244"/>
      <c r="E862" s="244"/>
      <c r="F862" s="244"/>
      <c r="G862" s="244"/>
      <c r="H862" s="244"/>
      <c r="I862" s="244"/>
      <c r="J862" s="244"/>
      <c r="K862" s="244"/>
      <c r="L862" s="244"/>
      <c r="M862" s="244"/>
      <c r="N862" s="244"/>
      <c r="O862" s="244"/>
      <c r="P862" s="244"/>
      <c r="Q862" s="244"/>
      <c r="R862" s="244"/>
      <c r="S862" s="244"/>
      <c r="T862" s="244"/>
      <c r="U862" s="244"/>
      <c r="V862" s="245"/>
    </row>
    <row r="863" spans="1:38" ht="15" customHeight="1" x14ac:dyDescent="0.35">
      <c r="A863" s="233" t="s">
        <v>12</v>
      </c>
      <c r="B863" s="234"/>
      <c r="C863" s="234"/>
      <c r="D863" s="234"/>
      <c r="E863" s="234"/>
      <c r="F863" s="234"/>
      <c r="G863" s="234"/>
      <c r="H863" s="234" t="s">
        <v>16</v>
      </c>
      <c r="I863" s="234"/>
      <c r="J863" s="234"/>
      <c r="K863" s="234" t="s">
        <v>17</v>
      </c>
      <c r="L863" s="234"/>
      <c r="M863" s="234"/>
      <c r="N863" s="234"/>
      <c r="O863" s="234" t="s">
        <v>18</v>
      </c>
      <c r="P863" s="234"/>
      <c r="Q863" s="234"/>
      <c r="R863" s="234" t="s">
        <v>19</v>
      </c>
      <c r="S863" s="234"/>
      <c r="T863" s="235" t="s">
        <v>20</v>
      </c>
      <c r="U863" s="235"/>
      <c r="V863" s="236"/>
      <c r="X863" s="345"/>
      <c r="Y863" s="346"/>
      <c r="Z863" s="346"/>
      <c r="AA863" s="346"/>
      <c r="AB863" s="346"/>
      <c r="AC863" s="346"/>
      <c r="AD863" s="346"/>
      <c r="AE863" s="346"/>
      <c r="AF863" s="346"/>
      <c r="AG863" s="346"/>
      <c r="AH863" s="346"/>
      <c r="AI863" s="346"/>
      <c r="AJ863" s="346"/>
      <c r="AK863" s="346"/>
      <c r="AL863" s="346"/>
    </row>
    <row r="864" spans="1:38" x14ac:dyDescent="0.3">
      <c r="A864" s="341" t="s">
        <v>145</v>
      </c>
      <c r="B864" s="341"/>
      <c r="C864" s="341"/>
      <c r="D864" s="341"/>
      <c r="E864" s="341"/>
      <c r="F864" s="341"/>
      <c r="G864" s="342"/>
      <c r="H864" s="234"/>
      <c r="I864" s="234"/>
      <c r="J864" s="234"/>
      <c r="K864" s="234"/>
      <c r="L864" s="234"/>
      <c r="M864" s="234"/>
      <c r="N864" s="234"/>
      <c r="O864" s="246">
        <v>100000</v>
      </c>
      <c r="P864" s="246"/>
      <c r="Q864" s="246"/>
      <c r="R864" s="343">
        <v>3.9E-2</v>
      </c>
      <c r="S864" s="344"/>
      <c r="T864" s="338">
        <f>+R864*O864</f>
        <v>3900</v>
      </c>
      <c r="U864" s="339"/>
      <c r="V864" s="340"/>
    </row>
    <row r="865" spans="1:22" x14ac:dyDescent="0.3">
      <c r="A865" s="341"/>
      <c r="B865" s="341"/>
      <c r="C865" s="341"/>
      <c r="D865" s="341"/>
      <c r="E865" s="341"/>
      <c r="F865" s="341"/>
      <c r="G865" s="342"/>
      <c r="H865" s="234"/>
      <c r="I865" s="234"/>
      <c r="J865" s="234"/>
      <c r="K865" s="234"/>
      <c r="L865" s="234"/>
      <c r="M865" s="234"/>
      <c r="N865" s="234"/>
      <c r="O865" s="246"/>
      <c r="P865" s="246"/>
      <c r="Q865" s="246"/>
      <c r="R865" s="343"/>
      <c r="S865" s="344"/>
      <c r="T865" s="338"/>
      <c r="U865" s="339"/>
      <c r="V865" s="340"/>
    </row>
    <row r="866" spans="1:22" x14ac:dyDescent="0.3">
      <c r="A866" s="341"/>
      <c r="B866" s="341"/>
      <c r="C866" s="341"/>
      <c r="D866" s="341"/>
      <c r="E866" s="341"/>
      <c r="F866" s="341"/>
      <c r="G866" s="342"/>
      <c r="H866" s="234"/>
      <c r="I866" s="234"/>
      <c r="J866" s="234"/>
      <c r="K866" s="234"/>
      <c r="L866" s="234"/>
      <c r="M866" s="234"/>
      <c r="N866" s="234"/>
      <c r="O866" s="246"/>
      <c r="P866" s="246"/>
      <c r="Q866" s="246"/>
      <c r="R866" s="343"/>
      <c r="S866" s="344"/>
      <c r="T866" s="338"/>
      <c r="U866" s="339"/>
      <c r="V866" s="340"/>
    </row>
    <row r="867" spans="1:22" x14ac:dyDescent="0.3">
      <c r="A867" s="341" t="s">
        <v>120</v>
      </c>
      <c r="B867" s="341"/>
      <c r="C867" s="341"/>
      <c r="D867" s="341"/>
      <c r="E867" s="341"/>
      <c r="F867" s="341"/>
      <c r="G867" s="342"/>
      <c r="H867" s="234"/>
      <c r="I867" s="234"/>
      <c r="J867" s="234"/>
      <c r="K867" s="234"/>
      <c r="L867" s="234"/>
      <c r="M867" s="234"/>
      <c r="N867" s="234"/>
      <c r="O867" s="246"/>
      <c r="P867" s="246"/>
      <c r="Q867" s="246"/>
      <c r="R867" s="348">
        <v>0.03</v>
      </c>
      <c r="S867" s="348"/>
      <c r="T867" s="235">
        <f>+T889*R867</f>
        <v>349.93799999999999</v>
      </c>
      <c r="U867" s="235"/>
      <c r="V867" s="236"/>
    </row>
    <row r="868" spans="1:22" x14ac:dyDescent="0.3">
      <c r="A868" s="233"/>
      <c r="B868" s="234"/>
      <c r="C868" s="234"/>
      <c r="D868" s="234"/>
      <c r="E868" s="234"/>
      <c r="F868" s="234"/>
      <c r="G868" s="234"/>
      <c r="H868" s="234"/>
      <c r="I868" s="234"/>
      <c r="J868" s="234"/>
      <c r="K868" s="234"/>
      <c r="L868" s="234"/>
      <c r="M868" s="234"/>
      <c r="N868" s="234"/>
      <c r="O868" s="246"/>
      <c r="P868" s="246"/>
      <c r="Q868" s="246"/>
      <c r="R868" s="347"/>
      <c r="S868" s="347"/>
      <c r="T868" s="235"/>
      <c r="U868" s="235"/>
      <c r="V868" s="236"/>
    </row>
    <row r="869" spans="1:22" x14ac:dyDescent="0.3">
      <c r="A869" s="237" t="s">
        <v>21</v>
      </c>
      <c r="B869" s="238"/>
      <c r="C869" s="238"/>
      <c r="D869" s="238"/>
      <c r="E869" s="238"/>
      <c r="F869" s="238"/>
      <c r="G869" s="238"/>
      <c r="H869" s="238"/>
      <c r="I869" s="238"/>
      <c r="J869" s="238"/>
      <c r="K869" s="238"/>
      <c r="L869" s="238"/>
      <c r="M869" s="238"/>
      <c r="N869" s="238"/>
      <c r="O869" s="238"/>
      <c r="P869" s="238"/>
      <c r="Q869" s="238"/>
      <c r="R869" s="238"/>
      <c r="S869" s="238"/>
      <c r="T869" s="235">
        <f>+SUM(T864:V868)</f>
        <v>4249.9380000000001</v>
      </c>
      <c r="U869" s="235"/>
      <c r="V869" s="236"/>
    </row>
    <row r="870" spans="1:22" x14ac:dyDescent="0.3">
      <c r="A870" s="12"/>
      <c r="B870" s="13"/>
      <c r="C870" s="13"/>
      <c r="D870" s="13"/>
      <c r="E870" s="13"/>
      <c r="F870" s="13"/>
      <c r="G870" s="13"/>
      <c r="H870" s="13"/>
      <c r="I870" s="13"/>
      <c r="J870" s="13"/>
      <c r="K870" s="13"/>
      <c r="L870" s="13"/>
      <c r="M870" s="13"/>
      <c r="N870" s="13"/>
      <c r="O870" s="13"/>
      <c r="P870" s="13"/>
      <c r="Q870" s="13"/>
      <c r="R870" s="13"/>
      <c r="S870" s="14"/>
      <c r="T870" s="36"/>
      <c r="U870" s="36"/>
      <c r="V870" s="37"/>
    </row>
    <row r="871" spans="1:22" x14ac:dyDescent="0.3">
      <c r="A871" s="243" t="s">
        <v>22</v>
      </c>
      <c r="B871" s="244"/>
      <c r="C871" s="244"/>
      <c r="D871" s="244"/>
      <c r="E871" s="244"/>
      <c r="F871" s="244"/>
      <c r="G871" s="244"/>
      <c r="H871" s="244"/>
      <c r="I871" s="244"/>
      <c r="J871" s="244"/>
      <c r="K871" s="244"/>
      <c r="L871" s="244"/>
      <c r="M871" s="244"/>
      <c r="N871" s="244"/>
      <c r="O871" s="244"/>
      <c r="P871" s="244"/>
      <c r="Q871" s="244"/>
      <c r="R871" s="244"/>
      <c r="S871" s="244"/>
      <c r="T871" s="244"/>
      <c r="U871" s="244"/>
      <c r="V871" s="245"/>
    </row>
    <row r="872" spans="1:22" x14ac:dyDescent="0.3">
      <c r="A872" s="259" t="s">
        <v>12</v>
      </c>
      <c r="B872" s="260"/>
      <c r="C872" s="260"/>
      <c r="D872" s="260"/>
      <c r="E872" s="260"/>
      <c r="F872" s="260"/>
      <c r="G872" s="260"/>
      <c r="H872" s="260"/>
      <c r="I872" s="260"/>
      <c r="J872" s="260"/>
      <c r="K872" s="260"/>
      <c r="L872" s="260"/>
      <c r="M872" s="260" t="s">
        <v>13</v>
      </c>
      <c r="N872" s="260"/>
      <c r="O872" s="260" t="s">
        <v>14</v>
      </c>
      <c r="P872" s="260"/>
      <c r="Q872" s="260" t="s">
        <v>23</v>
      </c>
      <c r="R872" s="260"/>
      <c r="S872" s="260"/>
      <c r="T872" s="261" t="s">
        <v>24</v>
      </c>
      <c r="U872" s="261"/>
      <c r="V872" s="262"/>
    </row>
    <row r="873" spans="1:22" x14ac:dyDescent="0.3">
      <c r="A873" s="326" t="s">
        <v>146</v>
      </c>
      <c r="B873" s="327"/>
      <c r="C873" s="327"/>
      <c r="D873" s="327"/>
      <c r="E873" s="327"/>
      <c r="F873" s="327"/>
      <c r="G873" s="327"/>
      <c r="H873" s="327"/>
      <c r="I873" s="327"/>
      <c r="J873" s="327"/>
      <c r="K873" s="327"/>
      <c r="L873" s="251"/>
      <c r="M873" s="260" t="s">
        <v>53</v>
      </c>
      <c r="N873" s="260"/>
      <c r="O873" s="334">
        <v>1.3</v>
      </c>
      <c r="P873" s="334"/>
      <c r="Q873" s="252">
        <f>40000*1.051</f>
        <v>42040</v>
      </c>
      <c r="R873" s="253"/>
      <c r="S873" s="254"/>
      <c r="T873" s="261">
        <f>+Q873*O873</f>
        <v>54652</v>
      </c>
      <c r="U873" s="261"/>
      <c r="V873" s="262"/>
    </row>
    <row r="874" spans="1:22" x14ac:dyDescent="0.3">
      <c r="A874" s="259"/>
      <c r="B874" s="260"/>
      <c r="C874" s="260"/>
      <c r="D874" s="260"/>
      <c r="E874" s="260"/>
      <c r="F874" s="260"/>
      <c r="G874" s="260"/>
      <c r="H874" s="260"/>
      <c r="I874" s="260"/>
      <c r="J874" s="260"/>
      <c r="K874" s="260"/>
      <c r="L874" s="260"/>
      <c r="M874" s="260"/>
      <c r="N874" s="260"/>
      <c r="O874" s="260"/>
      <c r="P874" s="260"/>
      <c r="Q874" s="252"/>
      <c r="R874" s="253"/>
      <c r="S874" s="254"/>
      <c r="T874" s="261"/>
      <c r="U874" s="261"/>
      <c r="V874" s="262"/>
    </row>
    <row r="875" spans="1:22" x14ac:dyDescent="0.3">
      <c r="A875" s="259"/>
      <c r="B875" s="260"/>
      <c r="C875" s="260"/>
      <c r="D875" s="260"/>
      <c r="E875" s="260"/>
      <c r="F875" s="260"/>
      <c r="G875" s="260"/>
      <c r="H875" s="260"/>
      <c r="I875" s="260"/>
      <c r="J875" s="260"/>
      <c r="K875" s="260"/>
      <c r="L875" s="260"/>
      <c r="M875" s="260"/>
      <c r="N875" s="260"/>
      <c r="O875" s="260"/>
      <c r="P875" s="260"/>
      <c r="Q875" s="252"/>
      <c r="R875" s="253"/>
      <c r="S875" s="254"/>
      <c r="T875" s="261"/>
      <c r="U875" s="261"/>
      <c r="V875" s="262"/>
    </row>
    <row r="876" spans="1:22" x14ac:dyDescent="0.3">
      <c r="A876" s="259"/>
      <c r="B876" s="260"/>
      <c r="C876" s="260"/>
      <c r="D876" s="260"/>
      <c r="E876" s="260"/>
      <c r="F876" s="260"/>
      <c r="G876" s="260"/>
      <c r="H876" s="260"/>
      <c r="I876" s="260"/>
      <c r="J876" s="260"/>
      <c r="K876" s="260"/>
      <c r="L876" s="260"/>
      <c r="M876" s="260"/>
      <c r="N876" s="260"/>
      <c r="O876" s="260"/>
      <c r="P876" s="260"/>
      <c r="Q876" s="252"/>
      <c r="R876" s="253"/>
      <c r="S876" s="254"/>
      <c r="T876" s="235"/>
      <c r="U876" s="235"/>
      <c r="V876" s="236"/>
    </row>
    <row r="877" spans="1:22" x14ac:dyDescent="0.3">
      <c r="A877" s="259"/>
      <c r="B877" s="260"/>
      <c r="C877" s="260"/>
      <c r="D877" s="260"/>
      <c r="E877" s="260"/>
      <c r="F877" s="260"/>
      <c r="G877" s="260"/>
      <c r="H877" s="260"/>
      <c r="I877" s="260"/>
      <c r="J877" s="260"/>
      <c r="K877" s="260"/>
      <c r="L877" s="260"/>
      <c r="M877" s="260"/>
      <c r="N877" s="260"/>
      <c r="O877" s="260"/>
      <c r="P877" s="260"/>
      <c r="Q877" s="252"/>
      <c r="R877" s="253"/>
      <c r="S877" s="254"/>
      <c r="T877" s="235"/>
      <c r="U877" s="235"/>
      <c r="V877" s="236"/>
    </row>
    <row r="878" spans="1:22" x14ac:dyDescent="0.3">
      <c r="T878" s="235">
        <f>+SUM(T873:V877)</f>
        <v>54652</v>
      </c>
      <c r="U878" s="235"/>
      <c r="V878" s="236"/>
    </row>
    <row r="879" spans="1:22" x14ac:dyDescent="0.3">
      <c r="A879" s="237" t="s">
        <v>21</v>
      </c>
      <c r="B879" s="238"/>
      <c r="C879" s="238"/>
      <c r="D879" s="238"/>
      <c r="E879" s="238"/>
      <c r="F879" s="238"/>
      <c r="G879" s="238"/>
      <c r="H879" s="238"/>
      <c r="I879" s="238"/>
      <c r="J879" s="238"/>
      <c r="K879" s="238"/>
      <c r="L879" s="238"/>
      <c r="M879" s="238"/>
      <c r="N879" s="238"/>
      <c r="O879" s="238"/>
      <c r="P879" s="238"/>
      <c r="Q879" s="238"/>
      <c r="R879" s="238"/>
      <c r="S879" s="238"/>
      <c r="T879" s="36"/>
      <c r="U879" s="36"/>
      <c r="V879" s="37"/>
    </row>
    <row r="880" spans="1:22" x14ac:dyDescent="0.3">
      <c r="A880" s="243" t="s">
        <v>25</v>
      </c>
      <c r="B880" s="244"/>
      <c r="C880" s="244"/>
      <c r="D880" s="244"/>
      <c r="E880" s="244"/>
      <c r="F880" s="244"/>
      <c r="G880" s="244"/>
      <c r="H880" s="244"/>
      <c r="I880" s="244"/>
      <c r="J880" s="244"/>
      <c r="K880" s="244"/>
      <c r="L880" s="244"/>
      <c r="M880" s="244"/>
      <c r="N880" s="244"/>
      <c r="O880" s="244"/>
      <c r="P880" s="244"/>
      <c r="Q880" s="244"/>
      <c r="R880" s="244"/>
      <c r="S880" s="244"/>
      <c r="T880" s="244"/>
      <c r="U880" s="244"/>
      <c r="V880" s="245"/>
    </row>
    <row r="881" spans="1:22" x14ac:dyDescent="0.3">
      <c r="A881" s="233" t="s">
        <v>26</v>
      </c>
      <c r="B881" s="234"/>
      <c r="C881" s="234"/>
      <c r="D881" s="234"/>
      <c r="E881" s="234"/>
      <c r="F881" s="234"/>
      <c r="G881" s="234"/>
      <c r="H881" s="234"/>
      <c r="I881" s="234"/>
      <c r="J881" s="234"/>
      <c r="K881" s="234" t="s">
        <v>27</v>
      </c>
      <c r="L881" s="234"/>
      <c r="M881" s="234" t="s">
        <v>28</v>
      </c>
      <c r="N881" s="234"/>
      <c r="O881" s="234" t="s">
        <v>29</v>
      </c>
      <c r="P881" s="234"/>
      <c r="Q881" s="234"/>
      <c r="R881" s="234" t="s">
        <v>30</v>
      </c>
      <c r="S881" s="234"/>
      <c r="T881" s="235" t="s">
        <v>20</v>
      </c>
      <c r="U881" s="235"/>
      <c r="V881" s="236"/>
    </row>
    <row r="882" spans="1:22" x14ac:dyDescent="0.3">
      <c r="A882" s="233"/>
      <c r="B882" s="234"/>
      <c r="C882" s="234"/>
      <c r="D882" s="234"/>
      <c r="E882" s="234"/>
      <c r="F882" s="234"/>
      <c r="G882" s="234"/>
      <c r="H882" s="234"/>
      <c r="I882" s="234"/>
      <c r="J882" s="234"/>
      <c r="K882" s="234">
        <v>1.3</v>
      </c>
      <c r="L882" s="234"/>
      <c r="M882" s="234">
        <v>10</v>
      </c>
      <c r="N882" s="234"/>
      <c r="O882" s="234" t="s">
        <v>127</v>
      </c>
      <c r="P882" s="234"/>
      <c r="Q882" s="234"/>
      <c r="R882" s="234">
        <v>1200</v>
      </c>
      <c r="S882" s="234"/>
      <c r="T882" s="235">
        <f>+R882*M882*K882</f>
        <v>15600</v>
      </c>
      <c r="U882" s="235"/>
      <c r="V882" s="236"/>
    </row>
    <row r="883" spans="1:22" x14ac:dyDescent="0.3">
      <c r="A883" s="233"/>
      <c r="B883" s="234"/>
      <c r="C883" s="234"/>
      <c r="D883" s="234"/>
      <c r="E883" s="234"/>
      <c r="F883" s="234"/>
      <c r="G883" s="234"/>
      <c r="H883" s="234"/>
      <c r="I883" s="234"/>
      <c r="J883" s="234"/>
      <c r="K883" s="234"/>
      <c r="L883" s="234"/>
      <c r="M883" s="234"/>
      <c r="N883" s="234"/>
      <c r="O883" s="234"/>
      <c r="P883" s="234"/>
      <c r="Q883" s="234"/>
      <c r="R883" s="234"/>
      <c r="S883" s="234"/>
      <c r="T883" s="235"/>
      <c r="U883" s="235"/>
      <c r="V883" s="236"/>
    </row>
    <row r="884" spans="1:22" x14ac:dyDescent="0.3">
      <c r="A884" s="233"/>
      <c r="B884" s="234"/>
      <c r="C884" s="234"/>
      <c r="D884" s="234"/>
      <c r="E884" s="234"/>
      <c r="F884" s="234"/>
      <c r="G884" s="234"/>
      <c r="H884" s="234"/>
      <c r="I884" s="234"/>
      <c r="J884" s="234"/>
      <c r="K884" s="234"/>
      <c r="L884" s="234"/>
      <c r="M884" s="234"/>
      <c r="N884" s="234"/>
      <c r="O884" s="234"/>
      <c r="P884" s="234"/>
      <c r="Q884" s="234"/>
      <c r="R884" s="234"/>
      <c r="S884" s="234"/>
      <c r="T884" s="235"/>
      <c r="U884" s="235"/>
      <c r="V884" s="236"/>
    </row>
    <row r="885" spans="1:22" x14ac:dyDescent="0.3">
      <c r="A885" s="237" t="s">
        <v>21</v>
      </c>
      <c r="B885" s="238"/>
      <c r="C885" s="238"/>
      <c r="D885" s="238"/>
      <c r="E885" s="238"/>
      <c r="F885" s="238"/>
      <c r="G885" s="238"/>
      <c r="H885" s="238"/>
      <c r="I885" s="238"/>
      <c r="J885" s="238"/>
      <c r="K885" s="238"/>
      <c r="L885" s="238"/>
      <c r="M885" s="238"/>
      <c r="N885" s="238"/>
      <c r="O885" s="238"/>
      <c r="P885" s="238"/>
      <c r="Q885" s="238"/>
      <c r="R885" s="238"/>
      <c r="S885" s="238"/>
      <c r="T885" s="235">
        <f>+T882</f>
        <v>15600</v>
      </c>
      <c r="U885" s="235"/>
      <c r="V885" s="236"/>
    </row>
    <row r="886" spans="1:22" x14ac:dyDescent="0.3">
      <c r="A886" s="12"/>
      <c r="B886" s="13"/>
      <c r="C886" s="13"/>
      <c r="D886" s="13"/>
      <c r="E886" s="13"/>
      <c r="F886" s="13"/>
      <c r="G886" s="13"/>
      <c r="H886" s="13"/>
      <c r="I886" s="13"/>
      <c r="J886" s="13"/>
      <c r="K886" s="13"/>
      <c r="L886" s="13"/>
      <c r="M886" s="13"/>
      <c r="N886" s="13"/>
      <c r="O886" s="13"/>
      <c r="P886" s="13"/>
      <c r="Q886" s="13"/>
      <c r="R886" s="13"/>
      <c r="S886" s="14"/>
      <c r="T886" s="36"/>
      <c r="U886" s="36"/>
      <c r="V886" s="37"/>
    </row>
    <row r="887" spans="1:22" x14ac:dyDescent="0.3">
      <c r="A887" s="243" t="s">
        <v>31</v>
      </c>
      <c r="B887" s="244"/>
      <c r="C887" s="244"/>
      <c r="D887" s="244"/>
      <c r="E887" s="244"/>
      <c r="F887" s="244"/>
      <c r="G887" s="244"/>
      <c r="H887" s="244"/>
      <c r="I887" s="244"/>
      <c r="J887" s="244"/>
      <c r="K887" s="244"/>
      <c r="L887" s="244"/>
      <c r="M887" s="244"/>
      <c r="N887" s="244"/>
      <c r="O887" s="244"/>
      <c r="P887" s="244"/>
      <c r="Q887" s="244"/>
      <c r="R887" s="244"/>
      <c r="S887" s="244"/>
      <c r="T887" s="244"/>
      <c r="U887" s="244"/>
      <c r="V887" s="245"/>
    </row>
    <row r="888" spans="1:22" x14ac:dyDescent="0.3">
      <c r="A888" s="233" t="s">
        <v>32</v>
      </c>
      <c r="B888" s="234"/>
      <c r="C888" s="234"/>
      <c r="D888" s="234"/>
      <c r="E888" s="234"/>
      <c r="F888" s="234"/>
      <c r="G888" s="234"/>
      <c r="H888" s="234"/>
      <c r="I888" s="234"/>
      <c r="J888" s="234" t="s">
        <v>33</v>
      </c>
      <c r="K888" s="234"/>
      <c r="L888" s="234" t="s">
        <v>34</v>
      </c>
      <c r="M888" s="234"/>
      <c r="N888" s="234" t="s">
        <v>54</v>
      </c>
      <c r="O888" s="234"/>
      <c r="P888" s="234"/>
      <c r="Q888" s="234" t="s">
        <v>19</v>
      </c>
      <c r="R888" s="234"/>
      <c r="S888" s="234"/>
      <c r="T888" s="235" t="s">
        <v>20</v>
      </c>
      <c r="U888" s="235"/>
      <c r="V888" s="236"/>
    </row>
    <row r="889" spans="1:22" x14ac:dyDescent="0.3">
      <c r="A889" s="233" t="s">
        <v>42</v>
      </c>
      <c r="B889" s="234"/>
      <c r="C889" s="234"/>
      <c r="D889" s="234"/>
      <c r="E889" s="234"/>
      <c r="F889" s="234"/>
      <c r="G889" s="234"/>
      <c r="H889" s="234"/>
      <c r="I889" s="234"/>
      <c r="J889" s="246">
        <v>171314.64448972844</v>
      </c>
      <c r="K889" s="246"/>
      <c r="L889" s="234">
        <v>1.8157000000000001</v>
      </c>
      <c r="M889" s="234"/>
      <c r="N889" s="235">
        <v>38882</v>
      </c>
      <c r="O889" s="235"/>
      <c r="P889" s="235"/>
      <c r="Q889" s="234">
        <v>0.3</v>
      </c>
      <c r="R889" s="234"/>
      <c r="S889" s="234"/>
      <c r="T889" s="235">
        <f>+Q889*N889</f>
        <v>11664.6</v>
      </c>
      <c r="U889" s="235"/>
      <c r="V889" s="236"/>
    </row>
    <row r="890" spans="1:22" x14ac:dyDescent="0.3">
      <c r="A890" s="233"/>
      <c r="B890" s="234"/>
      <c r="C890" s="234"/>
      <c r="D890" s="234"/>
      <c r="E890" s="234"/>
      <c r="F890" s="234"/>
      <c r="G890" s="234"/>
      <c r="H890" s="234"/>
      <c r="I890" s="234"/>
      <c r="J890" s="234"/>
      <c r="K890" s="234"/>
      <c r="L890" s="234"/>
      <c r="M890" s="234"/>
      <c r="N890" s="234"/>
      <c r="O890" s="234"/>
      <c r="P890" s="234"/>
      <c r="Q890" s="234"/>
      <c r="R890" s="234"/>
      <c r="S890" s="234"/>
      <c r="T890" s="235"/>
      <c r="U890" s="235"/>
      <c r="V890" s="236"/>
    </row>
    <row r="891" spans="1:22" x14ac:dyDescent="0.3">
      <c r="A891" s="233"/>
      <c r="B891" s="234"/>
      <c r="C891" s="234"/>
      <c r="D891" s="234"/>
      <c r="E891" s="234"/>
      <c r="F891" s="234"/>
      <c r="G891" s="234"/>
      <c r="H891" s="234"/>
      <c r="I891" s="234"/>
      <c r="J891" s="234"/>
      <c r="K891" s="234"/>
      <c r="L891" s="234"/>
      <c r="M891" s="234"/>
      <c r="N891" s="234"/>
      <c r="O891" s="234"/>
      <c r="P891" s="234"/>
      <c r="Q891" s="234"/>
      <c r="R891" s="234"/>
      <c r="S891" s="234"/>
      <c r="T891" s="235"/>
      <c r="U891" s="235"/>
      <c r="V891" s="236"/>
    </row>
    <row r="892" spans="1:22" x14ac:dyDescent="0.3">
      <c r="A892" s="237" t="s">
        <v>21</v>
      </c>
      <c r="B892" s="238"/>
      <c r="C892" s="238"/>
      <c r="D892" s="238"/>
      <c r="E892" s="238"/>
      <c r="F892" s="238"/>
      <c r="G892" s="238"/>
      <c r="H892" s="238"/>
      <c r="I892" s="238"/>
      <c r="J892" s="238"/>
      <c r="K892" s="238"/>
      <c r="L892" s="238"/>
      <c r="M892" s="238"/>
      <c r="N892" s="238"/>
      <c r="O892" s="238"/>
      <c r="P892" s="238"/>
      <c r="Q892" s="238"/>
      <c r="R892" s="238"/>
      <c r="S892" s="238"/>
      <c r="T892" s="235">
        <f>+T889</f>
        <v>11664.6</v>
      </c>
      <c r="U892" s="235"/>
      <c r="V892" s="236"/>
    </row>
    <row r="893" spans="1:22" ht="14.5" x14ac:dyDescent="0.35">
      <c r="A893" s="239" t="s">
        <v>35</v>
      </c>
      <c r="B893" s="240"/>
      <c r="C893" s="240"/>
      <c r="D893" s="240"/>
      <c r="E893" s="240"/>
      <c r="F893" s="240"/>
      <c r="G893" s="240"/>
      <c r="H893" s="240"/>
      <c r="I893" s="240"/>
      <c r="J893" s="240"/>
      <c r="K893" s="240"/>
      <c r="L893" s="240"/>
      <c r="M893" s="240"/>
      <c r="N893" s="240"/>
      <c r="O893" s="240"/>
      <c r="P893" s="240"/>
      <c r="Q893" s="240"/>
      <c r="R893" s="240"/>
      <c r="S893" s="240"/>
      <c r="T893" s="241">
        <f>ROUND(T892+T885+T878+T869,0)</f>
        <v>86167</v>
      </c>
      <c r="U893" s="241"/>
      <c r="V893" s="242"/>
    </row>
    <row r="894" spans="1:22" ht="14.5" x14ac:dyDescent="0.35">
      <c r="A894" s="19" t="s">
        <v>36</v>
      </c>
      <c r="B894" s="44">
        <f>+'CARGA PRESTACIONAL'!$E$40</f>
        <v>0.26950000000000002</v>
      </c>
      <c r="C894" s="20"/>
      <c r="D894" s="21"/>
      <c r="E894" s="22"/>
      <c r="F894" s="20"/>
      <c r="G894" s="20"/>
      <c r="H894" s="20"/>
      <c r="I894" s="20"/>
      <c r="J894" s="20"/>
      <c r="K894" s="20"/>
      <c r="L894" s="20"/>
      <c r="M894" s="21"/>
      <c r="N894" s="23"/>
      <c r="O894" s="23"/>
      <c r="P894" s="23"/>
      <c r="Q894" s="23"/>
      <c r="R894" s="23"/>
      <c r="S894" s="23" t="s">
        <v>37</v>
      </c>
      <c r="T894" s="241">
        <f>+T893*B894</f>
        <v>23222.006500000003</v>
      </c>
      <c r="U894" s="241"/>
      <c r="V894" s="242"/>
    </row>
    <row r="895" spans="1:22" ht="14.5" x14ac:dyDescent="0.35">
      <c r="A895" s="226" t="s">
        <v>38</v>
      </c>
      <c r="B895" s="227"/>
      <c r="C895" s="227"/>
      <c r="D895" s="227"/>
      <c r="E895" s="227"/>
      <c r="F895" s="227"/>
      <c r="G895" s="227"/>
      <c r="H895" s="227"/>
      <c r="I895" s="227"/>
      <c r="J895" s="227"/>
      <c r="K895" s="227"/>
      <c r="L895" s="227"/>
      <c r="M895" s="227"/>
      <c r="N895" s="227"/>
      <c r="O895" s="227"/>
      <c r="P895" s="227"/>
      <c r="Q895" s="227"/>
      <c r="R895" s="227"/>
      <c r="S895" s="227"/>
      <c r="T895" s="228">
        <f>+T894+T893</f>
        <v>109389.0065</v>
      </c>
      <c r="U895" s="228"/>
      <c r="V895" s="229"/>
    </row>
    <row r="896" spans="1:22" ht="14.5" x14ac:dyDescent="0.35">
      <c r="A896" s="226" t="s">
        <v>39</v>
      </c>
      <c r="B896" s="227"/>
      <c r="C896" s="227"/>
      <c r="D896" s="227"/>
      <c r="E896" s="227"/>
      <c r="F896" s="227"/>
      <c r="G896" s="227"/>
      <c r="H896" s="227"/>
      <c r="I896" s="227"/>
      <c r="J896" s="227"/>
      <c r="K896" s="227"/>
      <c r="L896" s="227"/>
      <c r="M896" s="227"/>
      <c r="N896" s="227"/>
      <c r="O896" s="227"/>
      <c r="P896" s="227"/>
      <c r="Q896" s="227"/>
      <c r="R896" s="227"/>
      <c r="S896" s="227"/>
      <c r="T896" s="228">
        <f>ROUND(T895*T860,0)</f>
        <v>504283</v>
      </c>
      <c r="U896" s="228"/>
      <c r="V896" s="229"/>
    </row>
    <row r="897" spans="1:25" ht="14.5" x14ac:dyDescent="0.35">
      <c r="A897" s="24"/>
      <c r="B897" s="52"/>
      <c r="C897" s="52"/>
      <c r="D897" s="52"/>
      <c r="E897" s="52"/>
      <c r="F897" s="52"/>
      <c r="G897" s="52"/>
      <c r="H897" s="52"/>
      <c r="I897" s="52"/>
      <c r="J897" s="52"/>
      <c r="K897" s="52"/>
      <c r="L897" s="52"/>
      <c r="M897" s="52"/>
      <c r="N897" s="52"/>
      <c r="O897" s="52"/>
      <c r="P897" s="52"/>
      <c r="Q897" s="52"/>
      <c r="R897" s="52"/>
      <c r="S897" s="52"/>
      <c r="T897" s="53"/>
      <c r="U897" s="53"/>
      <c r="V897" s="38"/>
    </row>
    <row r="898" spans="1:25" ht="24" customHeight="1" x14ac:dyDescent="0.3">
      <c r="A898" s="230" t="s">
        <v>348</v>
      </c>
      <c r="B898" s="231"/>
      <c r="C898" s="231"/>
      <c r="D898" s="231"/>
      <c r="E898" s="231"/>
      <c r="F898" s="231"/>
      <c r="G898" s="231"/>
      <c r="H898" s="231"/>
      <c r="I898" s="231"/>
      <c r="J898" s="231"/>
      <c r="K898" s="231"/>
      <c r="L898" s="231"/>
      <c r="M898" s="231"/>
      <c r="N898" s="231"/>
      <c r="O898" s="231"/>
      <c r="P898" s="231"/>
      <c r="Q898" s="231"/>
      <c r="R898" s="231"/>
      <c r="S898" s="231"/>
      <c r="T898" s="231"/>
      <c r="U898" s="231"/>
      <c r="V898" s="232"/>
      <c r="W898" s="7"/>
      <c r="X898" s="7"/>
      <c r="Y898" s="46"/>
    </row>
    <row r="899" spans="1:25" x14ac:dyDescent="0.3">
      <c r="A899" s="25"/>
      <c r="B899" s="26"/>
      <c r="C899" s="26"/>
      <c r="D899" s="26"/>
      <c r="E899" s="26"/>
      <c r="F899" s="26"/>
      <c r="G899" s="26"/>
      <c r="H899" s="26"/>
      <c r="I899" s="26"/>
      <c r="J899" s="26"/>
      <c r="K899" s="26"/>
      <c r="L899" s="26"/>
      <c r="M899" s="26"/>
      <c r="N899" s="26"/>
      <c r="O899" s="26"/>
      <c r="P899" s="26"/>
      <c r="Q899" s="26"/>
      <c r="R899" s="26"/>
      <c r="S899" s="27"/>
      <c r="T899" s="54"/>
      <c r="U899" s="54"/>
      <c r="V899" s="40"/>
      <c r="W899" s="7"/>
      <c r="X899" s="7"/>
      <c r="Y899" s="7"/>
    </row>
    <row r="900" spans="1:25" ht="22.5" customHeight="1" x14ac:dyDescent="0.3">
      <c r="A900" s="25"/>
      <c r="B900" s="26"/>
      <c r="C900" s="26"/>
      <c r="D900" s="55"/>
      <c r="E900" s="28" t="s">
        <v>40</v>
      </c>
      <c r="F900" s="29"/>
      <c r="G900" s="29"/>
      <c r="H900" s="29"/>
      <c r="I900" s="29"/>
      <c r="J900" s="29"/>
      <c r="K900" s="29"/>
      <c r="L900" s="29"/>
      <c r="M900" s="30"/>
      <c r="N900" s="56"/>
      <c r="O900" s="56"/>
      <c r="P900" s="26"/>
      <c r="Q900" s="26"/>
      <c r="R900" s="26"/>
      <c r="S900" s="27"/>
      <c r="T900" s="54"/>
      <c r="U900" s="54"/>
      <c r="V900" s="40"/>
      <c r="W900" s="7"/>
      <c r="X900" s="7"/>
      <c r="Y900" s="47"/>
    </row>
    <row r="901" spans="1:25" x14ac:dyDescent="0.3">
      <c r="A901" s="25"/>
      <c r="B901" s="26"/>
      <c r="C901" s="26"/>
      <c r="D901" s="55"/>
      <c r="E901" s="57"/>
      <c r="F901" s="58"/>
      <c r="G901" s="156" t="s">
        <v>344</v>
      </c>
      <c r="H901" s="156"/>
      <c r="I901" s="156"/>
      <c r="J901" s="156"/>
      <c r="K901" s="58"/>
      <c r="L901" s="58"/>
      <c r="M901" s="56"/>
      <c r="N901" s="56"/>
      <c r="O901" s="56"/>
      <c r="P901" s="26"/>
      <c r="Q901" s="26"/>
      <c r="R901" s="26"/>
      <c r="S901" s="27"/>
      <c r="T901" s="54"/>
      <c r="U901" s="54"/>
      <c r="V901" s="40"/>
      <c r="W901" s="7"/>
      <c r="X901" s="7"/>
      <c r="Y901" s="7"/>
    </row>
    <row r="902" spans="1:25" x14ac:dyDescent="0.3">
      <c r="A902" s="25"/>
      <c r="B902" s="26"/>
      <c r="C902" s="26"/>
      <c r="D902" s="26"/>
      <c r="E902" s="225" t="s">
        <v>349</v>
      </c>
      <c r="F902" s="225"/>
      <c r="G902" s="225"/>
      <c r="H902" s="225"/>
      <c r="I902" s="225"/>
      <c r="J902" s="225"/>
      <c r="K902" s="225"/>
      <c r="L902" s="225"/>
      <c r="M902" s="225"/>
      <c r="N902" s="31"/>
      <c r="O902" s="31"/>
      <c r="P902" s="26"/>
      <c r="Q902" s="26"/>
      <c r="R902" s="26"/>
      <c r="S902" s="27"/>
      <c r="T902" s="54"/>
      <c r="U902" s="54"/>
      <c r="V902" s="40"/>
      <c r="W902" s="7"/>
      <c r="X902" s="7"/>
      <c r="Y902" s="7"/>
    </row>
    <row r="903" spans="1:25" ht="13.5" thickBot="1" x14ac:dyDescent="0.35">
      <c r="A903" s="59"/>
      <c r="B903" s="60"/>
      <c r="C903" s="32"/>
      <c r="D903" s="32"/>
      <c r="E903" s="32"/>
      <c r="F903" s="61"/>
      <c r="G903" s="61"/>
      <c r="H903" s="61"/>
      <c r="I903" s="61"/>
      <c r="J903" s="61"/>
      <c r="K903" s="61"/>
      <c r="L903" s="32"/>
      <c r="M903" s="32"/>
      <c r="N903" s="32"/>
      <c r="O903" s="32"/>
      <c r="P903" s="32"/>
      <c r="Q903" s="32"/>
      <c r="R903" s="32"/>
      <c r="S903" s="32"/>
      <c r="T903" s="62"/>
      <c r="U903" s="62"/>
      <c r="V903" s="42"/>
    </row>
    <row r="904" spans="1:25" ht="13.5" thickBot="1" x14ac:dyDescent="0.35"/>
    <row r="905" spans="1:25" ht="25.5" customHeight="1" x14ac:dyDescent="0.3">
      <c r="A905" s="280"/>
      <c r="B905" s="281"/>
      <c r="C905" s="281"/>
      <c r="D905" s="282"/>
      <c r="E905" s="289" t="s">
        <v>0</v>
      </c>
      <c r="F905" s="290"/>
      <c r="G905" s="290"/>
      <c r="H905" s="290"/>
      <c r="I905" s="290"/>
      <c r="J905" s="290"/>
      <c r="K905" s="290"/>
      <c r="L905" s="290"/>
      <c r="M905" s="290"/>
      <c r="N905" s="290"/>
      <c r="O905" s="290"/>
      <c r="P905" s="290"/>
      <c r="Q905" s="290"/>
      <c r="R905" s="290"/>
      <c r="S905" s="291"/>
      <c r="T905" s="295" t="s">
        <v>41</v>
      </c>
      <c r="U905" s="296"/>
      <c r="V905" s="297"/>
    </row>
    <row r="906" spans="1:25" ht="13.5" thickBot="1" x14ac:dyDescent="0.35">
      <c r="A906" s="283"/>
      <c r="B906" s="284"/>
      <c r="C906" s="284"/>
      <c r="D906" s="285"/>
      <c r="E906" s="292"/>
      <c r="F906" s="293"/>
      <c r="G906" s="293"/>
      <c r="H906" s="293"/>
      <c r="I906" s="293"/>
      <c r="J906" s="293"/>
      <c r="K906" s="293"/>
      <c r="L906" s="293"/>
      <c r="M906" s="293"/>
      <c r="N906" s="293"/>
      <c r="O906" s="293"/>
      <c r="P906" s="293"/>
      <c r="Q906" s="293"/>
      <c r="R906" s="293"/>
      <c r="S906" s="294"/>
      <c r="T906" s="298"/>
      <c r="U906" s="299"/>
      <c r="V906" s="300"/>
    </row>
    <row r="907" spans="1:25" ht="26.25" customHeight="1" thickBot="1" x14ac:dyDescent="0.4">
      <c r="A907" s="283"/>
      <c r="B907" s="284"/>
      <c r="C907" s="284"/>
      <c r="D907" s="285"/>
      <c r="E907" s="301"/>
      <c r="F907" s="302"/>
      <c r="G907" s="302"/>
      <c r="H907" s="302"/>
      <c r="I907" s="302"/>
      <c r="J907" s="302"/>
      <c r="K907" s="302"/>
      <c r="L907" s="302"/>
      <c r="M907" s="302"/>
      <c r="N907" s="302"/>
      <c r="O907" s="302"/>
      <c r="P907" s="302"/>
      <c r="Q907" s="302"/>
      <c r="R907" s="302"/>
      <c r="S907" s="302"/>
      <c r="T907" s="302"/>
      <c r="U907" s="302"/>
      <c r="V907" s="303"/>
    </row>
    <row r="908" spans="1:25" ht="15" thickBot="1" x14ac:dyDescent="0.35">
      <c r="A908" s="283"/>
      <c r="B908" s="284"/>
      <c r="C908" s="284"/>
      <c r="D908" s="285"/>
      <c r="E908" s="304" t="s">
        <v>360</v>
      </c>
      <c r="F908" s="305"/>
      <c r="G908" s="305"/>
      <c r="H908" s="305"/>
      <c r="I908" s="305"/>
      <c r="J908" s="305"/>
      <c r="K908" s="305"/>
      <c r="L908" s="305"/>
      <c r="M908" s="305"/>
      <c r="N908" s="305"/>
      <c r="O908" s="305"/>
      <c r="P908" s="305"/>
      <c r="Q908" s="305"/>
      <c r="R908" s="305"/>
      <c r="S908" s="305"/>
      <c r="T908" s="305"/>
      <c r="U908" s="305"/>
      <c r="V908" s="306"/>
    </row>
    <row r="909" spans="1:25" ht="15" thickBot="1" x14ac:dyDescent="0.35">
      <c r="A909" s="286"/>
      <c r="B909" s="287"/>
      <c r="C909" s="287"/>
      <c r="D909" s="288"/>
      <c r="E909" s="307"/>
      <c r="F909" s="308"/>
      <c r="G909" s="308"/>
      <c r="H909" s="308"/>
      <c r="I909" s="308"/>
      <c r="J909" s="308"/>
      <c r="K909" s="308"/>
      <c r="L909" s="308"/>
      <c r="M909" s="308"/>
      <c r="N909" s="308"/>
      <c r="O909" s="308"/>
      <c r="P909" s="308"/>
      <c r="Q909" s="308"/>
      <c r="R909" s="308"/>
      <c r="S909" s="308"/>
      <c r="T909" s="308"/>
      <c r="U909" s="308"/>
      <c r="V909" s="309"/>
    </row>
    <row r="910" spans="1:25" ht="14.5" x14ac:dyDescent="0.35">
      <c r="A910" s="310" t="s">
        <v>1</v>
      </c>
      <c r="B910" s="311"/>
      <c r="C910" s="311"/>
      <c r="D910" s="311"/>
      <c r="E910" s="311"/>
      <c r="F910" s="311"/>
      <c r="G910" s="311"/>
      <c r="H910" s="311"/>
      <c r="I910" s="311"/>
      <c r="J910" s="311"/>
      <c r="K910" s="311"/>
      <c r="L910" s="311"/>
      <c r="M910" s="311"/>
      <c r="N910" s="311"/>
      <c r="O910" s="311"/>
      <c r="P910" s="311"/>
      <c r="Q910" s="311"/>
      <c r="R910" s="311"/>
      <c r="S910" s="311"/>
      <c r="T910" s="311"/>
      <c r="U910" s="311"/>
      <c r="V910" s="312"/>
    </row>
    <row r="911" spans="1:25" x14ac:dyDescent="0.3">
      <c r="A911" s="313" t="s">
        <v>2</v>
      </c>
      <c r="B911" s="314"/>
      <c r="C911" s="314"/>
      <c r="D911" s="314"/>
      <c r="E911" s="5" t="s">
        <v>3</v>
      </c>
      <c r="F911" s="6"/>
      <c r="G911" s="6"/>
      <c r="H911" s="6"/>
      <c r="I911" s="6"/>
      <c r="J911" s="315" t="s">
        <v>4</v>
      </c>
      <c r="K911" s="315"/>
      <c r="L911" s="315"/>
      <c r="M911" s="315"/>
      <c r="N911" s="315"/>
      <c r="O911" s="315"/>
      <c r="P911" s="315" t="s">
        <v>5</v>
      </c>
      <c r="Q911" s="315"/>
      <c r="R911" s="315"/>
      <c r="S911" s="315"/>
      <c r="T911" s="315"/>
      <c r="U911" s="315"/>
      <c r="V911" s="316"/>
    </row>
    <row r="912" spans="1:25" ht="40.5" customHeight="1" x14ac:dyDescent="0.3">
      <c r="A912" s="317" t="s">
        <v>6</v>
      </c>
      <c r="B912" s="318"/>
      <c r="C912" s="318"/>
      <c r="D912" s="319"/>
      <c r="E912" s="320" t="s">
        <v>359</v>
      </c>
      <c r="F912" s="320"/>
      <c r="G912" s="320"/>
      <c r="H912" s="320"/>
      <c r="I912" s="320"/>
      <c r="J912" s="320"/>
      <c r="K912" s="320"/>
      <c r="L912" s="320"/>
      <c r="M912" s="320"/>
      <c r="N912" s="320"/>
      <c r="O912" s="320"/>
      <c r="P912" s="320"/>
      <c r="Q912" s="320"/>
      <c r="R912" s="320"/>
      <c r="S912" s="320"/>
      <c r="T912" s="320"/>
      <c r="U912" s="320"/>
      <c r="V912" s="321"/>
    </row>
    <row r="913" spans="1:22" x14ac:dyDescent="0.3">
      <c r="A913" s="322" t="s">
        <v>7</v>
      </c>
      <c r="B913" s="323"/>
      <c r="C913" s="323"/>
      <c r="D913" s="323"/>
      <c r="E913" s="324"/>
      <c r="F913" s="324"/>
      <c r="G913" s="324"/>
      <c r="H913" s="324"/>
      <c r="I913" s="324"/>
      <c r="J913" s="324"/>
      <c r="K913" s="324"/>
      <c r="L913" s="324"/>
      <c r="M913" s="324"/>
      <c r="N913" s="324"/>
      <c r="O913" s="324"/>
      <c r="P913" s="324"/>
      <c r="Q913" s="324"/>
      <c r="R913" s="324"/>
      <c r="S913" s="324"/>
      <c r="T913" s="324"/>
      <c r="U913" s="324"/>
      <c r="V913" s="325"/>
    </row>
    <row r="914" spans="1:22" x14ac:dyDescent="0.3">
      <c r="A914" s="322" t="s">
        <v>8</v>
      </c>
      <c r="B914" s="323"/>
      <c r="C914" s="323"/>
      <c r="D914" s="323"/>
      <c r="E914" s="324"/>
      <c r="F914" s="324"/>
      <c r="G914" s="324"/>
      <c r="H914" s="324"/>
      <c r="I914" s="324"/>
      <c r="J914" s="324"/>
      <c r="K914" s="324"/>
      <c r="L914" s="324"/>
      <c r="M914" s="324"/>
      <c r="N914" s="324"/>
      <c r="O914" s="324"/>
      <c r="P914" s="324"/>
      <c r="Q914" s="324"/>
      <c r="R914" s="324"/>
      <c r="S914" s="324"/>
      <c r="T914" s="324"/>
      <c r="U914" s="324"/>
      <c r="V914" s="325"/>
    </row>
    <row r="915" spans="1:22" x14ac:dyDescent="0.3">
      <c r="A915" s="322" t="s">
        <v>9</v>
      </c>
      <c r="B915" s="323"/>
      <c r="C915" s="323"/>
      <c r="D915" s="323"/>
      <c r="E915" s="324"/>
      <c r="F915" s="324"/>
      <c r="G915" s="324"/>
      <c r="H915" s="324"/>
      <c r="I915" s="324"/>
      <c r="J915" s="324"/>
      <c r="K915" s="324"/>
      <c r="L915" s="324"/>
      <c r="M915" s="324"/>
      <c r="N915" s="324"/>
      <c r="O915" s="324"/>
      <c r="P915" s="324"/>
      <c r="Q915" s="324"/>
      <c r="R915" s="324"/>
      <c r="S915" s="324"/>
      <c r="T915" s="324"/>
      <c r="U915" s="324"/>
      <c r="V915" s="325"/>
    </row>
    <row r="916" spans="1:22" x14ac:dyDescent="0.3">
      <c r="A916" s="9"/>
      <c r="B916" s="10"/>
      <c r="C916" s="10"/>
      <c r="D916" s="48"/>
      <c r="E916" s="48"/>
      <c r="F916" s="48"/>
      <c r="G916" s="48"/>
      <c r="H916" s="48"/>
      <c r="I916" s="48"/>
      <c r="J916" s="48"/>
      <c r="K916" s="48"/>
      <c r="L916" s="48"/>
      <c r="M916" s="48"/>
      <c r="N916" s="48"/>
      <c r="O916" s="48"/>
      <c r="P916" s="48"/>
      <c r="Q916" s="48"/>
      <c r="R916" s="48"/>
      <c r="S916" s="48"/>
      <c r="T916" s="49"/>
      <c r="U916" s="49"/>
      <c r="V916" s="34"/>
    </row>
    <row r="917" spans="1:22" ht="14.5" x14ac:dyDescent="0.35">
      <c r="A917" s="263" t="s">
        <v>10</v>
      </c>
      <c r="B917" s="264"/>
      <c r="C917" s="264"/>
      <c r="D917" s="264"/>
      <c r="E917" s="264"/>
      <c r="F917" s="264"/>
      <c r="G917" s="264"/>
      <c r="H917" s="264"/>
      <c r="I917" s="264"/>
      <c r="J917" s="264"/>
      <c r="K917" s="264"/>
      <c r="L917" s="264"/>
      <c r="M917" s="264"/>
      <c r="N917" s="264"/>
      <c r="O917" s="264"/>
      <c r="P917" s="264"/>
      <c r="Q917" s="264"/>
      <c r="R917" s="264"/>
      <c r="S917" s="264"/>
      <c r="T917" s="264"/>
      <c r="U917" s="264"/>
      <c r="V917" s="265"/>
    </row>
    <row r="918" spans="1:22" x14ac:dyDescent="0.3">
      <c r="A918" s="266" t="s">
        <v>11</v>
      </c>
      <c r="B918" s="267"/>
      <c r="C918" s="267" t="s">
        <v>12</v>
      </c>
      <c r="D918" s="267"/>
      <c r="E918" s="267"/>
      <c r="F918" s="267"/>
      <c r="G918" s="267"/>
      <c r="H918" s="267"/>
      <c r="I918" s="267"/>
      <c r="J918" s="267"/>
      <c r="K918" s="267"/>
      <c r="L918" s="267"/>
      <c r="M918" s="267"/>
      <c r="N918" s="267"/>
      <c r="O918" s="267"/>
      <c r="P918" s="267"/>
      <c r="Q918" s="267"/>
      <c r="R918" s="267" t="s">
        <v>13</v>
      </c>
      <c r="S918" s="267"/>
      <c r="T918" s="268" t="s">
        <v>14</v>
      </c>
      <c r="U918" s="268"/>
      <c r="V918" s="269"/>
    </row>
    <row r="919" spans="1:22" ht="14.5" x14ac:dyDescent="0.35">
      <c r="A919" s="328">
        <v>17</v>
      </c>
      <c r="B919" s="329"/>
      <c r="C919" s="330" t="s">
        <v>147</v>
      </c>
      <c r="D919" s="331"/>
      <c r="E919" s="331"/>
      <c r="F919" s="331"/>
      <c r="G919" s="331"/>
      <c r="H919" s="331"/>
      <c r="I919" s="331"/>
      <c r="J919" s="331"/>
      <c r="K919" s="331"/>
      <c r="L919" s="331"/>
      <c r="M919" s="331"/>
      <c r="N919" s="331"/>
      <c r="O919" s="331"/>
      <c r="P919" s="331"/>
      <c r="Q919" s="331"/>
      <c r="R919" s="331" t="s">
        <v>53</v>
      </c>
      <c r="S919" s="331"/>
      <c r="T919" s="332">
        <f>10.5*12*0.2</f>
        <v>25.200000000000003</v>
      </c>
      <c r="U919" s="332"/>
      <c r="V919" s="333"/>
    </row>
    <row r="920" spans="1:22" ht="15" customHeight="1" x14ac:dyDescent="0.3">
      <c r="A920" s="11"/>
      <c r="B920" s="50"/>
      <c r="C920" s="50"/>
      <c r="D920" s="50"/>
      <c r="E920" s="50"/>
      <c r="F920" s="50"/>
      <c r="G920" s="50"/>
      <c r="H920" s="50"/>
      <c r="I920" s="50"/>
      <c r="J920" s="50"/>
      <c r="K920" s="50"/>
      <c r="L920" s="50"/>
      <c r="M920" s="50"/>
      <c r="N920" s="50"/>
      <c r="O920" s="50"/>
      <c r="P920" s="50"/>
      <c r="Q920" s="50"/>
      <c r="R920" s="50"/>
      <c r="S920" s="50"/>
      <c r="T920" s="51"/>
      <c r="U920" s="51"/>
      <c r="V920" s="35"/>
    </row>
    <row r="921" spans="1:22" x14ac:dyDescent="0.3">
      <c r="A921" s="243" t="s">
        <v>15</v>
      </c>
      <c r="B921" s="244"/>
      <c r="C921" s="244"/>
      <c r="D921" s="244"/>
      <c r="E921" s="244"/>
      <c r="F921" s="244"/>
      <c r="G921" s="244"/>
      <c r="H921" s="244"/>
      <c r="I921" s="244"/>
      <c r="J921" s="244"/>
      <c r="K921" s="244"/>
      <c r="L921" s="244"/>
      <c r="M921" s="244"/>
      <c r="N921" s="244"/>
      <c r="O921" s="244"/>
      <c r="P921" s="244"/>
      <c r="Q921" s="244"/>
      <c r="R921" s="244"/>
      <c r="S921" s="244"/>
      <c r="T921" s="244"/>
      <c r="U921" s="244"/>
      <c r="V921" s="245"/>
    </row>
    <row r="922" spans="1:22" x14ac:dyDescent="0.3">
      <c r="A922" s="233" t="s">
        <v>12</v>
      </c>
      <c r="B922" s="234"/>
      <c r="C922" s="234"/>
      <c r="D922" s="234"/>
      <c r="E922" s="234"/>
      <c r="F922" s="234"/>
      <c r="G922" s="234"/>
      <c r="H922" s="234" t="s">
        <v>16</v>
      </c>
      <c r="I922" s="234"/>
      <c r="J922" s="234"/>
      <c r="K922" s="234" t="s">
        <v>17</v>
      </c>
      <c r="L922" s="234"/>
      <c r="M922" s="234"/>
      <c r="N922" s="234"/>
      <c r="O922" s="234" t="s">
        <v>18</v>
      </c>
      <c r="P922" s="234"/>
      <c r="Q922" s="234"/>
      <c r="R922" s="234" t="s">
        <v>19</v>
      </c>
      <c r="S922" s="234"/>
      <c r="T922" s="235" t="s">
        <v>20</v>
      </c>
      <c r="U922" s="235"/>
      <c r="V922" s="236"/>
    </row>
    <row r="923" spans="1:22" x14ac:dyDescent="0.3">
      <c r="A923" s="341" t="s">
        <v>145</v>
      </c>
      <c r="B923" s="341"/>
      <c r="C923" s="341"/>
      <c r="D923" s="341"/>
      <c r="E923" s="341"/>
      <c r="F923" s="341"/>
      <c r="G923" s="342"/>
      <c r="H923" s="234"/>
      <c r="I923" s="234"/>
      <c r="J923" s="234"/>
      <c r="K923" s="234"/>
      <c r="L923" s="234"/>
      <c r="M923" s="234"/>
      <c r="N923" s="234"/>
      <c r="O923" s="246">
        <v>100000</v>
      </c>
      <c r="P923" s="246"/>
      <c r="Q923" s="246"/>
      <c r="R923" s="343">
        <v>3.9E-2</v>
      </c>
      <c r="S923" s="344"/>
      <c r="T923" s="338">
        <f>+R923*O923</f>
        <v>3900</v>
      </c>
      <c r="U923" s="339"/>
      <c r="V923" s="340"/>
    </row>
    <row r="924" spans="1:22" x14ac:dyDescent="0.3">
      <c r="A924" s="341" t="s">
        <v>120</v>
      </c>
      <c r="B924" s="341"/>
      <c r="C924" s="341"/>
      <c r="D924" s="341"/>
      <c r="E924" s="341"/>
      <c r="F924" s="341"/>
      <c r="G924" s="342"/>
      <c r="H924" s="234"/>
      <c r="I924" s="234"/>
      <c r="J924" s="234"/>
      <c r="K924" s="234"/>
      <c r="L924" s="234"/>
      <c r="M924" s="234"/>
      <c r="N924" s="234"/>
      <c r="O924" s="246"/>
      <c r="P924" s="246"/>
      <c r="Q924" s="246"/>
      <c r="R924" s="348">
        <v>0.03</v>
      </c>
      <c r="S924" s="348"/>
      <c r="T924" s="235">
        <f>+T946*R924</f>
        <v>10498.14</v>
      </c>
      <c r="U924" s="235"/>
      <c r="V924" s="236"/>
    </row>
    <row r="925" spans="1:22" x14ac:dyDescent="0.3">
      <c r="A925" s="341" t="s">
        <v>353</v>
      </c>
      <c r="B925" s="341"/>
      <c r="C925" s="341"/>
      <c r="D925" s="341"/>
      <c r="E925" s="341"/>
      <c r="F925" s="341"/>
      <c r="G925" s="342"/>
      <c r="H925" s="234"/>
      <c r="I925" s="234"/>
      <c r="J925" s="234"/>
      <c r="K925" s="234"/>
      <c r="L925" s="234"/>
      <c r="M925" s="234"/>
      <c r="N925" s="234"/>
      <c r="O925" s="246">
        <v>95474</v>
      </c>
      <c r="P925" s="246"/>
      <c r="Q925" s="246"/>
      <c r="R925" s="347">
        <v>7.0000000000000007E-2</v>
      </c>
      <c r="S925" s="347"/>
      <c r="T925" s="235">
        <f>+R925*O925</f>
        <v>6683.18</v>
      </c>
      <c r="U925" s="235"/>
      <c r="V925" s="236"/>
    </row>
    <row r="926" spans="1:22" x14ac:dyDescent="0.3">
      <c r="A926" s="237" t="s">
        <v>21</v>
      </c>
      <c r="B926" s="238"/>
      <c r="C926" s="238"/>
      <c r="D926" s="238"/>
      <c r="E926" s="238"/>
      <c r="F926" s="238"/>
      <c r="G926" s="238"/>
      <c r="H926" s="238"/>
      <c r="I926" s="238"/>
      <c r="J926" s="238"/>
      <c r="K926" s="238"/>
      <c r="L926" s="238"/>
      <c r="M926" s="238"/>
      <c r="N926" s="238"/>
      <c r="O926" s="238"/>
      <c r="P926" s="238"/>
      <c r="Q926" s="238"/>
      <c r="R926" s="238"/>
      <c r="S926" s="238"/>
      <c r="T926" s="235">
        <f>+SUM(T923:V925)</f>
        <v>21081.32</v>
      </c>
      <c r="U926" s="235"/>
      <c r="V926" s="236"/>
    </row>
    <row r="927" spans="1:22" x14ac:dyDescent="0.3">
      <c r="A927" s="12"/>
      <c r="B927" s="13"/>
      <c r="C927" s="13"/>
      <c r="D927" s="13"/>
      <c r="E927" s="13"/>
      <c r="F927" s="13"/>
      <c r="G927" s="13"/>
      <c r="H927" s="13"/>
      <c r="I927" s="13"/>
      <c r="J927" s="13"/>
      <c r="K927" s="13"/>
      <c r="L927" s="13"/>
      <c r="M927" s="13"/>
      <c r="N927" s="13"/>
      <c r="O927" s="13"/>
      <c r="P927" s="13"/>
      <c r="Q927" s="13"/>
      <c r="R927" s="13"/>
      <c r="S927" s="14"/>
      <c r="T927" s="36"/>
      <c r="U927" s="36"/>
      <c r="V927" s="37"/>
    </row>
    <row r="928" spans="1:22" x14ac:dyDescent="0.3">
      <c r="A928" s="243" t="s">
        <v>22</v>
      </c>
      <c r="B928" s="244"/>
      <c r="C928" s="244"/>
      <c r="D928" s="244"/>
      <c r="E928" s="244"/>
      <c r="F928" s="244"/>
      <c r="G928" s="244"/>
      <c r="H928" s="244"/>
      <c r="I928" s="244"/>
      <c r="J928" s="244"/>
      <c r="K928" s="244"/>
      <c r="L928" s="244"/>
      <c r="M928" s="244"/>
      <c r="N928" s="244"/>
      <c r="O928" s="244"/>
      <c r="P928" s="244"/>
      <c r="Q928" s="244"/>
      <c r="R928" s="244"/>
      <c r="S928" s="244"/>
      <c r="T928" s="244"/>
      <c r="U928" s="244"/>
      <c r="V928" s="245"/>
    </row>
    <row r="929" spans="1:22" x14ac:dyDescent="0.3">
      <c r="A929" s="259" t="s">
        <v>12</v>
      </c>
      <c r="B929" s="260"/>
      <c r="C929" s="260"/>
      <c r="D929" s="260"/>
      <c r="E929" s="260"/>
      <c r="F929" s="260"/>
      <c r="G929" s="260"/>
      <c r="H929" s="260"/>
      <c r="I929" s="260"/>
      <c r="J929" s="260"/>
      <c r="K929" s="260"/>
      <c r="L929" s="260"/>
      <c r="M929" s="260" t="s">
        <v>13</v>
      </c>
      <c r="N929" s="260"/>
      <c r="O929" s="260" t="s">
        <v>14</v>
      </c>
      <c r="P929" s="260"/>
      <c r="Q929" s="260" t="s">
        <v>23</v>
      </c>
      <c r="R929" s="260"/>
      <c r="S929" s="260"/>
      <c r="T929" s="261" t="s">
        <v>24</v>
      </c>
      <c r="U929" s="261"/>
      <c r="V929" s="262"/>
    </row>
    <row r="930" spans="1:22" x14ac:dyDescent="0.3">
      <c r="A930" s="326" t="s">
        <v>148</v>
      </c>
      <c r="B930" s="327"/>
      <c r="C930" s="327"/>
      <c r="D930" s="327"/>
      <c r="E930" s="327"/>
      <c r="F930" s="327"/>
      <c r="G930" s="327"/>
      <c r="H930" s="327"/>
      <c r="I930" s="327"/>
      <c r="J930" s="327"/>
      <c r="K930" s="327"/>
      <c r="L930" s="251"/>
      <c r="M930" s="260" t="s">
        <v>53</v>
      </c>
      <c r="N930" s="260"/>
      <c r="O930" s="334">
        <v>1.05</v>
      </c>
      <c r="P930" s="334"/>
      <c r="Q930" s="252">
        <v>456854</v>
      </c>
      <c r="R930" s="253"/>
      <c r="S930" s="254"/>
      <c r="T930" s="261">
        <f>+Q930*O930</f>
        <v>479696.7</v>
      </c>
      <c r="U930" s="261"/>
      <c r="V930" s="262"/>
    </row>
    <row r="931" spans="1:22" x14ac:dyDescent="0.3">
      <c r="A931" s="259" t="s">
        <v>149</v>
      </c>
      <c r="B931" s="260"/>
      <c r="C931" s="260"/>
      <c r="D931" s="260"/>
      <c r="E931" s="260"/>
      <c r="F931" s="260"/>
      <c r="G931" s="260"/>
      <c r="H931" s="260"/>
      <c r="I931" s="260"/>
      <c r="J931" s="260"/>
      <c r="K931" s="260"/>
      <c r="L931" s="260"/>
      <c r="M931" s="260" t="s">
        <v>150</v>
      </c>
      <c r="N931" s="260"/>
      <c r="O931" s="334">
        <v>6.12</v>
      </c>
      <c r="P931" s="334"/>
      <c r="Q931" s="252">
        <v>13745</v>
      </c>
      <c r="R931" s="253"/>
      <c r="S931" s="254"/>
      <c r="T931" s="261">
        <f>+Q931*O931</f>
        <v>84119.400000000009</v>
      </c>
      <c r="U931" s="261"/>
      <c r="V931" s="262"/>
    </row>
    <row r="932" spans="1:22" x14ac:dyDescent="0.3">
      <c r="A932" s="259" t="s">
        <v>352</v>
      </c>
      <c r="B932" s="260"/>
      <c r="C932" s="260"/>
      <c r="D932" s="260"/>
      <c r="E932" s="260"/>
      <c r="F932" s="260"/>
      <c r="G932" s="260"/>
      <c r="H932" s="260"/>
      <c r="I932" s="260"/>
      <c r="J932" s="260"/>
      <c r="K932" s="260"/>
      <c r="L932" s="260"/>
      <c r="M932" s="260" t="s">
        <v>138</v>
      </c>
      <c r="N932" s="260"/>
      <c r="O932" s="334">
        <v>0.1</v>
      </c>
      <c r="P932" s="334"/>
      <c r="Q932" s="252">
        <v>449400</v>
      </c>
      <c r="R932" s="253"/>
      <c r="S932" s="254"/>
      <c r="T932" s="261">
        <f>+Q932*O932</f>
        <v>44940</v>
      </c>
      <c r="U932" s="261"/>
      <c r="V932" s="262"/>
    </row>
    <row r="933" spans="1:22" x14ac:dyDescent="0.3">
      <c r="A933" s="259"/>
      <c r="B933" s="260"/>
      <c r="C933" s="260"/>
      <c r="D933" s="260"/>
      <c r="E933" s="260"/>
      <c r="F933" s="260"/>
      <c r="G933" s="260"/>
      <c r="H933" s="260"/>
      <c r="I933" s="260"/>
      <c r="J933" s="260"/>
      <c r="K933" s="260"/>
      <c r="L933" s="260"/>
      <c r="M933" s="260"/>
      <c r="N933" s="260"/>
      <c r="O933" s="260"/>
      <c r="P933" s="260"/>
      <c r="Q933" s="252"/>
      <c r="R933" s="253"/>
      <c r="S933" s="254"/>
      <c r="T933" s="235"/>
      <c r="U933" s="235"/>
      <c r="V933" s="236"/>
    </row>
    <row r="934" spans="1:22" x14ac:dyDescent="0.3">
      <c r="A934" s="259"/>
      <c r="B934" s="260"/>
      <c r="C934" s="260"/>
      <c r="D934" s="260"/>
      <c r="E934" s="260"/>
      <c r="F934" s="260"/>
      <c r="G934" s="260"/>
      <c r="H934" s="260"/>
      <c r="I934" s="260"/>
      <c r="J934" s="260"/>
      <c r="K934" s="260"/>
      <c r="L934" s="260"/>
      <c r="M934" s="260"/>
      <c r="N934" s="260"/>
      <c r="O934" s="260"/>
      <c r="P934" s="260"/>
      <c r="Q934" s="252"/>
      <c r="R934" s="253"/>
      <c r="S934" s="254"/>
      <c r="T934" s="235"/>
      <c r="U934" s="235"/>
      <c r="V934" s="236"/>
    </row>
    <row r="935" spans="1:22" x14ac:dyDescent="0.3">
      <c r="T935" s="235">
        <f>+SUM(T930:V934)</f>
        <v>608756.1</v>
      </c>
      <c r="U935" s="235"/>
      <c r="V935" s="236"/>
    </row>
    <row r="936" spans="1:22" x14ac:dyDescent="0.3">
      <c r="A936" s="237" t="s">
        <v>21</v>
      </c>
      <c r="B936" s="238"/>
      <c r="C936" s="238"/>
      <c r="D936" s="238"/>
      <c r="E936" s="238"/>
      <c r="F936" s="238"/>
      <c r="G936" s="238"/>
      <c r="H936" s="238"/>
      <c r="I936" s="238"/>
      <c r="J936" s="238"/>
      <c r="K936" s="238"/>
      <c r="L936" s="238"/>
      <c r="M936" s="238"/>
      <c r="N936" s="238"/>
      <c r="O936" s="238"/>
      <c r="P936" s="238"/>
      <c r="Q936" s="238"/>
      <c r="R936" s="238"/>
      <c r="S936" s="238"/>
      <c r="T936" s="36"/>
      <c r="U936" s="36"/>
      <c r="V936" s="37"/>
    </row>
    <row r="937" spans="1:22" x14ac:dyDescent="0.3">
      <c r="A937" s="243" t="s">
        <v>25</v>
      </c>
      <c r="B937" s="244"/>
      <c r="C937" s="244"/>
      <c r="D937" s="244"/>
      <c r="E937" s="244"/>
      <c r="F937" s="244"/>
      <c r="G937" s="244"/>
      <c r="H937" s="244"/>
      <c r="I937" s="244"/>
      <c r="J937" s="244"/>
      <c r="K937" s="244"/>
      <c r="L937" s="244"/>
      <c r="M937" s="244"/>
      <c r="N937" s="244"/>
      <c r="O937" s="244"/>
      <c r="P937" s="244"/>
      <c r="Q937" s="244"/>
      <c r="R937" s="244"/>
      <c r="S937" s="244"/>
      <c r="T937" s="244"/>
      <c r="U937" s="244"/>
      <c r="V937" s="245"/>
    </row>
    <row r="938" spans="1:22" x14ac:dyDescent="0.3">
      <c r="A938" s="233" t="s">
        <v>26</v>
      </c>
      <c r="B938" s="234"/>
      <c r="C938" s="234"/>
      <c r="D938" s="234"/>
      <c r="E938" s="234"/>
      <c r="F938" s="234"/>
      <c r="G938" s="234"/>
      <c r="H938" s="234"/>
      <c r="I938" s="234"/>
      <c r="J938" s="234"/>
      <c r="K938" s="234" t="s">
        <v>27</v>
      </c>
      <c r="L938" s="234"/>
      <c r="M938" s="234" t="s">
        <v>28</v>
      </c>
      <c r="N938" s="234"/>
      <c r="O938" s="234" t="s">
        <v>29</v>
      </c>
      <c r="P938" s="234"/>
      <c r="Q938" s="234"/>
      <c r="R938" s="234" t="s">
        <v>30</v>
      </c>
      <c r="S938" s="234"/>
      <c r="T938" s="235" t="s">
        <v>20</v>
      </c>
      <c r="U938" s="235"/>
      <c r="V938" s="236"/>
    </row>
    <row r="939" spans="1:22" x14ac:dyDescent="0.3">
      <c r="A939" s="233"/>
      <c r="B939" s="234"/>
      <c r="C939" s="234"/>
      <c r="D939" s="234"/>
      <c r="E939" s="234"/>
      <c r="F939" s="234"/>
      <c r="G939" s="234"/>
      <c r="H939" s="234"/>
      <c r="I939" s="234"/>
      <c r="J939" s="234"/>
      <c r="K939" s="234"/>
      <c r="L939" s="234"/>
      <c r="M939" s="234"/>
      <c r="N939" s="234"/>
      <c r="O939" s="234"/>
      <c r="P939" s="234"/>
      <c r="Q939" s="234"/>
      <c r="R939" s="234"/>
      <c r="S939" s="234"/>
      <c r="T939" s="235"/>
      <c r="U939" s="235"/>
      <c r="V939" s="236"/>
    </row>
    <row r="940" spans="1:22" x14ac:dyDescent="0.3">
      <c r="A940" s="233"/>
      <c r="B940" s="234"/>
      <c r="C940" s="234"/>
      <c r="D940" s="234"/>
      <c r="E940" s="234"/>
      <c r="F940" s="234"/>
      <c r="G940" s="234"/>
      <c r="H940" s="234"/>
      <c r="I940" s="234"/>
      <c r="J940" s="234"/>
      <c r="K940" s="234"/>
      <c r="L940" s="234"/>
      <c r="M940" s="234"/>
      <c r="N940" s="234"/>
      <c r="O940" s="234"/>
      <c r="P940" s="234"/>
      <c r="Q940" s="234"/>
      <c r="R940" s="234"/>
      <c r="S940" s="234"/>
      <c r="T940" s="235"/>
      <c r="U940" s="235"/>
      <c r="V940" s="236"/>
    </row>
    <row r="941" spans="1:22" x14ac:dyDescent="0.3">
      <c r="A941" s="233"/>
      <c r="B941" s="234"/>
      <c r="C941" s="234"/>
      <c r="D941" s="234"/>
      <c r="E941" s="234"/>
      <c r="F941" s="234"/>
      <c r="G941" s="234"/>
      <c r="H941" s="234"/>
      <c r="I941" s="234"/>
      <c r="J941" s="234"/>
      <c r="K941" s="234"/>
      <c r="L941" s="234"/>
      <c r="M941" s="234"/>
      <c r="N941" s="234"/>
      <c r="O941" s="234"/>
      <c r="P941" s="234"/>
      <c r="Q941" s="234"/>
      <c r="R941" s="234"/>
      <c r="S941" s="234"/>
      <c r="T941" s="235"/>
      <c r="U941" s="235"/>
      <c r="V941" s="236"/>
    </row>
    <row r="942" spans="1:22" x14ac:dyDescent="0.3">
      <c r="A942" s="237" t="s">
        <v>21</v>
      </c>
      <c r="B942" s="238"/>
      <c r="C942" s="238"/>
      <c r="D942" s="238"/>
      <c r="E942" s="238"/>
      <c r="F942" s="238"/>
      <c r="G942" s="238"/>
      <c r="H942" s="238"/>
      <c r="I942" s="238"/>
      <c r="J942" s="238"/>
      <c r="K942" s="238"/>
      <c r="L942" s="238"/>
      <c r="M942" s="238"/>
      <c r="N942" s="238"/>
      <c r="O942" s="238"/>
      <c r="P942" s="238"/>
      <c r="Q942" s="238"/>
      <c r="R942" s="238"/>
      <c r="S942" s="238"/>
      <c r="T942" s="235">
        <f>+T939</f>
        <v>0</v>
      </c>
      <c r="U942" s="235"/>
      <c r="V942" s="236"/>
    </row>
    <row r="943" spans="1:22" x14ac:dyDescent="0.3">
      <c r="A943" s="12"/>
      <c r="B943" s="13"/>
      <c r="C943" s="13"/>
      <c r="D943" s="13"/>
      <c r="E943" s="13"/>
      <c r="F943" s="13"/>
      <c r="G943" s="13"/>
      <c r="H943" s="13"/>
      <c r="I943" s="13"/>
      <c r="J943" s="13"/>
      <c r="K943" s="13"/>
      <c r="L943" s="13"/>
      <c r="M943" s="13"/>
      <c r="N943" s="13"/>
      <c r="O943" s="13"/>
      <c r="P943" s="13"/>
      <c r="Q943" s="13"/>
      <c r="R943" s="13"/>
      <c r="S943" s="14"/>
      <c r="T943" s="36"/>
      <c r="U943" s="36"/>
      <c r="V943" s="37"/>
    </row>
    <row r="944" spans="1:22" x14ac:dyDescent="0.3">
      <c r="A944" s="243" t="s">
        <v>31</v>
      </c>
      <c r="B944" s="244"/>
      <c r="C944" s="244"/>
      <c r="D944" s="244"/>
      <c r="E944" s="244"/>
      <c r="F944" s="244"/>
      <c r="G944" s="244"/>
      <c r="H944" s="244"/>
      <c r="I944" s="244"/>
      <c r="J944" s="244"/>
      <c r="K944" s="244"/>
      <c r="L944" s="244"/>
      <c r="M944" s="244"/>
      <c r="N944" s="244"/>
      <c r="O944" s="244"/>
      <c r="P944" s="244"/>
      <c r="Q944" s="244"/>
      <c r="R944" s="244"/>
      <c r="S944" s="244"/>
      <c r="T944" s="244"/>
      <c r="U944" s="244"/>
      <c r="V944" s="245"/>
    </row>
    <row r="945" spans="1:25" x14ac:dyDescent="0.3">
      <c r="A945" s="233" t="s">
        <v>32</v>
      </c>
      <c r="B945" s="234"/>
      <c r="C945" s="234"/>
      <c r="D945" s="234"/>
      <c r="E945" s="234"/>
      <c r="F945" s="234"/>
      <c r="G945" s="234"/>
      <c r="H945" s="234"/>
      <c r="I945" s="234"/>
      <c r="J945" s="234" t="s">
        <v>33</v>
      </c>
      <c r="K945" s="234"/>
      <c r="L945" s="234" t="s">
        <v>34</v>
      </c>
      <c r="M945" s="234"/>
      <c r="N945" s="234" t="s">
        <v>54</v>
      </c>
      <c r="O945" s="234"/>
      <c r="P945" s="234"/>
      <c r="Q945" s="234" t="s">
        <v>19</v>
      </c>
      <c r="R945" s="234"/>
      <c r="S945" s="234"/>
      <c r="T945" s="235" t="s">
        <v>20</v>
      </c>
      <c r="U945" s="235"/>
      <c r="V945" s="236"/>
    </row>
    <row r="946" spans="1:25" x14ac:dyDescent="0.3">
      <c r="A946" s="233" t="s">
        <v>42</v>
      </c>
      <c r="B946" s="234"/>
      <c r="C946" s="234"/>
      <c r="D946" s="234"/>
      <c r="E946" s="234"/>
      <c r="F946" s="234"/>
      <c r="G946" s="234"/>
      <c r="H946" s="234"/>
      <c r="I946" s="234"/>
      <c r="J946" s="246">
        <v>171314.64448972844</v>
      </c>
      <c r="K946" s="246"/>
      <c r="L946" s="234">
        <v>1.8157000000000001</v>
      </c>
      <c r="M946" s="234"/>
      <c r="N946" s="235">
        <v>38882</v>
      </c>
      <c r="O946" s="235"/>
      <c r="P946" s="235"/>
      <c r="Q946" s="234">
        <v>9</v>
      </c>
      <c r="R946" s="234"/>
      <c r="S946" s="234"/>
      <c r="T946" s="235">
        <f>+Q946*N946</f>
        <v>349938</v>
      </c>
      <c r="U946" s="235"/>
      <c r="V946" s="236"/>
    </row>
    <row r="947" spans="1:25" x14ac:dyDescent="0.3">
      <c r="A947" s="233"/>
      <c r="B947" s="234"/>
      <c r="C947" s="234"/>
      <c r="D947" s="234"/>
      <c r="E947" s="234"/>
      <c r="F947" s="234"/>
      <c r="G947" s="234"/>
      <c r="H947" s="234"/>
      <c r="I947" s="234"/>
      <c r="J947" s="234"/>
      <c r="K947" s="234"/>
      <c r="L947" s="234"/>
      <c r="M947" s="234"/>
      <c r="N947" s="234"/>
      <c r="O947" s="234"/>
      <c r="P947" s="234"/>
      <c r="Q947" s="234"/>
      <c r="R947" s="234"/>
      <c r="S947" s="234"/>
      <c r="T947" s="235"/>
      <c r="U947" s="235"/>
      <c r="V947" s="236"/>
    </row>
    <row r="948" spans="1:25" x14ac:dyDescent="0.3">
      <c r="A948" s="233"/>
      <c r="B948" s="234"/>
      <c r="C948" s="234"/>
      <c r="D948" s="234"/>
      <c r="E948" s="234"/>
      <c r="F948" s="234"/>
      <c r="G948" s="234"/>
      <c r="H948" s="234"/>
      <c r="I948" s="234"/>
      <c r="J948" s="234"/>
      <c r="K948" s="234"/>
      <c r="L948" s="234"/>
      <c r="M948" s="234"/>
      <c r="N948" s="234"/>
      <c r="O948" s="234"/>
      <c r="P948" s="234"/>
      <c r="Q948" s="234"/>
      <c r="R948" s="234"/>
      <c r="S948" s="234"/>
      <c r="T948" s="235"/>
      <c r="U948" s="235"/>
      <c r="V948" s="236"/>
    </row>
    <row r="949" spans="1:25" x14ac:dyDescent="0.3">
      <c r="A949" s="237" t="s">
        <v>21</v>
      </c>
      <c r="B949" s="238"/>
      <c r="C949" s="238"/>
      <c r="D949" s="238"/>
      <c r="E949" s="238"/>
      <c r="F949" s="238"/>
      <c r="G949" s="238"/>
      <c r="H949" s="238"/>
      <c r="I949" s="238"/>
      <c r="J949" s="238"/>
      <c r="K949" s="238"/>
      <c r="L949" s="238"/>
      <c r="M949" s="238"/>
      <c r="N949" s="238"/>
      <c r="O949" s="238"/>
      <c r="P949" s="238"/>
      <c r="Q949" s="238"/>
      <c r="R949" s="238"/>
      <c r="S949" s="238"/>
      <c r="T949" s="235">
        <f>+T946</f>
        <v>349938</v>
      </c>
      <c r="U949" s="235"/>
      <c r="V949" s="236"/>
    </row>
    <row r="950" spans="1:25" ht="14.5" x14ac:dyDescent="0.35">
      <c r="A950" s="239" t="s">
        <v>35</v>
      </c>
      <c r="B950" s="240"/>
      <c r="C950" s="240"/>
      <c r="D950" s="240"/>
      <c r="E950" s="240"/>
      <c r="F950" s="240"/>
      <c r="G950" s="240"/>
      <c r="H950" s="240"/>
      <c r="I950" s="240"/>
      <c r="J950" s="240"/>
      <c r="K950" s="240"/>
      <c r="L950" s="240"/>
      <c r="M950" s="240"/>
      <c r="N950" s="240"/>
      <c r="O950" s="240"/>
      <c r="P950" s="240"/>
      <c r="Q950" s="240"/>
      <c r="R950" s="240"/>
      <c r="S950" s="240"/>
      <c r="T950" s="241">
        <f>ROUND(T949+T942+T935+T926,0)</f>
        <v>979775</v>
      </c>
      <c r="U950" s="241"/>
      <c r="V950" s="242"/>
    </row>
    <row r="951" spans="1:25" ht="14.5" x14ac:dyDescent="0.35">
      <c r="A951" s="19" t="s">
        <v>36</v>
      </c>
      <c r="B951" s="44">
        <f>+'CARGA PRESTACIONAL'!$E$40</f>
        <v>0.26950000000000002</v>
      </c>
      <c r="C951" s="20"/>
      <c r="D951" s="21"/>
      <c r="E951" s="22"/>
      <c r="F951" s="20"/>
      <c r="G951" s="20"/>
      <c r="H951" s="20"/>
      <c r="I951" s="20"/>
      <c r="J951" s="20"/>
      <c r="K951" s="20"/>
      <c r="L951" s="20"/>
      <c r="M951" s="21"/>
      <c r="N951" s="23"/>
      <c r="O951" s="23"/>
      <c r="P951" s="23"/>
      <c r="Q951" s="23"/>
      <c r="R951" s="23"/>
      <c r="S951" s="23" t="s">
        <v>37</v>
      </c>
      <c r="T951" s="241">
        <f>+T950*B951</f>
        <v>264049.36249999999</v>
      </c>
      <c r="U951" s="241"/>
      <c r="V951" s="242"/>
    </row>
    <row r="952" spans="1:25" ht="14.5" x14ac:dyDescent="0.35">
      <c r="A952" s="226" t="s">
        <v>38</v>
      </c>
      <c r="B952" s="227"/>
      <c r="C952" s="227"/>
      <c r="D952" s="227"/>
      <c r="E952" s="227"/>
      <c r="F952" s="227"/>
      <c r="G952" s="227"/>
      <c r="H952" s="227"/>
      <c r="I952" s="227"/>
      <c r="J952" s="227"/>
      <c r="K952" s="227"/>
      <c r="L952" s="227"/>
      <c r="M952" s="227"/>
      <c r="N952" s="227"/>
      <c r="O952" s="227"/>
      <c r="P952" s="227"/>
      <c r="Q952" s="227"/>
      <c r="R952" s="227"/>
      <c r="S952" s="227"/>
      <c r="T952" s="228">
        <f>+T951+T950</f>
        <v>1243824.3625</v>
      </c>
      <c r="U952" s="228"/>
      <c r="V952" s="229"/>
    </row>
    <row r="953" spans="1:25" ht="14.5" x14ac:dyDescent="0.35">
      <c r="A953" s="226" t="s">
        <v>39</v>
      </c>
      <c r="B953" s="227"/>
      <c r="C953" s="227"/>
      <c r="D953" s="227"/>
      <c r="E953" s="227"/>
      <c r="F953" s="227"/>
      <c r="G953" s="227"/>
      <c r="H953" s="227"/>
      <c r="I953" s="227"/>
      <c r="J953" s="227"/>
      <c r="K953" s="227"/>
      <c r="L953" s="227"/>
      <c r="M953" s="227"/>
      <c r="N953" s="227"/>
      <c r="O953" s="227"/>
      <c r="P953" s="227"/>
      <c r="Q953" s="227"/>
      <c r="R953" s="227"/>
      <c r="S953" s="227"/>
      <c r="T953" s="228">
        <f>ROUND(T952*T919,0)</f>
        <v>31344374</v>
      </c>
      <c r="U953" s="228"/>
      <c r="V953" s="229"/>
    </row>
    <row r="954" spans="1:25" ht="14.5" x14ac:dyDescent="0.35">
      <c r="A954" s="24"/>
      <c r="B954" s="52"/>
      <c r="C954" s="52"/>
      <c r="D954" s="52"/>
      <c r="E954" s="52"/>
      <c r="F954" s="52"/>
      <c r="G954" s="52"/>
      <c r="H954" s="52"/>
      <c r="I954" s="52"/>
      <c r="J954" s="52"/>
      <c r="K954" s="52"/>
      <c r="L954" s="52"/>
      <c r="M954" s="52"/>
      <c r="N954" s="52"/>
      <c r="O954" s="52"/>
      <c r="P954" s="52"/>
      <c r="Q954" s="52"/>
      <c r="R954" s="52"/>
      <c r="S954" s="52"/>
      <c r="T954" s="53"/>
      <c r="U954" s="53"/>
      <c r="V954" s="38"/>
    </row>
    <row r="955" spans="1:25" ht="24" customHeight="1" x14ac:dyDescent="0.3">
      <c r="A955" s="230" t="s">
        <v>348</v>
      </c>
      <c r="B955" s="231"/>
      <c r="C955" s="231"/>
      <c r="D955" s="231"/>
      <c r="E955" s="231"/>
      <c r="F955" s="231"/>
      <c r="G955" s="231"/>
      <c r="H955" s="231"/>
      <c r="I955" s="231"/>
      <c r="J955" s="231"/>
      <c r="K955" s="231"/>
      <c r="L955" s="231"/>
      <c r="M955" s="231"/>
      <c r="N955" s="231"/>
      <c r="O955" s="231"/>
      <c r="P955" s="231"/>
      <c r="Q955" s="231"/>
      <c r="R955" s="231"/>
      <c r="S955" s="231"/>
      <c r="T955" s="231"/>
      <c r="U955" s="231"/>
      <c r="V955" s="232"/>
      <c r="W955" s="7"/>
      <c r="X955" s="7"/>
      <c r="Y955" s="46"/>
    </row>
    <row r="956" spans="1:25" x14ac:dyDescent="0.3">
      <c r="A956" s="25"/>
      <c r="B956" s="26"/>
      <c r="C956" s="26"/>
      <c r="D956" s="26"/>
      <c r="E956" s="26"/>
      <c r="F956" s="26"/>
      <c r="G956" s="26"/>
      <c r="H956" s="26"/>
      <c r="I956" s="26"/>
      <c r="J956" s="26"/>
      <c r="K956" s="26"/>
      <c r="L956" s="26"/>
      <c r="M956" s="26"/>
      <c r="N956" s="26"/>
      <c r="O956" s="26"/>
      <c r="P956" s="26"/>
      <c r="Q956" s="26"/>
      <c r="R956" s="26"/>
      <c r="S956" s="27"/>
      <c r="T956" s="54"/>
      <c r="U956" s="54"/>
      <c r="V956" s="40"/>
      <c r="W956" s="7"/>
      <c r="X956" s="7"/>
      <c r="Y956" s="7"/>
    </row>
    <row r="957" spans="1:25" ht="22.5" customHeight="1" x14ac:dyDescent="0.3">
      <c r="A957" s="25"/>
      <c r="B957" s="26"/>
      <c r="C957" s="26"/>
      <c r="D957" s="55"/>
      <c r="E957" s="28" t="s">
        <v>40</v>
      </c>
      <c r="F957" s="29"/>
      <c r="G957" s="29"/>
      <c r="H957" s="29"/>
      <c r="I957" s="29"/>
      <c r="J957" s="29"/>
      <c r="K957" s="29"/>
      <c r="L957" s="29"/>
      <c r="M957" s="30"/>
      <c r="N957" s="56"/>
      <c r="O957" s="56"/>
      <c r="P957" s="26"/>
      <c r="Q957" s="26"/>
      <c r="R957" s="26"/>
      <c r="S957" s="27"/>
      <c r="T957" s="54"/>
      <c r="U957" s="54"/>
      <c r="V957" s="40"/>
      <c r="W957" s="7"/>
      <c r="X957" s="7"/>
      <c r="Y957" s="47"/>
    </row>
    <row r="958" spans="1:25" x14ac:dyDescent="0.3">
      <c r="A958" s="25"/>
      <c r="B958" s="26"/>
      <c r="C958" s="26"/>
      <c r="D958" s="55"/>
      <c r="E958" s="57"/>
      <c r="F958" s="58"/>
      <c r="G958" s="156" t="s">
        <v>344</v>
      </c>
      <c r="H958" s="156"/>
      <c r="I958" s="156"/>
      <c r="J958" s="156"/>
      <c r="K958" s="58"/>
      <c r="L958" s="58"/>
      <c r="M958" s="56"/>
      <c r="N958" s="56"/>
      <c r="O958" s="56"/>
      <c r="P958" s="26"/>
      <c r="Q958" s="26"/>
      <c r="R958" s="26"/>
      <c r="S958" s="27"/>
      <c r="T958" s="54"/>
      <c r="U958" s="54"/>
      <c r="V958" s="40"/>
      <c r="W958" s="7"/>
      <c r="X958" s="7"/>
      <c r="Y958" s="7"/>
    </row>
    <row r="959" spans="1:25" x14ac:dyDescent="0.3">
      <c r="A959" s="25"/>
      <c r="B959" s="26"/>
      <c r="C959" s="26"/>
      <c r="D959" s="26"/>
      <c r="E959" s="225" t="s">
        <v>349</v>
      </c>
      <c r="F959" s="225"/>
      <c r="G959" s="225"/>
      <c r="H959" s="225"/>
      <c r="I959" s="225"/>
      <c r="J959" s="225"/>
      <c r="K959" s="225"/>
      <c r="L959" s="225"/>
      <c r="M959" s="225"/>
      <c r="N959" s="31"/>
      <c r="O959" s="31"/>
      <c r="P959" s="26"/>
      <c r="Q959" s="26"/>
      <c r="R959" s="26"/>
      <c r="S959" s="27"/>
      <c r="T959" s="54"/>
      <c r="U959" s="54"/>
      <c r="V959" s="40"/>
      <c r="W959" s="7"/>
      <c r="X959" s="7"/>
      <c r="Y959" s="7"/>
    </row>
    <row r="960" spans="1:25" ht="13.5" thickBot="1" x14ac:dyDescent="0.35">
      <c r="A960" s="59"/>
      <c r="B960" s="60"/>
      <c r="C960" s="32"/>
      <c r="D960" s="32"/>
      <c r="E960" s="32"/>
      <c r="F960" s="61"/>
      <c r="G960" s="61"/>
      <c r="H960" s="61"/>
      <c r="I960" s="61"/>
      <c r="J960" s="61"/>
      <c r="K960" s="61"/>
      <c r="L960" s="32"/>
      <c r="M960" s="32"/>
      <c r="N960" s="32"/>
      <c r="O960" s="32"/>
      <c r="P960" s="32"/>
      <c r="Q960" s="32"/>
      <c r="R960" s="32"/>
      <c r="S960" s="32"/>
      <c r="T960" s="62"/>
      <c r="U960" s="62"/>
      <c r="V960" s="42"/>
    </row>
    <row r="961" spans="1:22" ht="13.5" thickBot="1" x14ac:dyDescent="0.35"/>
    <row r="962" spans="1:22" x14ac:dyDescent="0.3">
      <c r="A962" s="280"/>
      <c r="B962" s="281"/>
      <c r="C962" s="281"/>
      <c r="D962" s="282"/>
      <c r="E962" s="289" t="s">
        <v>0</v>
      </c>
      <c r="F962" s="290"/>
      <c r="G962" s="290"/>
      <c r="H962" s="290"/>
      <c r="I962" s="290"/>
      <c r="J962" s="290"/>
      <c r="K962" s="290"/>
      <c r="L962" s="290"/>
      <c r="M962" s="290"/>
      <c r="N962" s="290"/>
      <c r="O962" s="290"/>
      <c r="P962" s="290"/>
      <c r="Q962" s="290"/>
      <c r="R962" s="290"/>
      <c r="S962" s="291"/>
      <c r="T962" s="295" t="s">
        <v>41</v>
      </c>
      <c r="U962" s="296"/>
      <c r="V962" s="297"/>
    </row>
    <row r="963" spans="1:22" ht="13.5" thickBot="1" x14ac:dyDescent="0.35">
      <c r="A963" s="283"/>
      <c r="B963" s="284"/>
      <c r="C963" s="284"/>
      <c r="D963" s="285"/>
      <c r="E963" s="292"/>
      <c r="F963" s="293"/>
      <c r="G963" s="293"/>
      <c r="H963" s="293"/>
      <c r="I963" s="293"/>
      <c r="J963" s="293"/>
      <c r="K963" s="293"/>
      <c r="L963" s="293"/>
      <c r="M963" s="293"/>
      <c r="N963" s="293"/>
      <c r="O963" s="293"/>
      <c r="P963" s="293"/>
      <c r="Q963" s="293"/>
      <c r="R963" s="293"/>
      <c r="S963" s="294"/>
      <c r="T963" s="298"/>
      <c r="U963" s="299"/>
      <c r="V963" s="300"/>
    </row>
    <row r="964" spans="1:22" ht="15" thickBot="1" x14ac:dyDescent="0.4">
      <c r="A964" s="283"/>
      <c r="B964" s="284"/>
      <c r="C964" s="284"/>
      <c r="D964" s="285"/>
      <c r="E964" s="301"/>
      <c r="F964" s="302"/>
      <c r="G964" s="302"/>
      <c r="H964" s="302"/>
      <c r="I964" s="302"/>
      <c r="J964" s="302"/>
      <c r="K964" s="302"/>
      <c r="L964" s="302"/>
      <c r="M964" s="302"/>
      <c r="N964" s="302"/>
      <c r="O964" s="302"/>
      <c r="P964" s="302"/>
      <c r="Q964" s="302"/>
      <c r="R964" s="302"/>
      <c r="S964" s="302"/>
      <c r="T964" s="302"/>
      <c r="U964" s="302"/>
      <c r="V964" s="303"/>
    </row>
    <row r="965" spans="1:22" ht="15" thickBot="1" x14ac:dyDescent="0.35">
      <c r="A965" s="283"/>
      <c r="B965" s="284"/>
      <c r="C965" s="284"/>
      <c r="D965" s="285"/>
      <c r="E965" s="304" t="s">
        <v>360</v>
      </c>
      <c r="F965" s="305"/>
      <c r="G965" s="305"/>
      <c r="H965" s="305"/>
      <c r="I965" s="305"/>
      <c r="J965" s="305"/>
      <c r="K965" s="305"/>
      <c r="L965" s="305"/>
      <c r="M965" s="305"/>
      <c r="N965" s="305"/>
      <c r="O965" s="305"/>
      <c r="P965" s="305"/>
      <c r="Q965" s="305"/>
      <c r="R965" s="305"/>
      <c r="S965" s="305"/>
      <c r="T965" s="305"/>
      <c r="U965" s="305"/>
      <c r="V965" s="306"/>
    </row>
    <row r="966" spans="1:22" ht="15" thickBot="1" x14ac:dyDescent="0.35">
      <c r="A966" s="286"/>
      <c r="B966" s="287"/>
      <c r="C966" s="287"/>
      <c r="D966" s="288"/>
      <c r="E966" s="307"/>
      <c r="F966" s="308"/>
      <c r="G966" s="308"/>
      <c r="H966" s="308"/>
      <c r="I966" s="308"/>
      <c r="J966" s="308"/>
      <c r="K966" s="308"/>
      <c r="L966" s="308"/>
      <c r="M966" s="308"/>
      <c r="N966" s="308"/>
      <c r="O966" s="308"/>
      <c r="P966" s="308"/>
      <c r="Q966" s="308"/>
      <c r="R966" s="308"/>
      <c r="S966" s="308"/>
      <c r="T966" s="308"/>
      <c r="U966" s="308"/>
      <c r="V966" s="309"/>
    </row>
    <row r="967" spans="1:22" ht="14.5" x14ac:dyDescent="0.35">
      <c r="A967" s="310" t="s">
        <v>1</v>
      </c>
      <c r="B967" s="311"/>
      <c r="C967" s="311"/>
      <c r="D967" s="311"/>
      <c r="E967" s="311"/>
      <c r="F967" s="311"/>
      <c r="G967" s="311"/>
      <c r="H967" s="311"/>
      <c r="I967" s="311"/>
      <c r="J967" s="311"/>
      <c r="K967" s="311"/>
      <c r="L967" s="311"/>
      <c r="M967" s="311"/>
      <c r="N967" s="311"/>
      <c r="O967" s="311"/>
      <c r="P967" s="311"/>
      <c r="Q967" s="311"/>
      <c r="R967" s="311"/>
      <c r="S967" s="311"/>
      <c r="T967" s="311"/>
      <c r="U967" s="311"/>
      <c r="V967" s="312"/>
    </row>
    <row r="968" spans="1:22" x14ac:dyDescent="0.3">
      <c r="A968" s="313" t="s">
        <v>2</v>
      </c>
      <c r="B968" s="314"/>
      <c r="C968" s="314"/>
      <c r="D968" s="314"/>
      <c r="E968" s="5" t="s">
        <v>3</v>
      </c>
      <c r="F968" s="6"/>
      <c r="G968" s="6"/>
      <c r="H968" s="6"/>
      <c r="I968" s="6"/>
      <c r="J968" s="315" t="s">
        <v>4</v>
      </c>
      <c r="K968" s="315"/>
      <c r="L968" s="315"/>
      <c r="M968" s="315"/>
      <c r="N968" s="315"/>
      <c r="O968" s="315"/>
      <c r="P968" s="315" t="s">
        <v>5</v>
      </c>
      <c r="Q968" s="315"/>
      <c r="R968" s="315"/>
      <c r="S968" s="315"/>
      <c r="T968" s="315"/>
      <c r="U968" s="315"/>
      <c r="V968" s="316"/>
    </row>
    <row r="969" spans="1:22" ht="42" customHeight="1" x14ac:dyDescent="0.3">
      <c r="A969" s="317" t="s">
        <v>6</v>
      </c>
      <c r="B969" s="318"/>
      <c r="C969" s="318"/>
      <c r="D969" s="319"/>
      <c r="E969" s="320" t="s">
        <v>359</v>
      </c>
      <c r="F969" s="320"/>
      <c r="G969" s="320"/>
      <c r="H969" s="320"/>
      <c r="I969" s="320"/>
      <c r="J969" s="320"/>
      <c r="K969" s="320"/>
      <c r="L969" s="320"/>
      <c r="M969" s="320"/>
      <c r="N969" s="320"/>
      <c r="O969" s="320"/>
      <c r="P969" s="320"/>
      <c r="Q969" s="320"/>
      <c r="R969" s="320"/>
      <c r="S969" s="320"/>
      <c r="T969" s="320"/>
      <c r="U969" s="320"/>
      <c r="V969" s="321"/>
    </row>
    <row r="970" spans="1:22" x14ac:dyDescent="0.3">
      <c r="A970" s="322" t="s">
        <v>7</v>
      </c>
      <c r="B970" s="323"/>
      <c r="C970" s="323"/>
      <c r="D970" s="323"/>
      <c r="E970" s="324"/>
      <c r="F970" s="324"/>
      <c r="G970" s="324"/>
      <c r="H970" s="324"/>
      <c r="I970" s="324"/>
      <c r="J970" s="324"/>
      <c r="K970" s="324"/>
      <c r="L970" s="324"/>
      <c r="M970" s="324"/>
      <c r="N970" s="324"/>
      <c r="O970" s="324"/>
      <c r="P970" s="324"/>
      <c r="Q970" s="324"/>
      <c r="R970" s="324"/>
      <c r="S970" s="324"/>
      <c r="T970" s="324"/>
      <c r="U970" s="324"/>
      <c r="V970" s="325"/>
    </row>
    <row r="971" spans="1:22" x14ac:dyDescent="0.3">
      <c r="A971" s="322" t="s">
        <v>8</v>
      </c>
      <c r="B971" s="323"/>
      <c r="C971" s="323"/>
      <c r="D971" s="323"/>
      <c r="E971" s="324"/>
      <c r="F971" s="324"/>
      <c r="G971" s="324"/>
      <c r="H971" s="324"/>
      <c r="I971" s="324"/>
      <c r="J971" s="324"/>
      <c r="K971" s="324"/>
      <c r="L971" s="324"/>
      <c r="M971" s="324"/>
      <c r="N971" s="324"/>
      <c r="O971" s="324"/>
      <c r="P971" s="324"/>
      <c r="Q971" s="324"/>
      <c r="R971" s="324"/>
      <c r="S971" s="324"/>
      <c r="T971" s="324"/>
      <c r="U971" s="324"/>
      <c r="V971" s="325"/>
    </row>
    <row r="972" spans="1:22" x14ac:dyDescent="0.3">
      <c r="A972" s="322" t="s">
        <v>9</v>
      </c>
      <c r="B972" s="323"/>
      <c r="C972" s="323"/>
      <c r="D972" s="323"/>
      <c r="E972" s="324"/>
      <c r="F972" s="324"/>
      <c r="G972" s="324"/>
      <c r="H972" s="324"/>
      <c r="I972" s="324"/>
      <c r="J972" s="324"/>
      <c r="K972" s="324"/>
      <c r="L972" s="324"/>
      <c r="M972" s="324"/>
      <c r="N972" s="324"/>
      <c r="O972" s="324"/>
      <c r="P972" s="324"/>
      <c r="Q972" s="324"/>
      <c r="R972" s="324"/>
      <c r="S972" s="324"/>
      <c r="T972" s="324"/>
      <c r="U972" s="324"/>
      <c r="V972" s="325"/>
    </row>
    <row r="973" spans="1:22" x14ac:dyDescent="0.3">
      <c r="A973" s="9"/>
      <c r="B973" s="10"/>
      <c r="C973" s="10"/>
      <c r="D973" s="48"/>
      <c r="E973" s="48"/>
      <c r="F973" s="48"/>
      <c r="G973" s="48"/>
      <c r="H973" s="48"/>
      <c r="I973" s="48"/>
      <c r="J973" s="48"/>
      <c r="K973" s="48"/>
      <c r="L973" s="48"/>
      <c r="M973" s="48"/>
      <c r="N973" s="48"/>
      <c r="O973" s="48"/>
      <c r="P973" s="48"/>
      <c r="Q973" s="48"/>
      <c r="R973" s="48"/>
      <c r="S973" s="48"/>
      <c r="T973" s="49"/>
      <c r="U973" s="49"/>
      <c r="V973" s="34"/>
    </row>
    <row r="974" spans="1:22" ht="14.5" x14ac:dyDescent="0.35">
      <c r="A974" s="263" t="s">
        <v>10</v>
      </c>
      <c r="B974" s="264"/>
      <c r="C974" s="264"/>
      <c r="D974" s="264"/>
      <c r="E974" s="264"/>
      <c r="F974" s="264"/>
      <c r="G974" s="264"/>
      <c r="H974" s="264"/>
      <c r="I974" s="264"/>
      <c r="J974" s="264"/>
      <c r="K974" s="264"/>
      <c r="L974" s="264"/>
      <c r="M974" s="264"/>
      <c r="N974" s="264"/>
      <c r="O974" s="264"/>
      <c r="P974" s="264"/>
      <c r="Q974" s="264"/>
      <c r="R974" s="264"/>
      <c r="S974" s="264"/>
      <c r="T974" s="264"/>
      <c r="U974" s="264"/>
      <c r="V974" s="265"/>
    </row>
    <row r="975" spans="1:22" x14ac:dyDescent="0.3">
      <c r="A975" s="266" t="s">
        <v>11</v>
      </c>
      <c r="B975" s="267"/>
      <c r="C975" s="267" t="s">
        <v>12</v>
      </c>
      <c r="D975" s="267"/>
      <c r="E975" s="267"/>
      <c r="F975" s="267"/>
      <c r="G975" s="267"/>
      <c r="H975" s="267"/>
      <c r="I975" s="267"/>
      <c r="J975" s="267"/>
      <c r="K975" s="267"/>
      <c r="L975" s="267"/>
      <c r="M975" s="267"/>
      <c r="N975" s="267"/>
      <c r="O975" s="267"/>
      <c r="P975" s="267"/>
      <c r="Q975" s="267"/>
      <c r="R975" s="267" t="s">
        <v>13</v>
      </c>
      <c r="S975" s="267"/>
      <c r="T975" s="268" t="s">
        <v>14</v>
      </c>
      <c r="U975" s="268"/>
      <c r="V975" s="269"/>
    </row>
    <row r="976" spans="1:22" ht="20.25" customHeight="1" x14ac:dyDescent="0.35">
      <c r="A976" s="328">
        <v>18</v>
      </c>
      <c r="B976" s="329"/>
      <c r="C976" s="330" t="s">
        <v>151</v>
      </c>
      <c r="D976" s="331"/>
      <c r="E976" s="331"/>
      <c r="F976" s="331"/>
      <c r="G976" s="331"/>
      <c r="H976" s="331"/>
      <c r="I976" s="331"/>
      <c r="J976" s="331"/>
      <c r="K976" s="331"/>
      <c r="L976" s="331"/>
      <c r="M976" s="331"/>
      <c r="N976" s="331"/>
      <c r="O976" s="331"/>
      <c r="P976" s="331"/>
      <c r="Q976" s="331"/>
      <c r="R976" s="331" t="s">
        <v>150</v>
      </c>
      <c r="S976" s="331"/>
      <c r="T976" s="332">
        <v>268</v>
      </c>
      <c r="U976" s="332"/>
      <c r="V976" s="333"/>
    </row>
    <row r="977" spans="1:22" x14ac:dyDescent="0.3">
      <c r="A977" s="11"/>
      <c r="B977" s="50"/>
      <c r="C977" s="50"/>
      <c r="D977" s="50"/>
      <c r="E977" s="50"/>
      <c r="F977" s="50"/>
      <c r="G977" s="50"/>
      <c r="H977" s="50"/>
      <c r="I977" s="50"/>
      <c r="J977" s="50"/>
      <c r="K977" s="50"/>
      <c r="L977" s="50"/>
      <c r="M977" s="50"/>
      <c r="N977" s="50"/>
      <c r="O977" s="50"/>
      <c r="P977" s="50"/>
      <c r="Q977" s="50"/>
      <c r="R977" s="50"/>
      <c r="S977" s="50"/>
      <c r="T977" s="51"/>
      <c r="U977" s="51"/>
      <c r="V977" s="35"/>
    </row>
    <row r="978" spans="1:22" x14ac:dyDescent="0.3">
      <c r="A978" s="243" t="s">
        <v>15</v>
      </c>
      <c r="B978" s="244"/>
      <c r="C978" s="244"/>
      <c r="D978" s="244"/>
      <c r="E978" s="244"/>
      <c r="F978" s="244"/>
      <c r="G978" s="244"/>
      <c r="H978" s="244"/>
      <c r="I978" s="244"/>
      <c r="J978" s="244"/>
      <c r="K978" s="244"/>
      <c r="L978" s="244"/>
      <c r="M978" s="244"/>
      <c r="N978" s="244"/>
      <c r="O978" s="244"/>
      <c r="P978" s="244"/>
      <c r="Q978" s="244"/>
      <c r="R978" s="244"/>
      <c r="S978" s="244"/>
      <c r="T978" s="244"/>
      <c r="U978" s="244"/>
      <c r="V978" s="245"/>
    </row>
    <row r="979" spans="1:22" x14ac:dyDescent="0.3">
      <c r="A979" s="233" t="s">
        <v>12</v>
      </c>
      <c r="B979" s="234"/>
      <c r="C979" s="234"/>
      <c r="D979" s="234"/>
      <c r="E979" s="234"/>
      <c r="F979" s="234"/>
      <c r="G979" s="234"/>
      <c r="H979" s="234" t="s">
        <v>16</v>
      </c>
      <c r="I979" s="234"/>
      <c r="J979" s="234"/>
      <c r="K979" s="234" t="s">
        <v>17</v>
      </c>
      <c r="L979" s="234"/>
      <c r="M979" s="234"/>
      <c r="N979" s="234"/>
      <c r="O979" s="234" t="s">
        <v>18</v>
      </c>
      <c r="P979" s="234"/>
      <c r="Q979" s="234"/>
      <c r="R979" s="234" t="s">
        <v>19</v>
      </c>
      <c r="S979" s="234"/>
      <c r="T979" s="235" t="s">
        <v>20</v>
      </c>
      <c r="U979" s="235"/>
      <c r="V979" s="236"/>
    </row>
    <row r="980" spans="1:22" x14ac:dyDescent="0.3">
      <c r="A980" s="233"/>
      <c r="B980" s="234"/>
      <c r="C980" s="234"/>
      <c r="D980" s="234"/>
      <c r="E980" s="234"/>
      <c r="F980" s="234"/>
      <c r="G980" s="234"/>
      <c r="H980" s="234"/>
      <c r="I980" s="234"/>
      <c r="J980" s="234"/>
      <c r="K980" s="234"/>
      <c r="L980" s="234"/>
      <c r="M980" s="234"/>
      <c r="N980" s="234"/>
      <c r="O980" s="246"/>
      <c r="P980" s="246"/>
      <c r="Q980" s="246"/>
      <c r="R980" s="258"/>
      <c r="S980" s="258"/>
      <c r="T980" s="235"/>
      <c r="U980" s="235"/>
      <c r="V980" s="236"/>
    </row>
    <row r="981" spans="1:22" x14ac:dyDescent="0.3">
      <c r="A981" s="233" t="s">
        <v>120</v>
      </c>
      <c r="B981" s="234"/>
      <c r="C981" s="234"/>
      <c r="D981" s="234"/>
      <c r="E981" s="234"/>
      <c r="F981" s="234"/>
      <c r="G981" s="234"/>
      <c r="H981" s="234"/>
      <c r="I981" s="234"/>
      <c r="J981" s="234"/>
      <c r="K981" s="234"/>
      <c r="L981" s="234"/>
      <c r="M981" s="234"/>
      <c r="N981" s="234"/>
      <c r="O981" s="246"/>
      <c r="P981" s="246"/>
      <c r="Q981" s="246"/>
      <c r="R981" s="279">
        <v>0.03</v>
      </c>
      <c r="S981" s="258"/>
      <c r="T981" s="235">
        <f>+T1003*R981</f>
        <v>81.652200000000008</v>
      </c>
      <c r="U981" s="235"/>
      <c r="V981" s="236"/>
    </row>
    <row r="982" spans="1:22" x14ac:dyDescent="0.3">
      <c r="A982" s="233"/>
      <c r="B982" s="234"/>
      <c r="C982" s="234"/>
      <c r="D982" s="234"/>
      <c r="E982" s="234"/>
      <c r="F982" s="234"/>
      <c r="G982" s="234"/>
      <c r="H982" s="234"/>
      <c r="I982" s="234"/>
      <c r="J982" s="234"/>
      <c r="K982" s="234"/>
      <c r="L982" s="234"/>
      <c r="M982" s="234"/>
      <c r="N982" s="234"/>
      <c r="O982" s="234"/>
      <c r="P982" s="234"/>
      <c r="Q982" s="234"/>
      <c r="R982" s="234"/>
      <c r="S982" s="234"/>
      <c r="T982" s="235"/>
      <c r="U982" s="235"/>
      <c r="V982" s="236"/>
    </row>
    <row r="983" spans="1:22" x14ac:dyDescent="0.3">
      <c r="A983" s="237" t="s">
        <v>21</v>
      </c>
      <c r="B983" s="238"/>
      <c r="C983" s="238"/>
      <c r="D983" s="238"/>
      <c r="E983" s="238"/>
      <c r="F983" s="238"/>
      <c r="G983" s="238"/>
      <c r="H983" s="238"/>
      <c r="I983" s="238"/>
      <c r="J983" s="238"/>
      <c r="K983" s="238"/>
      <c r="L983" s="238"/>
      <c r="M983" s="238"/>
      <c r="N983" s="238"/>
      <c r="O983" s="238"/>
      <c r="P983" s="238"/>
      <c r="Q983" s="238"/>
      <c r="R983" s="238"/>
      <c r="S983" s="238"/>
      <c r="T983" s="235">
        <f>T981+T980</f>
        <v>81.652200000000008</v>
      </c>
      <c r="U983" s="235"/>
      <c r="V983" s="236"/>
    </row>
    <row r="984" spans="1:22" x14ac:dyDescent="0.3">
      <c r="A984" s="12"/>
      <c r="B984" s="13"/>
      <c r="C984" s="13"/>
      <c r="D984" s="13"/>
      <c r="E984" s="13"/>
      <c r="F984" s="13"/>
      <c r="G984" s="13"/>
      <c r="H984" s="13"/>
      <c r="I984" s="13"/>
      <c r="J984" s="13"/>
      <c r="K984" s="13"/>
      <c r="L984" s="13"/>
      <c r="M984" s="13"/>
      <c r="N984" s="13"/>
      <c r="O984" s="13"/>
      <c r="P984" s="13"/>
      <c r="Q984" s="13"/>
      <c r="R984" s="13"/>
      <c r="S984" s="14"/>
      <c r="T984" s="36"/>
      <c r="U984" s="36"/>
      <c r="V984" s="37"/>
    </row>
    <row r="985" spans="1:22" x14ac:dyDescent="0.3">
      <c r="A985" s="243" t="s">
        <v>22</v>
      </c>
      <c r="B985" s="244"/>
      <c r="C985" s="244"/>
      <c r="D985" s="244"/>
      <c r="E985" s="244"/>
      <c r="F985" s="244"/>
      <c r="G985" s="244"/>
      <c r="H985" s="244"/>
      <c r="I985" s="244"/>
      <c r="J985" s="244"/>
      <c r="K985" s="244"/>
      <c r="L985" s="244"/>
      <c r="M985" s="244"/>
      <c r="N985" s="244"/>
      <c r="O985" s="244"/>
      <c r="P985" s="244"/>
      <c r="Q985" s="244"/>
      <c r="R985" s="244"/>
      <c r="S985" s="244"/>
      <c r="T985" s="244"/>
      <c r="U985" s="244"/>
      <c r="V985" s="245"/>
    </row>
    <row r="986" spans="1:22" x14ac:dyDescent="0.3">
      <c r="A986" s="259" t="s">
        <v>12</v>
      </c>
      <c r="B986" s="260"/>
      <c r="C986" s="260"/>
      <c r="D986" s="260"/>
      <c r="E986" s="260"/>
      <c r="F986" s="260"/>
      <c r="G986" s="260"/>
      <c r="H986" s="260"/>
      <c r="I986" s="260"/>
      <c r="J986" s="260"/>
      <c r="K986" s="260"/>
      <c r="L986" s="260"/>
      <c r="M986" s="260" t="s">
        <v>13</v>
      </c>
      <c r="N986" s="260"/>
      <c r="O986" s="260" t="s">
        <v>14</v>
      </c>
      <c r="P986" s="260"/>
      <c r="Q986" s="260" t="s">
        <v>23</v>
      </c>
      <c r="R986" s="260"/>
      <c r="S986" s="260"/>
      <c r="T986" s="261" t="s">
        <v>24</v>
      </c>
      <c r="U986" s="261"/>
      <c r="V986" s="262"/>
    </row>
    <row r="987" spans="1:22" x14ac:dyDescent="0.3">
      <c r="A987" s="259" t="s">
        <v>122</v>
      </c>
      <c r="B987" s="260"/>
      <c r="C987" s="260"/>
      <c r="D987" s="260"/>
      <c r="E987" s="260"/>
      <c r="F987" s="260"/>
      <c r="G987" s="260"/>
      <c r="H987" s="260"/>
      <c r="I987" s="260"/>
      <c r="J987" s="260"/>
      <c r="K987" s="260"/>
      <c r="L987" s="260"/>
      <c r="M987" s="260" t="s">
        <v>114</v>
      </c>
      <c r="N987" s="260"/>
      <c r="O987" s="260">
        <v>3.0000000000000001E-3</v>
      </c>
      <c r="P987" s="260"/>
      <c r="Q987" s="252">
        <v>4998</v>
      </c>
      <c r="R987" s="253"/>
      <c r="S987" s="254"/>
      <c r="T987" s="261">
        <f>+Q987*O987</f>
        <v>14.994</v>
      </c>
      <c r="U987" s="261"/>
      <c r="V987" s="262"/>
    </row>
    <row r="988" spans="1:22" x14ac:dyDescent="0.3">
      <c r="A988" s="259" t="s">
        <v>117</v>
      </c>
      <c r="B988" s="260"/>
      <c r="C988" s="260"/>
      <c r="D988" s="260"/>
      <c r="E988" s="260"/>
      <c r="F988" s="260"/>
      <c r="G988" s="260"/>
      <c r="H988" s="260"/>
      <c r="I988" s="260"/>
      <c r="J988" s="260"/>
      <c r="K988" s="260"/>
      <c r="L988" s="260"/>
      <c r="M988" s="260" t="s">
        <v>114</v>
      </c>
      <c r="N988" s="260"/>
      <c r="O988" s="260">
        <v>1.05</v>
      </c>
      <c r="P988" s="260"/>
      <c r="Q988" s="252">
        <v>4650</v>
      </c>
      <c r="R988" s="253"/>
      <c r="S988" s="254"/>
      <c r="T988" s="261">
        <f>+Q988*O988</f>
        <v>4882.5</v>
      </c>
      <c r="U988" s="261"/>
      <c r="V988" s="262"/>
    </row>
    <row r="989" spans="1:22" x14ac:dyDescent="0.3">
      <c r="A989" s="259"/>
      <c r="B989" s="260"/>
      <c r="C989" s="260"/>
      <c r="D989" s="260"/>
      <c r="E989" s="260"/>
      <c r="F989" s="260"/>
      <c r="G989" s="260"/>
      <c r="H989" s="260"/>
      <c r="I989" s="260"/>
      <c r="J989" s="260"/>
      <c r="K989" s="260"/>
      <c r="L989" s="260"/>
      <c r="M989" s="260"/>
      <c r="N989" s="260"/>
      <c r="O989" s="260"/>
      <c r="P989" s="260"/>
      <c r="Q989" s="252"/>
      <c r="R989" s="253"/>
      <c r="S989" s="254"/>
      <c r="T989" s="261"/>
      <c r="U989" s="261"/>
      <c r="V989" s="262"/>
    </row>
    <row r="990" spans="1:22" x14ac:dyDescent="0.3">
      <c r="A990" s="259"/>
      <c r="B990" s="260"/>
      <c r="C990" s="260"/>
      <c r="D990" s="260"/>
      <c r="E990" s="260"/>
      <c r="F990" s="260"/>
      <c r="G990" s="260"/>
      <c r="H990" s="260"/>
      <c r="I990" s="260"/>
      <c r="J990" s="260"/>
      <c r="K990" s="260"/>
      <c r="L990" s="260"/>
      <c r="M990" s="260"/>
      <c r="N990" s="260"/>
      <c r="O990" s="260"/>
      <c r="P990" s="260"/>
      <c r="Q990" s="252"/>
      <c r="R990" s="253"/>
      <c r="S990" s="254"/>
      <c r="T990" s="235"/>
      <c r="U990" s="235"/>
      <c r="V990" s="236"/>
    </row>
    <row r="991" spans="1:22" x14ac:dyDescent="0.3">
      <c r="A991" s="259"/>
      <c r="B991" s="260"/>
      <c r="C991" s="260"/>
      <c r="D991" s="260"/>
      <c r="E991" s="260"/>
      <c r="F991" s="260"/>
      <c r="G991" s="260"/>
      <c r="H991" s="260"/>
      <c r="I991" s="260"/>
      <c r="J991" s="260"/>
      <c r="K991" s="260"/>
      <c r="L991" s="260"/>
      <c r="M991" s="260"/>
      <c r="N991" s="260"/>
      <c r="O991" s="260"/>
      <c r="P991" s="260"/>
      <c r="Q991" s="252"/>
      <c r="R991" s="253"/>
      <c r="S991" s="254"/>
      <c r="T991" s="235"/>
      <c r="U991" s="235"/>
      <c r="V991" s="236"/>
    </row>
    <row r="992" spans="1:22" x14ac:dyDescent="0.3">
      <c r="A992" s="237" t="s">
        <v>21</v>
      </c>
      <c r="B992" s="238"/>
      <c r="C992" s="238"/>
      <c r="D992" s="238"/>
      <c r="E992" s="238"/>
      <c r="F992" s="238"/>
      <c r="G992" s="238"/>
      <c r="H992" s="238"/>
      <c r="I992" s="238"/>
      <c r="J992" s="238"/>
      <c r="K992" s="238"/>
      <c r="L992" s="238"/>
      <c r="M992" s="238"/>
      <c r="N992" s="238"/>
      <c r="O992" s="238"/>
      <c r="P992" s="238"/>
      <c r="Q992" s="238"/>
      <c r="R992" s="238"/>
      <c r="S992" s="238"/>
      <c r="T992" s="235">
        <f>+SUM(T987:V991)</f>
        <v>4897.4939999999997</v>
      </c>
      <c r="U992" s="235"/>
      <c r="V992" s="236"/>
    </row>
    <row r="993" spans="1:22" x14ac:dyDescent="0.3">
      <c r="A993" s="15"/>
      <c r="B993" s="16"/>
      <c r="C993" s="16"/>
      <c r="D993" s="16"/>
      <c r="E993" s="16"/>
      <c r="F993" s="16"/>
      <c r="G993" s="16"/>
      <c r="H993" s="16"/>
      <c r="I993" s="16"/>
      <c r="J993" s="16"/>
      <c r="K993" s="16"/>
      <c r="L993" s="16"/>
      <c r="M993" s="16"/>
      <c r="N993" s="16"/>
      <c r="O993" s="16"/>
      <c r="P993" s="16"/>
      <c r="Q993" s="16"/>
      <c r="R993" s="16"/>
      <c r="S993" s="14"/>
      <c r="T993" s="36"/>
      <c r="U993" s="36"/>
      <c r="V993" s="37"/>
    </row>
    <row r="994" spans="1:22" x14ac:dyDescent="0.3">
      <c r="A994" s="243" t="s">
        <v>25</v>
      </c>
      <c r="B994" s="244"/>
      <c r="C994" s="244"/>
      <c r="D994" s="244"/>
      <c r="E994" s="244"/>
      <c r="F994" s="244"/>
      <c r="G994" s="244"/>
      <c r="H994" s="244"/>
      <c r="I994" s="244"/>
      <c r="J994" s="244"/>
      <c r="K994" s="244"/>
      <c r="L994" s="244"/>
      <c r="M994" s="244"/>
      <c r="N994" s="244"/>
      <c r="O994" s="244"/>
      <c r="P994" s="244"/>
      <c r="Q994" s="244"/>
      <c r="R994" s="244"/>
      <c r="S994" s="244"/>
      <c r="T994" s="244"/>
      <c r="U994" s="244"/>
      <c r="V994" s="245"/>
    </row>
    <row r="995" spans="1:22" x14ac:dyDescent="0.3">
      <c r="A995" s="233" t="s">
        <v>26</v>
      </c>
      <c r="B995" s="234"/>
      <c r="C995" s="234"/>
      <c r="D995" s="234"/>
      <c r="E995" s="234"/>
      <c r="F995" s="234"/>
      <c r="G995" s="234"/>
      <c r="H995" s="234"/>
      <c r="I995" s="234"/>
      <c r="J995" s="234"/>
      <c r="K995" s="234" t="s">
        <v>27</v>
      </c>
      <c r="L995" s="234"/>
      <c r="M995" s="234" t="s">
        <v>28</v>
      </c>
      <c r="N995" s="234"/>
      <c r="O995" s="234" t="s">
        <v>29</v>
      </c>
      <c r="P995" s="234"/>
      <c r="Q995" s="234"/>
      <c r="R995" s="234" t="s">
        <v>30</v>
      </c>
      <c r="S995" s="234"/>
      <c r="T995" s="235" t="s">
        <v>20</v>
      </c>
      <c r="U995" s="235"/>
      <c r="V995" s="236"/>
    </row>
    <row r="996" spans="1:22" x14ac:dyDescent="0.3">
      <c r="A996" s="233"/>
      <c r="B996" s="234"/>
      <c r="C996" s="234"/>
      <c r="D996" s="234"/>
      <c r="E996" s="234"/>
      <c r="F996" s="234"/>
      <c r="G996" s="234"/>
      <c r="H996" s="234"/>
      <c r="I996" s="234"/>
      <c r="J996" s="234"/>
      <c r="K996" s="234"/>
      <c r="L996" s="234"/>
      <c r="M996" s="234"/>
      <c r="N996" s="234"/>
      <c r="O996" s="234"/>
      <c r="P996" s="234"/>
      <c r="Q996" s="234"/>
      <c r="R996" s="234"/>
      <c r="S996" s="234"/>
      <c r="T996" s="235"/>
      <c r="U996" s="235"/>
      <c r="V996" s="236"/>
    </row>
    <row r="997" spans="1:22" x14ac:dyDescent="0.3">
      <c r="A997" s="233"/>
      <c r="B997" s="234"/>
      <c r="C997" s="234"/>
      <c r="D997" s="234"/>
      <c r="E997" s="234"/>
      <c r="F997" s="234"/>
      <c r="G997" s="234"/>
      <c r="H997" s="234"/>
      <c r="I997" s="234"/>
      <c r="J997" s="234"/>
      <c r="K997" s="234"/>
      <c r="L997" s="234"/>
      <c r="M997" s="234"/>
      <c r="N997" s="234"/>
      <c r="O997" s="234"/>
      <c r="P997" s="234"/>
      <c r="Q997" s="234"/>
      <c r="R997" s="234"/>
      <c r="S997" s="234"/>
      <c r="T997" s="235"/>
      <c r="U997" s="235"/>
      <c r="V997" s="236"/>
    </row>
    <row r="998" spans="1:22" x14ac:dyDescent="0.3">
      <c r="A998" s="233"/>
      <c r="B998" s="234"/>
      <c r="C998" s="234"/>
      <c r="D998" s="234"/>
      <c r="E998" s="234"/>
      <c r="F998" s="234"/>
      <c r="G998" s="234"/>
      <c r="H998" s="234"/>
      <c r="I998" s="234"/>
      <c r="J998" s="234"/>
      <c r="K998" s="234"/>
      <c r="L998" s="234"/>
      <c r="M998" s="234"/>
      <c r="N998" s="234"/>
      <c r="O998" s="234"/>
      <c r="P998" s="234"/>
      <c r="Q998" s="234"/>
      <c r="R998" s="234"/>
      <c r="S998" s="234"/>
      <c r="T998" s="235"/>
      <c r="U998" s="235"/>
      <c r="V998" s="236"/>
    </row>
    <row r="999" spans="1:22" x14ac:dyDescent="0.3">
      <c r="A999" s="237" t="s">
        <v>21</v>
      </c>
      <c r="B999" s="238"/>
      <c r="C999" s="238"/>
      <c r="D999" s="238"/>
      <c r="E999" s="238"/>
      <c r="F999" s="238"/>
      <c r="G999" s="238"/>
      <c r="H999" s="238"/>
      <c r="I999" s="238"/>
      <c r="J999" s="238"/>
      <c r="K999" s="238"/>
      <c r="L999" s="238"/>
      <c r="M999" s="238"/>
      <c r="N999" s="238"/>
      <c r="O999" s="238"/>
      <c r="P999" s="238"/>
      <c r="Q999" s="238"/>
      <c r="R999" s="238"/>
      <c r="S999" s="238"/>
      <c r="T999" s="235">
        <f>+T996</f>
        <v>0</v>
      </c>
      <c r="U999" s="235"/>
      <c r="V999" s="236"/>
    </row>
    <row r="1000" spans="1:22" x14ac:dyDescent="0.3">
      <c r="A1000" s="12"/>
      <c r="B1000" s="13"/>
      <c r="C1000" s="13"/>
      <c r="D1000" s="13"/>
      <c r="E1000" s="13"/>
      <c r="F1000" s="13"/>
      <c r="G1000" s="13"/>
      <c r="H1000" s="13"/>
      <c r="I1000" s="13"/>
      <c r="J1000" s="13"/>
      <c r="K1000" s="13"/>
      <c r="L1000" s="13"/>
      <c r="M1000" s="13"/>
      <c r="N1000" s="13"/>
      <c r="O1000" s="13"/>
      <c r="P1000" s="13"/>
      <c r="Q1000" s="13"/>
      <c r="R1000" s="13"/>
      <c r="S1000" s="14"/>
      <c r="T1000" s="36"/>
      <c r="U1000" s="36"/>
      <c r="V1000" s="37"/>
    </row>
    <row r="1001" spans="1:22" x14ac:dyDescent="0.3">
      <c r="A1001" s="243" t="s">
        <v>31</v>
      </c>
      <c r="B1001" s="244"/>
      <c r="C1001" s="244"/>
      <c r="D1001" s="244"/>
      <c r="E1001" s="244"/>
      <c r="F1001" s="244"/>
      <c r="G1001" s="244"/>
      <c r="H1001" s="244"/>
      <c r="I1001" s="244"/>
      <c r="J1001" s="244"/>
      <c r="K1001" s="244"/>
      <c r="L1001" s="244"/>
      <c r="M1001" s="244"/>
      <c r="N1001" s="244"/>
      <c r="O1001" s="244"/>
      <c r="P1001" s="244"/>
      <c r="Q1001" s="244"/>
      <c r="R1001" s="244"/>
      <c r="S1001" s="244"/>
      <c r="T1001" s="244"/>
      <c r="U1001" s="244"/>
      <c r="V1001" s="245"/>
    </row>
    <row r="1002" spans="1:22" x14ac:dyDescent="0.3">
      <c r="A1002" s="233" t="s">
        <v>32</v>
      </c>
      <c r="B1002" s="234"/>
      <c r="C1002" s="234"/>
      <c r="D1002" s="234"/>
      <c r="E1002" s="234"/>
      <c r="F1002" s="234"/>
      <c r="G1002" s="234"/>
      <c r="H1002" s="234"/>
      <c r="I1002" s="234"/>
      <c r="J1002" s="234" t="s">
        <v>33</v>
      </c>
      <c r="K1002" s="234"/>
      <c r="L1002" s="234" t="s">
        <v>34</v>
      </c>
      <c r="M1002" s="234"/>
      <c r="N1002" s="234" t="s">
        <v>54</v>
      </c>
      <c r="O1002" s="234"/>
      <c r="P1002" s="234"/>
      <c r="Q1002" s="234" t="s">
        <v>19</v>
      </c>
      <c r="R1002" s="234"/>
      <c r="S1002" s="234"/>
      <c r="T1002" s="235" t="s">
        <v>20</v>
      </c>
      <c r="U1002" s="235"/>
      <c r="V1002" s="236"/>
    </row>
    <row r="1003" spans="1:22" x14ac:dyDescent="0.3">
      <c r="A1003" s="233" t="s">
        <v>42</v>
      </c>
      <c r="B1003" s="234"/>
      <c r="C1003" s="234"/>
      <c r="D1003" s="234"/>
      <c r="E1003" s="234"/>
      <c r="F1003" s="234"/>
      <c r="G1003" s="234"/>
      <c r="H1003" s="234"/>
      <c r="I1003" s="234"/>
      <c r="J1003" s="246">
        <v>171314.64448972844</v>
      </c>
      <c r="K1003" s="246"/>
      <c r="L1003" s="234">
        <v>1.8157000000000001</v>
      </c>
      <c r="M1003" s="234"/>
      <c r="N1003" s="235">
        <v>38882</v>
      </c>
      <c r="O1003" s="235"/>
      <c r="P1003" s="235"/>
      <c r="Q1003" s="234">
        <v>7.0000000000000007E-2</v>
      </c>
      <c r="R1003" s="234"/>
      <c r="S1003" s="234"/>
      <c r="T1003" s="235">
        <f>+Q1003*N1003</f>
        <v>2721.7400000000002</v>
      </c>
      <c r="U1003" s="235"/>
      <c r="V1003" s="236"/>
    </row>
    <row r="1004" spans="1:22" x14ac:dyDescent="0.3">
      <c r="A1004" s="233"/>
      <c r="B1004" s="234"/>
      <c r="C1004" s="234"/>
      <c r="D1004" s="234"/>
      <c r="E1004" s="234"/>
      <c r="F1004" s="234"/>
      <c r="G1004" s="234"/>
      <c r="H1004" s="234"/>
      <c r="I1004" s="234"/>
      <c r="J1004" s="234"/>
      <c r="K1004" s="234"/>
      <c r="L1004" s="234"/>
      <c r="M1004" s="234"/>
      <c r="N1004" s="234"/>
      <c r="O1004" s="234"/>
      <c r="P1004" s="234"/>
      <c r="Q1004" s="234"/>
      <c r="R1004" s="234"/>
      <c r="S1004" s="234"/>
      <c r="T1004" s="235"/>
      <c r="U1004" s="235"/>
      <c r="V1004" s="236"/>
    </row>
    <row r="1005" spans="1:22" x14ac:dyDescent="0.3">
      <c r="A1005" s="233"/>
      <c r="B1005" s="234"/>
      <c r="C1005" s="234"/>
      <c r="D1005" s="234"/>
      <c r="E1005" s="234"/>
      <c r="F1005" s="234"/>
      <c r="G1005" s="234"/>
      <c r="H1005" s="234"/>
      <c r="I1005" s="234"/>
      <c r="J1005" s="234"/>
      <c r="K1005" s="234"/>
      <c r="L1005" s="234"/>
      <c r="M1005" s="234"/>
      <c r="N1005" s="234"/>
      <c r="O1005" s="234"/>
      <c r="P1005" s="234"/>
      <c r="Q1005" s="234"/>
      <c r="R1005" s="234"/>
      <c r="S1005" s="234"/>
      <c r="T1005" s="235"/>
      <c r="U1005" s="235"/>
      <c r="V1005" s="236"/>
    </row>
    <row r="1006" spans="1:22" x14ac:dyDescent="0.3">
      <c r="A1006" s="237" t="s">
        <v>21</v>
      </c>
      <c r="B1006" s="238"/>
      <c r="C1006" s="238"/>
      <c r="D1006" s="238"/>
      <c r="E1006" s="238"/>
      <c r="F1006" s="238"/>
      <c r="G1006" s="238"/>
      <c r="H1006" s="238"/>
      <c r="I1006" s="238"/>
      <c r="J1006" s="238"/>
      <c r="K1006" s="238"/>
      <c r="L1006" s="238"/>
      <c r="M1006" s="238"/>
      <c r="N1006" s="238"/>
      <c r="O1006" s="238"/>
      <c r="P1006" s="238"/>
      <c r="Q1006" s="238"/>
      <c r="R1006" s="238"/>
      <c r="S1006" s="238"/>
      <c r="T1006" s="235">
        <f>+T1003</f>
        <v>2721.7400000000002</v>
      </c>
      <c r="U1006" s="235"/>
      <c r="V1006" s="236"/>
    </row>
    <row r="1007" spans="1:22" ht="14.5" x14ac:dyDescent="0.35">
      <c r="A1007" s="239" t="s">
        <v>35</v>
      </c>
      <c r="B1007" s="240"/>
      <c r="C1007" s="240"/>
      <c r="D1007" s="240"/>
      <c r="E1007" s="240"/>
      <c r="F1007" s="240"/>
      <c r="G1007" s="240"/>
      <c r="H1007" s="240"/>
      <c r="I1007" s="240"/>
      <c r="J1007" s="240"/>
      <c r="K1007" s="240"/>
      <c r="L1007" s="240"/>
      <c r="M1007" s="240"/>
      <c r="N1007" s="240"/>
      <c r="O1007" s="240"/>
      <c r="P1007" s="240"/>
      <c r="Q1007" s="240"/>
      <c r="R1007" s="240"/>
      <c r="S1007" s="240"/>
      <c r="T1007" s="241">
        <f>ROUND(T1006+T999+T992+T983,0)</f>
        <v>7701</v>
      </c>
      <c r="U1007" s="241"/>
      <c r="V1007" s="242"/>
    </row>
    <row r="1008" spans="1:22" ht="14.5" x14ac:dyDescent="0.35">
      <c r="A1008" s="19" t="s">
        <v>36</v>
      </c>
      <c r="B1008" s="44">
        <f>+'CARGA PRESTACIONAL'!$E$40</f>
        <v>0.26950000000000002</v>
      </c>
      <c r="C1008" s="20"/>
      <c r="D1008" s="21"/>
      <c r="E1008" s="22"/>
      <c r="F1008" s="20"/>
      <c r="G1008" s="20"/>
      <c r="H1008" s="20"/>
      <c r="I1008" s="20"/>
      <c r="J1008" s="20"/>
      <c r="K1008" s="20"/>
      <c r="L1008" s="20"/>
      <c r="M1008" s="21"/>
      <c r="N1008" s="23"/>
      <c r="O1008" s="23"/>
      <c r="P1008" s="23"/>
      <c r="Q1008" s="23"/>
      <c r="R1008" s="23"/>
      <c r="S1008" s="23" t="s">
        <v>37</v>
      </c>
      <c r="T1008" s="241">
        <f>+T1007*B1008</f>
        <v>2075.4195</v>
      </c>
      <c r="U1008" s="241"/>
      <c r="V1008" s="242"/>
    </row>
    <row r="1009" spans="1:25" ht="14.5" x14ac:dyDescent="0.35">
      <c r="A1009" s="226" t="s">
        <v>38</v>
      </c>
      <c r="B1009" s="227"/>
      <c r="C1009" s="227"/>
      <c r="D1009" s="227"/>
      <c r="E1009" s="227"/>
      <c r="F1009" s="227"/>
      <c r="G1009" s="227"/>
      <c r="H1009" s="227"/>
      <c r="I1009" s="227"/>
      <c r="J1009" s="227"/>
      <c r="K1009" s="227"/>
      <c r="L1009" s="227"/>
      <c r="M1009" s="227"/>
      <c r="N1009" s="227"/>
      <c r="O1009" s="227"/>
      <c r="P1009" s="227"/>
      <c r="Q1009" s="227"/>
      <c r="R1009" s="227"/>
      <c r="S1009" s="227"/>
      <c r="T1009" s="228">
        <f>+T1008+T1007</f>
        <v>9776.4195</v>
      </c>
      <c r="U1009" s="228"/>
      <c r="V1009" s="229"/>
    </row>
    <row r="1010" spans="1:25" ht="14.5" x14ac:dyDescent="0.35">
      <c r="A1010" s="226" t="s">
        <v>39</v>
      </c>
      <c r="B1010" s="227"/>
      <c r="C1010" s="227"/>
      <c r="D1010" s="227"/>
      <c r="E1010" s="227"/>
      <c r="F1010" s="227"/>
      <c r="G1010" s="227"/>
      <c r="H1010" s="227"/>
      <c r="I1010" s="227"/>
      <c r="J1010" s="227"/>
      <c r="K1010" s="227"/>
      <c r="L1010" s="227"/>
      <c r="M1010" s="227"/>
      <c r="N1010" s="227"/>
      <c r="O1010" s="227"/>
      <c r="P1010" s="227"/>
      <c r="Q1010" s="227"/>
      <c r="R1010" s="227"/>
      <c r="S1010" s="227"/>
      <c r="T1010" s="228">
        <f>ROUND(T1009*T976,0)</f>
        <v>2620080</v>
      </c>
      <c r="U1010" s="228"/>
      <c r="V1010" s="229"/>
    </row>
    <row r="1011" spans="1:25" ht="14.5" x14ac:dyDescent="0.35">
      <c r="A1011" s="24"/>
      <c r="B1011" s="52"/>
      <c r="C1011" s="52"/>
      <c r="D1011" s="52"/>
      <c r="E1011" s="52"/>
      <c r="F1011" s="52"/>
      <c r="G1011" s="52"/>
      <c r="H1011" s="52"/>
      <c r="I1011" s="52"/>
      <c r="J1011" s="52"/>
      <c r="K1011" s="52"/>
      <c r="L1011" s="52"/>
      <c r="M1011" s="52"/>
      <c r="N1011" s="52"/>
      <c r="O1011" s="52"/>
      <c r="P1011" s="52"/>
      <c r="Q1011" s="52"/>
      <c r="R1011" s="52"/>
      <c r="S1011" s="52"/>
      <c r="T1011" s="53"/>
      <c r="U1011" s="53"/>
      <c r="V1011" s="38"/>
    </row>
    <row r="1012" spans="1:25" ht="24" customHeight="1" x14ac:dyDescent="0.3">
      <c r="A1012" s="230" t="s">
        <v>348</v>
      </c>
      <c r="B1012" s="231"/>
      <c r="C1012" s="231"/>
      <c r="D1012" s="231"/>
      <c r="E1012" s="231"/>
      <c r="F1012" s="231"/>
      <c r="G1012" s="231"/>
      <c r="H1012" s="231"/>
      <c r="I1012" s="231"/>
      <c r="J1012" s="231"/>
      <c r="K1012" s="231"/>
      <c r="L1012" s="231"/>
      <c r="M1012" s="231"/>
      <c r="N1012" s="231"/>
      <c r="O1012" s="231"/>
      <c r="P1012" s="231"/>
      <c r="Q1012" s="231"/>
      <c r="R1012" s="231"/>
      <c r="S1012" s="231"/>
      <c r="T1012" s="231"/>
      <c r="U1012" s="231"/>
      <c r="V1012" s="232"/>
      <c r="W1012" s="7"/>
      <c r="X1012" s="7"/>
      <c r="Y1012" s="46"/>
    </row>
    <row r="1013" spans="1:25" x14ac:dyDescent="0.3">
      <c r="A1013" s="25"/>
      <c r="B1013" s="26"/>
      <c r="C1013" s="26"/>
      <c r="D1013" s="26"/>
      <c r="E1013" s="26"/>
      <c r="F1013" s="26"/>
      <c r="G1013" s="26"/>
      <c r="H1013" s="26"/>
      <c r="I1013" s="26"/>
      <c r="J1013" s="26"/>
      <c r="K1013" s="26"/>
      <c r="L1013" s="26"/>
      <c r="M1013" s="26"/>
      <c r="N1013" s="26"/>
      <c r="O1013" s="26"/>
      <c r="P1013" s="26"/>
      <c r="Q1013" s="26"/>
      <c r="R1013" s="26"/>
      <c r="S1013" s="27"/>
      <c r="T1013" s="54"/>
      <c r="U1013" s="54"/>
      <c r="V1013" s="40"/>
      <c r="W1013" s="7"/>
      <c r="X1013" s="7"/>
      <c r="Y1013" s="7"/>
    </row>
    <row r="1014" spans="1:25" ht="22.5" customHeight="1" x14ac:dyDescent="0.3">
      <c r="A1014" s="25"/>
      <c r="B1014" s="26"/>
      <c r="C1014" s="26"/>
      <c r="D1014" s="55"/>
      <c r="E1014" s="28" t="s">
        <v>40</v>
      </c>
      <c r="F1014" s="29"/>
      <c r="G1014" s="29"/>
      <c r="H1014" s="29"/>
      <c r="I1014" s="29"/>
      <c r="J1014" s="29"/>
      <c r="K1014" s="29"/>
      <c r="L1014" s="29"/>
      <c r="M1014" s="30"/>
      <c r="N1014" s="56"/>
      <c r="O1014" s="56"/>
      <c r="P1014" s="26"/>
      <c r="Q1014" s="26"/>
      <c r="R1014" s="26"/>
      <c r="S1014" s="27"/>
      <c r="T1014" s="54"/>
      <c r="U1014" s="54"/>
      <c r="V1014" s="40"/>
      <c r="W1014" s="7"/>
      <c r="X1014" s="7"/>
      <c r="Y1014" s="47"/>
    </row>
    <row r="1015" spans="1:25" x14ac:dyDescent="0.3">
      <c r="A1015" s="25"/>
      <c r="B1015" s="26"/>
      <c r="C1015" s="26"/>
      <c r="D1015" s="55"/>
      <c r="E1015" s="57"/>
      <c r="F1015" s="58"/>
      <c r="G1015" s="156" t="s">
        <v>344</v>
      </c>
      <c r="H1015" s="156"/>
      <c r="I1015" s="156"/>
      <c r="J1015" s="156"/>
      <c r="K1015" s="58"/>
      <c r="L1015" s="58"/>
      <c r="M1015" s="56"/>
      <c r="N1015" s="56"/>
      <c r="O1015" s="56"/>
      <c r="P1015" s="26"/>
      <c r="Q1015" s="26"/>
      <c r="R1015" s="26"/>
      <c r="S1015" s="27"/>
      <c r="T1015" s="54"/>
      <c r="U1015" s="54"/>
      <c r="V1015" s="40"/>
      <c r="W1015" s="7"/>
      <c r="X1015" s="7"/>
      <c r="Y1015" s="7"/>
    </row>
    <row r="1016" spans="1:25" x14ac:dyDescent="0.3">
      <c r="A1016" s="25"/>
      <c r="B1016" s="26"/>
      <c r="C1016" s="26"/>
      <c r="D1016" s="26"/>
      <c r="E1016" s="225" t="s">
        <v>349</v>
      </c>
      <c r="F1016" s="225"/>
      <c r="G1016" s="225"/>
      <c r="H1016" s="225"/>
      <c r="I1016" s="225"/>
      <c r="J1016" s="225"/>
      <c r="K1016" s="225"/>
      <c r="L1016" s="225"/>
      <c r="M1016" s="225"/>
      <c r="N1016" s="31"/>
      <c r="O1016" s="31"/>
      <c r="P1016" s="26"/>
      <c r="Q1016" s="26"/>
      <c r="R1016" s="26"/>
      <c r="S1016" s="27"/>
      <c r="T1016" s="54"/>
      <c r="U1016" s="54"/>
      <c r="V1016" s="40"/>
      <c r="W1016" s="7"/>
      <c r="X1016" s="7"/>
      <c r="Y1016" s="7"/>
    </row>
    <row r="1017" spans="1:25" ht="13.5" thickBot="1" x14ac:dyDescent="0.35">
      <c r="A1017" s="59"/>
      <c r="B1017" s="60"/>
      <c r="C1017" s="32"/>
      <c r="D1017" s="32"/>
      <c r="E1017" s="32"/>
      <c r="F1017" s="61"/>
      <c r="G1017" s="61"/>
      <c r="H1017" s="61"/>
      <c r="I1017" s="61"/>
      <c r="J1017" s="61"/>
      <c r="K1017" s="61"/>
      <c r="L1017" s="32"/>
      <c r="M1017" s="32"/>
      <c r="N1017" s="32"/>
      <c r="O1017" s="32"/>
      <c r="P1017" s="32"/>
      <c r="Q1017" s="32"/>
      <c r="R1017" s="32"/>
      <c r="S1017" s="32"/>
      <c r="T1017" s="62"/>
      <c r="U1017" s="62"/>
      <c r="V1017" s="42"/>
    </row>
    <row r="1018" spans="1:25" ht="13.5" thickBot="1" x14ac:dyDescent="0.35"/>
    <row r="1019" spans="1:25" x14ac:dyDescent="0.3">
      <c r="A1019" s="280"/>
      <c r="B1019" s="281"/>
      <c r="C1019" s="281"/>
      <c r="D1019" s="282"/>
      <c r="E1019" s="289" t="s">
        <v>0</v>
      </c>
      <c r="F1019" s="290"/>
      <c r="G1019" s="290"/>
      <c r="H1019" s="290"/>
      <c r="I1019" s="290"/>
      <c r="J1019" s="290"/>
      <c r="K1019" s="290"/>
      <c r="L1019" s="290"/>
      <c r="M1019" s="290"/>
      <c r="N1019" s="290"/>
      <c r="O1019" s="290"/>
      <c r="P1019" s="290"/>
      <c r="Q1019" s="290"/>
      <c r="R1019" s="290"/>
      <c r="S1019" s="291"/>
      <c r="T1019" s="295" t="s">
        <v>41</v>
      </c>
      <c r="U1019" s="296"/>
      <c r="V1019" s="297"/>
    </row>
    <row r="1020" spans="1:25" ht="24.75" customHeight="1" thickBot="1" x14ac:dyDescent="0.35">
      <c r="A1020" s="283"/>
      <c r="B1020" s="284"/>
      <c r="C1020" s="284"/>
      <c r="D1020" s="285"/>
      <c r="E1020" s="292"/>
      <c r="F1020" s="293"/>
      <c r="G1020" s="293"/>
      <c r="H1020" s="293"/>
      <c r="I1020" s="293"/>
      <c r="J1020" s="293"/>
      <c r="K1020" s="293"/>
      <c r="L1020" s="293"/>
      <c r="M1020" s="293"/>
      <c r="N1020" s="293"/>
      <c r="O1020" s="293"/>
      <c r="P1020" s="293"/>
      <c r="Q1020" s="293"/>
      <c r="R1020" s="293"/>
      <c r="S1020" s="294"/>
      <c r="T1020" s="298"/>
      <c r="U1020" s="299"/>
      <c r="V1020" s="300"/>
    </row>
    <row r="1021" spans="1:25" ht="15" thickBot="1" x14ac:dyDescent="0.4">
      <c r="A1021" s="283"/>
      <c r="B1021" s="284"/>
      <c r="C1021" s="284"/>
      <c r="D1021" s="285"/>
      <c r="E1021" s="301"/>
      <c r="F1021" s="302"/>
      <c r="G1021" s="302"/>
      <c r="H1021" s="302"/>
      <c r="I1021" s="302"/>
      <c r="J1021" s="302"/>
      <c r="K1021" s="302"/>
      <c r="L1021" s="302"/>
      <c r="M1021" s="302"/>
      <c r="N1021" s="302"/>
      <c r="O1021" s="302"/>
      <c r="P1021" s="302"/>
      <c r="Q1021" s="302"/>
      <c r="R1021" s="302"/>
      <c r="S1021" s="302"/>
      <c r="T1021" s="302"/>
      <c r="U1021" s="302"/>
      <c r="V1021" s="303"/>
    </row>
    <row r="1022" spans="1:25" ht="15" thickBot="1" x14ac:dyDescent="0.35">
      <c r="A1022" s="283"/>
      <c r="B1022" s="284"/>
      <c r="C1022" s="284"/>
      <c r="D1022" s="285"/>
      <c r="E1022" s="304" t="s">
        <v>360</v>
      </c>
      <c r="F1022" s="305"/>
      <c r="G1022" s="305"/>
      <c r="H1022" s="305"/>
      <c r="I1022" s="305"/>
      <c r="J1022" s="305"/>
      <c r="K1022" s="305"/>
      <c r="L1022" s="305"/>
      <c r="M1022" s="305"/>
      <c r="N1022" s="305"/>
      <c r="O1022" s="305"/>
      <c r="P1022" s="305"/>
      <c r="Q1022" s="305"/>
      <c r="R1022" s="305"/>
      <c r="S1022" s="305"/>
      <c r="T1022" s="305"/>
      <c r="U1022" s="305"/>
      <c r="V1022" s="306"/>
    </row>
    <row r="1023" spans="1:25" ht="15" thickBot="1" x14ac:dyDescent="0.35">
      <c r="A1023" s="286"/>
      <c r="B1023" s="287"/>
      <c r="C1023" s="287"/>
      <c r="D1023" s="288"/>
      <c r="E1023" s="307"/>
      <c r="F1023" s="308"/>
      <c r="G1023" s="308"/>
      <c r="H1023" s="308"/>
      <c r="I1023" s="308"/>
      <c r="J1023" s="308"/>
      <c r="K1023" s="308"/>
      <c r="L1023" s="308"/>
      <c r="M1023" s="308"/>
      <c r="N1023" s="308"/>
      <c r="O1023" s="308"/>
      <c r="P1023" s="308"/>
      <c r="Q1023" s="308"/>
      <c r="R1023" s="308"/>
      <c r="S1023" s="308"/>
      <c r="T1023" s="308"/>
      <c r="U1023" s="308"/>
      <c r="V1023" s="309"/>
    </row>
    <row r="1024" spans="1:25" ht="14.5" x14ac:dyDescent="0.35">
      <c r="A1024" s="310" t="s">
        <v>1</v>
      </c>
      <c r="B1024" s="311"/>
      <c r="C1024" s="311"/>
      <c r="D1024" s="311"/>
      <c r="E1024" s="311"/>
      <c r="F1024" s="311"/>
      <c r="G1024" s="311"/>
      <c r="H1024" s="311"/>
      <c r="I1024" s="311"/>
      <c r="J1024" s="311"/>
      <c r="K1024" s="311"/>
      <c r="L1024" s="311"/>
      <c r="M1024" s="311"/>
      <c r="N1024" s="311"/>
      <c r="O1024" s="311"/>
      <c r="P1024" s="311"/>
      <c r="Q1024" s="311"/>
      <c r="R1024" s="311"/>
      <c r="S1024" s="311"/>
      <c r="T1024" s="311"/>
      <c r="U1024" s="311"/>
      <c r="V1024" s="312"/>
    </row>
    <row r="1025" spans="1:22" x14ac:dyDescent="0.3">
      <c r="A1025" s="313" t="s">
        <v>2</v>
      </c>
      <c r="B1025" s="314"/>
      <c r="C1025" s="314"/>
      <c r="D1025" s="314"/>
      <c r="E1025" s="5" t="s">
        <v>3</v>
      </c>
      <c r="F1025" s="6"/>
      <c r="G1025" s="6"/>
      <c r="H1025" s="6"/>
      <c r="I1025" s="6"/>
      <c r="J1025" s="315" t="s">
        <v>4</v>
      </c>
      <c r="K1025" s="315"/>
      <c r="L1025" s="315"/>
      <c r="M1025" s="315"/>
      <c r="N1025" s="315"/>
      <c r="O1025" s="315"/>
      <c r="P1025" s="315" t="s">
        <v>5</v>
      </c>
      <c r="Q1025" s="315"/>
      <c r="R1025" s="315"/>
      <c r="S1025" s="315"/>
      <c r="T1025" s="315"/>
      <c r="U1025" s="315"/>
      <c r="V1025" s="316"/>
    </row>
    <row r="1026" spans="1:22" ht="37.5" customHeight="1" x14ac:dyDescent="0.3">
      <c r="A1026" s="317" t="s">
        <v>6</v>
      </c>
      <c r="B1026" s="318"/>
      <c r="C1026" s="318"/>
      <c r="D1026" s="319"/>
      <c r="E1026" s="320" t="s">
        <v>359</v>
      </c>
      <c r="F1026" s="320"/>
      <c r="G1026" s="320"/>
      <c r="H1026" s="320"/>
      <c r="I1026" s="320"/>
      <c r="J1026" s="320"/>
      <c r="K1026" s="320"/>
      <c r="L1026" s="320"/>
      <c r="M1026" s="320"/>
      <c r="N1026" s="320"/>
      <c r="O1026" s="320"/>
      <c r="P1026" s="320"/>
      <c r="Q1026" s="320"/>
      <c r="R1026" s="320"/>
      <c r="S1026" s="320"/>
      <c r="T1026" s="320"/>
      <c r="U1026" s="320"/>
      <c r="V1026" s="321"/>
    </row>
    <row r="1027" spans="1:22" x14ac:dyDescent="0.3">
      <c r="A1027" s="322" t="s">
        <v>7</v>
      </c>
      <c r="B1027" s="323"/>
      <c r="C1027" s="323"/>
      <c r="D1027" s="323"/>
      <c r="E1027" s="324"/>
      <c r="F1027" s="324"/>
      <c r="G1027" s="324"/>
      <c r="H1027" s="324"/>
      <c r="I1027" s="324"/>
      <c r="J1027" s="324"/>
      <c r="K1027" s="324"/>
      <c r="L1027" s="324"/>
      <c r="M1027" s="324"/>
      <c r="N1027" s="324"/>
      <c r="O1027" s="324"/>
      <c r="P1027" s="324"/>
      <c r="Q1027" s="324"/>
      <c r="R1027" s="324"/>
      <c r="S1027" s="324"/>
      <c r="T1027" s="324"/>
      <c r="U1027" s="324"/>
      <c r="V1027" s="325"/>
    </row>
    <row r="1028" spans="1:22" x14ac:dyDescent="0.3">
      <c r="A1028" s="322" t="s">
        <v>8</v>
      </c>
      <c r="B1028" s="323"/>
      <c r="C1028" s="323"/>
      <c r="D1028" s="323"/>
      <c r="E1028" s="324"/>
      <c r="F1028" s="324"/>
      <c r="G1028" s="324"/>
      <c r="H1028" s="324"/>
      <c r="I1028" s="324"/>
      <c r="J1028" s="324"/>
      <c r="K1028" s="324"/>
      <c r="L1028" s="324"/>
      <c r="M1028" s="324"/>
      <c r="N1028" s="324"/>
      <c r="O1028" s="324"/>
      <c r="P1028" s="324"/>
      <c r="Q1028" s="324"/>
      <c r="R1028" s="324"/>
      <c r="S1028" s="324"/>
      <c r="T1028" s="324"/>
      <c r="U1028" s="324"/>
      <c r="V1028" s="325"/>
    </row>
    <row r="1029" spans="1:22" x14ac:dyDescent="0.3">
      <c r="A1029" s="322" t="s">
        <v>9</v>
      </c>
      <c r="B1029" s="323"/>
      <c r="C1029" s="323"/>
      <c r="D1029" s="323"/>
      <c r="E1029" s="324"/>
      <c r="F1029" s="324"/>
      <c r="G1029" s="324"/>
      <c r="H1029" s="324"/>
      <c r="I1029" s="324"/>
      <c r="J1029" s="324"/>
      <c r="K1029" s="324"/>
      <c r="L1029" s="324"/>
      <c r="M1029" s="324"/>
      <c r="N1029" s="324"/>
      <c r="O1029" s="324"/>
      <c r="P1029" s="324"/>
      <c r="Q1029" s="324"/>
      <c r="R1029" s="324"/>
      <c r="S1029" s="324"/>
      <c r="T1029" s="324"/>
      <c r="U1029" s="324"/>
      <c r="V1029" s="325"/>
    </row>
    <row r="1030" spans="1:22" x14ac:dyDescent="0.3">
      <c r="A1030" s="9"/>
      <c r="B1030" s="10"/>
      <c r="C1030" s="10"/>
      <c r="D1030" s="48"/>
      <c r="E1030" s="48"/>
      <c r="F1030" s="48"/>
      <c r="G1030" s="48"/>
      <c r="H1030" s="48"/>
      <c r="I1030" s="48"/>
      <c r="J1030" s="48"/>
      <c r="K1030" s="48"/>
      <c r="L1030" s="48"/>
      <c r="M1030" s="48"/>
      <c r="N1030" s="48"/>
      <c r="O1030" s="48"/>
      <c r="P1030" s="48"/>
      <c r="Q1030" s="48"/>
      <c r="R1030" s="48"/>
      <c r="S1030" s="48"/>
      <c r="T1030" s="49"/>
      <c r="U1030" s="49"/>
      <c r="V1030" s="34"/>
    </row>
    <row r="1031" spans="1:22" ht="14.5" x14ac:dyDescent="0.35">
      <c r="A1031" s="263" t="s">
        <v>10</v>
      </c>
      <c r="B1031" s="264"/>
      <c r="C1031" s="264"/>
      <c r="D1031" s="264"/>
      <c r="E1031" s="264"/>
      <c r="F1031" s="264"/>
      <c r="G1031" s="264"/>
      <c r="H1031" s="264"/>
      <c r="I1031" s="264"/>
      <c r="J1031" s="264"/>
      <c r="K1031" s="264"/>
      <c r="L1031" s="264"/>
      <c r="M1031" s="264"/>
      <c r="N1031" s="264"/>
      <c r="O1031" s="264"/>
      <c r="P1031" s="264"/>
      <c r="Q1031" s="264"/>
      <c r="R1031" s="264"/>
      <c r="S1031" s="264"/>
      <c r="T1031" s="264"/>
      <c r="U1031" s="264"/>
      <c r="V1031" s="265"/>
    </row>
    <row r="1032" spans="1:22" x14ac:dyDescent="0.3">
      <c r="A1032" s="266" t="s">
        <v>11</v>
      </c>
      <c r="B1032" s="267"/>
      <c r="C1032" s="267" t="s">
        <v>12</v>
      </c>
      <c r="D1032" s="267"/>
      <c r="E1032" s="267"/>
      <c r="F1032" s="267"/>
      <c r="G1032" s="267"/>
      <c r="H1032" s="267"/>
      <c r="I1032" s="267"/>
      <c r="J1032" s="267"/>
      <c r="K1032" s="267"/>
      <c r="L1032" s="267"/>
      <c r="M1032" s="267"/>
      <c r="N1032" s="267"/>
      <c r="O1032" s="267"/>
      <c r="P1032" s="267"/>
      <c r="Q1032" s="267"/>
      <c r="R1032" s="267" t="s">
        <v>13</v>
      </c>
      <c r="S1032" s="267"/>
      <c r="T1032" s="268" t="s">
        <v>14</v>
      </c>
      <c r="U1032" s="268"/>
      <c r="V1032" s="269"/>
    </row>
    <row r="1033" spans="1:22" ht="14.5" x14ac:dyDescent="0.35">
      <c r="A1033" s="328">
        <v>19</v>
      </c>
      <c r="B1033" s="329"/>
      <c r="C1033" s="330" t="s">
        <v>152</v>
      </c>
      <c r="D1033" s="331"/>
      <c r="E1033" s="331"/>
      <c r="F1033" s="331"/>
      <c r="G1033" s="331"/>
      <c r="H1033" s="331"/>
      <c r="I1033" s="331"/>
      <c r="J1033" s="331"/>
      <c r="K1033" s="331"/>
      <c r="L1033" s="331"/>
      <c r="M1033" s="331"/>
      <c r="N1033" s="331"/>
      <c r="O1033" s="331"/>
      <c r="P1033" s="331"/>
      <c r="Q1033" s="331"/>
      <c r="R1033" s="331" t="s">
        <v>44</v>
      </c>
      <c r="S1033" s="331"/>
      <c r="T1033" s="332">
        <v>92.26</v>
      </c>
      <c r="U1033" s="332"/>
      <c r="V1033" s="333"/>
    </row>
    <row r="1034" spans="1:22" x14ac:dyDescent="0.3">
      <c r="A1034" s="11"/>
      <c r="B1034" s="50"/>
      <c r="C1034" s="50"/>
      <c r="D1034" s="50"/>
      <c r="E1034" s="50"/>
      <c r="F1034" s="50"/>
      <c r="G1034" s="50"/>
      <c r="H1034" s="50"/>
      <c r="I1034" s="50"/>
      <c r="J1034" s="50"/>
      <c r="K1034" s="50"/>
      <c r="L1034" s="50"/>
      <c r="M1034" s="50"/>
      <c r="N1034" s="50"/>
      <c r="O1034" s="50"/>
      <c r="P1034" s="50"/>
      <c r="Q1034" s="50"/>
      <c r="R1034" s="50"/>
      <c r="S1034" s="50"/>
      <c r="T1034" s="51"/>
      <c r="U1034" s="51"/>
      <c r="V1034" s="35"/>
    </row>
    <row r="1035" spans="1:22" x14ac:dyDescent="0.3">
      <c r="A1035" s="243" t="s">
        <v>15</v>
      </c>
      <c r="B1035" s="244"/>
      <c r="C1035" s="244"/>
      <c r="D1035" s="244"/>
      <c r="E1035" s="244"/>
      <c r="F1035" s="244"/>
      <c r="G1035" s="244"/>
      <c r="H1035" s="244"/>
      <c r="I1035" s="244"/>
      <c r="J1035" s="244"/>
      <c r="K1035" s="244"/>
      <c r="L1035" s="244"/>
      <c r="M1035" s="244"/>
      <c r="N1035" s="244"/>
      <c r="O1035" s="244"/>
      <c r="P1035" s="244"/>
      <c r="Q1035" s="244"/>
      <c r="R1035" s="244"/>
      <c r="S1035" s="244"/>
      <c r="T1035" s="244"/>
      <c r="U1035" s="244"/>
      <c r="V1035" s="245"/>
    </row>
    <row r="1036" spans="1:22" x14ac:dyDescent="0.3">
      <c r="A1036" s="233" t="s">
        <v>12</v>
      </c>
      <c r="B1036" s="234"/>
      <c r="C1036" s="234"/>
      <c r="D1036" s="234"/>
      <c r="E1036" s="234"/>
      <c r="F1036" s="234"/>
      <c r="G1036" s="234"/>
      <c r="H1036" s="234" t="s">
        <v>16</v>
      </c>
      <c r="I1036" s="234"/>
      <c r="J1036" s="234"/>
      <c r="K1036" s="234" t="s">
        <v>17</v>
      </c>
      <c r="L1036" s="234"/>
      <c r="M1036" s="234"/>
      <c r="N1036" s="234"/>
      <c r="O1036" s="234" t="s">
        <v>18</v>
      </c>
      <c r="P1036" s="234"/>
      <c r="Q1036" s="234"/>
      <c r="R1036" s="234" t="s">
        <v>19</v>
      </c>
      <c r="S1036" s="234"/>
      <c r="T1036" s="235" t="s">
        <v>20</v>
      </c>
      <c r="U1036" s="235"/>
      <c r="V1036" s="236"/>
    </row>
    <row r="1037" spans="1:22" x14ac:dyDescent="0.3">
      <c r="A1037" s="233"/>
      <c r="B1037" s="234"/>
      <c r="C1037" s="234"/>
      <c r="D1037" s="234"/>
      <c r="E1037" s="234"/>
      <c r="F1037" s="234"/>
      <c r="G1037" s="234"/>
      <c r="H1037" s="234"/>
      <c r="I1037" s="234"/>
      <c r="J1037" s="234"/>
      <c r="K1037" s="234"/>
      <c r="L1037" s="234"/>
      <c r="M1037" s="234"/>
      <c r="N1037" s="234"/>
      <c r="O1037" s="246"/>
      <c r="P1037" s="246"/>
      <c r="Q1037" s="246"/>
      <c r="R1037" s="258"/>
      <c r="S1037" s="258"/>
      <c r="T1037" s="235"/>
      <c r="U1037" s="235"/>
      <c r="V1037" s="236"/>
    </row>
    <row r="1038" spans="1:22" x14ac:dyDescent="0.3">
      <c r="A1038" s="233" t="s">
        <v>120</v>
      </c>
      <c r="B1038" s="234"/>
      <c r="C1038" s="234"/>
      <c r="D1038" s="234"/>
      <c r="E1038" s="234"/>
      <c r="F1038" s="234"/>
      <c r="G1038" s="234"/>
      <c r="H1038" s="234"/>
      <c r="I1038" s="234"/>
      <c r="J1038" s="234"/>
      <c r="K1038" s="234"/>
      <c r="L1038" s="234"/>
      <c r="M1038" s="234"/>
      <c r="N1038" s="234"/>
      <c r="O1038" s="246"/>
      <c r="P1038" s="246"/>
      <c r="Q1038" s="246"/>
      <c r="R1038" s="279">
        <v>0.03</v>
      </c>
      <c r="S1038" s="258"/>
      <c r="T1038" s="235">
        <f>+T1059*R1038</f>
        <v>128.31060000000002</v>
      </c>
      <c r="U1038" s="235"/>
      <c r="V1038" s="236"/>
    </row>
    <row r="1039" spans="1:22" x14ac:dyDescent="0.3">
      <c r="A1039" s="233"/>
      <c r="B1039" s="234"/>
      <c r="C1039" s="234"/>
      <c r="D1039" s="234"/>
      <c r="E1039" s="234"/>
      <c r="F1039" s="234"/>
      <c r="G1039" s="234"/>
      <c r="H1039" s="234"/>
      <c r="I1039" s="234"/>
      <c r="J1039" s="234"/>
      <c r="K1039" s="234"/>
      <c r="L1039" s="234"/>
      <c r="M1039" s="234"/>
      <c r="N1039" s="234"/>
      <c r="O1039" s="234"/>
      <c r="P1039" s="234"/>
      <c r="Q1039" s="234"/>
      <c r="R1039" s="234"/>
      <c r="S1039" s="234"/>
      <c r="T1039" s="235"/>
      <c r="U1039" s="235"/>
      <c r="V1039" s="236"/>
    </row>
    <row r="1040" spans="1:22" x14ac:dyDescent="0.3">
      <c r="A1040" s="237" t="s">
        <v>21</v>
      </c>
      <c r="B1040" s="238"/>
      <c r="C1040" s="238"/>
      <c r="D1040" s="238"/>
      <c r="E1040" s="238"/>
      <c r="F1040" s="238"/>
      <c r="G1040" s="238"/>
      <c r="H1040" s="238"/>
      <c r="I1040" s="238"/>
      <c r="J1040" s="238"/>
      <c r="K1040" s="238"/>
      <c r="L1040" s="238"/>
      <c r="M1040" s="238"/>
      <c r="N1040" s="238"/>
      <c r="O1040" s="238"/>
      <c r="P1040" s="238"/>
      <c r="Q1040" s="238"/>
      <c r="R1040" s="238"/>
      <c r="S1040" s="238"/>
      <c r="T1040" s="235">
        <f>T1038+T1037</f>
        <v>128.31060000000002</v>
      </c>
      <c r="U1040" s="235"/>
      <c r="V1040" s="236"/>
    </row>
    <row r="1041" spans="1:22" x14ac:dyDescent="0.3">
      <c r="A1041" s="12"/>
      <c r="B1041" s="13"/>
      <c r="C1041" s="13"/>
      <c r="D1041" s="13"/>
      <c r="E1041" s="13"/>
      <c r="F1041" s="13"/>
      <c r="G1041" s="13"/>
      <c r="H1041" s="13"/>
      <c r="I1041" s="13"/>
      <c r="J1041" s="13"/>
      <c r="K1041" s="13"/>
      <c r="L1041" s="13"/>
      <c r="M1041" s="13"/>
      <c r="N1041" s="13"/>
      <c r="O1041" s="13"/>
      <c r="P1041" s="13"/>
      <c r="Q1041" s="13"/>
      <c r="R1041" s="13"/>
      <c r="S1041" s="14"/>
      <c r="T1041" s="36"/>
      <c r="U1041" s="36"/>
      <c r="V1041" s="37"/>
    </row>
    <row r="1042" spans="1:22" x14ac:dyDescent="0.3">
      <c r="A1042" s="243" t="s">
        <v>22</v>
      </c>
      <c r="B1042" s="244"/>
      <c r="C1042" s="244"/>
      <c r="D1042" s="244"/>
      <c r="E1042" s="244"/>
      <c r="F1042" s="244"/>
      <c r="G1042" s="244"/>
      <c r="H1042" s="244"/>
      <c r="I1042" s="244"/>
      <c r="J1042" s="244"/>
      <c r="K1042" s="244"/>
      <c r="L1042" s="244"/>
      <c r="M1042" s="244"/>
      <c r="N1042" s="244"/>
      <c r="O1042" s="244"/>
      <c r="P1042" s="244"/>
      <c r="Q1042" s="244"/>
      <c r="R1042" s="244"/>
      <c r="S1042" s="244"/>
      <c r="T1042" s="244"/>
      <c r="U1042" s="244"/>
      <c r="V1042" s="245"/>
    </row>
    <row r="1043" spans="1:22" x14ac:dyDescent="0.3">
      <c r="A1043" s="259" t="s">
        <v>12</v>
      </c>
      <c r="B1043" s="260"/>
      <c r="C1043" s="260"/>
      <c r="D1043" s="260"/>
      <c r="E1043" s="260"/>
      <c r="F1043" s="260"/>
      <c r="G1043" s="260"/>
      <c r="H1043" s="260"/>
      <c r="I1043" s="260"/>
      <c r="J1043" s="260"/>
      <c r="K1043" s="260"/>
      <c r="L1043" s="260"/>
      <c r="M1043" s="260" t="s">
        <v>13</v>
      </c>
      <c r="N1043" s="260"/>
      <c r="O1043" s="260" t="s">
        <v>14</v>
      </c>
      <c r="P1043" s="260"/>
      <c r="Q1043" s="260" t="s">
        <v>23</v>
      </c>
      <c r="R1043" s="260"/>
      <c r="S1043" s="260"/>
      <c r="T1043" s="261" t="s">
        <v>24</v>
      </c>
      <c r="U1043" s="261"/>
      <c r="V1043" s="262"/>
    </row>
    <row r="1044" spans="1:22" x14ac:dyDescent="0.3">
      <c r="A1044" s="259" t="s">
        <v>122</v>
      </c>
      <c r="B1044" s="260"/>
      <c r="C1044" s="260"/>
      <c r="D1044" s="260"/>
      <c r="E1044" s="260"/>
      <c r="F1044" s="260"/>
      <c r="G1044" s="260"/>
      <c r="H1044" s="260"/>
      <c r="I1044" s="260"/>
      <c r="J1044" s="260"/>
      <c r="K1044" s="260"/>
      <c r="L1044" s="260"/>
      <c r="M1044" s="260" t="s">
        <v>114</v>
      </c>
      <c r="N1044" s="260"/>
      <c r="O1044" s="260">
        <v>3.0000000000000001E-3</v>
      </c>
      <c r="P1044" s="260"/>
      <c r="Q1044" s="252">
        <v>4998</v>
      </c>
      <c r="R1044" s="253"/>
      <c r="S1044" s="254"/>
      <c r="T1044" s="261">
        <f>+Q1044*O1044</f>
        <v>14.994</v>
      </c>
      <c r="U1044" s="261"/>
      <c r="V1044" s="262"/>
    </row>
    <row r="1045" spans="1:22" x14ac:dyDescent="0.3">
      <c r="A1045" s="259" t="s">
        <v>153</v>
      </c>
      <c r="B1045" s="260"/>
      <c r="C1045" s="260"/>
      <c r="D1045" s="260"/>
      <c r="E1045" s="260"/>
      <c r="F1045" s="260"/>
      <c r="G1045" s="260"/>
      <c r="H1045" s="260"/>
      <c r="I1045" s="260"/>
      <c r="J1045" s="260"/>
      <c r="K1045" s="260"/>
      <c r="L1045" s="260"/>
      <c r="M1045" s="260" t="s">
        <v>44</v>
      </c>
      <c r="N1045" s="260"/>
      <c r="O1045" s="260">
        <v>1</v>
      </c>
      <c r="P1045" s="260"/>
      <c r="Q1045" s="252">
        <v>5096</v>
      </c>
      <c r="R1045" s="253"/>
      <c r="S1045" s="254"/>
      <c r="T1045" s="261">
        <f>+Q1045*O1045</f>
        <v>5096</v>
      </c>
      <c r="U1045" s="261"/>
      <c r="V1045" s="262"/>
    </row>
    <row r="1046" spans="1:22" x14ac:dyDescent="0.3">
      <c r="A1046" s="259"/>
      <c r="B1046" s="260"/>
      <c r="C1046" s="260"/>
      <c r="D1046" s="260"/>
      <c r="E1046" s="260"/>
      <c r="F1046" s="260"/>
      <c r="G1046" s="260"/>
      <c r="H1046" s="260"/>
      <c r="I1046" s="260"/>
      <c r="J1046" s="260"/>
      <c r="K1046" s="260"/>
      <c r="L1046" s="260"/>
      <c r="M1046" s="260"/>
      <c r="N1046" s="260"/>
      <c r="O1046" s="260"/>
      <c r="P1046" s="260"/>
      <c r="Q1046" s="252"/>
      <c r="R1046" s="253"/>
      <c r="S1046" s="254"/>
      <c r="T1046" s="235"/>
      <c r="U1046" s="235"/>
      <c r="V1046" s="236"/>
    </row>
    <row r="1047" spans="1:22" x14ac:dyDescent="0.3">
      <c r="A1047" s="259"/>
      <c r="B1047" s="260"/>
      <c r="C1047" s="260"/>
      <c r="D1047" s="260"/>
      <c r="E1047" s="260"/>
      <c r="F1047" s="260"/>
      <c r="G1047" s="260"/>
      <c r="H1047" s="260"/>
      <c r="I1047" s="260"/>
      <c r="J1047" s="260"/>
      <c r="K1047" s="260"/>
      <c r="L1047" s="260"/>
      <c r="M1047" s="260"/>
      <c r="N1047" s="260"/>
      <c r="O1047" s="260"/>
      <c r="P1047" s="260"/>
      <c r="Q1047" s="252"/>
      <c r="R1047" s="253"/>
      <c r="S1047" s="254"/>
      <c r="T1047" s="235"/>
      <c r="U1047" s="235"/>
      <c r="V1047" s="236"/>
    </row>
    <row r="1048" spans="1:22" x14ac:dyDescent="0.3">
      <c r="A1048" s="237" t="s">
        <v>21</v>
      </c>
      <c r="B1048" s="238"/>
      <c r="C1048" s="238"/>
      <c r="D1048" s="238"/>
      <c r="E1048" s="238"/>
      <c r="F1048" s="238"/>
      <c r="G1048" s="238"/>
      <c r="H1048" s="238"/>
      <c r="I1048" s="238"/>
      <c r="J1048" s="238"/>
      <c r="K1048" s="238"/>
      <c r="L1048" s="238"/>
      <c r="M1048" s="238"/>
      <c r="N1048" s="238"/>
      <c r="O1048" s="238"/>
      <c r="P1048" s="238"/>
      <c r="Q1048" s="238"/>
      <c r="R1048" s="238"/>
      <c r="S1048" s="238"/>
      <c r="T1048" s="235">
        <f>+SUM(T1044:V1047)</f>
        <v>5110.9939999999997</v>
      </c>
      <c r="U1048" s="235"/>
      <c r="V1048" s="236"/>
    </row>
    <row r="1049" spans="1:22" x14ac:dyDescent="0.3">
      <c r="A1049" s="15"/>
      <c r="B1049" s="16"/>
      <c r="C1049" s="16"/>
      <c r="D1049" s="16"/>
      <c r="E1049" s="16"/>
      <c r="F1049" s="16"/>
      <c r="G1049" s="16"/>
      <c r="H1049" s="16"/>
      <c r="I1049" s="16"/>
      <c r="J1049" s="16"/>
      <c r="K1049" s="16"/>
      <c r="L1049" s="16"/>
      <c r="M1049" s="16"/>
      <c r="N1049" s="16"/>
      <c r="O1049" s="16"/>
      <c r="P1049" s="16"/>
      <c r="Q1049" s="16"/>
      <c r="R1049" s="16"/>
      <c r="S1049" s="14"/>
      <c r="T1049" s="36"/>
      <c r="U1049" s="36"/>
      <c r="V1049" s="37"/>
    </row>
    <row r="1050" spans="1:22" x14ac:dyDescent="0.3">
      <c r="A1050" s="243" t="s">
        <v>25</v>
      </c>
      <c r="B1050" s="244"/>
      <c r="C1050" s="244"/>
      <c r="D1050" s="244"/>
      <c r="E1050" s="244"/>
      <c r="F1050" s="244"/>
      <c r="G1050" s="244"/>
      <c r="H1050" s="244"/>
      <c r="I1050" s="244"/>
      <c r="J1050" s="244"/>
      <c r="K1050" s="244"/>
      <c r="L1050" s="244"/>
      <c r="M1050" s="244"/>
      <c r="N1050" s="244"/>
      <c r="O1050" s="244"/>
      <c r="P1050" s="244"/>
      <c r="Q1050" s="244"/>
      <c r="R1050" s="244"/>
      <c r="S1050" s="244"/>
      <c r="T1050" s="244"/>
      <c r="U1050" s="244"/>
      <c r="V1050" s="245"/>
    </row>
    <row r="1051" spans="1:22" x14ac:dyDescent="0.3">
      <c r="A1051" s="233" t="s">
        <v>26</v>
      </c>
      <c r="B1051" s="234"/>
      <c r="C1051" s="234"/>
      <c r="D1051" s="234"/>
      <c r="E1051" s="234"/>
      <c r="F1051" s="234"/>
      <c r="G1051" s="234"/>
      <c r="H1051" s="234"/>
      <c r="I1051" s="234"/>
      <c r="J1051" s="234"/>
      <c r="K1051" s="234" t="s">
        <v>27</v>
      </c>
      <c r="L1051" s="234"/>
      <c r="M1051" s="234" t="s">
        <v>28</v>
      </c>
      <c r="N1051" s="234"/>
      <c r="O1051" s="234" t="s">
        <v>29</v>
      </c>
      <c r="P1051" s="234"/>
      <c r="Q1051" s="234"/>
      <c r="R1051" s="234" t="s">
        <v>30</v>
      </c>
      <c r="S1051" s="234"/>
      <c r="T1051" s="235" t="s">
        <v>20</v>
      </c>
      <c r="U1051" s="235"/>
      <c r="V1051" s="236"/>
    </row>
    <row r="1052" spans="1:22" x14ac:dyDescent="0.3">
      <c r="A1052" s="233"/>
      <c r="B1052" s="234"/>
      <c r="C1052" s="234"/>
      <c r="D1052" s="234"/>
      <c r="E1052" s="234"/>
      <c r="F1052" s="234"/>
      <c r="G1052" s="234"/>
      <c r="H1052" s="234"/>
      <c r="I1052" s="234"/>
      <c r="J1052" s="234"/>
      <c r="K1052" s="234"/>
      <c r="L1052" s="234"/>
      <c r="M1052" s="234"/>
      <c r="N1052" s="234"/>
      <c r="O1052" s="234"/>
      <c r="P1052" s="234"/>
      <c r="Q1052" s="234"/>
      <c r="R1052" s="234"/>
      <c r="S1052" s="234"/>
      <c r="T1052" s="235"/>
      <c r="U1052" s="235"/>
      <c r="V1052" s="236"/>
    </row>
    <row r="1053" spans="1:22" x14ac:dyDescent="0.3">
      <c r="A1053" s="233"/>
      <c r="B1053" s="234"/>
      <c r="C1053" s="234"/>
      <c r="D1053" s="234"/>
      <c r="E1053" s="234"/>
      <c r="F1053" s="234"/>
      <c r="G1053" s="234"/>
      <c r="H1053" s="234"/>
      <c r="I1053" s="234"/>
      <c r="J1053" s="234"/>
      <c r="K1053" s="234"/>
      <c r="L1053" s="234"/>
      <c r="M1053" s="234"/>
      <c r="N1053" s="234"/>
      <c r="O1053" s="234"/>
      <c r="P1053" s="234"/>
      <c r="Q1053" s="234"/>
      <c r="R1053" s="234"/>
      <c r="S1053" s="234"/>
      <c r="T1053" s="235"/>
      <c r="U1053" s="235"/>
      <c r="V1053" s="236"/>
    </row>
    <row r="1054" spans="1:22" x14ac:dyDescent="0.3">
      <c r="A1054" s="233"/>
      <c r="B1054" s="234"/>
      <c r="C1054" s="234"/>
      <c r="D1054" s="234"/>
      <c r="E1054" s="234"/>
      <c r="F1054" s="234"/>
      <c r="G1054" s="234"/>
      <c r="H1054" s="234"/>
      <c r="I1054" s="234"/>
      <c r="J1054" s="234"/>
      <c r="K1054" s="234"/>
      <c r="L1054" s="234"/>
      <c r="M1054" s="234"/>
      <c r="N1054" s="234"/>
      <c r="O1054" s="234"/>
      <c r="P1054" s="234"/>
      <c r="Q1054" s="234"/>
      <c r="R1054" s="234"/>
      <c r="S1054" s="234"/>
      <c r="T1054" s="235"/>
      <c r="U1054" s="235"/>
      <c r="V1054" s="236"/>
    </row>
    <row r="1055" spans="1:22" x14ac:dyDescent="0.3">
      <c r="A1055" s="237" t="s">
        <v>21</v>
      </c>
      <c r="B1055" s="238"/>
      <c r="C1055" s="238"/>
      <c r="D1055" s="238"/>
      <c r="E1055" s="238"/>
      <c r="F1055" s="238"/>
      <c r="G1055" s="238"/>
      <c r="H1055" s="238"/>
      <c r="I1055" s="238"/>
      <c r="J1055" s="238"/>
      <c r="K1055" s="238"/>
      <c r="L1055" s="238"/>
      <c r="M1055" s="238"/>
      <c r="N1055" s="238"/>
      <c r="O1055" s="238"/>
      <c r="P1055" s="238"/>
      <c r="Q1055" s="238"/>
      <c r="R1055" s="238"/>
      <c r="S1055" s="238"/>
      <c r="T1055" s="235">
        <f>+T1052</f>
        <v>0</v>
      </c>
      <c r="U1055" s="235"/>
      <c r="V1055" s="236"/>
    </row>
    <row r="1056" spans="1:22" x14ac:dyDescent="0.3">
      <c r="A1056" s="12"/>
      <c r="B1056" s="13"/>
      <c r="C1056" s="13"/>
      <c r="D1056" s="13"/>
      <c r="E1056" s="13"/>
      <c r="F1056" s="13"/>
      <c r="G1056" s="13"/>
      <c r="H1056" s="13"/>
      <c r="I1056" s="13"/>
      <c r="J1056" s="13"/>
      <c r="K1056" s="13"/>
      <c r="L1056" s="13"/>
      <c r="M1056" s="13"/>
      <c r="N1056" s="13"/>
      <c r="O1056" s="13"/>
      <c r="P1056" s="13"/>
      <c r="Q1056" s="13"/>
      <c r="R1056" s="13"/>
      <c r="S1056" s="14"/>
      <c r="T1056" s="36"/>
      <c r="U1056" s="36"/>
      <c r="V1056" s="37"/>
    </row>
    <row r="1057" spans="1:25" x14ac:dyDescent="0.3">
      <c r="A1057" s="243" t="s">
        <v>31</v>
      </c>
      <c r="B1057" s="244"/>
      <c r="C1057" s="244"/>
      <c r="D1057" s="244"/>
      <c r="E1057" s="244"/>
      <c r="F1057" s="244"/>
      <c r="G1057" s="244"/>
      <c r="H1057" s="244"/>
      <c r="I1057" s="244"/>
      <c r="J1057" s="244"/>
      <c r="K1057" s="244"/>
      <c r="L1057" s="244"/>
      <c r="M1057" s="244"/>
      <c r="N1057" s="244"/>
      <c r="O1057" s="244"/>
      <c r="P1057" s="244"/>
      <c r="Q1057" s="244"/>
      <c r="R1057" s="244"/>
      <c r="S1057" s="244"/>
      <c r="T1057" s="244"/>
      <c r="U1057" s="244"/>
      <c r="V1057" s="245"/>
    </row>
    <row r="1058" spans="1:25" x14ac:dyDescent="0.3">
      <c r="A1058" s="233" t="s">
        <v>32</v>
      </c>
      <c r="B1058" s="234"/>
      <c r="C1058" s="234"/>
      <c r="D1058" s="234"/>
      <c r="E1058" s="234"/>
      <c r="F1058" s="234"/>
      <c r="G1058" s="234"/>
      <c r="H1058" s="234"/>
      <c r="I1058" s="234"/>
      <c r="J1058" s="234" t="s">
        <v>33</v>
      </c>
      <c r="K1058" s="234"/>
      <c r="L1058" s="234" t="s">
        <v>34</v>
      </c>
      <c r="M1058" s="234"/>
      <c r="N1058" s="234" t="s">
        <v>54</v>
      </c>
      <c r="O1058" s="234"/>
      <c r="P1058" s="234"/>
      <c r="Q1058" s="234" t="s">
        <v>19</v>
      </c>
      <c r="R1058" s="234"/>
      <c r="S1058" s="234"/>
      <c r="T1058" s="235" t="s">
        <v>20</v>
      </c>
      <c r="U1058" s="235"/>
      <c r="V1058" s="236"/>
    </row>
    <row r="1059" spans="1:25" x14ac:dyDescent="0.3">
      <c r="A1059" s="233" t="s">
        <v>42</v>
      </c>
      <c r="B1059" s="234"/>
      <c r="C1059" s="234"/>
      <c r="D1059" s="234"/>
      <c r="E1059" s="234"/>
      <c r="F1059" s="234"/>
      <c r="G1059" s="234"/>
      <c r="H1059" s="234"/>
      <c r="I1059" s="234"/>
      <c r="J1059" s="246">
        <v>171314.64448972844</v>
      </c>
      <c r="K1059" s="246"/>
      <c r="L1059" s="234">
        <v>1.8157000000000001</v>
      </c>
      <c r="M1059" s="234"/>
      <c r="N1059" s="235">
        <v>38882</v>
      </c>
      <c r="O1059" s="235"/>
      <c r="P1059" s="235"/>
      <c r="Q1059" s="234">
        <v>0.11</v>
      </c>
      <c r="R1059" s="234"/>
      <c r="S1059" s="234"/>
      <c r="T1059" s="235">
        <f>+Q1059*N1059</f>
        <v>4277.0200000000004</v>
      </c>
      <c r="U1059" s="235"/>
      <c r="V1059" s="236"/>
    </row>
    <row r="1060" spans="1:25" x14ac:dyDescent="0.3">
      <c r="A1060" s="233"/>
      <c r="B1060" s="234"/>
      <c r="C1060" s="234"/>
      <c r="D1060" s="234"/>
      <c r="E1060" s="234"/>
      <c r="F1060" s="234"/>
      <c r="G1060" s="234"/>
      <c r="H1060" s="234"/>
      <c r="I1060" s="234"/>
      <c r="J1060" s="234"/>
      <c r="K1060" s="234"/>
      <c r="L1060" s="234"/>
      <c r="M1060" s="234"/>
      <c r="N1060" s="234"/>
      <c r="O1060" s="234"/>
      <c r="P1060" s="234"/>
      <c r="Q1060" s="234"/>
      <c r="R1060" s="234"/>
      <c r="S1060" s="234"/>
      <c r="T1060" s="235"/>
      <c r="U1060" s="235"/>
      <c r="V1060" s="236"/>
    </row>
    <row r="1061" spans="1:25" x14ac:dyDescent="0.3">
      <c r="A1061" s="233"/>
      <c r="B1061" s="234"/>
      <c r="C1061" s="234"/>
      <c r="D1061" s="234"/>
      <c r="E1061" s="234"/>
      <c r="F1061" s="234"/>
      <c r="G1061" s="234"/>
      <c r="H1061" s="234"/>
      <c r="I1061" s="234"/>
      <c r="J1061" s="234"/>
      <c r="K1061" s="234"/>
      <c r="L1061" s="234"/>
      <c r="M1061" s="234"/>
      <c r="N1061" s="234"/>
      <c r="O1061" s="234"/>
      <c r="P1061" s="234"/>
      <c r="Q1061" s="234"/>
      <c r="R1061" s="234"/>
      <c r="S1061" s="234"/>
      <c r="T1061" s="235"/>
      <c r="U1061" s="235"/>
      <c r="V1061" s="236"/>
    </row>
    <row r="1062" spans="1:25" x14ac:dyDescent="0.3">
      <c r="A1062" s="237" t="s">
        <v>21</v>
      </c>
      <c r="B1062" s="238"/>
      <c r="C1062" s="238"/>
      <c r="D1062" s="238"/>
      <c r="E1062" s="238"/>
      <c r="F1062" s="238"/>
      <c r="G1062" s="238"/>
      <c r="H1062" s="238"/>
      <c r="I1062" s="238"/>
      <c r="J1062" s="238"/>
      <c r="K1062" s="238"/>
      <c r="L1062" s="238"/>
      <c r="M1062" s="238"/>
      <c r="N1062" s="238"/>
      <c r="O1062" s="238"/>
      <c r="P1062" s="238"/>
      <c r="Q1062" s="238"/>
      <c r="R1062" s="238"/>
      <c r="S1062" s="238"/>
      <c r="T1062" s="235">
        <f>+T1059</f>
        <v>4277.0200000000004</v>
      </c>
      <c r="U1062" s="235"/>
      <c r="V1062" s="236"/>
    </row>
    <row r="1063" spans="1:25" ht="14.5" x14ac:dyDescent="0.35">
      <c r="A1063" s="239" t="s">
        <v>35</v>
      </c>
      <c r="B1063" s="240"/>
      <c r="C1063" s="240"/>
      <c r="D1063" s="240"/>
      <c r="E1063" s="240"/>
      <c r="F1063" s="240"/>
      <c r="G1063" s="240"/>
      <c r="H1063" s="240"/>
      <c r="I1063" s="240"/>
      <c r="J1063" s="240"/>
      <c r="K1063" s="240"/>
      <c r="L1063" s="240"/>
      <c r="M1063" s="240"/>
      <c r="N1063" s="240"/>
      <c r="O1063" s="240"/>
      <c r="P1063" s="240"/>
      <c r="Q1063" s="240"/>
      <c r="R1063" s="240"/>
      <c r="S1063" s="240"/>
      <c r="T1063" s="241">
        <f>ROUND(T1062+T1055+T1048+T1040,0)</f>
        <v>9516</v>
      </c>
      <c r="U1063" s="241"/>
      <c r="V1063" s="242"/>
    </row>
    <row r="1064" spans="1:25" ht="14.5" x14ac:dyDescent="0.35">
      <c r="A1064" s="19" t="s">
        <v>36</v>
      </c>
      <c r="B1064" s="44">
        <f>+'CARGA PRESTACIONAL'!$E$40</f>
        <v>0.26950000000000002</v>
      </c>
      <c r="C1064" s="20"/>
      <c r="D1064" s="21"/>
      <c r="E1064" s="22"/>
      <c r="F1064" s="20"/>
      <c r="G1064" s="20"/>
      <c r="H1064" s="20"/>
      <c r="I1064" s="20"/>
      <c r="J1064" s="20"/>
      <c r="K1064" s="20"/>
      <c r="L1064" s="20"/>
      <c r="M1064" s="21"/>
      <c r="N1064" s="23"/>
      <c r="O1064" s="23"/>
      <c r="P1064" s="23"/>
      <c r="Q1064" s="23"/>
      <c r="R1064" s="23"/>
      <c r="S1064" s="23" t="s">
        <v>37</v>
      </c>
      <c r="T1064" s="241">
        <f>+T1063*B1064</f>
        <v>2564.5620000000004</v>
      </c>
      <c r="U1064" s="241"/>
      <c r="V1064" s="242"/>
    </row>
    <row r="1065" spans="1:25" ht="14.5" x14ac:dyDescent="0.35">
      <c r="A1065" s="226" t="s">
        <v>38</v>
      </c>
      <c r="B1065" s="227"/>
      <c r="C1065" s="227"/>
      <c r="D1065" s="227"/>
      <c r="E1065" s="227"/>
      <c r="F1065" s="227"/>
      <c r="G1065" s="227"/>
      <c r="H1065" s="227"/>
      <c r="I1065" s="227"/>
      <c r="J1065" s="227"/>
      <c r="K1065" s="227"/>
      <c r="L1065" s="227"/>
      <c r="M1065" s="227"/>
      <c r="N1065" s="227"/>
      <c r="O1065" s="227"/>
      <c r="P1065" s="227"/>
      <c r="Q1065" s="227"/>
      <c r="R1065" s="227"/>
      <c r="S1065" s="227"/>
      <c r="T1065" s="228">
        <f>+T1064+T1063</f>
        <v>12080.562</v>
      </c>
      <c r="U1065" s="228"/>
      <c r="V1065" s="229"/>
    </row>
    <row r="1066" spans="1:25" ht="14.5" x14ac:dyDescent="0.35">
      <c r="A1066" s="226" t="s">
        <v>39</v>
      </c>
      <c r="B1066" s="227"/>
      <c r="C1066" s="227"/>
      <c r="D1066" s="227"/>
      <c r="E1066" s="227"/>
      <c r="F1066" s="227"/>
      <c r="G1066" s="227"/>
      <c r="H1066" s="227"/>
      <c r="I1066" s="227"/>
      <c r="J1066" s="227"/>
      <c r="K1066" s="227"/>
      <c r="L1066" s="227"/>
      <c r="M1066" s="227"/>
      <c r="N1066" s="227"/>
      <c r="O1066" s="227"/>
      <c r="P1066" s="227"/>
      <c r="Q1066" s="227"/>
      <c r="R1066" s="227"/>
      <c r="S1066" s="227"/>
      <c r="T1066" s="228">
        <f>ROUND(T1065*T1033,0)</f>
        <v>1114553</v>
      </c>
      <c r="U1066" s="228"/>
      <c r="V1066" s="229"/>
    </row>
    <row r="1067" spans="1:25" ht="14.5" x14ac:dyDescent="0.35">
      <c r="A1067" s="24"/>
      <c r="B1067" s="52"/>
      <c r="C1067" s="52"/>
      <c r="D1067" s="52"/>
      <c r="E1067" s="52"/>
      <c r="F1067" s="52"/>
      <c r="G1067" s="52"/>
      <c r="H1067" s="52"/>
      <c r="I1067" s="52"/>
      <c r="J1067" s="52"/>
      <c r="K1067" s="52"/>
      <c r="L1067" s="52"/>
      <c r="M1067" s="52"/>
      <c r="N1067" s="52"/>
      <c r="O1067" s="52"/>
      <c r="P1067" s="52"/>
      <c r="Q1067" s="52"/>
      <c r="R1067" s="52"/>
      <c r="S1067" s="52"/>
      <c r="T1067" s="53"/>
      <c r="U1067" s="53"/>
      <c r="V1067" s="38"/>
    </row>
    <row r="1068" spans="1:25" ht="24" customHeight="1" x14ac:dyDescent="0.3">
      <c r="A1068" s="230" t="s">
        <v>348</v>
      </c>
      <c r="B1068" s="231"/>
      <c r="C1068" s="231"/>
      <c r="D1068" s="231"/>
      <c r="E1068" s="231"/>
      <c r="F1068" s="231"/>
      <c r="G1068" s="231"/>
      <c r="H1068" s="231"/>
      <c r="I1068" s="231"/>
      <c r="J1068" s="231"/>
      <c r="K1068" s="231"/>
      <c r="L1068" s="231"/>
      <c r="M1068" s="231"/>
      <c r="N1068" s="231"/>
      <c r="O1068" s="231"/>
      <c r="P1068" s="231"/>
      <c r="Q1068" s="231"/>
      <c r="R1068" s="231"/>
      <c r="S1068" s="231"/>
      <c r="T1068" s="231"/>
      <c r="U1068" s="231"/>
      <c r="V1068" s="232"/>
      <c r="W1068" s="7"/>
      <c r="X1068" s="7"/>
      <c r="Y1068" s="46"/>
    </row>
    <row r="1069" spans="1:25" x14ac:dyDescent="0.3">
      <c r="A1069" s="25"/>
      <c r="B1069" s="26"/>
      <c r="C1069" s="26"/>
      <c r="D1069" s="26"/>
      <c r="E1069" s="26"/>
      <c r="F1069" s="26"/>
      <c r="G1069" s="26"/>
      <c r="H1069" s="26"/>
      <c r="I1069" s="26"/>
      <c r="J1069" s="26"/>
      <c r="K1069" s="26"/>
      <c r="L1069" s="26"/>
      <c r="M1069" s="26"/>
      <c r="N1069" s="26"/>
      <c r="O1069" s="26"/>
      <c r="P1069" s="26"/>
      <c r="Q1069" s="26"/>
      <c r="R1069" s="26"/>
      <c r="S1069" s="27"/>
      <c r="T1069" s="54"/>
      <c r="U1069" s="54"/>
      <c r="V1069" s="40"/>
      <c r="W1069" s="7"/>
      <c r="X1069" s="7"/>
      <c r="Y1069" s="7"/>
    </row>
    <row r="1070" spans="1:25" ht="22.5" customHeight="1" x14ac:dyDescent="0.3">
      <c r="A1070" s="25"/>
      <c r="B1070" s="26"/>
      <c r="C1070" s="26"/>
      <c r="D1070" s="55"/>
      <c r="E1070" s="28" t="s">
        <v>40</v>
      </c>
      <c r="F1070" s="29"/>
      <c r="G1070" s="29"/>
      <c r="H1070" s="29"/>
      <c r="I1070" s="29"/>
      <c r="J1070" s="29"/>
      <c r="K1070" s="29"/>
      <c r="L1070" s="29"/>
      <c r="M1070" s="30"/>
      <c r="N1070" s="56"/>
      <c r="O1070" s="56"/>
      <c r="P1070" s="26"/>
      <c r="Q1070" s="26"/>
      <c r="R1070" s="26"/>
      <c r="S1070" s="27"/>
      <c r="T1070" s="54"/>
      <c r="U1070" s="54"/>
      <c r="V1070" s="40"/>
      <c r="W1070" s="7"/>
      <c r="X1070" s="7"/>
      <c r="Y1070" s="47"/>
    </row>
    <row r="1071" spans="1:25" x14ac:dyDescent="0.3">
      <c r="A1071" s="25"/>
      <c r="B1071" s="26"/>
      <c r="C1071" s="26"/>
      <c r="D1071" s="55"/>
      <c r="E1071" s="57"/>
      <c r="F1071" s="58"/>
      <c r="G1071" s="156" t="s">
        <v>344</v>
      </c>
      <c r="H1071" s="156"/>
      <c r="I1071" s="156"/>
      <c r="J1071" s="156"/>
      <c r="K1071" s="58"/>
      <c r="L1071" s="58"/>
      <c r="M1071" s="56"/>
      <c r="N1071" s="56"/>
      <c r="O1071" s="56"/>
      <c r="P1071" s="26"/>
      <c r="Q1071" s="26"/>
      <c r="R1071" s="26"/>
      <c r="S1071" s="27"/>
      <c r="T1071" s="54"/>
      <c r="U1071" s="54"/>
      <c r="V1071" s="40"/>
      <c r="W1071" s="7"/>
      <c r="X1071" s="7"/>
      <c r="Y1071" s="7"/>
    </row>
    <row r="1072" spans="1:25" x14ac:dyDescent="0.3">
      <c r="A1072" s="25"/>
      <c r="B1072" s="26"/>
      <c r="C1072" s="26"/>
      <c r="D1072" s="26"/>
      <c r="E1072" s="225" t="s">
        <v>349</v>
      </c>
      <c r="F1072" s="225"/>
      <c r="G1072" s="225"/>
      <c r="H1072" s="225"/>
      <c r="I1072" s="225"/>
      <c r="J1072" s="225"/>
      <c r="K1072" s="225"/>
      <c r="L1072" s="225"/>
      <c r="M1072" s="225"/>
      <c r="N1072" s="31"/>
      <c r="O1072" s="31"/>
      <c r="P1072" s="26"/>
      <c r="Q1072" s="26"/>
      <c r="R1072" s="26"/>
      <c r="S1072" s="27"/>
      <c r="T1072" s="54"/>
      <c r="U1072" s="54"/>
      <c r="V1072" s="40"/>
      <c r="W1072" s="7"/>
      <c r="X1072" s="7"/>
      <c r="Y1072" s="7"/>
    </row>
    <row r="1073" spans="1:22" ht="13.5" thickBot="1" x14ac:dyDescent="0.35">
      <c r="A1073" s="59"/>
      <c r="B1073" s="60"/>
      <c r="C1073" s="32"/>
      <c r="D1073" s="32"/>
      <c r="E1073" s="32"/>
      <c r="F1073" s="61"/>
      <c r="G1073" s="61"/>
      <c r="H1073" s="61"/>
      <c r="I1073" s="61"/>
      <c r="J1073" s="61"/>
      <c r="K1073" s="61"/>
      <c r="L1073" s="32"/>
      <c r="M1073" s="32"/>
      <c r="N1073" s="32"/>
      <c r="O1073" s="32"/>
      <c r="P1073" s="32"/>
      <c r="Q1073" s="32"/>
      <c r="R1073" s="32"/>
      <c r="S1073" s="32"/>
      <c r="T1073" s="62"/>
      <c r="U1073" s="62"/>
      <c r="V1073" s="42"/>
    </row>
    <row r="1074" spans="1:22" ht="13.5" thickBot="1" x14ac:dyDescent="0.35"/>
    <row r="1075" spans="1:22" x14ac:dyDescent="0.3">
      <c r="A1075" s="280"/>
      <c r="B1075" s="281"/>
      <c r="C1075" s="281"/>
      <c r="D1075" s="282"/>
      <c r="E1075" s="289" t="s">
        <v>0</v>
      </c>
      <c r="F1075" s="290"/>
      <c r="G1075" s="290"/>
      <c r="H1075" s="290"/>
      <c r="I1075" s="290"/>
      <c r="J1075" s="290"/>
      <c r="K1075" s="290"/>
      <c r="L1075" s="290"/>
      <c r="M1075" s="290"/>
      <c r="N1075" s="290"/>
      <c r="O1075" s="290"/>
      <c r="P1075" s="290"/>
      <c r="Q1075" s="290"/>
      <c r="R1075" s="290"/>
      <c r="S1075" s="291"/>
      <c r="T1075" s="295" t="s">
        <v>41</v>
      </c>
      <c r="U1075" s="296"/>
      <c r="V1075" s="297"/>
    </row>
    <row r="1076" spans="1:22" ht="21.75" customHeight="1" thickBot="1" x14ac:dyDescent="0.35">
      <c r="A1076" s="283"/>
      <c r="B1076" s="284"/>
      <c r="C1076" s="284"/>
      <c r="D1076" s="285"/>
      <c r="E1076" s="292"/>
      <c r="F1076" s="293"/>
      <c r="G1076" s="293"/>
      <c r="H1076" s="293"/>
      <c r="I1076" s="293"/>
      <c r="J1076" s="293"/>
      <c r="K1076" s="293"/>
      <c r="L1076" s="293"/>
      <c r="M1076" s="293"/>
      <c r="N1076" s="293"/>
      <c r="O1076" s="293"/>
      <c r="P1076" s="293"/>
      <c r="Q1076" s="293"/>
      <c r="R1076" s="293"/>
      <c r="S1076" s="294"/>
      <c r="T1076" s="298"/>
      <c r="U1076" s="299"/>
      <c r="V1076" s="300"/>
    </row>
    <row r="1077" spans="1:22" ht="25.5" customHeight="1" thickBot="1" x14ac:dyDescent="0.4">
      <c r="A1077" s="283"/>
      <c r="B1077" s="284"/>
      <c r="C1077" s="284"/>
      <c r="D1077" s="285"/>
      <c r="E1077" s="301"/>
      <c r="F1077" s="302"/>
      <c r="G1077" s="302"/>
      <c r="H1077" s="302"/>
      <c r="I1077" s="302"/>
      <c r="J1077" s="302"/>
      <c r="K1077" s="302"/>
      <c r="L1077" s="302"/>
      <c r="M1077" s="302"/>
      <c r="N1077" s="302"/>
      <c r="O1077" s="302"/>
      <c r="P1077" s="302"/>
      <c r="Q1077" s="302"/>
      <c r="R1077" s="302"/>
      <c r="S1077" s="302"/>
      <c r="T1077" s="302"/>
      <c r="U1077" s="302"/>
      <c r="V1077" s="303"/>
    </row>
    <row r="1078" spans="1:22" ht="15" thickBot="1" x14ac:dyDescent="0.35">
      <c r="A1078" s="283"/>
      <c r="B1078" s="284"/>
      <c r="C1078" s="284"/>
      <c r="D1078" s="285"/>
      <c r="E1078" s="304" t="s">
        <v>360</v>
      </c>
      <c r="F1078" s="305"/>
      <c r="G1078" s="305"/>
      <c r="H1078" s="305"/>
      <c r="I1078" s="305"/>
      <c r="J1078" s="305"/>
      <c r="K1078" s="305"/>
      <c r="L1078" s="305"/>
      <c r="M1078" s="305"/>
      <c r="N1078" s="305"/>
      <c r="O1078" s="305"/>
      <c r="P1078" s="305"/>
      <c r="Q1078" s="305"/>
      <c r="R1078" s="305"/>
      <c r="S1078" s="305"/>
      <c r="T1078" s="305"/>
      <c r="U1078" s="305"/>
      <c r="V1078" s="306"/>
    </row>
    <row r="1079" spans="1:22" ht="15" thickBot="1" x14ac:dyDescent="0.35">
      <c r="A1079" s="286"/>
      <c r="B1079" s="287"/>
      <c r="C1079" s="287"/>
      <c r="D1079" s="288"/>
      <c r="E1079" s="307"/>
      <c r="F1079" s="308"/>
      <c r="G1079" s="308"/>
      <c r="H1079" s="308"/>
      <c r="I1079" s="308"/>
      <c r="J1079" s="308"/>
      <c r="K1079" s="308"/>
      <c r="L1079" s="308"/>
      <c r="M1079" s="308"/>
      <c r="N1079" s="308"/>
      <c r="O1079" s="308"/>
      <c r="P1079" s="308"/>
      <c r="Q1079" s="308"/>
      <c r="R1079" s="308"/>
      <c r="S1079" s="308"/>
      <c r="T1079" s="308"/>
      <c r="U1079" s="308"/>
      <c r="V1079" s="309"/>
    </row>
    <row r="1080" spans="1:22" ht="14.5" x14ac:dyDescent="0.35">
      <c r="A1080" s="310" t="s">
        <v>1</v>
      </c>
      <c r="B1080" s="311"/>
      <c r="C1080" s="311"/>
      <c r="D1080" s="311"/>
      <c r="E1080" s="311"/>
      <c r="F1080" s="311"/>
      <c r="G1080" s="311"/>
      <c r="H1080" s="311"/>
      <c r="I1080" s="311"/>
      <c r="J1080" s="311"/>
      <c r="K1080" s="311"/>
      <c r="L1080" s="311"/>
      <c r="M1080" s="311"/>
      <c r="N1080" s="311"/>
      <c r="O1080" s="311"/>
      <c r="P1080" s="311"/>
      <c r="Q1080" s="311"/>
      <c r="R1080" s="311"/>
      <c r="S1080" s="311"/>
      <c r="T1080" s="311"/>
      <c r="U1080" s="311"/>
      <c r="V1080" s="312"/>
    </row>
    <row r="1081" spans="1:22" x14ac:dyDescent="0.3">
      <c r="A1081" s="313" t="s">
        <v>2</v>
      </c>
      <c r="B1081" s="314"/>
      <c r="C1081" s="314"/>
      <c r="D1081" s="314"/>
      <c r="E1081" s="5" t="s">
        <v>3</v>
      </c>
      <c r="F1081" s="6"/>
      <c r="G1081" s="6"/>
      <c r="H1081" s="6"/>
      <c r="I1081" s="6"/>
      <c r="J1081" s="315" t="s">
        <v>4</v>
      </c>
      <c r="K1081" s="315"/>
      <c r="L1081" s="315"/>
      <c r="M1081" s="315"/>
      <c r="N1081" s="315"/>
      <c r="O1081" s="315"/>
      <c r="P1081" s="315" t="s">
        <v>5</v>
      </c>
      <c r="Q1081" s="315"/>
      <c r="R1081" s="315"/>
      <c r="S1081" s="315"/>
      <c r="T1081" s="315"/>
      <c r="U1081" s="315"/>
      <c r="V1081" s="316"/>
    </row>
    <row r="1082" spans="1:22" ht="33.75" customHeight="1" x14ac:dyDescent="0.3">
      <c r="A1082" s="317" t="s">
        <v>6</v>
      </c>
      <c r="B1082" s="318"/>
      <c r="C1082" s="318"/>
      <c r="D1082" s="319"/>
      <c r="E1082" s="320" t="s">
        <v>359</v>
      </c>
      <c r="F1082" s="320"/>
      <c r="G1082" s="320"/>
      <c r="H1082" s="320"/>
      <c r="I1082" s="320"/>
      <c r="J1082" s="320"/>
      <c r="K1082" s="320"/>
      <c r="L1082" s="320"/>
      <c r="M1082" s="320"/>
      <c r="N1082" s="320"/>
      <c r="O1082" s="320"/>
      <c r="P1082" s="320"/>
      <c r="Q1082" s="320"/>
      <c r="R1082" s="320"/>
      <c r="S1082" s="320"/>
      <c r="T1082" s="320"/>
      <c r="U1082" s="320"/>
      <c r="V1082" s="321"/>
    </row>
    <row r="1083" spans="1:22" x14ac:dyDescent="0.3">
      <c r="A1083" s="322" t="s">
        <v>7</v>
      </c>
      <c r="B1083" s="323"/>
      <c r="C1083" s="323"/>
      <c r="D1083" s="323"/>
      <c r="E1083" s="324"/>
      <c r="F1083" s="324"/>
      <c r="G1083" s="324"/>
      <c r="H1083" s="324"/>
      <c r="I1083" s="324"/>
      <c r="J1083" s="324"/>
      <c r="K1083" s="324"/>
      <c r="L1083" s="324"/>
      <c r="M1083" s="324"/>
      <c r="N1083" s="324"/>
      <c r="O1083" s="324"/>
      <c r="P1083" s="324"/>
      <c r="Q1083" s="324"/>
      <c r="R1083" s="324"/>
      <c r="S1083" s="324"/>
      <c r="T1083" s="324"/>
      <c r="U1083" s="324"/>
      <c r="V1083" s="325"/>
    </row>
    <row r="1084" spans="1:22" x14ac:dyDescent="0.3">
      <c r="A1084" s="322" t="s">
        <v>8</v>
      </c>
      <c r="B1084" s="323"/>
      <c r="C1084" s="323"/>
      <c r="D1084" s="323"/>
      <c r="E1084" s="324"/>
      <c r="F1084" s="324"/>
      <c r="G1084" s="324"/>
      <c r="H1084" s="324"/>
      <c r="I1084" s="324"/>
      <c r="J1084" s="324"/>
      <c r="K1084" s="324"/>
      <c r="L1084" s="324"/>
      <c r="M1084" s="324"/>
      <c r="N1084" s="324"/>
      <c r="O1084" s="324"/>
      <c r="P1084" s="324"/>
      <c r="Q1084" s="324"/>
      <c r="R1084" s="324"/>
      <c r="S1084" s="324"/>
      <c r="T1084" s="324"/>
      <c r="U1084" s="324"/>
      <c r="V1084" s="325"/>
    </row>
    <row r="1085" spans="1:22" x14ac:dyDescent="0.3">
      <c r="A1085" s="322" t="s">
        <v>9</v>
      </c>
      <c r="B1085" s="323"/>
      <c r="C1085" s="323"/>
      <c r="D1085" s="323"/>
      <c r="E1085" s="324"/>
      <c r="F1085" s="324"/>
      <c r="G1085" s="324"/>
      <c r="H1085" s="324"/>
      <c r="I1085" s="324"/>
      <c r="J1085" s="324"/>
      <c r="K1085" s="324"/>
      <c r="L1085" s="324"/>
      <c r="M1085" s="324"/>
      <c r="N1085" s="324"/>
      <c r="O1085" s="324"/>
      <c r="P1085" s="324"/>
      <c r="Q1085" s="324"/>
      <c r="R1085" s="324"/>
      <c r="S1085" s="324"/>
      <c r="T1085" s="324"/>
      <c r="U1085" s="324"/>
      <c r="V1085" s="325"/>
    </row>
    <row r="1086" spans="1:22" x14ac:dyDescent="0.3">
      <c r="A1086" s="9"/>
      <c r="B1086" s="10"/>
      <c r="C1086" s="10"/>
      <c r="D1086" s="48"/>
      <c r="E1086" s="48"/>
      <c r="F1086" s="48"/>
      <c r="G1086" s="48"/>
      <c r="H1086" s="48"/>
      <c r="I1086" s="48"/>
      <c r="J1086" s="48"/>
      <c r="K1086" s="48"/>
      <c r="L1086" s="48"/>
      <c r="M1086" s="48"/>
      <c r="N1086" s="48"/>
      <c r="O1086" s="48"/>
      <c r="P1086" s="48"/>
      <c r="Q1086" s="48"/>
      <c r="R1086" s="48"/>
      <c r="S1086" s="48"/>
      <c r="T1086" s="49"/>
      <c r="U1086" s="49"/>
      <c r="V1086" s="34"/>
    </row>
    <row r="1087" spans="1:22" ht="14.5" x14ac:dyDescent="0.35">
      <c r="A1087" s="263" t="s">
        <v>10</v>
      </c>
      <c r="B1087" s="264"/>
      <c r="C1087" s="264"/>
      <c r="D1087" s="264"/>
      <c r="E1087" s="264"/>
      <c r="F1087" s="264"/>
      <c r="G1087" s="264"/>
      <c r="H1087" s="264"/>
      <c r="I1087" s="264"/>
      <c r="J1087" s="264"/>
      <c r="K1087" s="264"/>
      <c r="L1087" s="264"/>
      <c r="M1087" s="264"/>
      <c r="N1087" s="264"/>
      <c r="O1087" s="264"/>
      <c r="P1087" s="264"/>
      <c r="Q1087" s="264"/>
      <c r="R1087" s="264"/>
      <c r="S1087" s="264"/>
      <c r="T1087" s="264"/>
      <c r="U1087" s="264"/>
      <c r="V1087" s="265"/>
    </row>
    <row r="1088" spans="1:22" x14ac:dyDescent="0.3">
      <c r="A1088" s="266" t="s">
        <v>11</v>
      </c>
      <c r="B1088" s="267"/>
      <c r="C1088" s="267" t="s">
        <v>12</v>
      </c>
      <c r="D1088" s="267"/>
      <c r="E1088" s="267"/>
      <c r="F1088" s="267"/>
      <c r="G1088" s="267"/>
      <c r="H1088" s="267"/>
      <c r="I1088" s="267"/>
      <c r="J1088" s="267"/>
      <c r="K1088" s="267"/>
      <c r="L1088" s="267"/>
      <c r="M1088" s="267"/>
      <c r="N1088" s="267"/>
      <c r="O1088" s="267"/>
      <c r="P1088" s="267"/>
      <c r="Q1088" s="267"/>
      <c r="R1088" s="267" t="s">
        <v>13</v>
      </c>
      <c r="S1088" s="267"/>
      <c r="T1088" s="268" t="s">
        <v>14</v>
      </c>
      <c r="U1088" s="268"/>
      <c r="V1088" s="269"/>
    </row>
    <row r="1089" spans="1:22" ht="35.25" customHeight="1" x14ac:dyDescent="0.35">
      <c r="A1089" s="328">
        <v>20</v>
      </c>
      <c r="B1089" s="329"/>
      <c r="C1089" s="330" t="s">
        <v>361</v>
      </c>
      <c r="D1089" s="331"/>
      <c r="E1089" s="331"/>
      <c r="F1089" s="331"/>
      <c r="G1089" s="331"/>
      <c r="H1089" s="331"/>
      <c r="I1089" s="331"/>
      <c r="J1089" s="331"/>
      <c r="K1089" s="331"/>
      <c r="L1089" s="331"/>
      <c r="M1089" s="331"/>
      <c r="N1089" s="331"/>
      <c r="O1089" s="331"/>
      <c r="P1089" s="331"/>
      <c r="Q1089" s="331"/>
      <c r="R1089" s="331" t="s">
        <v>133</v>
      </c>
      <c r="S1089" s="331"/>
      <c r="T1089" s="332">
        <v>30</v>
      </c>
      <c r="U1089" s="332"/>
      <c r="V1089" s="333"/>
    </row>
    <row r="1090" spans="1:22" x14ac:dyDescent="0.3">
      <c r="A1090" s="11"/>
      <c r="B1090" s="50"/>
      <c r="C1090" s="50"/>
      <c r="D1090" s="50"/>
      <c r="E1090" s="50"/>
      <c r="F1090" s="50"/>
      <c r="G1090" s="50"/>
      <c r="H1090" s="50"/>
      <c r="I1090" s="50"/>
      <c r="J1090" s="50"/>
      <c r="K1090" s="50"/>
      <c r="L1090" s="50"/>
      <c r="M1090" s="50"/>
      <c r="N1090" s="50"/>
      <c r="O1090" s="50"/>
      <c r="P1090" s="50"/>
      <c r="Q1090" s="50"/>
      <c r="R1090" s="50"/>
      <c r="S1090" s="50"/>
      <c r="T1090" s="51"/>
      <c r="U1090" s="51"/>
      <c r="V1090" s="35"/>
    </row>
    <row r="1091" spans="1:22" x14ac:dyDescent="0.3">
      <c r="A1091" s="243" t="s">
        <v>15</v>
      </c>
      <c r="B1091" s="244"/>
      <c r="C1091" s="244"/>
      <c r="D1091" s="244"/>
      <c r="E1091" s="244"/>
      <c r="F1091" s="244"/>
      <c r="G1091" s="244"/>
      <c r="H1091" s="244"/>
      <c r="I1091" s="244"/>
      <c r="J1091" s="244"/>
      <c r="K1091" s="244"/>
      <c r="L1091" s="244"/>
      <c r="M1091" s="244"/>
      <c r="N1091" s="244"/>
      <c r="O1091" s="244"/>
      <c r="P1091" s="244"/>
      <c r="Q1091" s="244"/>
      <c r="R1091" s="244"/>
      <c r="S1091" s="244"/>
      <c r="T1091" s="244"/>
      <c r="U1091" s="244"/>
      <c r="V1091" s="245"/>
    </row>
    <row r="1092" spans="1:22" x14ac:dyDescent="0.3">
      <c r="A1092" s="233" t="s">
        <v>12</v>
      </c>
      <c r="B1092" s="234"/>
      <c r="C1092" s="234"/>
      <c r="D1092" s="234"/>
      <c r="E1092" s="234"/>
      <c r="F1092" s="234"/>
      <c r="G1092" s="234"/>
      <c r="H1092" s="234" t="s">
        <v>16</v>
      </c>
      <c r="I1092" s="234"/>
      <c r="J1092" s="234"/>
      <c r="K1092" s="234" t="s">
        <v>17</v>
      </c>
      <c r="L1092" s="234"/>
      <c r="M1092" s="234"/>
      <c r="N1092" s="234"/>
      <c r="O1092" s="234" t="s">
        <v>18</v>
      </c>
      <c r="P1092" s="234"/>
      <c r="Q1092" s="234"/>
      <c r="R1092" s="234" t="s">
        <v>19</v>
      </c>
      <c r="S1092" s="234"/>
      <c r="T1092" s="235" t="s">
        <v>20</v>
      </c>
      <c r="U1092" s="235"/>
      <c r="V1092" s="236"/>
    </row>
    <row r="1093" spans="1:22" x14ac:dyDescent="0.3">
      <c r="A1093" s="233"/>
      <c r="B1093" s="234"/>
      <c r="C1093" s="234"/>
      <c r="D1093" s="234"/>
      <c r="E1093" s="234"/>
      <c r="F1093" s="234"/>
      <c r="G1093" s="234"/>
      <c r="H1093" s="234"/>
      <c r="I1093" s="234"/>
      <c r="J1093" s="234"/>
      <c r="K1093" s="234"/>
      <c r="L1093" s="234"/>
      <c r="M1093" s="234"/>
      <c r="N1093" s="234"/>
      <c r="O1093" s="246"/>
      <c r="P1093" s="246"/>
      <c r="Q1093" s="246"/>
      <c r="R1093" s="258"/>
      <c r="S1093" s="258"/>
      <c r="T1093" s="235"/>
      <c r="U1093" s="235"/>
      <c r="V1093" s="236"/>
    </row>
    <row r="1094" spans="1:22" x14ac:dyDescent="0.3">
      <c r="A1094" s="233" t="s">
        <v>116</v>
      </c>
      <c r="B1094" s="234"/>
      <c r="C1094" s="234"/>
      <c r="D1094" s="234"/>
      <c r="E1094" s="234"/>
      <c r="F1094" s="234"/>
      <c r="G1094" s="234"/>
      <c r="H1094" s="234" t="s">
        <v>154</v>
      </c>
      <c r="I1094" s="234"/>
      <c r="J1094" s="234"/>
      <c r="K1094" s="234"/>
      <c r="L1094" s="234"/>
      <c r="M1094" s="234"/>
      <c r="N1094" s="234"/>
      <c r="O1094" s="246">
        <v>722</v>
      </c>
      <c r="P1094" s="246"/>
      <c r="Q1094" s="246"/>
      <c r="R1094" s="258">
        <v>5</v>
      </c>
      <c r="S1094" s="258"/>
      <c r="T1094" s="235">
        <f>+R1094*O1094</f>
        <v>3610</v>
      </c>
      <c r="U1094" s="235"/>
      <c r="V1094" s="236"/>
    </row>
    <row r="1095" spans="1:22" x14ac:dyDescent="0.3">
      <c r="A1095" s="233" t="s">
        <v>120</v>
      </c>
      <c r="B1095" s="234"/>
      <c r="C1095" s="234"/>
      <c r="D1095" s="234"/>
      <c r="E1095" s="234"/>
      <c r="F1095" s="234"/>
      <c r="G1095" s="234"/>
      <c r="H1095" s="234"/>
      <c r="I1095" s="234"/>
      <c r="J1095" s="234"/>
      <c r="K1095" s="234"/>
      <c r="L1095" s="234"/>
      <c r="M1095" s="234"/>
      <c r="N1095" s="234"/>
      <c r="O1095" s="246"/>
      <c r="P1095" s="246"/>
      <c r="Q1095" s="246"/>
      <c r="R1095" s="279">
        <v>0.03</v>
      </c>
      <c r="S1095" s="258"/>
      <c r="T1095" s="235">
        <f>+T1116*R1095</f>
        <v>758.19899999999996</v>
      </c>
      <c r="U1095" s="235"/>
      <c r="V1095" s="236"/>
    </row>
    <row r="1096" spans="1:22" x14ac:dyDescent="0.3">
      <c r="A1096" s="233"/>
      <c r="B1096" s="234"/>
      <c r="C1096" s="234"/>
      <c r="D1096" s="234"/>
      <c r="E1096" s="234"/>
      <c r="F1096" s="234"/>
      <c r="G1096" s="234"/>
      <c r="H1096" s="234"/>
      <c r="I1096" s="234"/>
      <c r="J1096" s="234"/>
      <c r="K1096" s="234"/>
      <c r="L1096" s="234"/>
      <c r="M1096" s="234"/>
      <c r="N1096" s="234"/>
      <c r="O1096" s="234"/>
      <c r="P1096" s="234"/>
      <c r="Q1096" s="234"/>
      <c r="R1096" s="234"/>
      <c r="S1096" s="234"/>
      <c r="T1096" s="235"/>
      <c r="U1096" s="235"/>
      <c r="V1096" s="236"/>
    </row>
    <row r="1097" spans="1:22" x14ac:dyDescent="0.3">
      <c r="A1097" s="237" t="s">
        <v>21</v>
      </c>
      <c r="B1097" s="238"/>
      <c r="C1097" s="238"/>
      <c r="D1097" s="238"/>
      <c r="E1097" s="238"/>
      <c r="F1097" s="238"/>
      <c r="G1097" s="238"/>
      <c r="H1097" s="238"/>
      <c r="I1097" s="238"/>
      <c r="J1097" s="238"/>
      <c r="K1097" s="238"/>
      <c r="L1097" s="238"/>
      <c r="M1097" s="238"/>
      <c r="N1097" s="238"/>
      <c r="O1097" s="238"/>
      <c r="P1097" s="238"/>
      <c r="Q1097" s="238"/>
      <c r="R1097" s="238"/>
      <c r="S1097" s="238"/>
      <c r="T1097" s="235">
        <f>T1095+T1093</f>
        <v>758.19899999999996</v>
      </c>
      <c r="U1097" s="235"/>
      <c r="V1097" s="236"/>
    </row>
    <row r="1098" spans="1:22" x14ac:dyDescent="0.3">
      <c r="A1098" s="12"/>
      <c r="B1098" s="13"/>
      <c r="C1098" s="13"/>
      <c r="D1098" s="13"/>
      <c r="E1098" s="13"/>
      <c r="F1098" s="13"/>
      <c r="G1098" s="13"/>
      <c r="H1098" s="13"/>
      <c r="I1098" s="13"/>
      <c r="J1098" s="13"/>
      <c r="K1098" s="13"/>
      <c r="L1098" s="13"/>
      <c r="M1098" s="13"/>
      <c r="N1098" s="13"/>
      <c r="O1098" s="13"/>
      <c r="P1098" s="13"/>
      <c r="Q1098" s="13"/>
      <c r="R1098" s="13"/>
      <c r="S1098" s="14"/>
      <c r="T1098" s="36"/>
      <c r="U1098" s="36"/>
      <c r="V1098" s="37"/>
    </row>
    <row r="1099" spans="1:22" x14ac:dyDescent="0.3">
      <c r="A1099" s="243" t="s">
        <v>22</v>
      </c>
      <c r="B1099" s="244"/>
      <c r="C1099" s="244"/>
      <c r="D1099" s="244"/>
      <c r="E1099" s="244"/>
      <c r="F1099" s="244"/>
      <c r="G1099" s="244"/>
      <c r="H1099" s="244"/>
      <c r="I1099" s="244"/>
      <c r="J1099" s="244"/>
      <c r="K1099" s="244"/>
      <c r="L1099" s="244"/>
      <c r="M1099" s="244"/>
      <c r="N1099" s="244"/>
      <c r="O1099" s="244"/>
      <c r="P1099" s="244"/>
      <c r="Q1099" s="244"/>
      <c r="R1099" s="244"/>
      <c r="S1099" s="244"/>
      <c r="T1099" s="244"/>
      <c r="U1099" s="244"/>
      <c r="V1099" s="245"/>
    </row>
    <row r="1100" spans="1:22" x14ac:dyDescent="0.3">
      <c r="A1100" s="259" t="s">
        <v>12</v>
      </c>
      <c r="B1100" s="260"/>
      <c r="C1100" s="260"/>
      <c r="D1100" s="260"/>
      <c r="E1100" s="260"/>
      <c r="F1100" s="260"/>
      <c r="G1100" s="260"/>
      <c r="H1100" s="260"/>
      <c r="I1100" s="260"/>
      <c r="J1100" s="260"/>
      <c r="K1100" s="260"/>
      <c r="L1100" s="260"/>
      <c r="M1100" s="260" t="s">
        <v>13</v>
      </c>
      <c r="N1100" s="260"/>
      <c r="O1100" s="260" t="s">
        <v>14</v>
      </c>
      <c r="P1100" s="260"/>
      <c r="Q1100" s="260" t="s">
        <v>23</v>
      </c>
      <c r="R1100" s="260"/>
      <c r="S1100" s="260"/>
      <c r="T1100" s="261" t="s">
        <v>24</v>
      </c>
      <c r="U1100" s="261"/>
      <c r="V1100" s="262"/>
    </row>
    <row r="1101" spans="1:22" x14ac:dyDescent="0.3">
      <c r="A1101" s="259" t="s">
        <v>155</v>
      </c>
      <c r="B1101" s="260"/>
      <c r="C1101" s="260"/>
      <c r="D1101" s="260"/>
      <c r="E1101" s="260"/>
      <c r="F1101" s="260"/>
      <c r="G1101" s="260"/>
      <c r="H1101" s="260"/>
      <c r="I1101" s="260"/>
      <c r="J1101" s="260"/>
      <c r="K1101" s="260"/>
      <c r="L1101" s="260"/>
      <c r="M1101" s="260" t="s">
        <v>114</v>
      </c>
      <c r="N1101" s="260"/>
      <c r="O1101" s="260">
        <v>0.09</v>
      </c>
      <c r="P1101" s="260"/>
      <c r="Q1101" s="252">
        <v>487429</v>
      </c>
      <c r="R1101" s="253"/>
      <c r="S1101" s="254"/>
      <c r="T1101" s="261">
        <f>+Q1101*O1101</f>
        <v>43868.61</v>
      </c>
      <c r="U1101" s="261"/>
      <c r="V1101" s="262"/>
    </row>
    <row r="1102" spans="1:22" x14ac:dyDescent="0.3">
      <c r="A1102" s="259"/>
      <c r="B1102" s="260"/>
      <c r="C1102" s="260"/>
      <c r="D1102" s="260"/>
      <c r="E1102" s="260"/>
      <c r="F1102" s="260"/>
      <c r="G1102" s="260"/>
      <c r="H1102" s="260"/>
      <c r="I1102" s="260"/>
      <c r="J1102" s="260"/>
      <c r="K1102" s="260"/>
      <c r="L1102" s="260"/>
      <c r="M1102" s="260"/>
      <c r="N1102" s="260"/>
      <c r="O1102" s="260"/>
      <c r="P1102" s="260"/>
      <c r="Q1102" s="252"/>
      <c r="R1102" s="253"/>
      <c r="S1102" s="254"/>
      <c r="T1102" s="261"/>
      <c r="U1102" s="261"/>
      <c r="V1102" s="262"/>
    </row>
    <row r="1103" spans="1:22" x14ac:dyDescent="0.3">
      <c r="A1103" s="259"/>
      <c r="B1103" s="260"/>
      <c r="C1103" s="260"/>
      <c r="D1103" s="260"/>
      <c r="E1103" s="260"/>
      <c r="F1103" s="260"/>
      <c r="G1103" s="260"/>
      <c r="H1103" s="260"/>
      <c r="I1103" s="260"/>
      <c r="J1103" s="260"/>
      <c r="K1103" s="260"/>
      <c r="L1103" s="260"/>
      <c r="M1103" s="260"/>
      <c r="N1103" s="260"/>
      <c r="O1103" s="260"/>
      <c r="P1103" s="260"/>
      <c r="Q1103" s="252"/>
      <c r="R1103" s="253"/>
      <c r="S1103" s="254"/>
      <c r="T1103" s="235"/>
      <c r="U1103" s="235"/>
      <c r="V1103" s="236"/>
    </row>
    <row r="1104" spans="1:22" x14ac:dyDescent="0.3">
      <c r="A1104" s="259"/>
      <c r="B1104" s="260"/>
      <c r="C1104" s="260"/>
      <c r="D1104" s="260"/>
      <c r="E1104" s="260"/>
      <c r="F1104" s="260"/>
      <c r="G1104" s="260"/>
      <c r="H1104" s="260"/>
      <c r="I1104" s="260"/>
      <c r="J1104" s="260"/>
      <c r="K1104" s="260"/>
      <c r="L1104" s="260"/>
      <c r="M1104" s="260"/>
      <c r="N1104" s="260"/>
      <c r="O1104" s="260"/>
      <c r="P1104" s="260"/>
      <c r="Q1104" s="252"/>
      <c r="R1104" s="253"/>
      <c r="S1104" s="254"/>
      <c r="T1104" s="235"/>
      <c r="U1104" s="235"/>
      <c r="V1104" s="236"/>
    </row>
    <row r="1105" spans="1:22" x14ac:dyDescent="0.3">
      <c r="A1105" s="237" t="s">
        <v>21</v>
      </c>
      <c r="B1105" s="238"/>
      <c r="C1105" s="238"/>
      <c r="D1105" s="238"/>
      <c r="E1105" s="238"/>
      <c r="F1105" s="238"/>
      <c r="G1105" s="238"/>
      <c r="H1105" s="238"/>
      <c r="I1105" s="238"/>
      <c r="J1105" s="238"/>
      <c r="K1105" s="238"/>
      <c r="L1105" s="238"/>
      <c r="M1105" s="238"/>
      <c r="N1105" s="238"/>
      <c r="O1105" s="238"/>
      <c r="P1105" s="238"/>
      <c r="Q1105" s="238"/>
      <c r="R1105" s="238"/>
      <c r="S1105" s="238"/>
      <c r="T1105" s="235">
        <f>+SUM(T1101:V1104)</f>
        <v>43868.61</v>
      </c>
      <c r="U1105" s="235"/>
      <c r="V1105" s="236"/>
    </row>
    <row r="1106" spans="1:22" x14ac:dyDescent="0.3">
      <c r="A1106" s="15"/>
      <c r="B1106" s="16"/>
      <c r="C1106" s="16"/>
      <c r="D1106" s="16"/>
      <c r="E1106" s="16"/>
      <c r="F1106" s="16"/>
      <c r="G1106" s="16"/>
      <c r="H1106" s="16"/>
      <c r="I1106" s="16"/>
      <c r="J1106" s="16"/>
      <c r="K1106" s="16"/>
      <c r="L1106" s="16"/>
      <c r="M1106" s="16"/>
      <c r="N1106" s="16"/>
      <c r="O1106" s="16"/>
      <c r="P1106" s="16"/>
      <c r="Q1106" s="16"/>
      <c r="R1106" s="16"/>
      <c r="S1106" s="14"/>
      <c r="T1106" s="36"/>
      <c r="U1106" s="36"/>
      <c r="V1106" s="37"/>
    </row>
    <row r="1107" spans="1:22" x14ac:dyDescent="0.3">
      <c r="A1107" s="243" t="s">
        <v>25</v>
      </c>
      <c r="B1107" s="244"/>
      <c r="C1107" s="244"/>
      <c r="D1107" s="244"/>
      <c r="E1107" s="244"/>
      <c r="F1107" s="244"/>
      <c r="G1107" s="244"/>
      <c r="H1107" s="244"/>
      <c r="I1107" s="244"/>
      <c r="J1107" s="244"/>
      <c r="K1107" s="244"/>
      <c r="L1107" s="244"/>
      <c r="M1107" s="244"/>
      <c r="N1107" s="244"/>
      <c r="O1107" s="244"/>
      <c r="P1107" s="244"/>
      <c r="Q1107" s="244"/>
      <c r="R1107" s="244"/>
      <c r="S1107" s="244"/>
      <c r="T1107" s="244"/>
      <c r="U1107" s="244"/>
      <c r="V1107" s="245"/>
    </row>
    <row r="1108" spans="1:22" x14ac:dyDescent="0.3">
      <c r="A1108" s="233" t="s">
        <v>26</v>
      </c>
      <c r="B1108" s="234"/>
      <c r="C1108" s="234"/>
      <c r="D1108" s="234"/>
      <c r="E1108" s="234"/>
      <c r="F1108" s="234"/>
      <c r="G1108" s="234"/>
      <c r="H1108" s="234"/>
      <c r="I1108" s="234"/>
      <c r="J1108" s="234"/>
      <c r="K1108" s="234" t="s">
        <v>27</v>
      </c>
      <c r="L1108" s="234"/>
      <c r="M1108" s="234" t="s">
        <v>28</v>
      </c>
      <c r="N1108" s="234"/>
      <c r="O1108" s="234" t="s">
        <v>29</v>
      </c>
      <c r="P1108" s="234"/>
      <c r="Q1108" s="234"/>
      <c r="R1108" s="234" t="s">
        <v>30</v>
      </c>
      <c r="S1108" s="234"/>
      <c r="T1108" s="235" t="s">
        <v>20</v>
      </c>
      <c r="U1108" s="235"/>
      <c r="V1108" s="236"/>
    </row>
    <row r="1109" spans="1:22" x14ac:dyDescent="0.3">
      <c r="A1109" s="233"/>
      <c r="B1109" s="234"/>
      <c r="C1109" s="234"/>
      <c r="D1109" s="234"/>
      <c r="E1109" s="234"/>
      <c r="F1109" s="234"/>
      <c r="G1109" s="234"/>
      <c r="H1109" s="234"/>
      <c r="I1109" s="234"/>
      <c r="J1109" s="234"/>
      <c r="K1109" s="234"/>
      <c r="L1109" s="234"/>
      <c r="M1109" s="234"/>
      <c r="N1109" s="234"/>
      <c r="O1109" s="234"/>
      <c r="P1109" s="234"/>
      <c r="Q1109" s="234"/>
      <c r="R1109" s="234"/>
      <c r="S1109" s="234"/>
      <c r="T1109" s="235"/>
      <c r="U1109" s="235"/>
      <c r="V1109" s="236"/>
    </row>
    <row r="1110" spans="1:22" x14ac:dyDescent="0.3">
      <c r="A1110" s="233"/>
      <c r="B1110" s="234"/>
      <c r="C1110" s="234"/>
      <c r="D1110" s="234"/>
      <c r="E1110" s="234"/>
      <c r="F1110" s="234"/>
      <c r="G1110" s="234"/>
      <c r="H1110" s="234"/>
      <c r="I1110" s="234"/>
      <c r="J1110" s="234"/>
      <c r="K1110" s="234"/>
      <c r="L1110" s="234"/>
      <c r="M1110" s="234"/>
      <c r="N1110" s="234"/>
      <c r="O1110" s="234"/>
      <c r="P1110" s="234"/>
      <c r="Q1110" s="234"/>
      <c r="R1110" s="234"/>
      <c r="S1110" s="234"/>
      <c r="T1110" s="235"/>
      <c r="U1110" s="235"/>
      <c r="V1110" s="236"/>
    </row>
    <row r="1111" spans="1:22" x14ac:dyDescent="0.3">
      <c r="A1111" s="233"/>
      <c r="B1111" s="234"/>
      <c r="C1111" s="234"/>
      <c r="D1111" s="234"/>
      <c r="E1111" s="234"/>
      <c r="F1111" s="234"/>
      <c r="G1111" s="234"/>
      <c r="H1111" s="234"/>
      <c r="I1111" s="234"/>
      <c r="J1111" s="234"/>
      <c r="K1111" s="234"/>
      <c r="L1111" s="234"/>
      <c r="M1111" s="234"/>
      <c r="N1111" s="234"/>
      <c r="O1111" s="234"/>
      <c r="P1111" s="234"/>
      <c r="Q1111" s="234"/>
      <c r="R1111" s="234"/>
      <c r="S1111" s="234"/>
      <c r="T1111" s="235"/>
      <c r="U1111" s="235"/>
      <c r="V1111" s="236"/>
    </row>
    <row r="1112" spans="1:22" x14ac:dyDescent="0.3">
      <c r="A1112" s="237" t="s">
        <v>21</v>
      </c>
      <c r="B1112" s="238"/>
      <c r="C1112" s="238"/>
      <c r="D1112" s="238"/>
      <c r="E1112" s="238"/>
      <c r="F1112" s="238"/>
      <c r="G1112" s="238"/>
      <c r="H1112" s="238"/>
      <c r="I1112" s="238"/>
      <c r="J1112" s="238"/>
      <c r="K1112" s="238"/>
      <c r="L1112" s="238"/>
      <c r="M1112" s="238"/>
      <c r="N1112" s="238"/>
      <c r="O1112" s="238"/>
      <c r="P1112" s="238"/>
      <c r="Q1112" s="238"/>
      <c r="R1112" s="238"/>
      <c r="S1112" s="238"/>
      <c r="T1112" s="235">
        <f>+T1109</f>
        <v>0</v>
      </c>
      <c r="U1112" s="235"/>
      <c r="V1112" s="236"/>
    </row>
    <row r="1113" spans="1:22" x14ac:dyDescent="0.3">
      <c r="A1113" s="12"/>
      <c r="B1113" s="13"/>
      <c r="C1113" s="13"/>
      <c r="D1113" s="13"/>
      <c r="E1113" s="13"/>
      <c r="F1113" s="13"/>
      <c r="G1113" s="13"/>
      <c r="H1113" s="13"/>
      <c r="I1113" s="13"/>
      <c r="J1113" s="13"/>
      <c r="K1113" s="13"/>
      <c r="L1113" s="13"/>
      <c r="M1113" s="13"/>
      <c r="N1113" s="13"/>
      <c r="O1113" s="13"/>
      <c r="P1113" s="13"/>
      <c r="Q1113" s="13"/>
      <c r="R1113" s="13"/>
      <c r="S1113" s="14"/>
      <c r="T1113" s="36"/>
      <c r="U1113" s="36"/>
      <c r="V1113" s="37"/>
    </row>
    <row r="1114" spans="1:22" x14ac:dyDescent="0.3">
      <c r="A1114" s="243" t="s">
        <v>31</v>
      </c>
      <c r="B1114" s="244"/>
      <c r="C1114" s="244"/>
      <c r="D1114" s="244"/>
      <c r="E1114" s="244"/>
      <c r="F1114" s="244"/>
      <c r="G1114" s="244"/>
      <c r="H1114" s="244"/>
      <c r="I1114" s="244"/>
      <c r="J1114" s="244"/>
      <c r="K1114" s="244"/>
      <c r="L1114" s="244"/>
      <c r="M1114" s="244"/>
      <c r="N1114" s="244"/>
      <c r="O1114" s="244"/>
      <c r="P1114" s="244"/>
      <c r="Q1114" s="244"/>
      <c r="R1114" s="244"/>
      <c r="S1114" s="244"/>
      <c r="T1114" s="244"/>
      <c r="U1114" s="244"/>
      <c r="V1114" s="245"/>
    </row>
    <row r="1115" spans="1:22" x14ac:dyDescent="0.3">
      <c r="A1115" s="233" t="s">
        <v>32</v>
      </c>
      <c r="B1115" s="234"/>
      <c r="C1115" s="234"/>
      <c r="D1115" s="234"/>
      <c r="E1115" s="234"/>
      <c r="F1115" s="234"/>
      <c r="G1115" s="234"/>
      <c r="H1115" s="234"/>
      <c r="I1115" s="234"/>
      <c r="J1115" s="234" t="s">
        <v>33</v>
      </c>
      <c r="K1115" s="234"/>
      <c r="L1115" s="234" t="s">
        <v>34</v>
      </c>
      <c r="M1115" s="234"/>
      <c r="N1115" s="234" t="s">
        <v>54</v>
      </c>
      <c r="O1115" s="234"/>
      <c r="P1115" s="234"/>
      <c r="Q1115" s="234" t="s">
        <v>19</v>
      </c>
      <c r="R1115" s="234"/>
      <c r="S1115" s="234"/>
      <c r="T1115" s="235" t="s">
        <v>20</v>
      </c>
      <c r="U1115" s="235"/>
      <c r="V1115" s="236"/>
    </row>
    <row r="1116" spans="1:22" x14ac:dyDescent="0.3">
      <c r="A1116" s="233" t="s">
        <v>42</v>
      </c>
      <c r="B1116" s="234"/>
      <c r="C1116" s="234"/>
      <c r="D1116" s="234"/>
      <c r="E1116" s="234"/>
      <c r="F1116" s="234"/>
      <c r="G1116" s="234"/>
      <c r="H1116" s="234"/>
      <c r="I1116" s="234"/>
      <c r="J1116" s="246">
        <v>171314.64448972844</v>
      </c>
      <c r="K1116" s="246"/>
      <c r="L1116" s="234">
        <v>1.8157000000000001</v>
      </c>
      <c r="M1116" s="234"/>
      <c r="N1116" s="235">
        <v>38882</v>
      </c>
      <c r="O1116" s="235"/>
      <c r="P1116" s="235"/>
      <c r="Q1116" s="234">
        <v>0.65</v>
      </c>
      <c r="R1116" s="234"/>
      <c r="S1116" s="234"/>
      <c r="T1116" s="235">
        <f>+Q1116*N1116</f>
        <v>25273.3</v>
      </c>
      <c r="U1116" s="235"/>
      <c r="V1116" s="236"/>
    </row>
    <row r="1117" spans="1:22" x14ac:dyDescent="0.3">
      <c r="A1117" s="233"/>
      <c r="B1117" s="234"/>
      <c r="C1117" s="234"/>
      <c r="D1117" s="234"/>
      <c r="E1117" s="234"/>
      <c r="F1117" s="234"/>
      <c r="G1117" s="234"/>
      <c r="H1117" s="234"/>
      <c r="I1117" s="234"/>
      <c r="J1117" s="234"/>
      <c r="K1117" s="234"/>
      <c r="L1117" s="234"/>
      <c r="M1117" s="234"/>
      <c r="N1117" s="234"/>
      <c r="O1117" s="234"/>
      <c r="P1117" s="234"/>
      <c r="Q1117" s="234"/>
      <c r="R1117" s="234"/>
      <c r="S1117" s="234"/>
      <c r="T1117" s="235"/>
      <c r="U1117" s="235"/>
      <c r="V1117" s="236"/>
    </row>
    <row r="1118" spans="1:22" x14ac:dyDescent="0.3">
      <c r="A1118" s="233"/>
      <c r="B1118" s="234"/>
      <c r="C1118" s="234"/>
      <c r="D1118" s="234"/>
      <c r="E1118" s="234"/>
      <c r="F1118" s="234"/>
      <c r="G1118" s="234"/>
      <c r="H1118" s="234"/>
      <c r="I1118" s="234"/>
      <c r="J1118" s="234"/>
      <c r="K1118" s="234"/>
      <c r="L1118" s="234"/>
      <c r="M1118" s="234"/>
      <c r="N1118" s="234"/>
      <c r="O1118" s="234"/>
      <c r="P1118" s="234"/>
      <c r="Q1118" s="234"/>
      <c r="R1118" s="234"/>
      <c r="S1118" s="234"/>
      <c r="T1118" s="235"/>
      <c r="U1118" s="235"/>
      <c r="V1118" s="236"/>
    </row>
    <row r="1119" spans="1:22" x14ac:dyDescent="0.3">
      <c r="A1119" s="237" t="s">
        <v>21</v>
      </c>
      <c r="B1119" s="238"/>
      <c r="C1119" s="238"/>
      <c r="D1119" s="238"/>
      <c r="E1119" s="238"/>
      <c r="F1119" s="238"/>
      <c r="G1119" s="238"/>
      <c r="H1119" s="238"/>
      <c r="I1119" s="238"/>
      <c r="J1119" s="238"/>
      <c r="K1119" s="238"/>
      <c r="L1119" s="238"/>
      <c r="M1119" s="238"/>
      <c r="N1119" s="238"/>
      <c r="O1119" s="238"/>
      <c r="P1119" s="238"/>
      <c r="Q1119" s="238"/>
      <c r="R1119" s="238"/>
      <c r="S1119" s="238"/>
      <c r="T1119" s="235">
        <f>+T1116</f>
        <v>25273.3</v>
      </c>
      <c r="U1119" s="235"/>
      <c r="V1119" s="236"/>
    </row>
    <row r="1120" spans="1:22" ht="14.5" x14ac:dyDescent="0.35">
      <c r="A1120" s="239" t="s">
        <v>35</v>
      </c>
      <c r="B1120" s="240"/>
      <c r="C1120" s="240"/>
      <c r="D1120" s="240"/>
      <c r="E1120" s="240"/>
      <c r="F1120" s="240"/>
      <c r="G1120" s="240"/>
      <c r="H1120" s="240"/>
      <c r="I1120" s="240"/>
      <c r="J1120" s="240"/>
      <c r="K1120" s="240"/>
      <c r="L1120" s="240"/>
      <c r="M1120" s="240"/>
      <c r="N1120" s="240"/>
      <c r="O1120" s="240"/>
      <c r="P1120" s="240"/>
      <c r="Q1120" s="240"/>
      <c r="R1120" s="240"/>
      <c r="S1120" s="240"/>
      <c r="T1120" s="241">
        <f>ROUND(T1119+T1112+T1105+T1097,0)</f>
        <v>69900</v>
      </c>
      <c r="U1120" s="241"/>
      <c r="V1120" s="242"/>
    </row>
    <row r="1121" spans="1:25" ht="14.5" x14ac:dyDescent="0.35">
      <c r="A1121" s="19" t="s">
        <v>36</v>
      </c>
      <c r="B1121" s="44">
        <f>+'CARGA PRESTACIONAL'!$E$40</f>
        <v>0.26950000000000002</v>
      </c>
      <c r="C1121" s="20"/>
      <c r="D1121" s="21"/>
      <c r="E1121" s="22"/>
      <c r="F1121" s="20"/>
      <c r="G1121" s="20"/>
      <c r="H1121" s="20"/>
      <c r="I1121" s="20"/>
      <c r="J1121" s="20"/>
      <c r="K1121" s="20"/>
      <c r="L1121" s="20"/>
      <c r="M1121" s="21"/>
      <c r="N1121" s="23"/>
      <c r="O1121" s="23"/>
      <c r="P1121" s="23"/>
      <c r="Q1121" s="23"/>
      <c r="R1121" s="23"/>
      <c r="S1121" s="23" t="s">
        <v>37</v>
      </c>
      <c r="T1121" s="241">
        <f>+T1120*B1121</f>
        <v>18838.050000000003</v>
      </c>
      <c r="U1121" s="241"/>
      <c r="V1121" s="242"/>
    </row>
    <row r="1122" spans="1:25" ht="14.5" x14ac:dyDescent="0.35">
      <c r="A1122" s="226" t="s">
        <v>38</v>
      </c>
      <c r="B1122" s="227"/>
      <c r="C1122" s="227"/>
      <c r="D1122" s="227"/>
      <c r="E1122" s="227"/>
      <c r="F1122" s="227"/>
      <c r="G1122" s="227"/>
      <c r="H1122" s="227"/>
      <c r="I1122" s="227"/>
      <c r="J1122" s="227"/>
      <c r="K1122" s="227"/>
      <c r="L1122" s="227"/>
      <c r="M1122" s="227"/>
      <c r="N1122" s="227"/>
      <c r="O1122" s="227"/>
      <c r="P1122" s="227"/>
      <c r="Q1122" s="227"/>
      <c r="R1122" s="227"/>
      <c r="S1122" s="227"/>
      <c r="T1122" s="228">
        <f>+T1121+T1120</f>
        <v>88738.05</v>
      </c>
      <c r="U1122" s="228"/>
      <c r="V1122" s="229"/>
    </row>
    <row r="1123" spans="1:25" ht="14.5" x14ac:dyDescent="0.35">
      <c r="A1123" s="226" t="s">
        <v>39</v>
      </c>
      <c r="B1123" s="227"/>
      <c r="C1123" s="227"/>
      <c r="D1123" s="227"/>
      <c r="E1123" s="227"/>
      <c r="F1123" s="227"/>
      <c r="G1123" s="227"/>
      <c r="H1123" s="227"/>
      <c r="I1123" s="227"/>
      <c r="J1123" s="227"/>
      <c r="K1123" s="227"/>
      <c r="L1123" s="227"/>
      <c r="M1123" s="227"/>
      <c r="N1123" s="227"/>
      <c r="O1123" s="227"/>
      <c r="P1123" s="227"/>
      <c r="Q1123" s="227"/>
      <c r="R1123" s="227"/>
      <c r="S1123" s="227"/>
      <c r="T1123" s="228">
        <f>ROUND(T1122*T1089,0)</f>
        <v>2662142</v>
      </c>
      <c r="U1123" s="228"/>
      <c r="V1123" s="229"/>
    </row>
    <row r="1124" spans="1:25" ht="14.5" x14ac:dyDescent="0.35">
      <c r="A1124" s="24"/>
      <c r="B1124" s="52"/>
      <c r="C1124" s="52"/>
      <c r="D1124" s="52"/>
      <c r="E1124" s="52"/>
      <c r="F1124" s="52"/>
      <c r="G1124" s="52"/>
      <c r="H1124" s="52"/>
      <c r="I1124" s="52"/>
      <c r="J1124" s="52"/>
      <c r="K1124" s="52"/>
      <c r="L1124" s="52"/>
      <c r="M1124" s="52"/>
      <c r="N1124" s="52"/>
      <c r="O1124" s="52"/>
      <c r="P1124" s="52"/>
      <c r="Q1124" s="52"/>
      <c r="R1124" s="52"/>
      <c r="S1124" s="52"/>
      <c r="T1124" s="53"/>
      <c r="U1124" s="53"/>
      <c r="V1124" s="38"/>
    </row>
    <row r="1125" spans="1:25" ht="24" customHeight="1" x14ac:dyDescent="0.3">
      <c r="A1125" s="230" t="s">
        <v>348</v>
      </c>
      <c r="B1125" s="231"/>
      <c r="C1125" s="231"/>
      <c r="D1125" s="231"/>
      <c r="E1125" s="231"/>
      <c r="F1125" s="231"/>
      <c r="G1125" s="231"/>
      <c r="H1125" s="231"/>
      <c r="I1125" s="231"/>
      <c r="J1125" s="231"/>
      <c r="K1125" s="231"/>
      <c r="L1125" s="231"/>
      <c r="M1125" s="231"/>
      <c r="N1125" s="231"/>
      <c r="O1125" s="231"/>
      <c r="P1125" s="231"/>
      <c r="Q1125" s="231"/>
      <c r="R1125" s="231"/>
      <c r="S1125" s="231"/>
      <c r="T1125" s="231"/>
      <c r="U1125" s="231"/>
      <c r="V1125" s="232"/>
      <c r="W1125" s="7"/>
      <c r="X1125" s="7"/>
      <c r="Y1125" s="46"/>
    </row>
    <row r="1126" spans="1:25" x14ac:dyDescent="0.3">
      <c r="A1126" s="25"/>
      <c r="B1126" s="26"/>
      <c r="C1126" s="26"/>
      <c r="D1126" s="26"/>
      <c r="E1126" s="26"/>
      <c r="F1126" s="26"/>
      <c r="G1126" s="26"/>
      <c r="H1126" s="26"/>
      <c r="I1126" s="26"/>
      <c r="J1126" s="26"/>
      <c r="K1126" s="26"/>
      <c r="L1126" s="26"/>
      <c r="M1126" s="26"/>
      <c r="N1126" s="26"/>
      <c r="O1126" s="26"/>
      <c r="P1126" s="26"/>
      <c r="Q1126" s="26"/>
      <c r="R1126" s="26"/>
      <c r="S1126" s="27"/>
      <c r="T1126" s="54"/>
      <c r="U1126" s="54"/>
      <c r="V1126" s="40"/>
      <c r="W1126" s="7"/>
      <c r="X1126" s="7"/>
      <c r="Y1126" s="7"/>
    </row>
    <row r="1127" spans="1:25" ht="22.5" customHeight="1" x14ac:dyDescent="0.3">
      <c r="A1127" s="25"/>
      <c r="B1127" s="26"/>
      <c r="C1127" s="26"/>
      <c r="D1127" s="55"/>
      <c r="E1127" s="28" t="s">
        <v>40</v>
      </c>
      <c r="F1127" s="29"/>
      <c r="G1127" s="29"/>
      <c r="H1127" s="29"/>
      <c r="I1127" s="29"/>
      <c r="J1127" s="29"/>
      <c r="K1127" s="29"/>
      <c r="L1127" s="29"/>
      <c r="M1127" s="30"/>
      <c r="N1127" s="56"/>
      <c r="O1127" s="56"/>
      <c r="P1127" s="26"/>
      <c r="Q1127" s="26"/>
      <c r="R1127" s="26"/>
      <c r="S1127" s="27"/>
      <c r="T1127" s="54"/>
      <c r="U1127" s="54"/>
      <c r="V1127" s="40"/>
      <c r="W1127" s="7"/>
      <c r="X1127" s="7"/>
      <c r="Y1127" s="47"/>
    </row>
    <row r="1128" spans="1:25" x14ac:dyDescent="0.3">
      <c r="A1128" s="25"/>
      <c r="B1128" s="26"/>
      <c r="C1128" s="26"/>
      <c r="D1128" s="55"/>
      <c r="E1128" s="57"/>
      <c r="F1128" s="58"/>
      <c r="G1128" s="156" t="s">
        <v>344</v>
      </c>
      <c r="H1128" s="156"/>
      <c r="I1128" s="156"/>
      <c r="J1128" s="156"/>
      <c r="K1128" s="58"/>
      <c r="L1128" s="58"/>
      <c r="M1128" s="56"/>
      <c r="N1128" s="56"/>
      <c r="O1128" s="56"/>
      <c r="P1128" s="26"/>
      <c r="Q1128" s="26"/>
      <c r="R1128" s="26"/>
      <c r="S1128" s="27"/>
      <c r="T1128" s="54"/>
      <c r="U1128" s="54"/>
      <c r="V1128" s="40"/>
      <c r="W1128" s="7"/>
      <c r="X1128" s="7"/>
      <c r="Y1128" s="7"/>
    </row>
    <row r="1129" spans="1:25" x14ac:dyDescent="0.3">
      <c r="A1129" s="25"/>
      <c r="B1129" s="26"/>
      <c r="C1129" s="26"/>
      <c r="D1129" s="26"/>
      <c r="E1129" s="225" t="s">
        <v>349</v>
      </c>
      <c r="F1129" s="225"/>
      <c r="G1129" s="225"/>
      <c r="H1129" s="225"/>
      <c r="I1129" s="225"/>
      <c r="J1129" s="225"/>
      <c r="K1129" s="225"/>
      <c r="L1129" s="225"/>
      <c r="M1129" s="225"/>
      <c r="N1129" s="31"/>
      <c r="O1129" s="31"/>
      <c r="P1129" s="26"/>
      <c r="Q1129" s="26"/>
      <c r="R1129" s="26"/>
      <c r="S1129" s="27"/>
      <c r="T1129" s="54"/>
      <c r="U1129" s="54"/>
      <c r="V1129" s="40"/>
      <c r="W1129" s="7"/>
      <c r="X1129" s="7"/>
      <c r="Y1129" s="7"/>
    </row>
    <row r="1130" spans="1:25" ht="13.5" thickBot="1" x14ac:dyDescent="0.35">
      <c r="A1130" s="59"/>
      <c r="B1130" s="60"/>
      <c r="C1130" s="32"/>
      <c r="D1130" s="32"/>
      <c r="E1130" s="32"/>
      <c r="F1130" s="61"/>
      <c r="G1130" s="61"/>
      <c r="H1130" s="61"/>
      <c r="I1130" s="61"/>
      <c r="J1130" s="61"/>
      <c r="K1130" s="61"/>
      <c r="L1130" s="32"/>
      <c r="M1130" s="32"/>
      <c r="N1130" s="32"/>
      <c r="O1130" s="32"/>
      <c r="P1130" s="32"/>
      <c r="Q1130" s="32"/>
      <c r="R1130" s="32"/>
      <c r="S1130" s="32"/>
      <c r="T1130" s="62"/>
      <c r="U1130" s="62"/>
      <c r="V1130" s="42"/>
    </row>
    <row r="1131" spans="1:25" ht="13.5" thickBot="1" x14ac:dyDescent="0.35"/>
    <row r="1132" spans="1:25" x14ac:dyDescent="0.3">
      <c r="A1132" s="280"/>
      <c r="B1132" s="281"/>
      <c r="C1132" s="281"/>
      <c r="D1132" s="282"/>
      <c r="E1132" s="289" t="s">
        <v>0</v>
      </c>
      <c r="F1132" s="290"/>
      <c r="G1132" s="290"/>
      <c r="H1132" s="290"/>
      <c r="I1132" s="290"/>
      <c r="J1132" s="290"/>
      <c r="K1132" s="290"/>
      <c r="L1132" s="290"/>
      <c r="M1132" s="290"/>
      <c r="N1132" s="290"/>
      <c r="O1132" s="290"/>
      <c r="P1132" s="290"/>
      <c r="Q1132" s="290"/>
      <c r="R1132" s="290"/>
      <c r="S1132" s="291"/>
      <c r="T1132" s="295" t="s">
        <v>41</v>
      </c>
      <c r="U1132" s="296"/>
      <c r="V1132" s="297"/>
    </row>
    <row r="1133" spans="1:25" ht="26.25" customHeight="1" thickBot="1" x14ac:dyDescent="0.35">
      <c r="A1133" s="283"/>
      <c r="B1133" s="284"/>
      <c r="C1133" s="284"/>
      <c r="D1133" s="285"/>
      <c r="E1133" s="292"/>
      <c r="F1133" s="293"/>
      <c r="G1133" s="293"/>
      <c r="H1133" s="293"/>
      <c r="I1133" s="293"/>
      <c r="J1133" s="293"/>
      <c r="K1133" s="293"/>
      <c r="L1133" s="293"/>
      <c r="M1133" s="293"/>
      <c r="N1133" s="293"/>
      <c r="O1133" s="293"/>
      <c r="P1133" s="293"/>
      <c r="Q1133" s="293"/>
      <c r="R1133" s="293"/>
      <c r="S1133" s="294"/>
      <c r="T1133" s="298"/>
      <c r="U1133" s="299"/>
      <c r="V1133" s="300"/>
    </row>
    <row r="1134" spans="1:25" ht="29.25" customHeight="1" thickBot="1" x14ac:dyDescent="0.4">
      <c r="A1134" s="283"/>
      <c r="B1134" s="284"/>
      <c r="C1134" s="284"/>
      <c r="D1134" s="285"/>
      <c r="E1134" s="301"/>
      <c r="F1134" s="302"/>
      <c r="G1134" s="302"/>
      <c r="H1134" s="302"/>
      <c r="I1134" s="302"/>
      <c r="J1134" s="302"/>
      <c r="K1134" s="302"/>
      <c r="L1134" s="302"/>
      <c r="M1134" s="302"/>
      <c r="N1134" s="302"/>
      <c r="O1134" s="302"/>
      <c r="P1134" s="302"/>
      <c r="Q1134" s="302"/>
      <c r="R1134" s="302"/>
      <c r="S1134" s="302"/>
      <c r="T1134" s="302"/>
      <c r="U1134" s="302"/>
      <c r="V1134" s="303"/>
    </row>
    <row r="1135" spans="1:25" ht="15" thickBot="1" x14ac:dyDescent="0.35">
      <c r="A1135" s="283"/>
      <c r="B1135" s="284"/>
      <c r="C1135" s="284"/>
      <c r="D1135" s="285"/>
      <c r="E1135" s="304" t="s">
        <v>360</v>
      </c>
      <c r="F1135" s="305"/>
      <c r="G1135" s="305"/>
      <c r="H1135" s="305"/>
      <c r="I1135" s="305"/>
      <c r="J1135" s="305"/>
      <c r="K1135" s="305"/>
      <c r="L1135" s="305"/>
      <c r="M1135" s="305"/>
      <c r="N1135" s="305"/>
      <c r="O1135" s="305"/>
      <c r="P1135" s="305"/>
      <c r="Q1135" s="305"/>
      <c r="R1135" s="305"/>
      <c r="S1135" s="305"/>
      <c r="T1135" s="305"/>
      <c r="U1135" s="305"/>
      <c r="V1135" s="306"/>
    </row>
    <row r="1136" spans="1:25" ht="15" thickBot="1" x14ac:dyDescent="0.35">
      <c r="A1136" s="286"/>
      <c r="B1136" s="287"/>
      <c r="C1136" s="287"/>
      <c r="D1136" s="288"/>
      <c r="E1136" s="307"/>
      <c r="F1136" s="308"/>
      <c r="G1136" s="308"/>
      <c r="H1136" s="308"/>
      <c r="I1136" s="308"/>
      <c r="J1136" s="308"/>
      <c r="K1136" s="308"/>
      <c r="L1136" s="308"/>
      <c r="M1136" s="308"/>
      <c r="N1136" s="308"/>
      <c r="O1136" s="308"/>
      <c r="P1136" s="308"/>
      <c r="Q1136" s="308"/>
      <c r="R1136" s="308"/>
      <c r="S1136" s="308"/>
      <c r="T1136" s="308"/>
      <c r="U1136" s="308"/>
      <c r="V1136" s="309"/>
    </row>
    <row r="1137" spans="1:22" ht="14.5" x14ac:dyDescent="0.35">
      <c r="A1137" s="310" t="s">
        <v>1</v>
      </c>
      <c r="B1137" s="311"/>
      <c r="C1137" s="311"/>
      <c r="D1137" s="311"/>
      <c r="E1137" s="311"/>
      <c r="F1137" s="311"/>
      <c r="G1137" s="311"/>
      <c r="H1137" s="311"/>
      <c r="I1137" s="311"/>
      <c r="J1137" s="311"/>
      <c r="K1137" s="311"/>
      <c r="L1137" s="311"/>
      <c r="M1137" s="311"/>
      <c r="N1137" s="311"/>
      <c r="O1137" s="311"/>
      <c r="P1137" s="311"/>
      <c r="Q1137" s="311"/>
      <c r="R1137" s="311"/>
      <c r="S1137" s="311"/>
      <c r="T1137" s="311"/>
      <c r="U1137" s="311"/>
      <c r="V1137" s="312"/>
    </row>
    <row r="1138" spans="1:22" x14ac:dyDescent="0.3">
      <c r="A1138" s="313" t="s">
        <v>2</v>
      </c>
      <c r="B1138" s="314"/>
      <c r="C1138" s="314"/>
      <c r="D1138" s="314"/>
      <c r="E1138" s="5" t="s">
        <v>3</v>
      </c>
      <c r="F1138" s="6"/>
      <c r="G1138" s="6"/>
      <c r="H1138" s="6"/>
      <c r="I1138" s="6"/>
      <c r="J1138" s="315" t="s">
        <v>4</v>
      </c>
      <c r="K1138" s="315"/>
      <c r="L1138" s="315"/>
      <c r="M1138" s="315"/>
      <c r="N1138" s="315"/>
      <c r="O1138" s="315"/>
      <c r="P1138" s="315" t="s">
        <v>5</v>
      </c>
      <c r="Q1138" s="315"/>
      <c r="R1138" s="315"/>
      <c r="S1138" s="315"/>
      <c r="T1138" s="315"/>
      <c r="U1138" s="315"/>
      <c r="V1138" s="316"/>
    </row>
    <row r="1139" spans="1:22" ht="39.75" customHeight="1" x14ac:dyDescent="0.3">
      <c r="A1139" s="317" t="s">
        <v>6</v>
      </c>
      <c r="B1139" s="318"/>
      <c r="C1139" s="318"/>
      <c r="D1139" s="319"/>
      <c r="E1139" s="320" t="s">
        <v>359</v>
      </c>
      <c r="F1139" s="320"/>
      <c r="G1139" s="320"/>
      <c r="H1139" s="320"/>
      <c r="I1139" s="320"/>
      <c r="J1139" s="320"/>
      <c r="K1139" s="320"/>
      <c r="L1139" s="320"/>
      <c r="M1139" s="320"/>
      <c r="N1139" s="320"/>
      <c r="O1139" s="320"/>
      <c r="P1139" s="320"/>
      <c r="Q1139" s="320"/>
      <c r="R1139" s="320"/>
      <c r="S1139" s="320"/>
      <c r="T1139" s="320"/>
      <c r="U1139" s="320"/>
      <c r="V1139" s="321"/>
    </row>
    <row r="1140" spans="1:22" x14ac:dyDescent="0.3">
      <c r="A1140" s="322" t="s">
        <v>7</v>
      </c>
      <c r="B1140" s="323"/>
      <c r="C1140" s="323"/>
      <c r="D1140" s="323"/>
      <c r="E1140" s="324"/>
      <c r="F1140" s="324"/>
      <c r="G1140" s="324"/>
      <c r="H1140" s="324"/>
      <c r="I1140" s="324"/>
      <c r="J1140" s="324"/>
      <c r="K1140" s="324"/>
      <c r="L1140" s="324"/>
      <c r="M1140" s="324"/>
      <c r="N1140" s="324"/>
      <c r="O1140" s="324"/>
      <c r="P1140" s="324"/>
      <c r="Q1140" s="324"/>
      <c r="R1140" s="324"/>
      <c r="S1140" s="324"/>
      <c r="T1140" s="324"/>
      <c r="U1140" s="324"/>
      <c r="V1140" s="325"/>
    </row>
    <row r="1141" spans="1:22" x14ac:dyDescent="0.3">
      <c r="A1141" s="322" t="s">
        <v>8</v>
      </c>
      <c r="B1141" s="323"/>
      <c r="C1141" s="323"/>
      <c r="D1141" s="323"/>
      <c r="E1141" s="324"/>
      <c r="F1141" s="324"/>
      <c r="G1141" s="324"/>
      <c r="H1141" s="324"/>
      <c r="I1141" s="324"/>
      <c r="J1141" s="324"/>
      <c r="K1141" s="324"/>
      <c r="L1141" s="324"/>
      <c r="M1141" s="324"/>
      <c r="N1141" s="324"/>
      <c r="O1141" s="324"/>
      <c r="P1141" s="324"/>
      <c r="Q1141" s="324"/>
      <c r="R1141" s="324"/>
      <c r="S1141" s="324"/>
      <c r="T1141" s="324"/>
      <c r="U1141" s="324"/>
      <c r="V1141" s="325"/>
    </row>
    <row r="1142" spans="1:22" x14ac:dyDescent="0.3">
      <c r="A1142" s="322" t="s">
        <v>9</v>
      </c>
      <c r="B1142" s="323"/>
      <c r="C1142" s="323"/>
      <c r="D1142" s="323"/>
      <c r="E1142" s="324"/>
      <c r="F1142" s="324"/>
      <c r="G1142" s="324"/>
      <c r="H1142" s="324"/>
      <c r="I1142" s="324"/>
      <c r="J1142" s="324"/>
      <c r="K1142" s="324"/>
      <c r="L1142" s="324"/>
      <c r="M1142" s="324"/>
      <c r="N1142" s="324"/>
      <c r="O1142" s="324"/>
      <c r="P1142" s="324"/>
      <c r="Q1142" s="324"/>
      <c r="R1142" s="324"/>
      <c r="S1142" s="324"/>
      <c r="T1142" s="324"/>
      <c r="U1142" s="324"/>
      <c r="V1142" s="325"/>
    </row>
    <row r="1143" spans="1:22" x14ac:dyDescent="0.3">
      <c r="A1143" s="9"/>
      <c r="B1143" s="10"/>
      <c r="C1143" s="10"/>
      <c r="D1143" s="48"/>
      <c r="E1143" s="48"/>
      <c r="F1143" s="48"/>
      <c r="G1143" s="48"/>
      <c r="H1143" s="48"/>
      <c r="I1143" s="48"/>
      <c r="J1143" s="48"/>
      <c r="K1143" s="48"/>
      <c r="L1143" s="48"/>
      <c r="M1143" s="48"/>
      <c r="N1143" s="48"/>
      <c r="O1143" s="48"/>
      <c r="P1143" s="48"/>
      <c r="Q1143" s="48"/>
      <c r="R1143" s="48"/>
      <c r="S1143" s="48"/>
      <c r="T1143" s="49"/>
      <c r="U1143" s="49"/>
      <c r="V1143" s="34"/>
    </row>
    <row r="1144" spans="1:22" ht="14.5" x14ac:dyDescent="0.35">
      <c r="A1144" s="263" t="s">
        <v>10</v>
      </c>
      <c r="B1144" s="264"/>
      <c r="C1144" s="264"/>
      <c r="D1144" s="264"/>
      <c r="E1144" s="264"/>
      <c r="F1144" s="264"/>
      <c r="G1144" s="264"/>
      <c r="H1144" s="264"/>
      <c r="I1144" s="264"/>
      <c r="J1144" s="264"/>
      <c r="K1144" s="264"/>
      <c r="L1144" s="264"/>
      <c r="M1144" s="264"/>
      <c r="N1144" s="264"/>
      <c r="O1144" s="264"/>
      <c r="P1144" s="264"/>
      <c r="Q1144" s="264"/>
      <c r="R1144" s="264"/>
      <c r="S1144" s="264"/>
      <c r="T1144" s="264"/>
      <c r="U1144" s="264"/>
      <c r="V1144" s="265"/>
    </row>
    <row r="1145" spans="1:22" x14ac:dyDescent="0.3">
      <c r="A1145" s="266" t="s">
        <v>11</v>
      </c>
      <c r="B1145" s="267"/>
      <c r="C1145" s="267" t="s">
        <v>12</v>
      </c>
      <c r="D1145" s="267"/>
      <c r="E1145" s="267"/>
      <c r="F1145" s="267"/>
      <c r="G1145" s="267"/>
      <c r="H1145" s="267"/>
      <c r="I1145" s="267"/>
      <c r="J1145" s="267"/>
      <c r="K1145" s="267"/>
      <c r="L1145" s="267"/>
      <c r="M1145" s="267"/>
      <c r="N1145" s="267"/>
      <c r="O1145" s="267"/>
      <c r="P1145" s="267"/>
      <c r="Q1145" s="267"/>
      <c r="R1145" s="267" t="s">
        <v>13</v>
      </c>
      <c r="S1145" s="267"/>
      <c r="T1145" s="268" t="s">
        <v>14</v>
      </c>
      <c r="U1145" s="268"/>
      <c r="V1145" s="269"/>
    </row>
    <row r="1146" spans="1:22" ht="48.75" customHeight="1" x14ac:dyDescent="0.35">
      <c r="A1146" s="328">
        <v>21</v>
      </c>
      <c r="B1146" s="329"/>
      <c r="C1146" s="330" t="s">
        <v>321</v>
      </c>
      <c r="D1146" s="331"/>
      <c r="E1146" s="331"/>
      <c r="F1146" s="331"/>
      <c r="G1146" s="331"/>
      <c r="H1146" s="331"/>
      <c r="I1146" s="331"/>
      <c r="J1146" s="331"/>
      <c r="K1146" s="331"/>
      <c r="L1146" s="331"/>
      <c r="M1146" s="331"/>
      <c r="N1146" s="331"/>
      <c r="O1146" s="331"/>
      <c r="P1146" s="331"/>
      <c r="Q1146" s="331"/>
      <c r="R1146" s="331" t="s">
        <v>133</v>
      </c>
      <c r="S1146" s="331"/>
      <c r="T1146" s="332">
        <v>30</v>
      </c>
      <c r="U1146" s="332"/>
      <c r="V1146" s="333"/>
    </row>
    <row r="1147" spans="1:22" x14ac:dyDescent="0.3">
      <c r="A1147" s="11"/>
      <c r="B1147" s="50"/>
      <c r="C1147" s="50"/>
      <c r="D1147" s="50"/>
      <c r="E1147" s="50"/>
      <c r="F1147" s="50"/>
      <c r="G1147" s="50"/>
      <c r="H1147" s="50"/>
      <c r="I1147" s="50"/>
      <c r="J1147" s="50"/>
      <c r="K1147" s="50"/>
      <c r="L1147" s="50"/>
      <c r="M1147" s="50"/>
      <c r="N1147" s="50"/>
      <c r="O1147" s="50"/>
      <c r="P1147" s="50"/>
      <c r="Q1147" s="50"/>
      <c r="R1147" s="50"/>
      <c r="S1147" s="50"/>
      <c r="T1147" s="51"/>
      <c r="U1147" s="51"/>
      <c r="V1147" s="35"/>
    </row>
    <row r="1148" spans="1:22" x14ac:dyDescent="0.3">
      <c r="A1148" s="243" t="s">
        <v>15</v>
      </c>
      <c r="B1148" s="244"/>
      <c r="C1148" s="244"/>
      <c r="D1148" s="244"/>
      <c r="E1148" s="244"/>
      <c r="F1148" s="244"/>
      <c r="G1148" s="244"/>
      <c r="H1148" s="244"/>
      <c r="I1148" s="244"/>
      <c r="J1148" s="244"/>
      <c r="K1148" s="244"/>
      <c r="L1148" s="244"/>
      <c r="M1148" s="244"/>
      <c r="N1148" s="244"/>
      <c r="O1148" s="244"/>
      <c r="P1148" s="244"/>
      <c r="Q1148" s="244"/>
      <c r="R1148" s="244"/>
      <c r="S1148" s="244"/>
      <c r="T1148" s="244"/>
      <c r="U1148" s="244"/>
      <c r="V1148" s="245"/>
    </row>
    <row r="1149" spans="1:22" x14ac:dyDescent="0.3">
      <c r="A1149" s="233" t="s">
        <v>12</v>
      </c>
      <c r="B1149" s="234"/>
      <c r="C1149" s="234"/>
      <c r="D1149" s="234"/>
      <c r="E1149" s="234"/>
      <c r="F1149" s="234"/>
      <c r="G1149" s="234"/>
      <c r="H1149" s="234" t="s">
        <v>16</v>
      </c>
      <c r="I1149" s="234"/>
      <c r="J1149" s="234"/>
      <c r="K1149" s="234" t="s">
        <v>17</v>
      </c>
      <c r="L1149" s="234"/>
      <c r="M1149" s="234"/>
      <c r="N1149" s="234"/>
      <c r="O1149" s="234" t="s">
        <v>18</v>
      </c>
      <c r="P1149" s="234"/>
      <c r="Q1149" s="234"/>
      <c r="R1149" s="234" t="s">
        <v>19</v>
      </c>
      <c r="S1149" s="234"/>
      <c r="T1149" s="235" t="s">
        <v>20</v>
      </c>
      <c r="U1149" s="235"/>
      <c r="V1149" s="236"/>
    </row>
    <row r="1150" spans="1:22" x14ac:dyDescent="0.3">
      <c r="A1150" s="341" t="s">
        <v>145</v>
      </c>
      <c r="B1150" s="341"/>
      <c r="C1150" s="341"/>
      <c r="D1150" s="341"/>
      <c r="E1150" s="341"/>
      <c r="F1150" s="341"/>
      <c r="G1150" s="342"/>
      <c r="H1150" s="234"/>
      <c r="I1150" s="234"/>
      <c r="J1150" s="234"/>
      <c r="K1150" s="234"/>
      <c r="L1150" s="234"/>
      <c r="M1150" s="234"/>
      <c r="N1150" s="234"/>
      <c r="O1150" s="246">
        <v>100000</v>
      </c>
      <c r="P1150" s="246"/>
      <c r="Q1150" s="246"/>
      <c r="R1150" s="343">
        <v>3.9E-2</v>
      </c>
      <c r="S1150" s="344"/>
      <c r="T1150" s="338">
        <f>+R1150*O1150</f>
        <v>3900</v>
      </c>
      <c r="U1150" s="339"/>
      <c r="V1150" s="340"/>
    </row>
    <row r="1151" spans="1:22" x14ac:dyDescent="0.3">
      <c r="A1151" s="233" t="s">
        <v>116</v>
      </c>
      <c r="B1151" s="234"/>
      <c r="C1151" s="234"/>
      <c r="D1151" s="234"/>
      <c r="E1151" s="234"/>
      <c r="F1151" s="234"/>
      <c r="G1151" s="234"/>
      <c r="H1151" s="234" t="s">
        <v>154</v>
      </c>
      <c r="I1151" s="234"/>
      <c r="J1151" s="234"/>
      <c r="K1151" s="234"/>
      <c r="L1151" s="234"/>
      <c r="M1151" s="234"/>
      <c r="N1151" s="234"/>
      <c r="O1151" s="246">
        <v>722</v>
      </c>
      <c r="P1151" s="246"/>
      <c r="Q1151" s="246"/>
      <c r="R1151" s="258">
        <v>11</v>
      </c>
      <c r="S1151" s="258"/>
      <c r="T1151" s="235">
        <f>+R1151*O1151</f>
        <v>7942</v>
      </c>
      <c r="U1151" s="235"/>
      <c r="V1151" s="236"/>
    </row>
    <row r="1152" spans="1:22" x14ac:dyDescent="0.3">
      <c r="A1152" s="233" t="s">
        <v>120</v>
      </c>
      <c r="B1152" s="234"/>
      <c r="C1152" s="234"/>
      <c r="D1152" s="234"/>
      <c r="E1152" s="234"/>
      <c r="F1152" s="234"/>
      <c r="G1152" s="234"/>
      <c r="H1152" s="234"/>
      <c r="I1152" s="234"/>
      <c r="J1152" s="234"/>
      <c r="K1152" s="234"/>
      <c r="L1152" s="234"/>
      <c r="M1152" s="234"/>
      <c r="N1152" s="234"/>
      <c r="O1152" s="246"/>
      <c r="P1152" s="246"/>
      <c r="Q1152" s="246"/>
      <c r="R1152" s="279">
        <v>0.03</v>
      </c>
      <c r="S1152" s="258"/>
      <c r="T1152" s="235">
        <f>+T1173*R1152</f>
        <v>664.8821999999999</v>
      </c>
      <c r="U1152" s="235"/>
      <c r="V1152" s="236"/>
    </row>
    <row r="1153" spans="1:22" x14ac:dyDescent="0.3">
      <c r="A1153" s="233"/>
      <c r="B1153" s="234"/>
      <c r="C1153" s="234"/>
      <c r="D1153" s="234"/>
      <c r="E1153" s="234"/>
      <c r="F1153" s="234"/>
      <c r="G1153" s="234"/>
      <c r="H1153" s="234"/>
      <c r="I1153" s="234"/>
      <c r="J1153" s="234"/>
      <c r="K1153" s="234"/>
      <c r="L1153" s="234"/>
      <c r="M1153" s="234"/>
      <c r="N1153" s="234"/>
      <c r="O1153" s="234"/>
      <c r="P1153" s="234"/>
      <c r="Q1153" s="234"/>
      <c r="R1153" s="234"/>
      <c r="S1153" s="234"/>
      <c r="T1153" s="235"/>
      <c r="U1153" s="235"/>
      <c r="V1153" s="236"/>
    </row>
    <row r="1154" spans="1:22" x14ac:dyDescent="0.3">
      <c r="A1154" s="237" t="s">
        <v>21</v>
      </c>
      <c r="B1154" s="238"/>
      <c r="C1154" s="238"/>
      <c r="D1154" s="238"/>
      <c r="E1154" s="238"/>
      <c r="F1154" s="238"/>
      <c r="G1154" s="238"/>
      <c r="H1154" s="238"/>
      <c r="I1154" s="238"/>
      <c r="J1154" s="238"/>
      <c r="K1154" s="238"/>
      <c r="L1154" s="238"/>
      <c r="M1154" s="238"/>
      <c r="N1154" s="238"/>
      <c r="O1154" s="238"/>
      <c r="P1154" s="238"/>
      <c r="Q1154" s="238"/>
      <c r="R1154" s="238"/>
      <c r="S1154" s="238"/>
      <c r="T1154" s="235">
        <f>T1152+T1150</f>
        <v>4564.8822</v>
      </c>
      <c r="U1154" s="235"/>
      <c r="V1154" s="236"/>
    </row>
    <row r="1155" spans="1:22" x14ac:dyDescent="0.3">
      <c r="A1155" s="12"/>
      <c r="B1155" s="13"/>
      <c r="C1155" s="13"/>
      <c r="D1155" s="13"/>
      <c r="E1155" s="13"/>
      <c r="F1155" s="13"/>
      <c r="G1155" s="13"/>
      <c r="H1155" s="13"/>
      <c r="I1155" s="13"/>
      <c r="J1155" s="13"/>
      <c r="K1155" s="13"/>
      <c r="L1155" s="13"/>
      <c r="M1155" s="13"/>
      <c r="N1155" s="13"/>
      <c r="O1155" s="13"/>
      <c r="P1155" s="13"/>
      <c r="Q1155" s="13"/>
      <c r="R1155" s="13"/>
      <c r="S1155" s="14"/>
      <c r="T1155" s="36"/>
      <c r="U1155" s="36"/>
      <c r="V1155" s="37"/>
    </row>
    <row r="1156" spans="1:22" x14ac:dyDescent="0.3">
      <c r="A1156" s="243" t="s">
        <v>22</v>
      </c>
      <c r="B1156" s="244"/>
      <c r="C1156" s="244"/>
      <c r="D1156" s="244"/>
      <c r="E1156" s="244"/>
      <c r="F1156" s="244"/>
      <c r="G1156" s="244"/>
      <c r="H1156" s="244"/>
      <c r="I1156" s="244"/>
      <c r="J1156" s="244"/>
      <c r="K1156" s="244"/>
      <c r="L1156" s="244"/>
      <c r="M1156" s="244"/>
      <c r="N1156" s="244"/>
      <c r="O1156" s="244"/>
      <c r="P1156" s="244"/>
      <c r="Q1156" s="244"/>
      <c r="R1156" s="244"/>
      <c r="S1156" s="244"/>
      <c r="T1156" s="244"/>
      <c r="U1156" s="244"/>
      <c r="V1156" s="245"/>
    </row>
    <row r="1157" spans="1:22" x14ac:dyDescent="0.3">
      <c r="A1157" s="259" t="s">
        <v>12</v>
      </c>
      <c r="B1157" s="260"/>
      <c r="C1157" s="260"/>
      <c r="D1157" s="260"/>
      <c r="E1157" s="260"/>
      <c r="F1157" s="260"/>
      <c r="G1157" s="260"/>
      <c r="H1157" s="260"/>
      <c r="I1157" s="260"/>
      <c r="J1157" s="260"/>
      <c r="K1157" s="260"/>
      <c r="L1157" s="260"/>
      <c r="M1157" s="260" t="s">
        <v>13</v>
      </c>
      <c r="N1157" s="260"/>
      <c r="O1157" s="260" t="s">
        <v>14</v>
      </c>
      <c r="P1157" s="260"/>
      <c r="Q1157" s="260" t="s">
        <v>23</v>
      </c>
      <c r="R1157" s="260"/>
      <c r="S1157" s="260"/>
      <c r="T1157" s="261" t="s">
        <v>24</v>
      </c>
      <c r="U1157" s="261"/>
      <c r="V1157" s="262"/>
    </row>
    <row r="1158" spans="1:22" x14ac:dyDescent="0.3">
      <c r="A1158" s="259" t="s">
        <v>156</v>
      </c>
      <c r="B1158" s="260"/>
      <c r="C1158" s="260"/>
      <c r="D1158" s="260"/>
      <c r="E1158" s="260"/>
      <c r="F1158" s="260"/>
      <c r="G1158" s="260"/>
      <c r="H1158" s="260"/>
      <c r="I1158" s="260"/>
      <c r="J1158" s="260"/>
      <c r="K1158" s="260"/>
      <c r="L1158" s="260"/>
      <c r="M1158" s="260" t="s">
        <v>53</v>
      </c>
      <c r="N1158" s="260"/>
      <c r="O1158" s="260">
        <v>5.2499999999999998E-2</v>
      </c>
      <c r="P1158" s="260"/>
      <c r="Q1158" s="252">
        <v>42040</v>
      </c>
      <c r="R1158" s="253"/>
      <c r="S1158" s="254"/>
      <c r="T1158" s="261">
        <f>+Q1158*O1158</f>
        <v>2207.1</v>
      </c>
      <c r="U1158" s="261"/>
      <c r="V1158" s="262"/>
    </row>
    <row r="1159" spans="1:22" x14ac:dyDescent="0.3">
      <c r="A1159" s="259" t="s">
        <v>155</v>
      </c>
      <c r="B1159" s="260"/>
      <c r="C1159" s="260"/>
      <c r="D1159" s="260"/>
      <c r="E1159" s="260"/>
      <c r="F1159" s="260"/>
      <c r="G1159" s="260"/>
      <c r="H1159" s="260"/>
      <c r="I1159" s="260"/>
      <c r="J1159" s="260"/>
      <c r="K1159" s="260"/>
      <c r="L1159" s="260"/>
      <c r="M1159" s="260" t="s">
        <v>114</v>
      </c>
      <c r="N1159" s="260"/>
      <c r="O1159" s="260">
        <v>0.126</v>
      </c>
      <c r="P1159" s="260"/>
      <c r="Q1159" s="252">
        <v>487429</v>
      </c>
      <c r="R1159" s="253"/>
      <c r="S1159" s="254"/>
      <c r="T1159" s="261">
        <f>+Q1159*O1159</f>
        <v>61416.054000000004</v>
      </c>
      <c r="U1159" s="261"/>
      <c r="V1159" s="262"/>
    </row>
    <row r="1160" spans="1:22" x14ac:dyDescent="0.3">
      <c r="A1160" s="259"/>
      <c r="B1160" s="260"/>
      <c r="C1160" s="260"/>
      <c r="D1160" s="260"/>
      <c r="E1160" s="260"/>
      <c r="F1160" s="260"/>
      <c r="G1160" s="260"/>
      <c r="H1160" s="260"/>
      <c r="I1160" s="260"/>
      <c r="J1160" s="260"/>
      <c r="K1160" s="260"/>
      <c r="L1160" s="260"/>
      <c r="M1160" s="260"/>
      <c r="N1160" s="260"/>
      <c r="O1160" s="260"/>
      <c r="P1160" s="260"/>
      <c r="Q1160" s="252"/>
      <c r="R1160" s="253"/>
      <c r="S1160" s="254"/>
      <c r="T1160" s="235"/>
      <c r="U1160" s="235"/>
      <c r="V1160" s="236"/>
    </row>
    <row r="1161" spans="1:22" x14ac:dyDescent="0.3">
      <c r="A1161" s="259"/>
      <c r="B1161" s="260"/>
      <c r="C1161" s="260"/>
      <c r="D1161" s="260"/>
      <c r="E1161" s="260"/>
      <c r="F1161" s="260"/>
      <c r="G1161" s="260"/>
      <c r="H1161" s="260"/>
      <c r="I1161" s="260"/>
      <c r="J1161" s="260"/>
      <c r="K1161" s="260"/>
      <c r="L1161" s="260"/>
      <c r="M1161" s="260"/>
      <c r="N1161" s="260"/>
      <c r="O1161" s="260"/>
      <c r="P1161" s="260"/>
      <c r="Q1161" s="252"/>
      <c r="R1161" s="253"/>
      <c r="S1161" s="254"/>
      <c r="T1161" s="235"/>
      <c r="U1161" s="235"/>
      <c r="V1161" s="236"/>
    </row>
    <row r="1162" spans="1:22" x14ac:dyDescent="0.3">
      <c r="A1162" s="237" t="s">
        <v>21</v>
      </c>
      <c r="B1162" s="238"/>
      <c r="C1162" s="238"/>
      <c r="D1162" s="238"/>
      <c r="E1162" s="238"/>
      <c r="F1162" s="238"/>
      <c r="G1162" s="238"/>
      <c r="H1162" s="238"/>
      <c r="I1162" s="238"/>
      <c r="J1162" s="238"/>
      <c r="K1162" s="238"/>
      <c r="L1162" s="238"/>
      <c r="M1162" s="238"/>
      <c r="N1162" s="238"/>
      <c r="O1162" s="238"/>
      <c r="P1162" s="238"/>
      <c r="Q1162" s="238"/>
      <c r="R1162" s="238"/>
      <c r="S1162" s="238"/>
      <c r="T1162" s="235">
        <f>+SUM(T1158:V1161)</f>
        <v>63623.154000000002</v>
      </c>
      <c r="U1162" s="235"/>
      <c r="V1162" s="236"/>
    </row>
    <row r="1163" spans="1:22" x14ac:dyDescent="0.3">
      <c r="A1163" s="15"/>
      <c r="B1163" s="16"/>
      <c r="C1163" s="16"/>
      <c r="D1163" s="16"/>
      <c r="E1163" s="16"/>
      <c r="F1163" s="16"/>
      <c r="G1163" s="16"/>
      <c r="H1163" s="16"/>
      <c r="I1163" s="16"/>
      <c r="J1163" s="16"/>
      <c r="K1163" s="16"/>
      <c r="L1163" s="16"/>
      <c r="M1163" s="16"/>
      <c r="N1163" s="16"/>
      <c r="O1163" s="16"/>
      <c r="P1163" s="16"/>
      <c r="Q1163" s="16"/>
      <c r="R1163" s="16"/>
      <c r="S1163" s="14"/>
      <c r="T1163" s="36"/>
      <c r="U1163" s="36"/>
      <c r="V1163" s="37"/>
    </row>
    <row r="1164" spans="1:22" x14ac:dyDescent="0.3">
      <c r="A1164" s="243" t="s">
        <v>25</v>
      </c>
      <c r="B1164" s="244"/>
      <c r="C1164" s="244"/>
      <c r="D1164" s="244"/>
      <c r="E1164" s="244"/>
      <c r="F1164" s="244"/>
      <c r="G1164" s="244"/>
      <c r="H1164" s="244"/>
      <c r="I1164" s="244"/>
      <c r="J1164" s="244"/>
      <c r="K1164" s="244"/>
      <c r="L1164" s="244"/>
      <c r="M1164" s="244"/>
      <c r="N1164" s="244"/>
      <c r="O1164" s="244"/>
      <c r="P1164" s="244"/>
      <c r="Q1164" s="244"/>
      <c r="R1164" s="244"/>
      <c r="S1164" s="244"/>
      <c r="T1164" s="244"/>
      <c r="U1164" s="244"/>
      <c r="V1164" s="245"/>
    </row>
    <row r="1165" spans="1:22" x14ac:dyDescent="0.3">
      <c r="A1165" s="233" t="s">
        <v>26</v>
      </c>
      <c r="B1165" s="234"/>
      <c r="C1165" s="234"/>
      <c r="D1165" s="234"/>
      <c r="E1165" s="234"/>
      <c r="F1165" s="234"/>
      <c r="G1165" s="234"/>
      <c r="H1165" s="234"/>
      <c r="I1165" s="234"/>
      <c r="J1165" s="234"/>
      <c r="K1165" s="234" t="s">
        <v>27</v>
      </c>
      <c r="L1165" s="234"/>
      <c r="M1165" s="234" t="s">
        <v>28</v>
      </c>
      <c r="N1165" s="234"/>
      <c r="O1165" s="234" t="s">
        <v>29</v>
      </c>
      <c r="P1165" s="234"/>
      <c r="Q1165" s="234"/>
      <c r="R1165" s="234" t="s">
        <v>30</v>
      </c>
      <c r="S1165" s="234"/>
      <c r="T1165" s="235" t="s">
        <v>20</v>
      </c>
      <c r="U1165" s="235"/>
      <c r="V1165" s="236"/>
    </row>
    <row r="1166" spans="1:22" x14ac:dyDescent="0.3">
      <c r="A1166" s="233"/>
      <c r="B1166" s="234"/>
      <c r="C1166" s="234"/>
      <c r="D1166" s="234"/>
      <c r="E1166" s="234"/>
      <c r="F1166" s="234"/>
      <c r="G1166" s="234"/>
      <c r="H1166" s="234"/>
      <c r="I1166" s="234"/>
      <c r="J1166" s="234"/>
      <c r="K1166" s="234"/>
      <c r="L1166" s="234"/>
      <c r="M1166" s="234"/>
      <c r="N1166" s="234"/>
      <c r="O1166" s="234"/>
      <c r="P1166" s="234"/>
      <c r="Q1166" s="234"/>
      <c r="R1166" s="234"/>
      <c r="S1166" s="234"/>
      <c r="T1166" s="235"/>
      <c r="U1166" s="235"/>
      <c r="V1166" s="236"/>
    </row>
    <row r="1167" spans="1:22" x14ac:dyDescent="0.3">
      <c r="A1167" s="233"/>
      <c r="B1167" s="234"/>
      <c r="C1167" s="234"/>
      <c r="D1167" s="234"/>
      <c r="E1167" s="234"/>
      <c r="F1167" s="234"/>
      <c r="G1167" s="234"/>
      <c r="H1167" s="234"/>
      <c r="I1167" s="234"/>
      <c r="J1167" s="234"/>
      <c r="K1167" s="234"/>
      <c r="L1167" s="234"/>
      <c r="M1167" s="234"/>
      <c r="N1167" s="234"/>
      <c r="O1167" s="234"/>
      <c r="P1167" s="234"/>
      <c r="Q1167" s="234"/>
      <c r="R1167" s="234"/>
      <c r="S1167" s="234"/>
      <c r="T1167" s="235"/>
      <c r="U1167" s="235"/>
      <c r="V1167" s="236"/>
    </row>
    <row r="1168" spans="1:22" x14ac:dyDescent="0.3">
      <c r="A1168" s="233"/>
      <c r="B1168" s="234"/>
      <c r="C1168" s="234"/>
      <c r="D1168" s="234"/>
      <c r="E1168" s="234"/>
      <c r="F1168" s="234"/>
      <c r="G1168" s="234"/>
      <c r="H1168" s="234"/>
      <c r="I1168" s="234"/>
      <c r="J1168" s="234"/>
      <c r="K1168" s="234"/>
      <c r="L1168" s="234"/>
      <c r="M1168" s="234"/>
      <c r="N1168" s="234"/>
      <c r="O1168" s="234"/>
      <c r="P1168" s="234"/>
      <c r="Q1168" s="234"/>
      <c r="R1168" s="234"/>
      <c r="S1168" s="234"/>
      <c r="T1168" s="235"/>
      <c r="U1168" s="235"/>
      <c r="V1168" s="236"/>
    </row>
    <row r="1169" spans="1:25" x14ac:dyDescent="0.3">
      <c r="A1169" s="237" t="s">
        <v>21</v>
      </c>
      <c r="B1169" s="238"/>
      <c r="C1169" s="238"/>
      <c r="D1169" s="238"/>
      <c r="E1169" s="238"/>
      <c r="F1169" s="238"/>
      <c r="G1169" s="238"/>
      <c r="H1169" s="238"/>
      <c r="I1169" s="238"/>
      <c r="J1169" s="238"/>
      <c r="K1169" s="238"/>
      <c r="L1169" s="238"/>
      <c r="M1169" s="238"/>
      <c r="N1169" s="238"/>
      <c r="O1169" s="238"/>
      <c r="P1169" s="238"/>
      <c r="Q1169" s="238"/>
      <c r="R1169" s="238"/>
      <c r="S1169" s="238"/>
      <c r="T1169" s="235">
        <f>+T1166</f>
        <v>0</v>
      </c>
      <c r="U1169" s="235"/>
      <c r="V1169" s="236"/>
    </row>
    <row r="1170" spans="1:25" x14ac:dyDescent="0.3">
      <c r="A1170" s="12"/>
      <c r="B1170" s="13"/>
      <c r="C1170" s="13"/>
      <c r="D1170" s="13"/>
      <c r="E1170" s="13"/>
      <c r="F1170" s="13"/>
      <c r="G1170" s="13"/>
      <c r="H1170" s="13"/>
      <c r="I1170" s="13"/>
      <c r="J1170" s="13"/>
      <c r="K1170" s="13"/>
      <c r="L1170" s="13"/>
      <c r="M1170" s="13"/>
      <c r="N1170" s="13"/>
      <c r="O1170" s="13"/>
      <c r="P1170" s="13"/>
      <c r="Q1170" s="13"/>
      <c r="R1170" s="13"/>
      <c r="S1170" s="14"/>
      <c r="T1170" s="36"/>
      <c r="U1170" s="36"/>
      <c r="V1170" s="37"/>
    </row>
    <row r="1171" spans="1:25" x14ac:dyDescent="0.3">
      <c r="A1171" s="243" t="s">
        <v>31</v>
      </c>
      <c r="B1171" s="244"/>
      <c r="C1171" s="244"/>
      <c r="D1171" s="244"/>
      <c r="E1171" s="244"/>
      <c r="F1171" s="244"/>
      <c r="G1171" s="244"/>
      <c r="H1171" s="244"/>
      <c r="I1171" s="244"/>
      <c r="J1171" s="244"/>
      <c r="K1171" s="244"/>
      <c r="L1171" s="244"/>
      <c r="M1171" s="244"/>
      <c r="N1171" s="244"/>
      <c r="O1171" s="244"/>
      <c r="P1171" s="244"/>
      <c r="Q1171" s="244"/>
      <c r="R1171" s="244"/>
      <c r="S1171" s="244"/>
      <c r="T1171" s="244"/>
      <c r="U1171" s="244"/>
      <c r="V1171" s="245"/>
    </row>
    <row r="1172" spans="1:25" x14ac:dyDescent="0.3">
      <c r="A1172" s="233" t="s">
        <v>32</v>
      </c>
      <c r="B1172" s="234"/>
      <c r="C1172" s="234"/>
      <c r="D1172" s="234"/>
      <c r="E1172" s="234"/>
      <c r="F1172" s="234"/>
      <c r="G1172" s="234"/>
      <c r="H1172" s="234"/>
      <c r="I1172" s="234"/>
      <c r="J1172" s="234" t="s">
        <v>33</v>
      </c>
      <c r="K1172" s="234"/>
      <c r="L1172" s="234" t="s">
        <v>34</v>
      </c>
      <c r="M1172" s="234"/>
      <c r="N1172" s="234" t="s">
        <v>54</v>
      </c>
      <c r="O1172" s="234"/>
      <c r="P1172" s="234"/>
      <c r="Q1172" s="234" t="s">
        <v>19</v>
      </c>
      <c r="R1172" s="234"/>
      <c r="S1172" s="234"/>
      <c r="T1172" s="235" t="s">
        <v>20</v>
      </c>
      <c r="U1172" s="235"/>
      <c r="V1172" s="236"/>
    </row>
    <row r="1173" spans="1:25" x14ac:dyDescent="0.3">
      <c r="A1173" s="233" t="s">
        <v>42</v>
      </c>
      <c r="B1173" s="234"/>
      <c r="C1173" s="234"/>
      <c r="D1173" s="234"/>
      <c r="E1173" s="234"/>
      <c r="F1173" s="234"/>
      <c r="G1173" s="234"/>
      <c r="H1173" s="234"/>
      <c r="I1173" s="234"/>
      <c r="J1173" s="246">
        <v>171314.64448972844</v>
      </c>
      <c r="K1173" s="246"/>
      <c r="L1173" s="234">
        <v>1.8157000000000001</v>
      </c>
      <c r="M1173" s="234"/>
      <c r="N1173" s="235">
        <v>38882</v>
      </c>
      <c r="O1173" s="235"/>
      <c r="P1173" s="235"/>
      <c r="Q1173" s="234">
        <v>0.56999999999999995</v>
      </c>
      <c r="R1173" s="234"/>
      <c r="S1173" s="234"/>
      <c r="T1173" s="235">
        <f>+Q1173*N1173</f>
        <v>22162.739999999998</v>
      </c>
      <c r="U1173" s="235"/>
      <c r="V1173" s="236"/>
    </row>
    <row r="1174" spans="1:25" x14ac:dyDescent="0.3">
      <c r="A1174" s="233"/>
      <c r="B1174" s="234"/>
      <c r="C1174" s="234"/>
      <c r="D1174" s="234"/>
      <c r="E1174" s="234"/>
      <c r="F1174" s="234"/>
      <c r="G1174" s="234"/>
      <c r="H1174" s="234"/>
      <c r="I1174" s="234"/>
      <c r="J1174" s="234"/>
      <c r="K1174" s="234"/>
      <c r="L1174" s="234"/>
      <c r="M1174" s="234"/>
      <c r="N1174" s="234"/>
      <c r="O1174" s="234"/>
      <c r="P1174" s="234"/>
      <c r="Q1174" s="234"/>
      <c r="R1174" s="234"/>
      <c r="S1174" s="234"/>
      <c r="T1174" s="235"/>
      <c r="U1174" s="235"/>
      <c r="V1174" s="236"/>
    </row>
    <row r="1175" spans="1:25" x14ac:dyDescent="0.3">
      <c r="A1175" s="233"/>
      <c r="B1175" s="234"/>
      <c r="C1175" s="234"/>
      <c r="D1175" s="234"/>
      <c r="E1175" s="234"/>
      <c r="F1175" s="234"/>
      <c r="G1175" s="234"/>
      <c r="H1175" s="234"/>
      <c r="I1175" s="234"/>
      <c r="J1175" s="234"/>
      <c r="K1175" s="234"/>
      <c r="L1175" s="234"/>
      <c r="M1175" s="234"/>
      <c r="N1175" s="234"/>
      <c r="O1175" s="234"/>
      <c r="P1175" s="234"/>
      <c r="Q1175" s="234"/>
      <c r="R1175" s="234"/>
      <c r="S1175" s="234"/>
      <c r="T1175" s="235"/>
      <c r="U1175" s="235"/>
      <c r="V1175" s="236"/>
    </row>
    <row r="1176" spans="1:25" x14ac:dyDescent="0.3">
      <c r="A1176" s="237" t="s">
        <v>21</v>
      </c>
      <c r="B1176" s="238"/>
      <c r="C1176" s="238"/>
      <c r="D1176" s="238"/>
      <c r="E1176" s="238"/>
      <c r="F1176" s="238"/>
      <c r="G1176" s="238"/>
      <c r="H1176" s="238"/>
      <c r="I1176" s="238"/>
      <c r="J1176" s="238"/>
      <c r="K1176" s="238"/>
      <c r="L1176" s="238"/>
      <c r="M1176" s="238"/>
      <c r="N1176" s="238"/>
      <c r="O1176" s="238"/>
      <c r="P1176" s="238"/>
      <c r="Q1176" s="238"/>
      <c r="R1176" s="238"/>
      <c r="S1176" s="238"/>
      <c r="T1176" s="235">
        <f>+T1173</f>
        <v>22162.739999999998</v>
      </c>
      <c r="U1176" s="235"/>
      <c r="V1176" s="236"/>
    </row>
    <row r="1177" spans="1:25" ht="14.5" x14ac:dyDescent="0.35">
      <c r="A1177" s="239" t="s">
        <v>35</v>
      </c>
      <c r="B1177" s="240"/>
      <c r="C1177" s="240"/>
      <c r="D1177" s="240"/>
      <c r="E1177" s="240"/>
      <c r="F1177" s="240"/>
      <c r="G1177" s="240"/>
      <c r="H1177" s="240"/>
      <c r="I1177" s="240"/>
      <c r="J1177" s="240"/>
      <c r="K1177" s="240"/>
      <c r="L1177" s="240"/>
      <c r="M1177" s="240"/>
      <c r="N1177" s="240"/>
      <c r="O1177" s="240"/>
      <c r="P1177" s="240"/>
      <c r="Q1177" s="240"/>
      <c r="R1177" s="240"/>
      <c r="S1177" s="240"/>
      <c r="T1177" s="241">
        <f>ROUND(T1176+T1169+T1162+T1154,0)</f>
        <v>90351</v>
      </c>
      <c r="U1177" s="241"/>
      <c r="V1177" s="242"/>
    </row>
    <row r="1178" spans="1:25" ht="14.5" x14ac:dyDescent="0.35">
      <c r="A1178" s="19" t="s">
        <v>36</v>
      </c>
      <c r="B1178" s="44">
        <f>+'CARGA PRESTACIONAL'!$E$40</f>
        <v>0.26950000000000002</v>
      </c>
      <c r="C1178" s="20"/>
      <c r="D1178" s="21"/>
      <c r="E1178" s="22"/>
      <c r="F1178" s="20"/>
      <c r="G1178" s="20"/>
      <c r="H1178" s="20"/>
      <c r="I1178" s="20"/>
      <c r="J1178" s="20"/>
      <c r="K1178" s="20"/>
      <c r="L1178" s="20"/>
      <c r="M1178" s="21"/>
      <c r="N1178" s="23"/>
      <c r="O1178" s="23"/>
      <c r="P1178" s="23"/>
      <c r="Q1178" s="23"/>
      <c r="R1178" s="23"/>
      <c r="S1178" s="23" t="s">
        <v>37</v>
      </c>
      <c r="T1178" s="241">
        <f>+T1177*B1178</f>
        <v>24349.594500000003</v>
      </c>
      <c r="U1178" s="241"/>
      <c r="V1178" s="242"/>
    </row>
    <row r="1179" spans="1:25" ht="14.5" x14ac:dyDescent="0.35">
      <c r="A1179" s="226" t="s">
        <v>38</v>
      </c>
      <c r="B1179" s="227"/>
      <c r="C1179" s="227"/>
      <c r="D1179" s="227"/>
      <c r="E1179" s="227"/>
      <c r="F1179" s="227"/>
      <c r="G1179" s="227"/>
      <c r="H1179" s="227"/>
      <c r="I1179" s="227"/>
      <c r="J1179" s="227"/>
      <c r="K1179" s="227"/>
      <c r="L1179" s="227"/>
      <c r="M1179" s="227"/>
      <c r="N1179" s="227"/>
      <c r="O1179" s="227"/>
      <c r="P1179" s="227"/>
      <c r="Q1179" s="227"/>
      <c r="R1179" s="227"/>
      <c r="S1179" s="227"/>
      <c r="T1179" s="228">
        <f>+T1178+T1177</f>
        <v>114700.59450000001</v>
      </c>
      <c r="U1179" s="228"/>
      <c r="V1179" s="229"/>
    </row>
    <row r="1180" spans="1:25" ht="14.5" x14ac:dyDescent="0.35">
      <c r="A1180" s="226" t="s">
        <v>39</v>
      </c>
      <c r="B1180" s="227"/>
      <c r="C1180" s="227"/>
      <c r="D1180" s="227"/>
      <c r="E1180" s="227"/>
      <c r="F1180" s="227"/>
      <c r="G1180" s="227"/>
      <c r="H1180" s="227"/>
      <c r="I1180" s="227"/>
      <c r="J1180" s="227"/>
      <c r="K1180" s="227"/>
      <c r="L1180" s="227"/>
      <c r="M1180" s="227"/>
      <c r="N1180" s="227"/>
      <c r="O1180" s="227"/>
      <c r="P1180" s="227"/>
      <c r="Q1180" s="227"/>
      <c r="R1180" s="227"/>
      <c r="S1180" s="227"/>
      <c r="T1180" s="228">
        <f>ROUND(T1179*T1146,0)</f>
        <v>3441018</v>
      </c>
      <c r="U1180" s="228"/>
      <c r="V1180" s="229"/>
    </row>
    <row r="1181" spans="1:25" ht="14.5" x14ac:dyDescent="0.35">
      <c r="A1181" s="24"/>
      <c r="B1181" s="52"/>
      <c r="C1181" s="52"/>
      <c r="D1181" s="52"/>
      <c r="E1181" s="52"/>
      <c r="F1181" s="52"/>
      <c r="G1181" s="52"/>
      <c r="H1181" s="52"/>
      <c r="I1181" s="52"/>
      <c r="J1181" s="52"/>
      <c r="K1181" s="52"/>
      <c r="L1181" s="52"/>
      <c r="M1181" s="52"/>
      <c r="N1181" s="52"/>
      <c r="O1181" s="52"/>
      <c r="P1181" s="52"/>
      <c r="Q1181" s="52"/>
      <c r="R1181" s="52"/>
      <c r="S1181" s="52"/>
      <c r="T1181" s="53"/>
      <c r="U1181" s="53"/>
      <c r="V1181" s="38"/>
    </row>
    <row r="1182" spans="1:25" ht="24" customHeight="1" x14ac:dyDescent="0.3">
      <c r="A1182" s="230" t="s">
        <v>348</v>
      </c>
      <c r="B1182" s="231"/>
      <c r="C1182" s="231"/>
      <c r="D1182" s="231"/>
      <c r="E1182" s="231"/>
      <c r="F1182" s="231"/>
      <c r="G1182" s="231"/>
      <c r="H1182" s="231"/>
      <c r="I1182" s="231"/>
      <c r="J1182" s="231"/>
      <c r="K1182" s="231"/>
      <c r="L1182" s="231"/>
      <c r="M1182" s="231"/>
      <c r="N1182" s="231"/>
      <c r="O1182" s="231"/>
      <c r="P1182" s="231"/>
      <c r="Q1182" s="231"/>
      <c r="R1182" s="231"/>
      <c r="S1182" s="231"/>
      <c r="T1182" s="231"/>
      <c r="U1182" s="231"/>
      <c r="V1182" s="232"/>
      <c r="W1182" s="7"/>
      <c r="X1182" s="7"/>
      <c r="Y1182" s="46"/>
    </row>
    <row r="1183" spans="1:25" x14ac:dyDescent="0.3">
      <c r="A1183" s="25"/>
      <c r="B1183" s="26"/>
      <c r="C1183" s="26"/>
      <c r="D1183" s="26"/>
      <c r="E1183" s="26"/>
      <c r="F1183" s="26"/>
      <c r="G1183" s="26"/>
      <c r="H1183" s="26"/>
      <c r="I1183" s="26"/>
      <c r="J1183" s="26"/>
      <c r="K1183" s="26"/>
      <c r="L1183" s="26"/>
      <c r="M1183" s="26"/>
      <c r="N1183" s="26"/>
      <c r="O1183" s="26"/>
      <c r="P1183" s="26"/>
      <c r="Q1183" s="26"/>
      <c r="R1183" s="26"/>
      <c r="S1183" s="27"/>
      <c r="T1183" s="54"/>
      <c r="U1183" s="54"/>
      <c r="V1183" s="40"/>
      <c r="W1183" s="7"/>
      <c r="X1183" s="7"/>
      <c r="Y1183" s="7"/>
    </row>
    <row r="1184" spans="1:25" ht="22.5" customHeight="1" x14ac:dyDescent="0.3">
      <c r="A1184" s="25"/>
      <c r="B1184" s="26"/>
      <c r="C1184" s="26"/>
      <c r="D1184" s="55"/>
      <c r="E1184" s="28" t="s">
        <v>40</v>
      </c>
      <c r="F1184" s="29"/>
      <c r="G1184" s="29"/>
      <c r="H1184" s="29"/>
      <c r="I1184" s="29"/>
      <c r="J1184" s="29"/>
      <c r="K1184" s="29"/>
      <c r="L1184" s="29"/>
      <c r="M1184" s="30"/>
      <c r="N1184" s="56"/>
      <c r="O1184" s="56"/>
      <c r="P1184" s="26"/>
      <c r="Q1184" s="26"/>
      <c r="R1184" s="26"/>
      <c r="S1184" s="27"/>
      <c r="T1184" s="54"/>
      <c r="U1184" s="54"/>
      <c r="V1184" s="40"/>
      <c r="W1184" s="7"/>
      <c r="X1184" s="7"/>
      <c r="Y1184" s="47"/>
    </row>
    <row r="1185" spans="1:25" x14ac:dyDescent="0.3">
      <c r="A1185" s="25"/>
      <c r="B1185" s="26"/>
      <c r="C1185" s="26"/>
      <c r="D1185" s="55"/>
      <c r="E1185" s="57"/>
      <c r="F1185" s="58"/>
      <c r="G1185" s="156" t="s">
        <v>344</v>
      </c>
      <c r="H1185" s="156"/>
      <c r="I1185" s="156"/>
      <c r="J1185" s="156"/>
      <c r="K1185" s="58"/>
      <c r="L1185" s="58"/>
      <c r="M1185" s="56"/>
      <c r="N1185" s="56"/>
      <c r="O1185" s="56"/>
      <c r="P1185" s="26"/>
      <c r="Q1185" s="26"/>
      <c r="R1185" s="26"/>
      <c r="S1185" s="27"/>
      <c r="T1185" s="54"/>
      <c r="U1185" s="54"/>
      <c r="V1185" s="40"/>
      <c r="W1185" s="7"/>
      <c r="X1185" s="7"/>
      <c r="Y1185" s="7"/>
    </row>
    <row r="1186" spans="1:25" x14ac:dyDescent="0.3">
      <c r="A1186" s="25"/>
      <c r="B1186" s="26"/>
      <c r="C1186" s="26"/>
      <c r="D1186" s="26"/>
      <c r="E1186" s="225" t="s">
        <v>349</v>
      </c>
      <c r="F1186" s="225"/>
      <c r="G1186" s="225"/>
      <c r="H1186" s="225"/>
      <c r="I1186" s="225"/>
      <c r="J1186" s="225"/>
      <c r="K1186" s="225"/>
      <c r="L1186" s="225"/>
      <c r="M1186" s="225"/>
      <c r="N1186" s="31"/>
      <c r="O1186" s="31"/>
      <c r="P1186" s="26"/>
      <c r="Q1186" s="26"/>
      <c r="R1186" s="26"/>
      <c r="S1186" s="27"/>
      <c r="T1186" s="54"/>
      <c r="U1186" s="54"/>
      <c r="V1186" s="40"/>
      <c r="W1186" s="7"/>
      <c r="X1186" s="7"/>
      <c r="Y1186" s="7"/>
    </row>
    <row r="1187" spans="1:25" ht="13.5" thickBot="1" x14ac:dyDescent="0.35">
      <c r="A1187" s="59"/>
      <c r="B1187" s="60"/>
      <c r="C1187" s="32"/>
      <c r="D1187" s="32"/>
      <c r="E1187" s="32"/>
      <c r="F1187" s="61"/>
      <c r="G1187" s="61"/>
      <c r="H1187" s="61"/>
      <c r="I1187" s="61"/>
      <c r="J1187" s="61"/>
      <c r="K1187" s="61"/>
      <c r="L1187" s="32"/>
      <c r="M1187" s="32"/>
      <c r="N1187" s="32"/>
      <c r="O1187" s="32"/>
      <c r="P1187" s="32"/>
      <c r="Q1187" s="32"/>
      <c r="R1187" s="32"/>
      <c r="S1187" s="32"/>
      <c r="T1187" s="62"/>
      <c r="U1187" s="62"/>
      <c r="V1187" s="42"/>
    </row>
    <row r="1188" spans="1:25" ht="13.5" thickBot="1" x14ac:dyDescent="0.35"/>
    <row r="1189" spans="1:25" x14ac:dyDescent="0.3">
      <c r="A1189" s="280"/>
      <c r="B1189" s="281"/>
      <c r="C1189" s="281"/>
      <c r="D1189" s="282"/>
      <c r="E1189" s="289" t="s">
        <v>0</v>
      </c>
      <c r="F1189" s="290"/>
      <c r="G1189" s="290"/>
      <c r="H1189" s="290"/>
      <c r="I1189" s="290"/>
      <c r="J1189" s="290"/>
      <c r="K1189" s="290"/>
      <c r="L1189" s="290"/>
      <c r="M1189" s="290"/>
      <c r="N1189" s="290"/>
      <c r="O1189" s="290"/>
      <c r="P1189" s="290"/>
      <c r="Q1189" s="290"/>
      <c r="R1189" s="290"/>
      <c r="S1189" s="291"/>
      <c r="T1189" s="295" t="s">
        <v>41</v>
      </c>
      <c r="U1189" s="296"/>
      <c r="V1189" s="297"/>
    </row>
    <row r="1190" spans="1:25" ht="13.5" thickBot="1" x14ac:dyDescent="0.35">
      <c r="A1190" s="283"/>
      <c r="B1190" s="284"/>
      <c r="C1190" s="284"/>
      <c r="D1190" s="285"/>
      <c r="E1190" s="292"/>
      <c r="F1190" s="293"/>
      <c r="G1190" s="293"/>
      <c r="H1190" s="293"/>
      <c r="I1190" s="293"/>
      <c r="J1190" s="293"/>
      <c r="K1190" s="293"/>
      <c r="L1190" s="293"/>
      <c r="M1190" s="293"/>
      <c r="N1190" s="293"/>
      <c r="O1190" s="293"/>
      <c r="P1190" s="293"/>
      <c r="Q1190" s="293"/>
      <c r="R1190" s="293"/>
      <c r="S1190" s="294"/>
      <c r="T1190" s="298"/>
      <c r="U1190" s="299"/>
      <c r="V1190" s="300"/>
    </row>
    <row r="1191" spans="1:25" ht="15" thickBot="1" x14ac:dyDescent="0.4">
      <c r="A1191" s="283"/>
      <c r="B1191" s="284"/>
      <c r="C1191" s="284"/>
      <c r="D1191" s="285"/>
      <c r="E1191" s="301"/>
      <c r="F1191" s="302"/>
      <c r="G1191" s="302"/>
      <c r="H1191" s="302"/>
      <c r="I1191" s="302"/>
      <c r="J1191" s="302"/>
      <c r="K1191" s="302"/>
      <c r="L1191" s="302"/>
      <c r="M1191" s="302"/>
      <c r="N1191" s="302"/>
      <c r="O1191" s="302"/>
      <c r="P1191" s="302"/>
      <c r="Q1191" s="302"/>
      <c r="R1191" s="302"/>
      <c r="S1191" s="302"/>
      <c r="T1191" s="302"/>
      <c r="U1191" s="302"/>
      <c r="V1191" s="303"/>
    </row>
    <row r="1192" spans="1:25" ht="15" thickBot="1" x14ac:dyDescent="0.35">
      <c r="A1192" s="283"/>
      <c r="B1192" s="284"/>
      <c r="C1192" s="284"/>
      <c r="D1192" s="285"/>
      <c r="E1192" s="304" t="s">
        <v>360</v>
      </c>
      <c r="F1192" s="305"/>
      <c r="G1192" s="305"/>
      <c r="H1192" s="305"/>
      <c r="I1192" s="305"/>
      <c r="J1192" s="305"/>
      <c r="K1192" s="305"/>
      <c r="L1192" s="305"/>
      <c r="M1192" s="305"/>
      <c r="N1192" s="305"/>
      <c r="O1192" s="305"/>
      <c r="P1192" s="305"/>
      <c r="Q1192" s="305"/>
      <c r="R1192" s="305"/>
      <c r="S1192" s="305"/>
      <c r="T1192" s="305"/>
      <c r="U1192" s="305"/>
      <c r="V1192" s="306"/>
    </row>
    <row r="1193" spans="1:25" ht="15" thickBot="1" x14ac:dyDescent="0.35">
      <c r="A1193" s="286"/>
      <c r="B1193" s="287"/>
      <c r="C1193" s="287"/>
      <c r="D1193" s="288"/>
      <c r="E1193" s="307"/>
      <c r="F1193" s="308"/>
      <c r="G1193" s="308"/>
      <c r="H1193" s="308"/>
      <c r="I1193" s="308"/>
      <c r="J1193" s="308"/>
      <c r="K1193" s="308"/>
      <c r="L1193" s="308"/>
      <c r="M1193" s="308"/>
      <c r="N1193" s="308"/>
      <c r="O1193" s="308"/>
      <c r="P1193" s="308"/>
      <c r="Q1193" s="308"/>
      <c r="R1193" s="308"/>
      <c r="S1193" s="308"/>
      <c r="T1193" s="308"/>
      <c r="U1193" s="308"/>
      <c r="V1193" s="309"/>
    </row>
    <row r="1194" spans="1:25" ht="14.5" x14ac:dyDescent="0.35">
      <c r="A1194" s="310" t="s">
        <v>1</v>
      </c>
      <c r="B1194" s="311"/>
      <c r="C1194" s="311"/>
      <c r="D1194" s="311"/>
      <c r="E1194" s="311"/>
      <c r="F1194" s="311"/>
      <c r="G1194" s="311"/>
      <c r="H1194" s="311"/>
      <c r="I1194" s="311"/>
      <c r="J1194" s="311"/>
      <c r="K1194" s="311"/>
      <c r="L1194" s="311"/>
      <c r="M1194" s="311"/>
      <c r="N1194" s="311"/>
      <c r="O1194" s="311"/>
      <c r="P1194" s="311"/>
      <c r="Q1194" s="311"/>
      <c r="R1194" s="311"/>
      <c r="S1194" s="311"/>
      <c r="T1194" s="311"/>
      <c r="U1194" s="311"/>
      <c r="V1194" s="312"/>
    </row>
    <row r="1195" spans="1:25" x14ac:dyDescent="0.3">
      <c r="A1195" s="313" t="s">
        <v>2</v>
      </c>
      <c r="B1195" s="314"/>
      <c r="C1195" s="314"/>
      <c r="D1195" s="314"/>
      <c r="E1195" s="5" t="s">
        <v>3</v>
      </c>
      <c r="F1195" s="6"/>
      <c r="G1195" s="6"/>
      <c r="H1195" s="6"/>
      <c r="I1195" s="6"/>
      <c r="J1195" s="315" t="s">
        <v>4</v>
      </c>
      <c r="K1195" s="315"/>
      <c r="L1195" s="315"/>
      <c r="M1195" s="315"/>
      <c r="N1195" s="315"/>
      <c r="O1195" s="315"/>
      <c r="P1195" s="315" t="s">
        <v>5</v>
      </c>
      <c r="Q1195" s="315"/>
      <c r="R1195" s="315"/>
      <c r="S1195" s="315"/>
      <c r="T1195" s="315"/>
      <c r="U1195" s="315"/>
      <c r="V1195" s="316"/>
    </row>
    <row r="1196" spans="1:25" ht="39" customHeight="1" x14ac:dyDescent="0.3">
      <c r="A1196" s="317" t="s">
        <v>6</v>
      </c>
      <c r="B1196" s="318"/>
      <c r="C1196" s="318"/>
      <c r="D1196" s="319"/>
      <c r="E1196" s="320" t="s">
        <v>359</v>
      </c>
      <c r="F1196" s="320"/>
      <c r="G1196" s="320"/>
      <c r="H1196" s="320"/>
      <c r="I1196" s="320"/>
      <c r="J1196" s="320"/>
      <c r="K1196" s="320"/>
      <c r="L1196" s="320"/>
      <c r="M1196" s="320"/>
      <c r="N1196" s="320"/>
      <c r="O1196" s="320"/>
      <c r="P1196" s="320"/>
      <c r="Q1196" s="320"/>
      <c r="R1196" s="320"/>
      <c r="S1196" s="320"/>
      <c r="T1196" s="320"/>
      <c r="U1196" s="320"/>
      <c r="V1196" s="321"/>
    </row>
    <row r="1197" spans="1:25" x14ac:dyDescent="0.3">
      <c r="A1197" s="322" t="s">
        <v>7</v>
      </c>
      <c r="B1197" s="323"/>
      <c r="C1197" s="323"/>
      <c r="D1197" s="323"/>
      <c r="E1197" s="324"/>
      <c r="F1197" s="324"/>
      <c r="G1197" s="324"/>
      <c r="H1197" s="324"/>
      <c r="I1197" s="324"/>
      <c r="J1197" s="324"/>
      <c r="K1197" s="324"/>
      <c r="L1197" s="324"/>
      <c r="M1197" s="324"/>
      <c r="N1197" s="324"/>
      <c r="O1197" s="324"/>
      <c r="P1197" s="324"/>
      <c r="Q1197" s="324"/>
      <c r="R1197" s="324"/>
      <c r="S1197" s="324"/>
      <c r="T1197" s="324"/>
      <c r="U1197" s="324"/>
      <c r="V1197" s="325"/>
    </row>
    <row r="1198" spans="1:25" x14ac:dyDescent="0.3">
      <c r="A1198" s="322" t="s">
        <v>8</v>
      </c>
      <c r="B1198" s="323"/>
      <c r="C1198" s="323"/>
      <c r="D1198" s="323"/>
      <c r="E1198" s="324"/>
      <c r="F1198" s="324"/>
      <c r="G1198" s="324"/>
      <c r="H1198" s="324"/>
      <c r="I1198" s="324"/>
      <c r="J1198" s="324"/>
      <c r="K1198" s="324"/>
      <c r="L1198" s="324"/>
      <c r="M1198" s="324"/>
      <c r="N1198" s="324"/>
      <c r="O1198" s="324"/>
      <c r="P1198" s="324"/>
      <c r="Q1198" s="324"/>
      <c r="R1198" s="324"/>
      <c r="S1198" s="324"/>
      <c r="T1198" s="324"/>
      <c r="U1198" s="324"/>
      <c r="V1198" s="325"/>
    </row>
    <row r="1199" spans="1:25" x14ac:dyDescent="0.3">
      <c r="A1199" s="322" t="s">
        <v>9</v>
      </c>
      <c r="B1199" s="323"/>
      <c r="C1199" s="323"/>
      <c r="D1199" s="323"/>
      <c r="E1199" s="324"/>
      <c r="F1199" s="324"/>
      <c r="G1199" s="324"/>
      <c r="H1199" s="324"/>
      <c r="I1199" s="324"/>
      <c r="J1199" s="324"/>
      <c r="K1199" s="324"/>
      <c r="L1199" s="324"/>
      <c r="M1199" s="324"/>
      <c r="N1199" s="324"/>
      <c r="O1199" s="324"/>
      <c r="P1199" s="324"/>
      <c r="Q1199" s="324"/>
      <c r="R1199" s="324"/>
      <c r="S1199" s="324"/>
      <c r="T1199" s="324"/>
      <c r="U1199" s="324"/>
      <c r="V1199" s="325"/>
    </row>
    <row r="1200" spans="1:25" x14ac:dyDescent="0.3">
      <c r="A1200" s="9"/>
      <c r="B1200" s="10"/>
      <c r="C1200" s="10"/>
      <c r="D1200" s="48"/>
      <c r="E1200" s="48"/>
      <c r="F1200" s="48"/>
      <c r="G1200" s="48"/>
      <c r="H1200" s="48"/>
      <c r="I1200" s="48"/>
      <c r="J1200" s="48"/>
      <c r="K1200" s="48"/>
      <c r="L1200" s="48"/>
      <c r="M1200" s="48"/>
      <c r="N1200" s="48"/>
      <c r="O1200" s="48"/>
      <c r="P1200" s="48"/>
      <c r="Q1200" s="48"/>
      <c r="R1200" s="48"/>
      <c r="S1200" s="48"/>
      <c r="T1200" s="49"/>
      <c r="U1200" s="49"/>
      <c r="V1200" s="34"/>
    </row>
    <row r="1201" spans="1:22" ht="14.5" x14ac:dyDescent="0.35">
      <c r="A1201" s="263" t="s">
        <v>10</v>
      </c>
      <c r="B1201" s="264"/>
      <c r="C1201" s="264"/>
      <c r="D1201" s="264"/>
      <c r="E1201" s="264"/>
      <c r="F1201" s="264"/>
      <c r="G1201" s="264"/>
      <c r="H1201" s="264"/>
      <c r="I1201" s="264"/>
      <c r="J1201" s="264"/>
      <c r="K1201" s="264"/>
      <c r="L1201" s="264"/>
      <c r="M1201" s="264"/>
      <c r="N1201" s="264"/>
      <c r="O1201" s="264"/>
      <c r="P1201" s="264"/>
      <c r="Q1201" s="264"/>
      <c r="R1201" s="264"/>
      <c r="S1201" s="264"/>
      <c r="T1201" s="264"/>
      <c r="U1201" s="264"/>
      <c r="V1201" s="265"/>
    </row>
    <row r="1202" spans="1:22" x14ac:dyDescent="0.3">
      <c r="A1202" s="266" t="s">
        <v>11</v>
      </c>
      <c r="B1202" s="267"/>
      <c r="C1202" s="267" t="s">
        <v>12</v>
      </c>
      <c r="D1202" s="267"/>
      <c r="E1202" s="267"/>
      <c r="F1202" s="267"/>
      <c r="G1202" s="267"/>
      <c r="H1202" s="267"/>
      <c r="I1202" s="267"/>
      <c r="J1202" s="267"/>
      <c r="K1202" s="267"/>
      <c r="L1202" s="267"/>
      <c r="M1202" s="267"/>
      <c r="N1202" s="267"/>
      <c r="O1202" s="267"/>
      <c r="P1202" s="267"/>
      <c r="Q1202" s="267"/>
      <c r="R1202" s="267" t="s">
        <v>13</v>
      </c>
      <c r="S1202" s="267"/>
      <c r="T1202" s="268" t="s">
        <v>14</v>
      </c>
      <c r="U1202" s="268"/>
      <c r="V1202" s="269"/>
    </row>
    <row r="1203" spans="1:22" ht="14.5" x14ac:dyDescent="0.35">
      <c r="A1203" s="328">
        <v>22</v>
      </c>
      <c r="B1203" s="329"/>
      <c r="C1203" s="330" t="s">
        <v>157</v>
      </c>
      <c r="D1203" s="331"/>
      <c r="E1203" s="331"/>
      <c r="F1203" s="331"/>
      <c r="G1203" s="331"/>
      <c r="H1203" s="331"/>
      <c r="I1203" s="331"/>
      <c r="J1203" s="331"/>
      <c r="K1203" s="331"/>
      <c r="L1203" s="331"/>
      <c r="M1203" s="331"/>
      <c r="N1203" s="331"/>
      <c r="O1203" s="331"/>
      <c r="P1203" s="331"/>
      <c r="Q1203" s="331"/>
      <c r="R1203" s="331" t="s">
        <v>133</v>
      </c>
      <c r="S1203" s="331"/>
      <c r="T1203" s="332">
        <v>45</v>
      </c>
      <c r="U1203" s="332"/>
      <c r="V1203" s="333"/>
    </row>
    <row r="1204" spans="1:22" x14ac:dyDescent="0.3">
      <c r="A1204" s="11"/>
      <c r="B1204" s="50"/>
      <c r="C1204" s="50"/>
      <c r="D1204" s="50"/>
      <c r="E1204" s="50"/>
      <c r="F1204" s="50"/>
      <c r="G1204" s="50"/>
      <c r="H1204" s="50"/>
      <c r="I1204" s="50"/>
      <c r="J1204" s="50"/>
      <c r="K1204" s="50"/>
      <c r="L1204" s="50"/>
      <c r="M1204" s="50"/>
      <c r="N1204" s="50"/>
      <c r="O1204" s="50"/>
      <c r="P1204" s="50"/>
      <c r="Q1204" s="50"/>
      <c r="R1204" s="50"/>
      <c r="S1204" s="50"/>
      <c r="T1204" s="51"/>
      <c r="U1204" s="51"/>
      <c r="V1204" s="35"/>
    </row>
    <row r="1205" spans="1:22" x14ac:dyDescent="0.3">
      <c r="A1205" s="243" t="s">
        <v>15</v>
      </c>
      <c r="B1205" s="244"/>
      <c r="C1205" s="244"/>
      <c r="D1205" s="244"/>
      <c r="E1205" s="244"/>
      <c r="F1205" s="244"/>
      <c r="G1205" s="244"/>
      <c r="H1205" s="244"/>
      <c r="I1205" s="244"/>
      <c r="J1205" s="244"/>
      <c r="K1205" s="244"/>
      <c r="L1205" s="244"/>
      <c r="M1205" s="244"/>
      <c r="N1205" s="244"/>
      <c r="O1205" s="244"/>
      <c r="P1205" s="244"/>
      <c r="Q1205" s="244"/>
      <c r="R1205" s="244"/>
      <c r="S1205" s="244"/>
      <c r="T1205" s="244"/>
      <c r="U1205" s="244"/>
      <c r="V1205" s="245"/>
    </row>
    <row r="1206" spans="1:22" x14ac:dyDescent="0.3">
      <c r="A1206" s="233" t="s">
        <v>12</v>
      </c>
      <c r="B1206" s="234"/>
      <c r="C1206" s="234"/>
      <c r="D1206" s="234"/>
      <c r="E1206" s="234"/>
      <c r="F1206" s="234"/>
      <c r="G1206" s="234"/>
      <c r="H1206" s="234" t="s">
        <v>16</v>
      </c>
      <c r="I1206" s="234"/>
      <c r="J1206" s="234"/>
      <c r="K1206" s="234" t="s">
        <v>17</v>
      </c>
      <c r="L1206" s="234"/>
      <c r="M1206" s="234"/>
      <c r="N1206" s="234"/>
      <c r="O1206" s="234" t="s">
        <v>18</v>
      </c>
      <c r="P1206" s="234"/>
      <c r="Q1206" s="234"/>
      <c r="R1206" s="234" t="s">
        <v>19</v>
      </c>
      <c r="S1206" s="234"/>
      <c r="T1206" s="235" t="s">
        <v>20</v>
      </c>
      <c r="U1206" s="235"/>
      <c r="V1206" s="236"/>
    </row>
    <row r="1207" spans="1:22" x14ac:dyDescent="0.3">
      <c r="A1207" s="341" t="s">
        <v>145</v>
      </c>
      <c r="B1207" s="341"/>
      <c r="C1207" s="341"/>
      <c r="D1207" s="341"/>
      <c r="E1207" s="341"/>
      <c r="F1207" s="341"/>
      <c r="G1207" s="342"/>
      <c r="H1207" s="234"/>
      <c r="I1207" s="234"/>
      <c r="J1207" s="234"/>
      <c r="K1207" s="234"/>
      <c r="L1207" s="234"/>
      <c r="M1207" s="234"/>
      <c r="N1207" s="234"/>
      <c r="O1207" s="246">
        <v>100000</v>
      </c>
      <c r="P1207" s="246"/>
      <c r="Q1207" s="246"/>
      <c r="R1207" s="343">
        <v>3.9E-2</v>
      </c>
      <c r="S1207" s="344"/>
      <c r="T1207" s="338">
        <f>+R1207*O1207</f>
        <v>3900</v>
      </c>
      <c r="U1207" s="339"/>
      <c r="V1207" s="340"/>
    </row>
    <row r="1208" spans="1:22" x14ac:dyDescent="0.3">
      <c r="A1208" s="233" t="s">
        <v>116</v>
      </c>
      <c r="B1208" s="234"/>
      <c r="C1208" s="234"/>
      <c r="D1208" s="234"/>
      <c r="E1208" s="234"/>
      <c r="F1208" s="234"/>
      <c r="G1208" s="234"/>
      <c r="H1208" s="234" t="s">
        <v>154</v>
      </c>
      <c r="I1208" s="234"/>
      <c r="J1208" s="234"/>
      <c r="K1208" s="234"/>
      <c r="L1208" s="234"/>
      <c r="M1208" s="234"/>
      <c r="N1208" s="234"/>
      <c r="O1208" s="246">
        <v>722</v>
      </c>
      <c r="P1208" s="246"/>
      <c r="Q1208" s="246"/>
      <c r="R1208" s="258">
        <v>11</v>
      </c>
      <c r="S1208" s="258"/>
      <c r="T1208" s="235">
        <f>+R1208*O1208</f>
        <v>7942</v>
      </c>
      <c r="U1208" s="235"/>
      <c r="V1208" s="236"/>
    </row>
    <row r="1209" spans="1:22" x14ac:dyDescent="0.3">
      <c r="A1209" s="233" t="s">
        <v>120</v>
      </c>
      <c r="B1209" s="234"/>
      <c r="C1209" s="234"/>
      <c r="D1209" s="234"/>
      <c r="E1209" s="234"/>
      <c r="F1209" s="234"/>
      <c r="G1209" s="234"/>
      <c r="H1209" s="234"/>
      <c r="I1209" s="234"/>
      <c r="J1209" s="234"/>
      <c r="K1209" s="234"/>
      <c r="L1209" s="234"/>
      <c r="M1209" s="234"/>
      <c r="N1209" s="234"/>
      <c r="O1209" s="246"/>
      <c r="P1209" s="246"/>
      <c r="Q1209" s="246"/>
      <c r="R1209" s="279">
        <v>0.03</v>
      </c>
      <c r="S1209" s="258"/>
      <c r="T1209" s="235">
        <f>+T1231*R1209</f>
        <v>349.93799999999999</v>
      </c>
      <c r="U1209" s="235"/>
      <c r="V1209" s="236"/>
    </row>
    <row r="1210" spans="1:22" x14ac:dyDescent="0.3">
      <c r="A1210" s="233"/>
      <c r="B1210" s="234"/>
      <c r="C1210" s="234"/>
      <c r="D1210" s="234"/>
      <c r="E1210" s="234"/>
      <c r="F1210" s="234"/>
      <c r="G1210" s="234"/>
      <c r="H1210" s="234"/>
      <c r="I1210" s="234"/>
      <c r="J1210" s="234"/>
      <c r="K1210" s="234"/>
      <c r="L1210" s="234"/>
      <c r="M1210" s="234"/>
      <c r="N1210" s="234"/>
      <c r="O1210" s="234"/>
      <c r="P1210" s="234"/>
      <c r="Q1210" s="234"/>
      <c r="R1210" s="234"/>
      <c r="S1210" s="234"/>
      <c r="T1210" s="235"/>
      <c r="U1210" s="235"/>
      <c r="V1210" s="236"/>
    </row>
    <row r="1211" spans="1:22" x14ac:dyDescent="0.3">
      <c r="A1211" s="237" t="s">
        <v>21</v>
      </c>
      <c r="B1211" s="238"/>
      <c r="C1211" s="238"/>
      <c r="D1211" s="238"/>
      <c r="E1211" s="238"/>
      <c r="F1211" s="238"/>
      <c r="G1211" s="238"/>
      <c r="H1211" s="238"/>
      <c r="I1211" s="238"/>
      <c r="J1211" s="238"/>
      <c r="K1211" s="238"/>
      <c r="L1211" s="238"/>
      <c r="M1211" s="238"/>
      <c r="N1211" s="238"/>
      <c r="O1211" s="238"/>
      <c r="P1211" s="238"/>
      <c r="Q1211" s="238"/>
      <c r="R1211" s="238"/>
      <c r="S1211" s="238"/>
      <c r="T1211" s="235">
        <f>T1209+T1207+T1208</f>
        <v>12191.938</v>
      </c>
      <c r="U1211" s="235"/>
      <c r="V1211" s="236"/>
    </row>
    <row r="1212" spans="1:22" x14ac:dyDescent="0.3">
      <c r="A1212" s="12"/>
      <c r="B1212" s="13"/>
      <c r="C1212" s="13"/>
      <c r="D1212" s="13"/>
      <c r="E1212" s="13"/>
      <c r="F1212" s="13"/>
      <c r="G1212" s="13"/>
      <c r="H1212" s="13"/>
      <c r="I1212" s="13"/>
      <c r="J1212" s="13"/>
      <c r="K1212" s="13"/>
      <c r="L1212" s="13"/>
      <c r="M1212" s="13"/>
      <c r="N1212" s="13"/>
      <c r="O1212" s="13"/>
      <c r="P1212" s="13"/>
      <c r="Q1212" s="13"/>
      <c r="R1212" s="13"/>
      <c r="S1212" s="14"/>
      <c r="T1212" s="36"/>
      <c r="U1212" s="36"/>
      <c r="V1212" s="37"/>
    </row>
    <row r="1213" spans="1:22" x14ac:dyDescent="0.3">
      <c r="A1213" s="243" t="s">
        <v>22</v>
      </c>
      <c r="B1213" s="244"/>
      <c r="C1213" s="244"/>
      <c r="D1213" s="244"/>
      <c r="E1213" s="244"/>
      <c r="F1213" s="244"/>
      <c r="G1213" s="244"/>
      <c r="H1213" s="244"/>
      <c r="I1213" s="244"/>
      <c r="J1213" s="244"/>
      <c r="K1213" s="244"/>
      <c r="L1213" s="244"/>
      <c r="M1213" s="244"/>
      <c r="N1213" s="244"/>
      <c r="O1213" s="244"/>
      <c r="P1213" s="244"/>
      <c r="Q1213" s="244"/>
      <c r="R1213" s="244"/>
      <c r="S1213" s="244"/>
      <c r="T1213" s="244"/>
      <c r="U1213" s="244"/>
      <c r="V1213" s="245"/>
    </row>
    <row r="1214" spans="1:22" x14ac:dyDescent="0.3">
      <c r="A1214" s="259" t="s">
        <v>12</v>
      </c>
      <c r="B1214" s="260"/>
      <c r="C1214" s="260"/>
      <c r="D1214" s="260"/>
      <c r="E1214" s="260"/>
      <c r="F1214" s="260"/>
      <c r="G1214" s="260"/>
      <c r="H1214" s="260"/>
      <c r="I1214" s="260"/>
      <c r="J1214" s="260"/>
      <c r="K1214" s="260"/>
      <c r="L1214" s="260"/>
      <c r="M1214" s="260" t="s">
        <v>13</v>
      </c>
      <c r="N1214" s="260"/>
      <c r="O1214" s="260" t="s">
        <v>14</v>
      </c>
      <c r="P1214" s="260"/>
      <c r="Q1214" s="260" t="s">
        <v>23</v>
      </c>
      <c r="R1214" s="260"/>
      <c r="S1214" s="260"/>
      <c r="T1214" s="261" t="s">
        <v>24</v>
      </c>
      <c r="U1214" s="261"/>
      <c r="V1214" s="262"/>
    </row>
    <row r="1215" spans="1:22" x14ac:dyDescent="0.3">
      <c r="A1215" s="326" t="s">
        <v>158</v>
      </c>
      <c r="B1215" s="327"/>
      <c r="C1215" s="327"/>
      <c r="D1215" s="327"/>
      <c r="E1215" s="327"/>
      <c r="F1215" s="327"/>
      <c r="G1215" s="327"/>
      <c r="H1215" s="327"/>
      <c r="I1215" s="327"/>
      <c r="J1215" s="327"/>
      <c r="K1215" s="327"/>
      <c r="L1215" s="251"/>
      <c r="M1215" s="260" t="s">
        <v>133</v>
      </c>
      <c r="N1215" s="260"/>
      <c r="O1215" s="334">
        <f>94100/6</f>
        <v>15683.333333333334</v>
      </c>
      <c r="P1215" s="334"/>
      <c r="Q1215" s="335">
        <v>3</v>
      </c>
      <c r="R1215" s="336"/>
      <c r="S1215" s="337"/>
      <c r="T1215" s="338">
        <f>+Q1215*O1215</f>
        <v>47050</v>
      </c>
      <c r="U1215" s="339"/>
      <c r="V1215" s="340"/>
    </row>
    <row r="1216" spans="1:22" x14ac:dyDescent="0.3">
      <c r="A1216" s="326" t="s">
        <v>159</v>
      </c>
      <c r="B1216" s="327"/>
      <c r="C1216" s="327"/>
      <c r="D1216" s="327"/>
      <c r="E1216" s="327"/>
      <c r="F1216" s="327"/>
      <c r="G1216" s="327"/>
      <c r="H1216" s="327"/>
      <c r="I1216" s="327"/>
      <c r="J1216" s="327"/>
      <c r="K1216" s="327"/>
      <c r="L1216" s="251"/>
      <c r="M1216" s="260" t="s">
        <v>133</v>
      </c>
      <c r="N1216" s="260"/>
      <c r="O1216" s="334">
        <v>9500</v>
      </c>
      <c r="P1216" s="334"/>
      <c r="Q1216" s="335">
        <v>3</v>
      </c>
      <c r="R1216" s="336"/>
      <c r="S1216" s="337"/>
      <c r="T1216" s="338">
        <f>+Q1216*O1216</f>
        <v>28500</v>
      </c>
      <c r="U1216" s="339"/>
      <c r="V1216" s="340"/>
    </row>
    <row r="1217" spans="1:22" x14ac:dyDescent="0.3">
      <c r="A1217" s="326" t="s">
        <v>160</v>
      </c>
      <c r="B1217" s="327"/>
      <c r="C1217" s="327"/>
      <c r="D1217" s="327"/>
      <c r="E1217" s="327"/>
      <c r="F1217" s="327"/>
      <c r="G1217" s="327"/>
      <c r="H1217" s="327"/>
      <c r="I1217" s="327"/>
      <c r="J1217" s="327"/>
      <c r="K1217" s="327"/>
      <c r="L1217" s="251"/>
      <c r="M1217" s="260" t="s">
        <v>138</v>
      </c>
      <c r="N1217" s="260"/>
      <c r="O1217" s="334">
        <v>73900</v>
      </c>
      <c r="P1217" s="334"/>
      <c r="Q1217" s="335">
        <v>0.05</v>
      </c>
      <c r="R1217" s="336"/>
      <c r="S1217" s="337"/>
      <c r="T1217" s="338">
        <f>+Q1217*O1217</f>
        <v>3695</v>
      </c>
      <c r="U1217" s="339"/>
      <c r="V1217" s="340"/>
    </row>
    <row r="1218" spans="1:22" x14ac:dyDescent="0.3">
      <c r="A1218" s="259" t="s">
        <v>161</v>
      </c>
      <c r="B1218" s="260"/>
      <c r="C1218" s="260"/>
      <c r="D1218" s="260"/>
      <c r="E1218" s="260"/>
      <c r="F1218" s="260"/>
      <c r="G1218" s="260"/>
      <c r="H1218" s="260"/>
      <c r="I1218" s="260"/>
      <c r="J1218" s="260"/>
      <c r="K1218" s="260"/>
      <c r="L1218" s="260"/>
      <c r="M1218" s="260" t="s">
        <v>163</v>
      </c>
      <c r="N1218" s="260"/>
      <c r="O1218" s="334">
        <v>59900</v>
      </c>
      <c r="P1218" s="334"/>
      <c r="Q1218" s="335">
        <v>0.5</v>
      </c>
      <c r="R1218" s="336"/>
      <c r="S1218" s="337"/>
      <c r="T1218" s="338">
        <f>+Q1218/O1218</f>
        <v>8.3472454090150257E-6</v>
      </c>
      <c r="U1218" s="339"/>
      <c r="V1218" s="340"/>
    </row>
    <row r="1219" spans="1:22" x14ac:dyDescent="0.3">
      <c r="A1219" s="259" t="s">
        <v>162</v>
      </c>
      <c r="B1219" s="260"/>
      <c r="C1219" s="260"/>
      <c r="D1219" s="260"/>
      <c r="E1219" s="260"/>
      <c r="F1219" s="260"/>
      <c r="G1219" s="260"/>
      <c r="H1219" s="260"/>
      <c r="I1219" s="260"/>
      <c r="J1219" s="260"/>
      <c r="K1219" s="260"/>
      <c r="L1219" s="260"/>
      <c r="M1219" s="260" t="s">
        <v>138</v>
      </c>
      <c r="N1219" s="260"/>
      <c r="O1219" s="334">
        <v>36900</v>
      </c>
      <c r="P1219" s="334"/>
      <c r="Q1219" s="335">
        <v>0.01</v>
      </c>
      <c r="R1219" s="336"/>
      <c r="S1219" s="337"/>
      <c r="T1219" s="338">
        <f>+Q1219*O1219</f>
        <v>369</v>
      </c>
      <c r="U1219" s="339"/>
      <c r="V1219" s="340"/>
    </row>
    <row r="1220" spans="1:22" x14ac:dyDescent="0.3">
      <c r="A1220" s="237" t="s">
        <v>21</v>
      </c>
      <c r="B1220" s="238"/>
      <c r="C1220" s="238"/>
      <c r="D1220" s="238"/>
      <c r="E1220" s="238"/>
      <c r="F1220" s="238"/>
      <c r="G1220" s="238"/>
      <c r="H1220" s="238"/>
      <c r="I1220" s="238"/>
      <c r="J1220" s="238"/>
      <c r="K1220" s="238"/>
      <c r="L1220" s="238"/>
      <c r="M1220" s="238"/>
      <c r="N1220" s="238"/>
      <c r="O1220" s="238"/>
      <c r="P1220" s="238"/>
      <c r="Q1220" s="238"/>
      <c r="R1220" s="238"/>
      <c r="S1220" s="238"/>
      <c r="T1220" s="338">
        <f>+SUM(T1215:V1219)</f>
        <v>79614.000008347241</v>
      </c>
      <c r="U1220" s="339"/>
      <c r="V1220" s="340"/>
    </row>
    <row r="1221" spans="1:22" x14ac:dyDescent="0.3">
      <c r="A1221" s="15"/>
      <c r="B1221" s="16"/>
      <c r="C1221" s="16"/>
      <c r="D1221" s="16"/>
      <c r="E1221" s="16"/>
      <c r="F1221" s="16"/>
      <c r="G1221" s="16"/>
      <c r="H1221" s="16"/>
      <c r="I1221" s="16"/>
      <c r="J1221" s="16"/>
      <c r="K1221" s="16"/>
      <c r="L1221" s="16"/>
      <c r="M1221" s="16"/>
      <c r="N1221" s="16"/>
      <c r="O1221" s="16"/>
      <c r="P1221" s="16"/>
      <c r="Q1221" s="16"/>
      <c r="R1221" s="16"/>
      <c r="S1221" s="14"/>
      <c r="T1221" s="36"/>
      <c r="U1221" s="36"/>
      <c r="V1221" s="37"/>
    </row>
    <row r="1222" spans="1:22" x14ac:dyDescent="0.3">
      <c r="A1222" s="243" t="s">
        <v>25</v>
      </c>
      <c r="B1222" s="244"/>
      <c r="C1222" s="244"/>
      <c r="D1222" s="244"/>
      <c r="E1222" s="244"/>
      <c r="F1222" s="244"/>
      <c r="G1222" s="244"/>
      <c r="H1222" s="244"/>
      <c r="I1222" s="244"/>
      <c r="J1222" s="244"/>
      <c r="K1222" s="244"/>
      <c r="L1222" s="244"/>
      <c r="M1222" s="244"/>
      <c r="N1222" s="244"/>
      <c r="O1222" s="244"/>
      <c r="P1222" s="244"/>
      <c r="Q1222" s="244"/>
      <c r="R1222" s="244"/>
      <c r="S1222" s="244"/>
      <c r="T1222" s="244"/>
      <c r="U1222" s="244"/>
      <c r="V1222" s="245"/>
    </row>
    <row r="1223" spans="1:22" x14ac:dyDescent="0.3">
      <c r="A1223" s="233" t="s">
        <v>26</v>
      </c>
      <c r="B1223" s="234"/>
      <c r="C1223" s="234"/>
      <c r="D1223" s="234"/>
      <c r="E1223" s="234"/>
      <c r="F1223" s="234"/>
      <c r="G1223" s="234"/>
      <c r="H1223" s="234"/>
      <c r="I1223" s="234"/>
      <c r="J1223" s="234"/>
      <c r="K1223" s="234" t="s">
        <v>27</v>
      </c>
      <c r="L1223" s="234"/>
      <c r="M1223" s="234" t="s">
        <v>28</v>
      </c>
      <c r="N1223" s="234"/>
      <c r="O1223" s="234" t="s">
        <v>29</v>
      </c>
      <c r="P1223" s="234"/>
      <c r="Q1223" s="234"/>
      <c r="R1223" s="234" t="s">
        <v>30</v>
      </c>
      <c r="S1223" s="234"/>
      <c r="T1223" s="235" t="s">
        <v>20</v>
      </c>
      <c r="U1223" s="235"/>
      <c r="V1223" s="236"/>
    </row>
    <row r="1224" spans="1:22" x14ac:dyDescent="0.3">
      <c r="A1224" s="233"/>
      <c r="B1224" s="234"/>
      <c r="C1224" s="234"/>
      <c r="D1224" s="234"/>
      <c r="E1224" s="234"/>
      <c r="F1224" s="234"/>
      <c r="G1224" s="234"/>
      <c r="H1224" s="234"/>
      <c r="I1224" s="234"/>
      <c r="J1224" s="234"/>
      <c r="K1224" s="234"/>
      <c r="L1224" s="234"/>
      <c r="M1224" s="234"/>
      <c r="N1224" s="234"/>
      <c r="O1224" s="234"/>
      <c r="P1224" s="234"/>
      <c r="Q1224" s="234"/>
      <c r="R1224" s="234"/>
      <c r="S1224" s="234"/>
      <c r="T1224" s="235"/>
      <c r="U1224" s="235"/>
      <c r="V1224" s="236"/>
    </row>
    <row r="1225" spans="1:22" x14ac:dyDescent="0.3">
      <c r="A1225" s="233"/>
      <c r="B1225" s="234"/>
      <c r="C1225" s="234"/>
      <c r="D1225" s="234"/>
      <c r="E1225" s="234"/>
      <c r="F1225" s="234"/>
      <c r="G1225" s="234"/>
      <c r="H1225" s="234"/>
      <c r="I1225" s="234"/>
      <c r="J1225" s="234"/>
      <c r="K1225" s="234"/>
      <c r="L1225" s="234"/>
      <c r="M1225" s="234"/>
      <c r="N1225" s="234"/>
      <c r="O1225" s="234"/>
      <c r="P1225" s="234"/>
      <c r="Q1225" s="234"/>
      <c r="R1225" s="234"/>
      <c r="S1225" s="234"/>
      <c r="T1225" s="235"/>
      <c r="U1225" s="235"/>
      <c r="V1225" s="236"/>
    </row>
    <row r="1226" spans="1:22" x14ac:dyDescent="0.3">
      <c r="A1226" s="233"/>
      <c r="B1226" s="234"/>
      <c r="C1226" s="234"/>
      <c r="D1226" s="234"/>
      <c r="E1226" s="234"/>
      <c r="F1226" s="234"/>
      <c r="G1226" s="234"/>
      <c r="H1226" s="234"/>
      <c r="I1226" s="234"/>
      <c r="J1226" s="234"/>
      <c r="K1226" s="234"/>
      <c r="L1226" s="234"/>
      <c r="M1226" s="234"/>
      <c r="N1226" s="234"/>
      <c r="O1226" s="234"/>
      <c r="P1226" s="234"/>
      <c r="Q1226" s="234"/>
      <c r="R1226" s="234"/>
      <c r="S1226" s="234"/>
      <c r="T1226" s="235"/>
      <c r="U1226" s="235"/>
      <c r="V1226" s="236"/>
    </row>
    <row r="1227" spans="1:22" x14ac:dyDescent="0.3">
      <c r="A1227" s="237" t="s">
        <v>21</v>
      </c>
      <c r="B1227" s="238"/>
      <c r="C1227" s="238"/>
      <c r="D1227" s="238"/>
      <c r="E1227" s="238"/>
      <c r="F1227" s="238"/>
      <c r="G1227" s="238"/>
      <c r="H1227" s="238"/>
      <c r="I1227" s="238"/>
      <c r="J1227" s="238"/>
      <c r="K1227" s="238"/>
      <c r="L1227" s="238"/>
      <c r="M1227" s="238"/>
      <c r="N1227" s="238"/>
      <c r="O1227" s="238"/>
      <c r="P1227" s="238"/>
      <c r="Q1227" s="238"/>
      <c r="R1227" s="238"/>
      <c r="S1227" s="238"/>
      <c r="T1227" s="235">
        <f>+T1224</f>
        <v>0</v>
      </c>
      <c r="U1227" s="235"/>
      <c r="V1227" s="236"/>
    </row>
    <row r="1228" spans="1:22" x14ac:dyDescent="0.3">
      <c r="A1228" s="12"/>
      <c r="B1228" s="13"/>
      <c r="C1228" s="13"/>
      <c r="D1228" s="13"/>
      <c r="E1228" s="13"/>
      <c r="F1228" s="13"/>
      <c r="G1228" s="13"/>
      <c r="H1228" s="13"/>
      <c r="I1228" s="13"/>
      <c r="J1228" s="13"/>
      <c r="K1228" s="13"/>
      <c r="L1228" s="13"/>
      <c r="M1228" s="13"/>
      <c r="N1228" s="13"/>
      <c r="O1228" s="13"/>
      <c r="P1228" s="13"/>
      <c r="Q1228" s="13"/>
      <c r="R1228" s="13"/>
      <c r="S1228" s="14"/>
      <c r="T1228" s="36"/>
      <c r="U1228" s="36"/>
      <c r="V1228" s="37"/>
    </row>
    <row r="1229" spans="1:22" x14ac:dyDescent="0.3">
      <c r="A1229" s="243" t="s">
        <v>31</v>
      </c>
      <c r="B1229" s="244"/>
      <c r="C1229" s="244"/>
      <c r="D1229" s="244"/>
      <c r="E1229" s="244"/>
      <c r="F1229" s="244"/>
      <c r="G1229" s="244"/>
      <c r="H1229" s="244"/>
      <c r="I1229" s="244"/>
      <c r="J1229" s="244"/>
      <c r="K1229" s="244"/>
      <c r="L1229" s="244"/>
      <c r="M1229" s="244"/>
      <c r="N1229" s="244"/>
      <c r="O1229" s="244"/>
      <c r="P1229" s="244"/>
      <c r="Q1229" s="244"/>
      <c r="R1229" s="244"/>
      <c r="S1229" s="244"/>
      <c r="T1229" s="244"/>
      <c r="U1229" s="244"/>
      <c r="V1229" s="245"/>
    </row>
    <row r="1230" spans="1:22" x14ac:dyDescent="0.3">
      <c r="A1230" s="233" t="s">
        <v>32</v>
      </c>
      <c r="B1230" s="234"/>
      <c r="C1230" s="234"/>
      <c r="D1230" s="234"/>
      <c r="E1230" s="234"/>
      <c r="F1230" s="234"/>
      <c r="G1230" s="234"/>
      <c r="H1230" s="234"/>
      <c r="I1230" s="234"/>
      <c r="J1230" s="234" t="s">
        <v>33</v>
      </c>
      <c r="K1230" s="234"/>
      <c r="L1230" s="234" t="s">
        <v>34</v>
      </c>
      <c r="M1230" s="234"/>
      <c r="N1230" s="234" t="s">
        <v>54</v>
      </c>
      <c r="O1230" s="234"/>
      <c r="P1230" s="234"/>
      <c r="Q1230" s="234" t="s">
        <v>19</v>
      </c>
      <c r="R1230" s="234"/>
      <c r="S1230" s="234"/>
      <c r="T1230" s="235" t="s">
        <v>20</v>
      </c>
      <c r="U1230" s="235"/>
      <c r="V1230" s="236"/>
    </row>
    <row r="1231" spans="1:22" x14ac:dyDescent="0.3">
      <c r="A1231" s="233" t="s">
        <v>42</v>
      </c>
      <c r="B1231" s="234"/>
      <c r="C1231" s="234"/>
      <c r="D1231" s="234"/>
      <c r="E1231" s="234"/>
      <c r="F1231" s="234"/>
      <c r="G1231" s="234"/>
      <c r="H1231" s="234"/>
      <c r="I1231" s="234"/>
      <c r="J1231" s="246">
        <v>171314.64448972844</v>
      </c>
      <c r="K1231" s="246"/>
      <c r="L1231" s="234">
        <v>1.8157000000000001</v>
      </c>
      <c r="M1231" s="234"/>
      <c r="N1231" s="235">
        <v>38882</v>
      </c>
      <c r="O1231" s="235"/>
      <c r="P1231" s="235"/>
      <c r="Q1231" s="234">
        <v>0.3</v>
      </c>
      <c r="R1231" s="234"/>
      <c r="S1231" s="234"/>
      <c r="T1231" s="235">
        <f>+Q1231*N1231</f>
        <v>11664.6</v>
      </c>
      <c r="U1231" s="235"/>
      <c r="V1231" s="236"/>
    </row>
    <row r="1232" spans="1:22" x14ac:dyDescent="0.3">
      <c r="A1232" s="233"/>
      <c r="B1232" s="234"/>
      <c r="C1232" s="234"/>
      <c r="D1232" s="234"/>
      <c r="E1232" s="234"/>
      <c r="F1232" s="234"/>
      <c r="G1232" s="234"/>
      <c r="H1232" s="234"/>
      <c r="I1232" s="234"/>
      <c r="J1232" s="234"/>
      <c r="K1232" s="234"/>
      <c r="L1232" s="234"/>
      <c r="M1232" s="234"/>
      <c r="N1232" s="234"/>
      <c r="O1232" s="234"/>
      <c r="P1232" s="234"/>
      <c r="Q1232" s="234"/>
      <c r="R1232" s="234"/>
      <c r="S1232" s="234"/>
      <c r="T1232" s="235"/>
      <c r="U1232" s="235"/>
      <c r="V1232" s="236"/>
    </row>
    <row r="1233" spans="1:25" x14ac:dyDescent="0.3">
      <c r="A1233" s="233"/>
      <c r="B1233" s="234"/>
      <c r="C1233" s="234"/>
      <c r="D1233" s="234"/>
      <c r="E1233" s="234"/>
      <c r="F1233" s="234"/>
      <c r="G1233" s="234"/>
      <c r="H1233" s="234"/>
      <c r="I1233" s="234"/>
      <c r="J1233" s="234"/>
      <c r="K1233" s="234"/>
      <c r="L1233" s="234"/>
      <c r="M1233" s="234"/>
      <c r="N1233" s="234"/>
      <c r="O1233" s="234"/>
      <c r="P1233" s="234"/>
      <c r="Q1233" s="234"/>
      <c r="R1233" s="234"/>
      <c r="S1233" s="234"/>
      <c r="T1233" s="235"/>
      <c r="U1233" s="235"/>
      <c r="V1233" s="236"/>
    </row>
    <row r="1234" spans="1:25" x14ac:dyDescent="0.3">
      <c r="A1234" s="237" t="s">
        <v>21</v>
      </c>
      <c r="B1234" s="238"/>
      <c r="C1234" s="238"/>
      <c r="D1234" s="238"/>
      <c r="E1234" s="238"/>
      <c r="F1234" s="238"/>
      <c r="G1234" s="238"/>
      <c r="H1234" s="238"/>
      <c r="I1234" s="238"/>
      <c r="J1234" s="238"/>
      <c r="K1234" s="238"/>
      <c r="L1234" s="238"/>
      <c r="M1234" s="238"/>
      <c r="N1234" s="238"/>
      <c r="O1234" s="238"/>
      <c r="P1234" s="238"/>
      <c r="Q1234" s="238"/>
      <c r="R1234" s="238"/>
      <c r="S1234" s="238"/>
      <c r="T1234" s="235">
        <f>+T1231</f>
        <v>11664.6</v>
      </c>
      <c r="U1234" s="235"/>
      <c r="V1234" s="236"/>
    </row>
    <row r="1235" spans="1:25" ht="14.5" x14ac:dyDescent="0.35">
      <c r="A1235" s="239" t="s">
        <v>35</v>
      </c>
      <c r="B1235" s="240"/>
      <c r="C1235" s="240"/>
      <c r="D1235" s="240"/>
      <c r="E1235" s="240"/>
      <c r="F1235" s="240"/>
      <c r="G1235" s="240"/>
      <c r="H1235" s="240"/>
      <c r="I1235" s="240"/>
      <c r="J1235" s="240"/>
      <c r="K1235" s="240"/>
      <c r="L1235" s="240"/>
      <c r="M1235" s="240"/>
      <c r="N1235" s="240"/>
      <c r="O1235" s="240"/>
      <c r="P1235" s="240"/>
      <c r="Q1235" s="240"/>
      <c r="R1235" s="240"/>
      <c r="S1235" s="240"/>
      <c r="T1235" s="241">
        <f>ROUND(T1234+T1227+T1220+T1211,0)</f>
        <v>103471</v>
      </c>
      <c r="U1235" s="241"/>
      <c r="V1235" s="242"/>
    </row>
    <row r="1236" spans="1:25" ht="14.5" x14ac:dyDescent="0.35">
      <c r="A1236" s="19" t="s">
        <v>36</v>
      </c>
      <c r="B1236" s="44">
        <f>+'CARGA PRESTACIONAL'!$E$40</f>
        <v>0.26950000000000002</v>
      </c>
      <c r="C1236" s="20"/>
      <c r="D1236" s="21"/>
      <c r="E1236" s="22"/>
      <c r="F1236" s="20"/>
      <c r="G1236" s="20"/>
      <c r="H1236" s="20"/>
      <c r="I1236" s="20"/>
      <c r="J1236" s="20"/>
      <c r="K1236" s="20"/>
      <c r="L1236" s="20"/>
      <c r="M1236" s="21"/>
      <c r="N1236" s="23"/>
      <c r="O1236" s="23"/>
      <c r="P1236" s="23"/>
      <c r="Q1236" s="23"/>
      <c r="R1236" s="23"/>
      <c r="S1236" s="23" t="s">
        <v>37</v>
      </c>
      <c r="T1236" s="241">
        <f>+T1235*B1236</f>
        <v>27885.434500000003</v>
      </c>
      <c r="U1236" s="241"/>
      <c r="V1236" s="242"/>
    </row>
    <row r="1237" spans="1:25" ht="14.5" x14ac:dyDescent="0.35">
      <c r="A1237" s="226" t="s">
        <v>38</v>
      </c>
      <c r="B1237" s="227"/>
      <c r="C1237" s="227"/>
      <c r="D1237" s="227"/>
      <c r="E1237" s="227"/>
      <c r="F1237" s="227"/>
      <c r="G1237" s="227"/>
      <c r="H1237" s="227"/>
      <c r="I1237" s="227"/>
      <c r="J1237" s="227"/>
      <c r="K1237" s="227"/>
      <c r="L1237" s="227"/>
      <c r="M1237" s="227"/>
      <c r="N1237" s="227"/>
      <c r="O1237" s="227"/>
      <c r="P1237" s="227"/>
      <c r="Q1237" s="227"/>
      <c r="R1237" s="227"/>
      <c r="S1237" s="227"/>
      <c r="T1237" s="228">
        <f>+T1236+T1235</f>
        <v>131356.4345</v>
      </c>
      <c r="U1237" s="228"/>
      <c r="V1237" s="229"/>
    </row>
    <row r="1238" spans="1:25" ht="14.5" x14ac:dyDescent="0.35">
      <c r="A1238" s="226" t="s">
        <v>39</v>
      </c>
      <c r="B1238" s="227"/>
      <c r="C1238" s="227"/>
      <c r="D1238" s="227"/>
      <c r="E1238" s="227"/>
      <c r="F1238" s="227"/>
      <c r="G1238" s="227"/>
      <c r="H1238" s="227"/>
      <c r="I1238" s="227"/>
      <c r="J1238" s="227"/>
      <c r="K1238" s="227"/>
      <c r="L1238" s="227"/>
      <c r="M1238" s="227"/>
      <c r="N1238" s="227"/>
      <c r="O1238" s="227"/>
      <c r="P1238" s="227"/>
      <c r="Q1238" s="227"/>
      <c r="R1238" s="227"/>
      <c r="S1238" s="227"/>
      <c r="T1238" s="228">
        <f>ROUND(T1237*T1203,0)</f>
        <v>5911040</v>
      </c>
      <c r="U1238" s="228"/>
      <c r="V1238" s="229"/>
    </row>
    <row r="1239" spans="1:25" ht="14.5" x14ac:dyDescent="0.35">
      <c r="A1239" s="24"/>
      <c r="B1239" s="52"/>
      <c r="C1239" s="52"/>
      <c r="D1239" s="52"/>
      <c r="E1239" s="52"/>
      <c r="F1239" s="52"/>
      <c r="G1239" s="52"/>
      <c r="H1239" s="52"/>
      <c r="I1239" s="52"/>
      <c r="J1239" s="52"/>
      <c r="K1239" s="52"/>
      <c r="L1239" s="52"/>
      <c r="M1239" s="52"/>
      <c r="N1239" s="52"/>
      <c r="O1239" s="52"/>
      <c r="P1239" s="52"/>
      <c r="Q1239" s="52"/>
      <c r="R1239" s="52"/>
      <c r="S1239" s="52"/>
      <c r="T1239" s="53"/>
      <c r="U1239" s="53"/>
      <c r="V1239" s="38"/>
    </row>
    <row r="1240" spans="1:25" ht="24" customHeight="1" x14ac:dyDescent="0.3">
      <c r="A1240" s="230" t="s">
        <v>348</v>
      </c>
      <c r="B1240" s="231"/>
      <c r="C1240" s="231"/>
      <c r="D1240" s="231"/>
      <c r="E1240" s="231"/>
      <c r="F1240" s="231"/>
      <c r="G1240" s="231"/>
      <c r="H1240" s="231"/>
      <c r="I1240" s="231"/>
      <c r="J1240" s="231"/>
      <c r="K1240" s="231"/>
      <c r="L1240" s="231"/>
      <c r="M1240" s="231"/>
      <c r="N1240" s="231"/>
      <c r="O1240" s="231"/>
      <c r="P1240" s="231"/>
      <c r="Q1240" s="231"/>
      <c r="R1240" s="231"/>
      <c r="S1240" s="231"/>
      <c r="T1240" s="231"/>
      <c r="U1240" s="231"/>
      <c r="V1240" s="232"/>
      <c r="W1240" s="7"/>
      <c r="X1240" s="7"/>
      <c r="Y1240" s="46"/>
    </row>
    <row r="1241" spans="1:25" x14ac:dyDescent="0.3">
      <c r="A1241" s="25"/>
      <c r="B1241" s="26"/>
      <c r="C1241" s="26"/>
      <c r="D1241" s="26"/>
      <c r="E1241" s="26"/>
      <c r="F1241" s="26"/>
      <c r="G1241" s="26"/>
      <c r="H1241" s="26"/>
      <c r="I1241" s="26"/>
      <c r="J1241" s="26"/>
      <c r="K1241" s="26"/>
      <c r="L1241" s="26"/>
      <c r="M1241" s="26"/>
      <c r="N1241" s="26"/>
      <c r="O1241" s="26"/>
      <c r="P1241" s="26"/>
      <c r="Q1241" s="26"/>
      <c r="R1241" s="26"/>
      <c r="S1241" s="27"/>
      <c r="T1241" s="54"/>
      <c r="U1241" s="54"/>
      <c r="V1241" s="40"/>
      <c r="W1241" s="7"/>
      <c r="X1241" s="7"/>
      <c r="Y1241" s="7"/>
    </row>
    <row r="1242" spans="1:25" ht="22.5" customHeight="1" x14ac:dyDescent="0.3">
      <c r="A1242" s="25"/>
      <c r="B1242" s="26"/>
      <c r="C1242" s="26"/>
      <c r="D1242" s="55"/>
      <c r="E1242" s="28" t="s">
        <v>40</v>
      </c>
      <c r="F1242" s="29"/>
      <c r="G1242" s="29"/>
      <c r="H1242" s="29"/>
      <c r="I1242" s="29"/>
      <c r="J1242" s="29"/>
      <c r="K1242" s="29"/>
      <c r="L1242" s="29"/>
      <c r="M1242" s="30"/>
      <c r="N1242" s="56"/>
      <c r="O1242" s="56"/>
      <c r="P1242" s="26"/>
      <c r="Q1242" s="26"/>
      <c r="R1242" s="26"/>
      <c r="S1242" s="27"/>
      <c r="T1242" s="54"/>
      <c r="U1242" s="54"/>
      <c r="V1242" s="40"/>
      <c r="W1242" s="7"/>
      <c r="X1242" s="7"/>
      <c r="Y1242" s="47"/>
    </row>
    <row r="1243" spans="1:25" x14ac:dyDescent="0.3">
      <c r="A1243" s="25"/>
      <c r="B1243" s="26"/>
      <c r="C1243" s="26"/>
      <c r="D1243" s="55"/>
      <c r="E1243" s="57"/>
      <c r="F1243" s="58"/>
      <c r="G1243" s="156" t="s">
        <v>344</v>
      </c>
      <c r="H1243" s="156"/>
      <c r="I1243" s="156"/>
      <c r="J1243" s="156"/>
      <c r="K1243" s="58"/>
      <c r="L1243" s="58"/>
      <c r="M1243" s="56"/>
      <c r="N1243" s="56"/>
      <c r="O1243" s="56"/>
      <c r="P1243" s="26"/>
      <c r="Q1243" s="26"/>
      <c r="R1243" s="26"/>
      <c r="S1243" s="27"/>
      <c r="T1243" s="54"/>
      <c r="U1243" s="54"/>
      <c r="V1243" s="40"/>
      <c r="W1243" s="7"/>
      <c r="X1243" s="7"/>
      <c r="Y1243" s="7"/>
    </row>
    <row r="1244" spans="1:25" x14ac:dyDescent="0.3">
      <c r="A1244" s="25"/>
      <c r="B1244" s="26"/>
      <c r="C1244" s="26"/>
      <c r="D1244" s="26"/>
      <c r="E1244" s="225" t="s">
        <v>349</v>
      </c>
      <c r="F1244" s="225"/>
      <c r="G1244" s="225"/>
      <c r="H1244" s="225"/>
      <c r="I1244" s="225"/>
      <c r="J1244" s="225"/>
      <c r="K1244" s="225"/>
      <c r="L1244" s="225"/>
      <c r="M1244" s="225"/>
      <c r="N1244" s="31"/>
      <c r="O1244" s="31"/>
      <c r="P1244" s="26"/>
      <c r="Q1244" s="26"/>
      <c r="R1244" s="26"/>
      <c r="S1244" s="27"/>
      <c r="T1244" s="54"/>
      <c r="U1244" s="54"/>
      <c r="V1244" s="40"/>
      <c r="W1244" s="7"/>
      <c r="X1244" s="7"/>
      <c r="Y1244" s="7"/>
    </row>
    <row r="1245" spans="1:25" ht="13.5" thickBot="1" x14ac:dyDescent="0.35">
      <c r="A1245" s="59"/>
      <c r="B1245" s="60"/>
      <c r="C1245" s="32"/>
      <c r="D1245" s="32"/>
      <c r="E1245" s="32"/>
      <c r="F1245" s="61"/>
      <c r="G1245" s="61"/>
      <c r="H1245" s="61"/>
      <c r="I1245" s="61"/>
      <c r="J1245" s="61"/>
      <c r="K1245" s="61"/>
      <c r="L1245" s="32"/>
      <c r="M1245" s="32"/>
      <c r="N1245" s="32"/>
      <c r="O1245" s="32"/>
      <c r="P1245" s="32"/>
      <c r="Q1245" s="32"/>
      <c r="R1245" s="32"/>
      <c r="S1245" s="32"/>
      <c r="T1245" s="62"/>
      <c r="U1245" s="62"/>
      <c r="V1245" s="42"/>
    </row>
    <row r="1246" spans="1:25" ht="13.5" thickBot="1" x14ac:dyDescent="0.35"/>
    <row r="1247" spans="1:25" x14ac:dyDescent="0.3">
      <c r="A1247" s="280"/>
      <c r="B1247" s="281"/>
      <c r="C1247" s="281"/>
      <c r="D1247" s="282"/>
      <c r="E1247" s="289" t="s">
        <v>0</v>
      </c>
      <c r="F1247" s="290"/>
      <c r="G1247" s="290"/>
      <c r="H1247" s="290"/>
      <c r="I1247" s="290"/>
      <c r="J1247" s="290"/>
      <c r="K1247" s="290"/>
      <c r="L1247" s="290"/>
      <c r="M1247" s="290"/>
      <c r="N1247" s="290"/>
      <c r="O1247" s="290"/>
      <c r="P1247" s="290"/>
      <c r="Q1247" s="290"/>
      <c r="R1247" s="290"/>
      <c r="S1247" s="291"/>
      <c r="T1247" s="295" t="s">
        <v>41</v>
      </c>
      <c r="U1247" s="296"/>
      <c r="V1247" s="297"/>
    </row>
    <row r="1248" spans="1:25" ht="27.75" customHeight="1" thickBot="1" x14ac:dyDescent="0.35">
      <c r="A1248" s="283"/>
      <c r="B1248" s="284"/>
      <c r="C1248" s="284"/>
      <c r="D1248" s="285"/>
      <c r="E1248" s="292"/>
      <c r="F1248" s="293"/>
      <c r="G1248" s="293"/>
      <c r="H1248" s="293"/>
      <c r="I1248" s="293"/>
      <c r="J1248" s="293"/>
      <c r="K1248" s="293"/>
      <c r="L1248" s="293"/>
      <c r="M1248" s="293"/>
      <c r="N1248" s="293"/>
      <c r="O1248" s="293"/>
      <c r="P1248" s="293"/>
      <c r="Q1248" s="293"/>
      <c r="R1248" s="293"/>
      <c r="S1248" s="294"/>
      <c r="T1248" s="298"/>
      <c r="U1248" s="299"/>
      <c r="V1248" s="300"/>
    </row>
    <row r="1249" spans="1:22" ht="15" thickBot="1" x14ac:dyDescent="0.4">
      <c r="A1249" s="283"/>
      <c r="B1249" s="284"/>
      <c r="C1249" s="284"/>
      <c r="D1249" s="285"/>
      <c r="E1249" s="301"/>
      <c r="F1249" s="302"/>
      <c r="G1249" s="302"/>
      <c r="H1249" s="302"/>
      <c r="I1249" s="302"/>
      <c r="J1249" s="302"/>
      <c r="K1249" s="302"/>
      <c r="L1249" s="302"/>
      <c r="M1249" s="302"/>
      <c r="N1249" s="302"/>
      <c r="O1249" s="302"/>
      <c r="P1249" s="302"/>
      <c r="Q1249" s="302"/>
      <c r="R1249" s="302"/>
      <c r="S1249" s="302"/>
      <c r="T1249" s="302"/>
      <c r="U1249" s="302"/>
      <c r="V1249" s="303"/>
    </row>
    <row r="1250" spans="1:22" ht="15" thickBot="1" x14ac:dyDescent="0.35">
      <c r="A1250" s="283"/>
      <c r="B1250" s="284"/>
      <c r="C1250" s="284"/>
      <c r="D1250" s="285"/>
      <c r="E1250" s="304" t="s">
        <v>360</v>
      </c>
      <c r="F1250" s="305"/>
      <c r="G1250" s="305"/>
      <c r="H1250" s="305"/>
      <c r="I1250" s="305"/>
      <c r="J1250" s="305"/>
      <c r="K1250" s="305"/>
      <c r="L1250" s="305"/>
      <c r="M1250" s="305"/>
      <c r="N1250" s="305"/>
      <c r="O1250" s="305"/>
      <c r="P1250" s="305"/>
      <c r="Q1250" s="305"/>
      <c r="R1250" s="305"/>
      <c r="S1250" s="305"/>
      <c r="T1250" s="305"/>
      <c r="U1250" s="305"/>
      <c r="V1250" s="306"/>
    </row>
    <row r="1251" spans="1:22" ht="15" thickBot="1" x14ac:dyDescent="0.35">
      <c r="A1251" s="286"/>
      <c r="B1251" s="287"/>
      <c r="C1251" s="287"/>
      <c r="D1251" s="288"/>
      <c r="E1251" s="307"/>
      <c r="F1251" s="308"/>
      <c r="G1251" s="308"/>
      <c r="H1251" s="308"/>
      <c r="I1251" s="308"/>
      <c r="J1251" s="308"/>
      <c r="K1251" s="308"/>
      <c r="L1251" s="308"/>
      <c r="M1251" s="308"/>
      <c r="N1251" s="308"/>
      <c r="O1251" s="308"/>
      <c r="P1251" s="308"/>
      <c r="Q1251" s="308"/>
      <c r="R1251" s="308"/>
      <c r="S1251" s="308"/>
      <c r="T1251" s="308"/>
      <c r="U1251" s="308"/>
      <c r="V1251" s="309"/>
    </row>
    <row r="1252" spans="1:22" ht="14.5" x14ac:dyDescent="0.35">
      <c r="A1252" s="310" t="s">
        <v>1</v>
      </c>
      <c r="B1252" s="311"/>
      <c r="C1252" s="311"/>
      <c r="D1252" s="311"/>
      <c r="E1252" s="311"/>
      <c r="F1252" s="311"/>
      <c r="G1252" s="311"/>
      <c r="H1252" s="311"/>
      <c r="I1252" s="311"/>
      <c r="J1252" s="311"/>
      <c r="K1252" s="311"/>
      <c r="L1252" s="311"/>
      <c r="M1252" s="311"/>
      <c r="N1252" s="311"/>
      <c r="O1252" s="311"/>
      <c r="P1252" s="311"/>
      <c r="Q1252" s="311"/>
      <c r="R1252" s="311"/>
      <c r="S1252" s="311"/>
      <c r="T1252" s="311"/>
      <c r="U1252" s="311"/>
      <c r="V1252" s="312"/>
    </row>
    <row r="1253" spans="1:22" x14ac:dyDescent="0.3">
      <c r="A1253" s="313" t="s">
        <v>2</v>
      </c>
      <c r="B1253" s="314"/>
      <c r="C1253" s="314"/>
      <c r="D1253" s="314"/>
      <c r="E1253" s="5" t="s">
        <v>3</v>
      </c>
      <c r="F1253" s="6"/>
      <c r="G1253" s="6"/>
      <c r="H1253" s="6"/>
      <c r="I1253" s="6"/>
      <c r="J1253" s="315" t="s">
        <v>4</v>
      </c>
      <c r="K1253" s="315"/>
      <c r="L1253" s="315"/>
      <c r="M1253" s="315"/>
      <c r="N1253" s="315"/>
      <c r="O1253" s="315"/>
      <c r="P1253" s="315" t="s">
        <v>5</v>
      </c>
      <c r="Q1253" s="315"/>
      <c r="R1253" s="315"/>
      <c r="S1253" s="315"/>
      <c r="T1253" s="315"/>
      <c r="U1253" s="315"/>
      <c r="V1253" s="316"/>
    </row>
    <row r="1254" spans="1:22" ht="39" customHeight="1" x14ac:dyDescent="0.3">
      <c r="A1254" s="317" t="s">
        <v>6</v>
      </c>
      <c r="B1254" s="318"/>
      <c r="C1254" s="318"/>
      <c r="D1254" s="319"/>
      <c r="E1254" s="320" t="s">
        <v>359</v>
      </c>
      <c r="F1254" s="320"/>
      <c r="G1254" s="320"/>
      <c r="H1254" s="320"/>
      <c r="I1254" s="320"/>
      <c r="J1254" s="320"/>
      <c r="K1254" s="320"/>
      <c r="L1254" s="320"/>
      <c r="M1254" s="320"/>
      <c r="N1254" s="320"/>
      <c r="O1254" s="320"/>
      <c r="P1254" s="320"/>
      <c r="Q1254" s="320"/>
      <c r="R1254" s="320"/>
      <c r="S1254" s="320"/>
      <c r="T1254" s="320"/>
      <c r="U1254" s="320"/>
      <c r="V1254" s="321"/>
    </row>
    <row r="1255" spans="1:22" x14ac:dyDescent="0.3">
      <c r="A1255" s="322" t="s">
        <v>7</v>
      </c>
      <c r="B1255" s="323"/>
      <c r="C1255" s="323"/>
      <c r="D1255" s="323"/>
      <c r="E1255" s="324"/>
      <c r="F1255" s="324"/>
      <c r="G1255" s="324"/>
      <c r="H1255" s="324"/>
      <c r="I1255" s="324"/>
      <c r="J1255" s="324"/>
      <c r="K1255" s="324"/>
      <c r="L1255" s="324"/>
      <c r="M1255" s="324"/>
      <c r="N1255" s="324"/>
      <c r="O1255" s="324"/>
      <c r="P1255" s="324"/>
      <c r="Q1255" s="324"/>
      <c r="R1255" s="324"/>
      <c r="S1255" s="324"/>
      <c r="T1255" s="324"/>
      <c r="U1255" s="324"/>
      <c r="V1255" s="325"/>
    </row>
    <row r="1256" spans="1:22" x14ac:dyDescent="0.3">
      <c r="A1256" s="322" t="s">
        <v>8</v>
      </c>
      <c r="B1256" s="323"/>
      <c r="C1256" s="323"/>
      <c r="D1256" s="323"/>
      <c r="E1256" s="324"/>
      <c r="F1256" s="324"/>
      <c r="G1256" s="324"/>
      <c r="H1256" s="324"/>
      <c r="I1256" s="324"/>
      <c r="J1256" s="324"/>
      <c r="K1256" s="324"/>
      <c r="L1256" s="324"/>
      <c r="M1256" s="324"/>
      <c r="N1256" s="324"/>
      <c r="O1256" s="324"/>
      <c r="P1256" s="324"/>
      <c r="Q1256" s="324"/>
      <c r="R1256" s="324"/>
      <c r="S1256" s="324"/>
      <c r="T1256" s="324"/>
      <c r="U1256" s="324"/>
      <c r="V1256" s="325"/>
    </row>
    <row r="1257" spans="1:22" x14ac:dyDescent="0.3">
      <c r="A1257" s="322" t="s">
        <v>9</v>
      </c>
      <c r="B1257" s="323"/>
      <c r="C1257" s="323"/>
      <c r="D1257" s="323"/>
      <c r="E1257" s="324"/>
      <c r="F1257" s="324"/>
      <c r="G1257" s="324"/>
      <c r="H1257" s="324"/>
      <c r="I1257" s="324"/>
      <c r="J1257" s="324"/>
      <c r="K1257" s="324"/>
      <c r="L1257" s="324"/>
      <c r="M1257" s="324"/>
      <c r="N1257" s="324"/>
      <c r="O1257" s="324"/>
      <c r="P1257" s="324"/>
      <c r="Q1257" s="324"/>
      <c r="R1257" s="324"/>
      <c r="S1257" s="324"/>
      <c r="T1257" s="324"/>
      <c r="U1257" s="324"/>
      <c r="V1257" s="325"/>
    </row>
    <row r="1258" spans="1:22" x14ac:dyDescent="0.3">
      <c r="A1258" s="9"/>
      <c r="B1258" s="10"/>
      <c r="C1258" s="10"/>
      <c r="D1258" s="48"/>
      <c r="E1258" s="48"/>
      <c r="F1258" s="48"/>
      <c r="G1258" s="48"/>
      <c r="H1258" s="48"/>
      <c r="I1258" s="48"/>
      <c r="J1258" s="48"/>
      <c r="K1258" s="48"/>
      <c r="L1258" s="48"/>
      <c r="M1258" s="48"/>
      <c r="N1258" s="48"/>
      <c r="O1258" s="48"/>
      <c r="P1258" s="48"/>
      <c r="Q1258" s="48"/>
      <c r="R1258" s="48"/>
      <c r="S1258" s="48"/>
      <c r="T1258" s="49"/>
      <c r="U1258" s="49"/>
      <c r="V1258" s="34"/>
    </row>
    <row r="1259" spans="1:22" ht="14.5" x14ac:dyDescent="0.35">
      <c r="A1259" s="263" t="s">
        <v>10</v>
      </c>
      <c r="B1259" s="264"/>
      <c r="C1259" s="264"/>
      <c r="D1259" s="264"/>
      <c r="E1259" s="264"/>
      <c r="F1259" s="264"/>
      <c r="G1259" s="264"/>
      <c r="H1259" s="264"/>
      <c r="I1259" s="264"/>
      <c r="J1259" s="264"/>
      <c r="K1259" s="264"/>
      <c r="L1259" s="264"/>
      <c r="M1259" s="264"/>
      <c r="N1259" s="264"/>
      <c r="O1259" s="264"/>
      <c r="P1259" s="264"/>
      <c r="Q1259" s="264"/>
      <c r="R1259" s="264"/>
      <c r="S1259" s="264"/>
      <c r="T1259" s="264"/>
      <c r="U1259" s="264"/>
      <c r="V1259" s="265"/>
    </row>
    <row r="1260" spans="1:22" x14ac:dyDescent="0.3">
      <c r="A1260" s="266" t="s">
        <v>11</v>
      </c>
      <c r="B1260" s="267"/>
      <c r="C1260" s="267" t="s">
        <v>12</v>
      </c>
      <c r="D1260" s="267"/>
      <c r="E1260" s="267"/>
      <c r="F1260" s="267"/>
      <c r="G1260" s="267"/>
      <c r="H1260" s="267"/>
      <c r="I1260" s="267"/>
      <c r="J1260" s="267"/>
      <c r="K1260" s="267"/>
      <c r="L1260" s="267"/>
      <c r="M1260" s="267"/>
      <c r="N1260" s="267"/>
      <c r="O1260" s="267"/>
      <c r="P1260" s="267"/>
      <c r="Q1260" s="267"/>
      <c r="R1260" s="267" t="s">
        <v>13</v>
      </c>
      <c r="S1260" s="267"/>
      <c r="T1260" s="268" t="s">
        <v>14</v>
      </c>
      <c r="U1260" s="268"/>
      <c r="V1260" s="269"/>
    </row>
    <row r="1261" spans="1:22" ht="14.5" x14ac:dyDescent="0.35">
      <c r="A1261" s="328">
        <v>23</v>
      </c>
      <c r="B1261" s="329"/>
      <c r="C1261" s="330" t="s">
        <v>132</v>
      </c>
      <c r="D1261" s="331"/>
      <c r="E1261" s="331"/>
      <c r="F1261" s="331"/>
      <c r="G1261" s="331"/>
      <c r="H1261" s="331"/>
      <c r="I1261" s="331"/>
      <c r="J1261" s="331"/>
      <c r="K1261" s="331"/>
      <c r="L1261" s="331"/>
      <c r="M1261" s="331"/>
      <c r="N1261" s="331"/>
      <c r="O1261" s="331"/>
      <c r="P1261" s="331"/>
      <c r="Q1261" s="331"/>
      <c r="R1261" s="331" t="s">
        <v>133</v>
      </c>
      <c r="S1261" s="331"/>
      <c r="T1261" s="332">
        <v>4.5</v>
      </c>
      <c r="U1261" s="332"/>
      <c r="V1261" s="333"/>
    </row>
    <row r="1262" spans="1:22" x14ac:dyDescent="0.3">
      <c r="A1262" s="11"/>
      <c r="B1262" s="50"/>
      <c r="C1262" s="50"/>
      <c r="D1262" s="50"/>
      <c r="E1262" s="50"/>
      <c r="F1262" s="50"/>
      <c r="G1262" s="50"/>
      <c r="H1262" s="50"/>
      <c r="I1262" s="50"/>
      <c r="J1262" s="50"/>
      <c r="K1262" s="50"/>
      <c r="L1262" s="50"/>
      <c r="M1262" s="50"/>
      <c r="N1262" s="50"/>
      <c r="O1262" s="50"/>
      <c r="P1262" s="50"/>
      <c r="Q1262" s="50"/>
      <c r="R1262" s="50"/>
      <c r="S1262" s="50"/>
      <c r="T1262" s="51"/>
      <c r="U1262" s="51"/>
      <c r="V1262" s="35"/>
    </row>
    <row r="1263" spans="1:22" x14ac:dyDescent="0.3">
      <c r="A1263" s="243" t="s">
        <v>15</v>
      </c>
      <c r="B1263" s="244"/>
      <c r="C1263" s="244"/>
      <c r="D1263" s="244"/>
      <c r="E1263" s="244"/>
      <c r="F1263" s="244"/>
      <c r="G1263" s="244"/>
      <c r="H1263" s="244"/>
      <c r="I1263" s="244"/>
      <c r="J1263" s="244"/>
      <c r="K1263" s="244"/>
      <c r="L1263" s="244"/>
      <c r="M1263" s="244"/>
      <c r="N1263" s="244"/>
      <c r="O1263" s="244"/>
      <c r="P1263" s="244"/>
      <c r="Q1263" s="244"/>
      <c r="R1263" s="244"/>
      <c r="S1263" s="244"/>
      <c r="T1263" s="244"/>
      <c r="U1263" s="244"/>
      <c r="V1263" s="245"/>
    </row>
    <row r="1264" spans="1:22" x14ac:dyDescent="0.3">
      <c r="A1264" s="233" t="s">
        <v>12</v>
      </c>
      <c r="B1264" s="234"/>
      <c r="C1264" s="234"/>
      <c r="D1264" s="234"/>
      <c r="E1264" s="234"/>
      <c r="F1264" s="234"/>
      <c r="G1264" s="234"/>
      <c r="H1264" s="234" t="s">
        <v>16</v>
      </c>
      <c r="I1264" s="234"/>
      <c r="J1264" s="234"/>
      <c r="K1264" s="234" t="s">
        <v>17</v>
      </c>
      <c r="L1264" s="234"/>
      <c r="M1264" s="234"/>
      <c r="N1264" s="234"/>
      <c r="O1264" s="234" t="s">
        <v>18</v>
      </c>
      <c r="P1264" s="234"/>
      <c r="Q1264" s="234"/>
      <c r="R1264" s="234" t="s">
        <v>19</v>
      </c>
      <c r="S1264" s="234"/>
      <c r="T1264" s="235" t="s">
        <v>20</v>
      </c>
      <c r="U1264" s="235"/>
      <c r="V1264" s="236"/>
    </row>
    <row r="1265" spans="1:22" x14ac:dyDescent="0.3">
      <c r="A1265" s="233"/>
      <c r="B1265" s="234"/>
      <c r="C1265" s="234"/>
      <c r="D1265" s="234"/>
      <c r="E1265" s="234"/>
      <c r="F1265" s="234"/>
      <c r="G1265" s="234"/>
      <c r="H1265" s="234"/>
      <c r="I1265" s="234"/>
      <c r="J1265" s="234"/>
      <c r="K1265" s="234"/>
      <c r="L1265" s="234"/>
      <c r="M1265" s="234"/>
      <c r="N1265" s="234"/>
      <c r="O1265" s="246"/>
      <c r="P1265" s="246"/>
      <c r="Q1265" s="246"/>
      <c r="R1265" s="258"/>
      <c r="S1265" s="258"/>
      <c r="T1265" s="235"/>
      <c r="U1265" s="235"/>
      <c r="V1265" s="236"/>
    </row>
    <row r="1266" spans="1:22" x14ac:dyDescent="0.3">
      <c r="A1266" s="233" t="s">
        <v>120</v>
      </c>
      <c r="B1266" s="234"/>
      <c r="C1266" s="234"/>
      <c r="D1266" s="234"/>
      <c r="E1266" s="234"/>
      <c r="F1266" s="234"/>
      <c r="G1266" s="234"/>
      <c r="H1266" s="234"/>
      <c r="I1266" s="234"/>
      <c r="J1266" s="234"/>
      <c r="K1266" s="234"/>
      <c r="L1266" s="234"/>
      <c r="M1266" s="234"/>
      <c r="N1266" s="234"/>
      <c r="O1266" s="246"/>
      <c r="P1266" s="246"/>
      <c r="Q1266" s="246"/>
      <c r="R1266" s="279">
        <v>0.03</v>
      </c>
      <c r="S1266" s="258"/>
      <c r="T1266" s="235">
        <f>+T1288*R1266</f>
        <v>874.84499999999991</v>
      </c>
      <c r="U1266" s="235"/>
      <c r="V1266" s="236"/>
    </row>
    <row r="1267" spans="1:22" x14ac:dyDescent="0.3">
      <c r="A1267" s="233"/>
      <c r="B1267" s="234"/>
      <c r="C1267" s="234"/>
      <c r="D1267" s="234"/>
      <c r="E1267" s="234"/>
      <c r="F1267" s="234"/>
      <c r="G1267" s="234"/>
      <c r="H1267" s="234"/>
      <c r="I1267" s="234"/>
      <c r="J1267" s="234"/>
      <c r="K1267" s="234"/>
      <c r="L1267" s="234"/>
      <c r="M1267" s="234"/>
      <c r="N1267" s="234"/>
      <c r="O1267" s="234"/>
      <c r="P1267" s="234"/>
      <c r="Q1267" s="234"/>
      <c r="R1267" s="234"/>
      <c r="S1267" s="234"/>
      <c r="T1267" s="235"/>
      <c r="U1267" s="235"/>
      <c r="V1267" s="236"/>
    </row>
    <row r="1268" spans="1:22" x14ac:dyDescent="0.3">
      <c r="A1268" s="237" t="s">
        <v>21</v>
      </c>
      <c r="B1268" s="238"/>
      <c r="C1268" s="238"/>
      <c r="D1268" s="238"/>
      <c r="E1268" s="238"/>
      <c r="F1268" s="238"/>
      <c r="G1268" s="238"/>
      <c r="H1268" s="238"/>
      <c r="I1268" s="238"/>
      <c r="J1268" s="238"/>
      <c r="K1268" s="238"/>
      <c r="L1268" s="238"/>
      <c r="M1268" s="238"/>
      <c r="N1268" s="238"/>
      <c r="O1268" s="238"/>
      <c r="P1268" s="238"/>
      <c r="Q1268" s="238"/>
      <c r="R1268" s="238"/>
      <c r="S1268" s="238"/>
      <c r="T1268" s="235">
        <f>T1266+T1265</f>
        <v>874.84499999999991</v>
      </c>
      <c r="U1268" s="235"/>
      <c r="V1268" s="236"/>
    </row>
    <row r="1269" spans="1:22" x14ac:dyDescent="0.3">
      <c r="A1269" s="12"/>
      <c r="B1269" s="13"/>
      <c r="C1269" s="13"/>
      <c r="D1269" s="13"/>
      <c r="E1269" s="13"/>
      <c r="F1269" s="13"/>
      <c r="G1269" s="13"/>
      <c r="H1269" s="13"/>
      <c r="I1269" s="13"/>
      <c r="J1269" s="13"/>
      <c r="K1269" s="13"/>
      <c r="L1269" s="13"/>
      <c r="M1269" s="13"/>
      <c r="N1269" s="13"/>
      <c r="O1269" s="13"/>
      <c r="P1269" s="13"/>
      <c r="Q1269" s="13"/>
      <c r="R1269" s="13"/>
      <c r="S1269" s="14"/>
      <c r="T1269" s="36"/>
      <c r="U1269" s="36"/>
      <c r="V1269" s="37"/>
    </row>
    <row r="1270" spans="1:22" x14ac:dyDescent="0.3">
      <c r="A1270" s="243" t="s">
        <v>22</v>
      </c>
      <c r="B1270" s="244"/>
      <c r="C1270" s="244"/>
      <c r="D1270" s="244"/>
      <c r="E1270" s="244"/>
      <c r="F1270" s="244"/>
      <c r="G1270" s="244"/>
      <c r="H1270" s="244"/>
      <c r="I1270" s="244"/>
      <c r="J1270" s="244"/>
      <c r="K1270" s="244"/>
      <c r="L1270" s="244"/>
      <c r="M1270" s="244"/>
      <c r="N1270" s="244"/>
      <c r="O1270" s="244"/>
      <c r="P1270" s="244"/>
      <c r="Q1270" s="244"/>
      <c r="R1270" s="244"/>
      <c r="S1270" s="244"/>
      <c r="T1270" s="244"/>
      <c r="U1270" s="244"/>
      <c r="V1270" s="245"/>
    </row>
    <row r="1271" spans="1:22" x14ac:dyDescent="0.3">
      <c r="A1271" s="259" t="s">
        <v>12</v>
      </c>
      <c r="B1271" s="260"/>
      <c r="C1271" s="260"/>
      <c r="D1271" s="260"/>
      <c r="E1271" s="260"/>
      <c r="F1271" s="260"/>
      <c r="G1271" s="260"/>
      <c r="H1271" s="260"/>
      <c r="I1271" s="260"/>
      <c r="J1271" s="260"/>
      <c r="K1271" s="260"/>
      <c r="L1271" s="260"/>
      <c r="M1271" s="260" t="s">
        <v>13</v>
      </c>
      <c r="N1271" s="260"/>
      <c r="O1271" s="260" t="s">
        <v>14</v>
      </c>
      <c r="P1271" s="260"/>
      <c r="Q1271" s="260" t="s">
        <v>23</v>
      </c>
      <c r="R1271" s="260"/>
      <c r="S1271" s="260"/>
      <c r="T1271" s="261" t="s">
        <v>24</v>
      </c>
      <c r="U1271" s="261"/>
      <c r="V1271" s="262"/>
    </row>
    <row r="1272" spans="1:22" x14ac:dyDescent="0.3">
      <c r="A1272" s="326" t="s">
        <v>134</v>
      </c>
      <c r="B1272" s="327"/>
      <c r="C1272" s="327"/>
      <c r="D1272" s="327"/>
      <c r="E1272" s="327"/>
      <c r="F1272" s="327"/>
      <c r="G1272" s="327"/>
      <c r="H1272" s="327"/>
      <c r="I1272" s="327"/>
      <c r="J1272" s="327"/>
      <c r="K1272" s="327"/>
      <c r="L1272" s="251"/>
      <c r="M1272" s="260" t="s">
        <v>163</v>
      </c>
      <c r="N1272" s="260"/>
      <c r="O1272" s="260">
        <v>0.16700000000000001</v>
      </c>
      <c r="P1272" s="260"/>
      <c r="Q1272" s="252">
        <v>9450</v>
      </c>
      <c r="R1272" s="253"/>
      <c r="S1272" s="254"/>
      <c r="T1272" s="261">
        <f>+Q1272*O1272</f>
        <v>1578.15</v>
      </c>
      <c r="U1272" s="261"/>
      <c r="V1272" s="262"/>
    </row>
    <row r="1273" spans="1:22" x14ac:dyDescent="0.3">
      <c r="A1273" s="326" t="s">
        <v>135</v>
      </c>
      <c r="B1273" s="327"/>
      <c r="C1273" s="327"/>
      <c r="D1273" s="327"/>
      <c r="E1273" s="327"/>
      <c r="F1273" s="327"/>
      <c r="G1273" s="327"/>
      <c r="H1273" s="327"/>
      <c r="I1273" s="327"/>
      <c r="J1273" s="327"/>
      <c r="K1273" s="327"/>
      <c r="L1273" s="251"/>
      <c r="M1273" s="260" t="s">
        <v>164</v>
      </c>
      <c r="N1273" s="260"/>
      <c r="O1273" s="260">
        <v>4.0000000000000001E-3</v>
      </c>
      <c r="P1273" s="260"/>
      <c r="Q1273" s="252">
        <v>110900</v>
      </c>
      <c r="R1273" s="253"/>
      <c r="S1273" s="254"/>
      <c r="T1273" s="261">
        <f>+Q1273*O1273</f>
        <v>443.6</v>
      </c>
      <c r="U1273" s="261"/>
      <c r="V1273" s="262"/>
    </row>
    <row r="1274" spans="1:22" x14ac:dyDescent="0.3">
      <c r="A1274" s="326" t="s">
        <v>136</v>
      </c>
      <c r="B1274" s="327"/>
      <c r="C1274" s="327"/>
      <c r="D1274" s="327"/>
      <c r="E1274" s="327"/>
      <c r="F1274" s="327"/>
      <c r="G1274" s="327"/>
      <c r="H1274" s="327"/>
      <c r="I1274" s="327"/>
      <c r="J1274" s="327"/>
      <c r="K1274" s="327"/>
      <c r="L1274" s="251"/>
      <c r="M1274" s="260" t="s">
        <v>164</v>
      </c>
      <c r="N1274" s="260"/>
      <c r="O1274" s="260">
        <v>4.0000000000000001E-3</v>
      </c>
      <c r="P1274" s="260"/>
      <c r="Q1274" s="252">
        <v>32900</v>
      </c>
      <c r="R1274" s="253"/>
      <c r="S1274" s="254"/>
      <c r="T1274" s="261">
        <f>+Q1274*O1274</f>
        <v>131.6</v>
      </c>
      <c r="U1274" s="261"/>
      <c r="V1274" s="262"/>
    </row>
    <row r="1275" spans="1:22" x14ac:dyDescent="0.3">
      <c r="A1275" s="326" t="s">
        <v>137</v>
      </c>
      <c r="B1275" s="327"/>
      <c r="C1275" s="327"/>
      <c r="D1275" s="327"/>
      <c r="E1275" s="327"/>
      <c r="F1275" s="327"/>
      <c r="G1275" s="327"/>
      <c r="H1275" s="327"/>
      <c r="I1275" s="327"/>
      <c r="J1275" s="327"/>
      <c r="K1275" s="327"/>
      <c r="L1275" s="251"/>
      <c r="M1275" s="260" t="s">
        <v>51</v>
      </c>
      <c r="N1275" s="260"/>
      <c r="O1275" s="260">
        <v>1.03</v>
      </c>
      <c r="P1275" s="260"/>
      <c r="Q1275" s="252">
        <v>19317</v>
      </c>
      <c r="R1275" s="253"/>
      <c r="S1275" s="254"/>
      <c r="T1275" s="261">
        <f>+Q1275*O1275</f>
        <v>19896.510000000002</v>
      </c>
      <c r="U1275" s="261"/>
      <c r="V1275" s="262"/>
    </row>
    <row r="1276" spans="1:22" x14ac:dyDescent="0.3">
      <c r="A1276" s="259"/>
      <c r="B1276" s="260"/>
      <c r="C1276" s="260"/>
      <c r="D1276" s="260"/>
      <c r="E1276" s="260"/>
      <c r="F1276" s="260"/>
      <c r="G1276" s="260"/>
      <c r="H1276" s="260"/>
      <c r="I1276" s="260"/>
      <c r="J1276" s="260"/>
      <c r="K1276" s="260"/>
      <c r="L1276" s="260"/>
      <c r="M1276" s="260"/>
      <c r="N1276" s="260"/>
      <c r="O1276" s="260"/>
      <c r="P1276" s="260"/>
      <c r="Q1276" s="252"/>
      <c r="R1276" s="253"/>
      <c r="S1276" s="254"/>
      <c r="T1276" s="235"/>
      <c r="U1276" s="235"/>
      <c r="V1276" s="236"/>
    </row>
    <row r="1277" spans="1:22" x14ac:dyDescent="0.3">
      <c r="A1277" s="237" t="s">
        <v>21</v>
      </c>
      <c r="B1277" s="238"/>
      <c r="C1277" s="238"/>
      <c r="D1277" s="238"/>
      <c r="E1277" s="238"/>
      <c r="F1277" s="238"/>
      <c r="G1277" s="238"/>
      <c r="H1277" s="238"/>
      <c r="I1277" s="238"/>
      <c r="J1277" s="238"/>
      <c r="K1277" s="238"/>
      <c r="L1277" s="238"/>
      <c r="M1277" s="238"/>
      <c r="N1277" s="238"/>
      <c r="O1277" s="238"/>
      <c r="P1277" s="238"/>
      <c r="Q1277" s="238"/>
      <c r="R1277" s="238"/>
      <c r="S1277" s="238"/>
      <c r="T1277" s="235">
        <f>+SUM(T1272:V1276)</f>
        <v>22049.86</v>
      </c>
      <c r="U1277" s="235"/>
      <c r="V1277" s="236"/>
    </row>
    <row r="1278" spans="1:22" x14ac:dyDescent="0.3">
      <c r="A1278" s="15"/>
      <c r="B1278" s="16"/>
      <c r="C1278" s="16"/>
      <c r="D1278" s="16"/>
      <c r="E1278" s="16"/>
      <c r="F1278" s="16"/>
      <c r="G1278" s="16"/>
      <c r="H1278" s="16"/>
      <c r="I1278" s="16"/>
      <c r="J1278" s="16"/>
      <c r="K1278" s="16"/>
      <c r="L1278" s="16"/>
      <c r="M1278" s="16"/>
      <c r="N1278" s="16"/>
      <c r="O1278" s="16"/>
      <c r="P1278" s="16"/>
      <c r="Q1278" s="16"/>
      <c r="R1278" s="16"/>
      <c r="S1278" s="14"/>
      <c r="T1278" s="36"/>
      <c r="U1278" s="36"/>
      <c r="V1278" s="37"/>
    </row>
    <row r="1279" spans="1:22" x14ac:dyDescent="0.3">
      <c r="A1279" s="243" t="s">
        <v>25</v>
      </c>
      <c r="B1279" s="244"/>
      <c r="C1279" s="244"/>
      <c r="D1279" s="244"/>
      <c r="E1279" s="244"/>
      <c r="F1279" s="244"/>
      <c r="G1279" s="244"/>
      <c r="H1279" s="244"/>
      <c r="I1279" s="244"/>
      <c r="J1279" s="244"/>
      <c r="K1279" s="244"/>
      <c r="L1279" s="244"/>
      <c r="M1279" s="244"/>
      <c r="N1279" s="244"/>
      <c r="O1279" s="244"/>
      <c r="P1279" s="244"/>
      <c r="Q1279" s="244"/>
      <c r="R1279" s="244"/>
      <c r="S1279" s="244"/>
      <c r="T1279" s="244"/>
      <c r="U1279" s="244"/>
      <c r="V1279" s="245"/>
    </row>
    <row r="1280" spans="1:22" x14ac:dyDescent="0.3">
      <c r="A1280" s="233" t="s">
        <v>26</v>
      </c>
      <c r="B1280" s="234"/>
      <c r="C1280" s="234"/>
      <c r="D1280" s="234"/>
      <c r="E1280" s="234"/>
      <c r="F1280" s="234"/>
      <c r="G1280" s="234"/>
      <c r="H1280" s="234"/>
      <c r="I1280" s="234"/>
      <c r="J1280" s="234"/>
      <c r="K1280" s="234" t="s">
        <v>27</v>
      </c>
      <c r="L1280" s="234"/>
      <c r="M1280" s="234" t="s">
        <v>28</v>
      </c>
      <c r="N1280" s="234"/>
      <c r="O1280" s="234" t="s">
        <v>29</v>
      </c>
      <c r="P1280" s="234"/>
      <c r="Q1280" s="234"/>
      <c r="R1280" s="234" t="s">
        <v>30</v>
      </c>
      <c r="S1280" s="234"/>
      <c r="T1280" s="235" t="s">
        <v>20</v>
      </c>
      <c r="U1280" s="235"/>
      <c r="V1280" s="236"/>
    </row>
    <row r="1281" spans="1:22" x14ac:dyDescent="0.3">
      <c r="A1281" s="233"/>
      <c r="B1281" s="234"/>
      <c r="C1281" s="234"/>
      <c r="D1281" s="234"/>
      <c r="E1281" s="234"/>
      <c r="F1281" s="234"/>
      <c r="G1281" s="234"/>
      <c r="H1281" s="234"/>
      <c r="I1281" s="234"/>
      <c r="J1281" s="234"/>
      <c r="K1281" s="234"/>
      <c r="L1281" s="234"/>
      <c r="M1281" s="234"/>
      <c r="N1281" s="234"/>
      <c r="O1281" s="234"/>
      <c r="P1281" s="234"/>
      <c r="Q1281" s="234"/>
      <c r="R1281" s="234"/>
      <c r="S1281" s="234"/>
      <c r="T1281" s="235"/>
      <c r="U1281" s="235"/>
      <c r="V1281" s="236"/>
    </row>
    <row r="1282" spans="1:22" x14ac:dyDescent="0.3">
      <c r="A1282" s="233"/>
      <c r="B1282" s="234"/>
      <c r="C1282" s="234"/>
      <c r="D1282" s="234"/>
      <c r="E1282" s="234"/>
      <c r="F1282" s="234"/>
      <c r="G1282" s="234"/>
      <c r="H1282" s="234"/>
      <c r="I1282" s="234"/>
      <c r="J1282" s="234"/>
      <c r="K1282" s="234"/>
      <c r="L1282" s="234"/>
      <c r="M1282" s="234"/>
      <c r="N1282" s="234"/>
      <c r="O1282" s="234"/>
      <c r="P1282" s="234"/>
      <c r="Q1282" s="234"/>
      <c r="R1282" s="234"/>
      <c r="S1282" s="234"/>
      <c r="T1282" s="235"/>
      <c r="U1282" s="235"/>
      <c r="V1282" s="236"/>
    </row>
    <row r="1283" spans="1:22" x14ac:dyDescent="0.3">
      <c r="A1283" s="233"/>
      <c r="B1283" s="234"/>
      <c r="C1283" s="234"/>
      <c r="D1283" s="234"/>
      <c r="E1283" s="234"/>
      <c r="F1283" s="234"/>
      <c r="G1283" s="234"/>
      <c r="H1283" s="234"/>
      <c r="I1283" s="234"/>
      <c r="J1283" s="234"/>
      <c r="K1283" s="234"/>
      <c r="L1283" s="234"/>
      <c r="M1283" s="234"/>
      <c r="N1283" s="234"/>
      <c r="O1283" s="234"/>
      <c r="P1283" s="234"/>
      <c r="Q1283" s="234"/>
      <c r="R1283" s="234"/>
      <c r="S1283" s="234"/>
      <c r="T1283" s="235"/>
      <c r="U1283" s="235"/>
      <c r="V1283" s="236"/>
    </row>
    <row r="1284" spans="1:22" x14ac:dyDescent="0.3">
      <c r="A1284" s="237" t="s">
        <v>21</v>
      </c>
      <c r="B1284" s="238"/>
      <c r="C1284" s="238"/>
      <c r="D1284" s="238"/>
      <c r="E1284" s="238"/>
      <c r="F1284" s="238"/>
      <c r="G1284" s="238"/>
      <c r="H1284" s="238"/>
      <c r="I1284" s="238"/>
      <c r="J1284" s="238"/>
      <c r="K1284" s="238"/>
      <c r="L1284" s="238"/>
      <c r="M1284" s="238"/>
      <c r="N1284" s="238"/>
      <c r="O1284" s="238"/>
      <c r="P1284" s="238"/>
      <c r="Q1284" s="238"/>
      <c r="R1284" s="238"/>
      <c r="S1284" s="238"/>
      <c r="T1284" s="235">
        <f>+T1281</f>
        <v>0</v>
      </c>
      <c r="U1284" s="235"/>
      <c r="V1284" s="236"/>
    </row>
    <row r="1285" spans="1:22" x14ac:dyDescent="0.3">
      <c r="A1285" s="12"/>
      <c r="B1285" s="13"/>
      <c r="C1285" s="13"/>
      <c r="D1285" s="13"/>
      <c r="E1285" s="13"/>
      <c r="F1285" s="13"/>
      <c r="G1285" s="13"/>
      <c r="H1285" s="13"/>
      <c r="I1285" s="13"/>
      <c r="J1285" s="13"/>
      <c r="K1285" s="13"/>
      <c r="L1285" s="13"/>
      <c r="M1285" s="13"/>
      <c r="N1285" s="13"/>
      <c r="O1285" s="13"/>
      <c r="P1285" s="13"/>
      <c r="Q1285" s="13"/>
      <c r="R1285" s="13"/>
      <c r="S1285" s="14"/>
      <c r="T1285" s="36"/>
      <c r="U1285" s="36"/>
      <c r="V1285" s="37"/>
    </row>
    <row r="1286" spans="1:22" x14ac:dyDescent="0.3">
      <c r="A1286" s="243" t="s">
        <v>31</v>
      </c>
      <c r="B1286" s="244"/>
      <c r="C1286" s="244"/>
      <c r="D1286" s="244"/>
      <c r="E1286" s="244"/>
      <c r="F1286" s="244"/>
      <c r="G1286" s="244"/>
      <c r="H1286" s="244"/>
      <c r="I1286" s="244"/>
      <c r="J1286" s="244"/>
      <c r="K1286" s="244"/>
      <c r="L1286" s="244"/>
      <c r="M1286" s="244"/>
      <c r="N1286" s="244"/>
      <c r="O1286" s="244"/>
      <c r="P1286" s="244"/>
      <c r="Q1286" s="244"/>
      <c r="R1286" s="244"/>
      <c r="S1286" s="244"/>
      <c r="T1286" s="244"/>
      <c r="U1286" s="244"/>
      <c r="V1286" s="245"/>
    </row>
    <row r="1287" spans="1:22" x14ac:dyDescent="0.3">
      <c r="A1287" s="233" t="s">
        <v>32</v>
      </c>
      <c r="B1287" s="234"/>
      <c r="C1287" s="234"/>
      <c r="D1287" s="234"/>
      <c r="E1287" s="234"/>
      <c r="F1287" s="234"/>
      <c r="G1287" s="234"/>
      <c r="H1287" s="234"/>
      <c r="I1287" s="234"/>
      <c r="J1287" s="234" t="s">
        <v>33</v>
      </c>
      <c r="K1287" s="234"/>
      <c r="L1287" s="234" t="s">
        <v>34</v>
      </c>
      <c r="M1287" s="234"/>
      <c r="N1287" s="234" t="s">
        <v>54</v>
      </c>
      <c r="O1287" s="234"/>
      <c r="P1287" s="234"/>
      <c r="Q1287" s="234" t="s">
        <v>19</v>
      </c>
      <c r="R1287" s="234"/>
      <c r="S1287" s="234"/>
      <c r="T1287" s="235" t="s">
        <v>20</v>
      </c>
      <c r="U1287" s="235"/>
      <c r="V1287" s="236"/>
    </row>
    <row r="1288" spans="1:22" x14ac:dyDescent="0.3">
      <c r="A1288" s="233" t="s">
        <v>42</v>
      </c>
      <c r="B1288" s="234"/>
      <c r="C1288" s="234"/>
      <c r="D1288" s="234"/>
      <c r="E1288" s="234"/>
      <c r="F1288" s="234"/>
      <c r="G1288" s="234"/>
      <c r="H1288" s="234"/>
      <c r="I1288" s="234"/>
      <c r="J1288" s="246">
        <v>171314.64448972844</v>
      </c>
      <c r="K1288" s="246"/>
      <c r="L1288" s="234">
        <v>1.8157000000000001</v>
      </c>
      <c r="M1288" s="234"/>
      <c r="N1288" s="235">
        <v>38882</v>
      </c>
      <c r="O1288" s="235"/>
      <c r="P1288" s="235"/>
      <c r="Q1288" s="234">
        <v>0.75</v>
      </c>
      <c r="R1288" s="234"/>
      <c r="S1288" s="234"/>
      <c r="T1288" s="235">
        <f>+Q1288*N1288</f>
        <v>29161.5</v>
      </c>
      <c r="U1288" s="235"/>
      <c r="V1288" s="236"/>
    </row>
    <row r="1289" spans="1:22" x14ac:dyDescent="0.3">
      <c r="A1289" s="233"/>
      <c r="B1289" s="234"/>
      <c r="C1289" s="234"/>
      <c r="D1289" s="234"/>
      <c r="E1289" s="234"/>
      <c r="F1289" s="234"/>
      <c r="G1289" s="234"/>
      <c r="H1289" s="234"/>
      <c r="I1289" s="234"/>
      <c r="J1289" s="234"/>
      <c r="K1289" s="234"/>
      <c r="L1289" s="234"/>
      <c r="M1289" s="234"/>
      <c r="N1289" s="234"/>
      <c r="O1289" s="234"/>
      <c r="P1289" s="234"/>
      <c r="Q1289" s="234"/>
      <c r="R1289" s="234"/>
      <c r="S1289" s="234"/>
      <c r="T1289" s="235"/>
      <c r="U1289" s="235"/>
      <c r="V1289" s="236"/>
    </row>
    <row r="1290" spans="1:22" x14ac:dyDescent="0.3">
      <c r="A1290" s="233"/>
      <c r="B1290" s="234"/>
      <c r="C1290" s="234"/>
      <c r="D1290" s="234"/>
      <c r="E1290" s="234"/>
      <c r="F1290" s="234"/>
      <c r="G1290" s="234"/>
      <c r="H1290" s="234"/>
      <c r="I1290" s="234"/>
      <c r="J1290" s="234"/>
      <c r="K1290" s="234"/>
      <c r="L1290" s="234"/>
      <c r="M1290" s="234"/>
      <c r="N1290" s="234"/>
      <c r="O1290" s="234"/>
      <c r="P1290" s="234"/>
      <c r="Q1290" s="234"/>
      <c r="R1290" s="234"/>
      <c r="S1290" s="234"/>
      <c r="T1290" s="235"/>
      <c r="U1290" s="235"/>
      <c r="V1290" s="236"/>
    </row>
    <row r="1291" spans="1:22" x14ac:dyDescent="0.3">
      <c r="A1291" s="237" t="s">
        <v>21</v>
      </c>
      <c r="B1291" s="238"/>
      <c r="C1291" s="238"/>
      <c r="D1291" s="238"/>
      <c r="E1291" s="238"/>
      <c r="F1291" s="238"/>
      <c r="G1291" s="238"/>
      <c r="H1291" s="238"/>
      <c r="I1291" s="238"/>
      <c r="J1291" s="238"/>
      <c r="K1291" s="238"/>
      <c r="L1291" s="238"/>
      <c r="M1291" s="238"/>
      <c r="N1291" s="238"/>
      <c r="O1291" s="238"/>
      <c r="P1291" s="238"/>
      <c r="Q1291" s="238"/>
      <c r="R1291" s="238"/>
      <c r="S1291" s="238"/>
      <c r="T1291" s="235">
        <f>+T1288</f>
        <v>29161.5</v>
      </c>
      <c r="U1291" s="235"/>
      <c r="V1291" s="236"/>
    </row>
    <row r="1292" spans="1:22" ht="14.5" x14ac:dyDescent="0.35">
      <c r="A1292" s="239" t="s">
        <v>35</v>
      </c>
      <c r="B1292" s="240"/>
      <c r="C1292" s="240"/>
      <c r="D1292" s="240"/>
      <c r="E1292" s="240"/>
      <c r="F1292" s="240"/>
      <c r="G1292" s="240"/>
      <c r="H1292" s="240"/>
      <c r="I1292" s="240"/>
      <c r="J1292" s="240"/>
      <c r="K1292" s="240"/>
      <c r="L1292" s="240"/>
      <c r="M1292" s="240"/>
      <c r="N1292" s="240"/>
      <c r="O1292" s="240"/>
      <c r="P1292" s="240"/>
      <c r="Q1292" s="240"/>
      <c r="R1292" s="240"/>
      <c r="S1292" s="240"/>
      <c r="T1292" s="241">
        <f>ROUND(T1291+T1284+T1277+T1268,0)</f>
        <v>52086</v>
      </c>
      <c r="U1292" s="241"/>
      <c r="V1292" s="242"/>
    </row>
    <row r="1293" spans="1:22" ht="14.5" x14ac:dyDescent="0.35">
      <c r="A1293" s="19" t="s">
        <v>36</v>
      </c>
      <c r="B1293" s="44">
        <f>+'CARGA PRESTACIONAL'!$E$40</f>
        <v>0.26950000000000002</v>
      </c>
      <c r="C1293" s="20"/>
      <c r="D1293" s="21"/>
      <c r="E1293" s="22"/>
      <c r="F1293" s="20"/>
      <c r="G1293" s="20"/>
      <c r="H1293" s="20"/>
      <c r="I1293" s="20"/>
      <c r="J1293" s="20"/>
      <c r="K1293" s="20"/>
      <c r="L1293" s="20"/>
      <c r="M1293" s="21"/>
      <c r="N1293" s="23"/>
      <c r="O1293" s="23"/>
      <c r="P1293" s="23"/>
      <c r="Q1293" s="23"/>
      <c r="R1293" s="23"/>
      <c r="S1293" s="23" t="s">
        <v>37</v>
      </c>
      <c r="T1293" s="241">
        <f>+T1292*B1293</f>
        <v>14037.177000000001</v>
      </c>
      <c r="U1293" s="241"/>
      <c r="V1293" s="242"/>
    </row>
    <row r="1294" spans="1:22" ht="14.5" x14ac:dyDescent="0.35">
      <c r="A1294" s="226" t="s">
        <v>38</v>
      </c>
      <c r="B1294" s="227"/>
      <c r="C1294" s="227"/>
      <c r="D1294" s="227"/>
      <c r="E1294" s="227"/>
      <c r="F1294" s="227"/>
      <c r="G1294" s="227"/>
      <c r="H1294" s="227"/>
      <c r="I1294" s="227"/>
      <c r="J1294" s="227"/>
      <c r="K1294" s="227"/>
      <c r="L1294" s="227"/>
      <c r="M1294" s="227"/>
      <c r="N1294" s="227"/>
      <c r="O1294" s="227"/>
      <c r="P1294" s="227"/>
      <c r="Q1294" s="227"/>
      <c r="R1294" s="227"/>
      <c r="S1294" s="227"/>
      <c r="T1294" s="228">
        <f>+T1293+T1292</f>
        <v>66123.176999999996</v>
      </c>
      <c r="U1294" s="228"/>
      <c r="V1294" s="229"/>
    </row>
    <row r="1295" spans="1:22" ht="14.5" x14ac:dyDescent="0.35">
      <c r="A1295" s="226" t="s">
        <v>39</v>
      </c>
      <c r="B1295" s="227"/>
      <c r="C1295" s="227"/>
      <c r="D1295" s="227"/>
      <c r="E1295" s="227"/>
      <c r="F1295" s="227"/>
      <c r="G1295" s="227"/>
      <c r="H1295" s="227"/>
      <c r="I1295" s="227"/>
      <c r="J1295" s="227"/>
      <c r="K1295" s="227"/>
      <c r="L1295" s="227"/>
      <c r="M1295" s="227"/>
      <c r="N1295" s="227"/>
      <c r="O1295" s="227"/>
      <c r="P1295" s="227"/>
      <c r="Q1295" s="227"/>
      <c r="R1295" s="227"/>
      <c r="S1295" s="227"/>
      <c r="T1295" s="228">
        <f>ROUND(T1294*T1261,0)</f>
        <v>297554</v>
      </c>
      <c r="U1295" s="228"/>
      <c r="V1295" s="229"/>
    </row>
    <row r="1296" spans="1:22" ht="14.5" x14ac:dyDescent="0.35">
      <c r="A1296" s="24"/>
      <c r="B1296" s="52"/>
      <c r="C1296" s="52"/>
      <c r="D1296" s="52"/>
      <c r="E1296" s="52"/>
      <c r="F1296" s="52"/>
      <c r="G1296" s="52"/>
      <c r="H1296" s="52"/>
      <c r="I1296" s="52"/>
      <c r="J1296" s="52"/>
      <c r="K1296" s="52"/>
      <c r="L1296" s="52"/>
      <c r="M1296" s="52"/>
      <c r="N1296" s="52"/>
      <c r="O1296" s="52"/>
      <c r="P1296" s="52"/>
      <c r="Q1296" s="52"/>
      <c r="R1296" s="52"/>
      <c r="S1296" s="52"/>
      <c r="T1296" s="53"/>
      <c r="U1296" s="53"/>
      <c r="V1296" s="38"/>
    </row>
    <row r="1297" spans="1:25" ht="24" customHeight="1" x14ac:dyDescent="0.3">
      <c r="A1297" s="230" t="s">
        <v>348</v>
      </c>
      <c r="B1297" s="231"/>
      <c r="C1297" s="231"/>
      <c r="D1297" s="231"/>
      <c r="E1297" s="231"/>
      <c r="F1297" s="231"/>
      <c r="G1297" s="231"/>
      <c r="H1297" s="231"/>
      <c r="I1297" s="231"/>
      <c r="J1297" s="231"/>
      <c r="K1297" s="231"/>
      <c r="L1297" s="231"/>
      <c r="M1297" s="231"/>
      <c r="N1297" s="231"/>
      <c r="O1297" s="231"/>
      <c r="P1297" s="231"/>
      <c r="Q1297" s="231"/>
      <c r="R1297" s="231"/>
      <c r="S1297" s="231"/>
      <c r="T1297" s="231"/>
      <c r="U1297" s="231"/>
      <c r="V1297" s="232"/>
      <c r="W1297" s="7"/>
      <c r="X1297" s="7"/>
      <c r="Y1297" s="46"/>
    </row>
    <row r="1298" spans="1:25" x14ac:dyDescent="0.3">
      <c r="A1298" s="25"/>
      <c r="B1298" s="26"/>
      <c r="C1298" s="26"/>
      <c r="D1298" s="26"/>
      <c r="E1298" s="26"/>
      <c r="F1298" s="26"/>
      <c r="G1298" s="26"/>
      <c r="H1298" s="26"/>
      <c r="I1298" s="26"/>
      <c r="J1298" s="26"/>
      <c r="K1298" s="26"/>
      <c r="L1298" s="26"/>
      <c r="M1298" s="26"/>
      <c r="N1298" s="26"/>
      <c r="O1298" s="26"/>
      <c r="P1298" s="26"/>
      <c r="Q1298" s="26"/>
      <c r="R1298" s="26"/>
      <c r="S1298" s="27"/>
      <c r="T1298" s="54"/>
      <c r="U1298" s="54"/>
      <c r="V1298" s="40"/>
      <c r="W1298" s="7"/>
      <c r="X1298" s="7"/>
      <c r="Y1298" s="7"/>
    </row>
    <row r="1299" spans="1:25" ht="22.5" customHeight="1" x14ac:dyDescent="0.3">
      <c r="A1299" s="25"/>
      <c r="B1299" s="26"/>
      <c r="C1299" s="26"/>
      <c r="D1299" s="55"/>
      <c r="E1299" s="28" t="s">
        <v>40</v>
      </c>
      <c r="F1299" s="29"/>
      <c r="G1299" s="29"/>
      <c r="H1299" s="29"/>
      <c r="I1299" s="29"/>
      <c r="J1299" s="29"/>
      <c r="K1299" s="29"/>
      <c r="L1299" s="29"/>
      <c r="M1299" s="30"/>
      <c r="N1299" s="56"/>
      <c r="O1299" s="56"/>
      <c r="P1299" s="26"/>
      <c r="Q1299" s="26"/>
      <c r="R1299" s="26"/>
      <c r="S1299" s="27"/>
      <c r="T1299" s="54"/>
      <c r="U1299" s="54"/>
      <c r="V1299" s="40"/>
      <c r="W1299" s="7"/>
      <c r="X1299" s="7"/>
      <c r="Y1299" s="47"/>
    </row>
    <row r="1300" spans="1:25" x14ac:dyDescent="0.3">
      <c r="A1300" s="25"/>
      <c r="B1300" s="26"/>
      <c r="C1300" s="26"/>
      <c r="D1300" s="55"/>
      <c r="E1300" s="57"/>
      <c r="F1300" s="58"/>
      <c r="G1300" s="156" t="s">
        <v>344</v>
      </c>
      <c r="H1300" s="156"/>
      <c r="I1300" s="156"/>
      <c r="J1300" s="156"/>
      <c r="K1300" s="58"/>
      <c r="L1300" s="58"/>
      <c r="M1300" s="56"/>
      <c r="N1300" s="56"/>
      <c r="O1300" s="56"/>
      <c r="P1300" s="26"/>
      <c r="Q1300" s="26"/>
      <c r="R1300" s="26"/>
      <c r="S1300" s="27"/>
      <c r="T1300" s="54"/>
      <c r="U1300" s="54"/>
      <c r="V1300" s="40"/>
      <c r="W1300" s="7"/>
      <c r="X1300" s="7"/>
      <c r="Y1300" s="7"/>
    </row>
    <row r="1301" spans="1:25" x14ac:dyDescent="0.3">
      <c r="A1301" s="25"/>
      <c r="B1301" s="26"/>
      <c r="C1301" s="26"/>
      <c r="D1301" s="26"/>
      <c r="E1301" s="225" t="s">
        <v>349</v>
      </c>
      <c r="F1301" s="225"/>
      <c r="G1301" s="225"/>
      <c r="H1301" s="225"/>
      <c r="I1301" s="225"/>
      <c r="J1301" s="225"/>
      <c r="K1301" s="225"/>
      <c r="L1301" s="225"/>
      <c r="M1301" s="225"/>
      <c r="N1301" s="31"/>
      <c r="O1301" s="31"/>
      <c r="P1301" s="26"/>
      <c r="Q1301" s="26"/>
      <c r="R1301" s="26"/>
      <c r="S1301" s="27"/>
      <c r="T1301" s="54"/>
      <c r="U1301" s="54"/>
      <c r="V1301" s="40"/>
      <c r="W1301" s="7"/>
      <c r="X1301" s="7"/>
      <c r="Y1301" s="7"/>
    </row>
    <row r="1302" spans="1:25" ht="13.5" thickBot="1" x14ac:dyDescent="0.35">
      <c r="A1302" s="59"/>
      <c r="B1302" s="60"/>
      <c r="C1302" s="32"/>
      <c r="D1302" s="32"/>
      <c r="E1302" s="32"/>
      <c r="F1302" s="61"/>
      <c r="G1302" s="61"/>
      <c r="H1302" s="61"/>
      <c r="I1302" s="61"/>
      <c r="J1302" s="61"/>
      <c r="K1302" s="61"/>
      <c r="L1302" s="32"/>
      <c r="M1302" s="32"/>
      <c r="N1302" s="32"/>
      <c r="O1302" s="32"/>
      <c r="P1302" s="32"/>
      <c r="Q1302" s="32"/>
      <c r="R1302" s="32"/>
      <c r="S1302" s="32"/>
      <c r="T1302" s="62"/>
      <c r="U1302" s="62"/>
      <c r="V1302" s="42"/>
    </row>
    <row r="1303" spans="1:25" ht="13.5" thickBot="1" x14ac:dyDescent="0.35">
      <c r="S1303" s="43"/>
      <c r="V1303" s="8"/>
    </row>
    <row r="1304" spans="1:25" x14ac:dyDescent="0.3">
      <c r="A1304" s="280"/>
      <c r="B1304" s="281"/>
      <c r="C1304" s="281"/>
      <c r="D1304" s="282"/>
      <c r="E1304" s="289" t="s">
        <v>0</v>
      </c>
      <c r="F1304" s="290"/>
      <c r="G1304" s="290"/>
      <c r="H1304" s="290"/>
      <c r="I1304" s="290"/>
      <c r="J1304" s="290"/>
      <c r="K1304" s="290"/>
      <c r="L1304" s="290"/>
      <c r="M1304" s="290"/>
      <c r="N1304" s="290"/>
      <c r="O1304" s="290"/>
      <c r="P1304" s="290"/>
      <c r="Q1304" s="290"/>
      <c r="R1304" s="290"/>
      <c r="S1304" s="291"/>
      <c r="T1304" s="295" t="s">
        <v>41</v>
      </c>
      <c r="U1304" s="296"/>
      <c r="V1304" s="297"/>
    </row>
    <row r="1305" spans="1:25" ht="24.75" customHeight="1" thickBot="1" x14ac:dyDescent="0.35">
      <c r="A1305" s="283"/>
      <c r="B1305" s="284"/>
      <c r="C1305" s="284"/>
      <c r="D1305" s="285"/>
      <c r="E1305" s="292"/>
      <c r="F1305" s="293"/>
      <c r="G1305" s="293"/>
      <c r="H1305" s="293"/>
      <c r="I1305" s="293"/>
      <c r="J1305" s="293"/>
      <c r="K1305" s="293"/>
      <c r="L1305" s="293"/>
      <c r="M1305" s="293"/>
      <c r="N1305" s="293"/>
      <c r="O1305" s="293"/>
      <c r="P1305" s="293"/>
      <c r="Q1305" s="293"/>
      <c r="R1305" s="293"/>
      <c r="S1305" s="294"/>
      <c r="T1305" s="298"/>
      <c r="U1305" s="299"/>
      <c r="V1305" s="300"/>
    </row>
    <row r="1306" spans="1:25" ht="15.75" customHeight="1" thickBot="1" x14ac:dyDescent="0.4">
      <c r="A1306" s="283"/>
      <c r="B1306" s="284"/>
      <c r="C1306" s="284"/>
      <c r="D1306" s="285"/>
      <c r="E1306" s="301"/>
      <c r="F1306" s="302"/>
      <c r="G1306" s="302"/>
      <c r="H1306" s="302"/>
      <c r="I1306" s="302"/>
      <c r="J1306" s="302"/>
      <c r="K1306" s="302"/>
      <c r="L1306" s="302"/>
      <c r="M1306" s="302"/>
      <c r="N1306" s="302"/>
      <c r="O1306" s="302"/>
      <c r="P1306" s="302"/>
      <c r="Q1306" s="302"/>
      <c r="R1306" s="302"/>
      <c r="S1306" s="302"/>
      <c r="T1306" s="302"/>
      <c r="U1306" s="302"/>
      <c r="V1306" s="303"/>
    </row>
    <row r="1307" spans="1:25" ht="15" thickBot="1" x14ac:dyDescent="0.35">
      <c r="A1307" s="283"/>
      <c r="B1307" s="284"/>
      <c r="C1307" s="284"/>
      <c r="D1307" s="285"/>
      <c r="E1307" s="304" t="s">
        <v>360</v>
      </c>
      <c r="F1307" s="305"/>
      <c r="G1307" s="305"/>
      <c r="H1307" s="305"/>
      <c r="I1307" s="305"/>
      <c r="J1307" s="305"/>
      <c r="K1307" s="305"/>
      <c r="L1307" s="305"/>
      <c r="M1307" s="305"/>
      <c r="N1307" s="305"/>
      <c r="O1307" s="305"/>
      <c r="P1307" s="305"/>
      <c r="Q1307" s="305"/>
      <c r="R1307" s="305"/>
      <c r="S1307" s="305"/>
      <c r="T1307" s="305"/>
      <c r="U1307" s="305"/>
      <c r="V1307" s="306"/>
    </row>
    <row r="1308" spans="1:25" ht="15" thickBot="1" x14ac:dyDescent="0.35">
      <c r="A1308" s="286"/>
      <c r="B1308" s="287"/>
      <c r="C1308" s="287"/>
      <c r="D1308" s="288"/>
      <c r="E1308" s="307"/>
      <c r="F1308" s="308"/>
      <c r="G1308" s="308"/>
      <c r="H1308" s="308"/>
      <c r="I1308" s="308"/>
      <c r="J1308" s="308"/>
      <c r="K1308" s="308"/>
      <c r="L1308" s="308"/>
      <c r="M1308" s="308"/>
      <c r="N1308" s="308"/>
      <c r="O1308" s="308"/>
      <c r="P1308" s="308"/>
      <c r="Q1308" s="308"/>
      <c r="R1308" s="308"/>
      <c r="S1308" s="308"/>
      <c r="T1308" s="308"/>
      <c r="U1308" s="308"/>
      <c r="V1308" s="309"/>
    </row>
    <row r="1309" spans="1:25" ht="14.5" x14ac:dyDescent="0.35">
      <c r="A1309" s="310" t="s">
        <v>1</v>
      </c>
      <c r="B1309" s="311"/>
      <c r="C1309" s="311"/>
      <c r="D1309" s="311"/>
      <c r="E1309" s="311"/>
      <c r="F1309" s="311"/>
      <c r="G1309" s="311"/>
      <c r="H1309" s="311"/>
      <c r="I1309" s="311"/>
      <c r="J1309" s="311"/>
      <c r="K1309" s="311"/>
      <c r="L1309" s="311"/>
      <c r="M1309" s="311"/>
      <c r="N1309" s="311"/>
      <c r="O1309" s="311"/>
      <c r="P1309" s="311"/>
      <c r="Q1309" s="311"/>
      <c r="R1309" s="311"/>
      <c r="S1309" s="311"/>
      <c r="T1309" s="311"/>
      <c r="U1309" s="311"/>
      <c r="V1309" s="312"/>
    </row>
    <row r="1310" spans="1:25" x14ac:dyDescent="0.3">
      <c r="A1310" s="313" t="s">
        <v>2</v>
      </c>
      <c r="B1310" s="314"/>
      <c r="C1310" s="314"/>
      <c r="D1310" s="314"/>
      <c r="E1310" s="5" t="s">
        <v>3</v>
      </c>
      <c r="F1310" s="6"/>
      <c r="G1310" s="6"/>
      <c r="H1310" s="6"/>
      <c r="I1310" s="6"/>
      <c r="J1310" s="315" t="s">
        <v>4</v>
      </c>
      <c r="K1310" s="315"/>
      <c r="L1310" s="315"/>
      <c r="M1310" s="315"/>
      <c r="N1310" s="315"/>
      <c r="O1310" s="315"/>
      <c r="P1310" s="315" t="s">
        <v>5</v>
      </c>
      <c r="Q1310" s="315"/>
      <c r="R1310" s="315"/>
      <c r="S1310" s="315"/>
      <c r="T1310" s="315"/>
      <c r="U1310" s="315"/>
      <c r="V1310" s="316"/>
    </row>
    <row r="1311" spans="1:25" ht="35.25" customHeight="1" x14ac:dyDescent="0.3">
      <c r="A1311" s="317" t="s">
        <v>6</v>
      </c>
      <c r="B1311" s="318"/>
      <c r="C1311" s="318"/>
      <c r="D1311" s="319"/>
      <c r="E1311" s="320" t="s">
        <v>359</v>
      </c>
      <c r="F1311" s="320"/>
      <c r="G1311" s="320"/>
      <c r="H1311" s="320"/>
      <c r="I1311" s="320"/>
      <c r="J1311" s="320"/>
      <c r="K1311" s="320"/>
      <c r="L1311" s="320"/>
      <c r="M1311" s="320"/>
      <c r="N1311" s="320"/>
      <c r="O1311" s="320"/>
      <c r="P1311" s="320"/>
      <c r="Q1311" s="320"/>
      <c r="R1311" s="320"/>
      <c r="S1311" s="320"/>
      <c r="T1311" s="320"/>
      <c r="U1311" s="320"/>
      <c r="V1311" s="321"/>
    </row>
    <row r="1312" spans="1:25" x14ac:dyDescent="0.3">
      <c r="A1312" s="322" t="s">
        <v>7</v>
      </c>
      <c r="B1312" s="323"/>
      <c r="C1312" s="323"/>
      <c r="D1312" s="323"/>
      <c r="E1312" s="324"/>
      <c r="F1312" s="324"/>
      <c r="G1312" s="324"/>
      <c r="H1312" s="324"/>
      <c r="I1312" s="324"/>
      <c r="J1312" s="324"/>
      <c r="K1312" s="324"/>
      <c r="L1312" s="324"/>
      <c r="M1312" s="324"/>
      <c r="N1312" s="324"/>
      <c r="O1312" s="324"/>
      <c r="P1312" s="324"/>
      <c r="Q1312" s="324"/>
      <c r="R1312" s="324"/>
      <c r="S1312" s="324"/>
      <c r="T1312" s="324"/>
      <c r="U1312" s="324"/>
      <c r="V1312" s="325"/>
    </row>
    <row r="1313" spans="1:22" x14ac:dyDescent="0.3">
      <c r="A1313" s="322" t="s">
        <v>8</v>
      </c>
      <c r="B1313" s="323"/>
      <c r="C1313" s="323"/>
      <c r="D1313" s="323"/>
      <c r="E1313" s="324"/>
      <c r="F1313" s="324"/>
      <c r="G1313" s="324"/>
      <c r="H1313" s="324"/>
      <c r="I1313" s="324"/>
      <c r="J1313" s="324"/>
      <c r="K1313" s="324"/>
      <c r="L1313" s="324"/>
      <c r="M1313" s="324"/>
      <c r="N1313" s="324"/>
      <c r="O1313" s="324"/>
      <c r="P1313" s="324"/>
      <c r="Q1313" s="324"/>
      <c r="R1313" s="324"/>
      <c r="S1313" s="324"/>
      <c r="T1313" s="324"/>
      <c r="U1313" s="324"/>
      <c r="V1313" s="325"/>
    </row>
    <row r="1314" spans="1:22" x14ac:dyDescent="0.3">
      <c r="A1314" s="322" t="s">
        <v>9</v>
      </c>
      <c r="B1314" s="323"/>
      <c r="C1314" s="323"/>
      <c r="D1314" s="323"/>
      <c r="E1314" s="324"/>
      <c r="F1314" s="324"/>
      <c r="G1314" s="324"/>
      <c r="H1314" s="324"/>
      <c r="I1314" s="324"/>
      <c r="J1314" s="324"/>
      <c r="K1314" s="324"/>
      <c r="L1314" s="324"/>
      <c r="M1314" s="324"/>
      <c r="N1314" s="324"/>
      <c r="O1314" s="324"/>
      <c r="P1314" s="324"/>
      <c r="Q1314" s="324"/>
      <c r="R1314" s="324"/>
      <c r="S1314" s="324"/>
      <c r="T1314" s="324"/>
      <c r="U1314" s="324"/>
      <c r="V1314" s="325"/>
    </row>
    <row r="1315" spans="1:22" x14ac:dyDescent="0.3">
      <c r="A1315" s="9"/>
      <c r="B1315" s="10"/>
      <c r="C1315" s="10"/>
      <c r="D1315" s="48"/>
      <c r="E1315" s="48"/>
      <c r="F1315" s="48"/>
      <c r="G1315" s="48"/>
      <c r="H1315" s="48"/>
      <c r="I1315" s="48"/>
      <c r="J1315" s="48"/>
      <c r="K1315" s="48"/>
      <c r="L1315" s="48"/>
      <c r="M1315" s="48"/>
      <c r="N1315" s="48"/>
      <c r="O1315" s="48"/>
      <c r="P1315" s="48"/>
      <c r="Q1315" s="48"/>
      <c r="R1315" s="48"/>
      <c r="S1315" s="48"/>
      <c r="T1315" s="49"/>
      <c r="U1315" s="49"/>
      <c r="V1315" s="34"/>
    </row>
    <row r="1316" spans="1:22" ht="14.5" x14ac:dyDescent="0.35">
      <c r="A1316" s="263" t="s">
        <v>10</v>
      </c>
      <c r="B1316" s="264"/>
      <c r="C1316" s="264"/>
      <c r="D1316" s="264"/>
      <c r="E1316" s="264"/>
      <c r="F1316" s="264"/>
      <c r="G1316" s="264"/>
      <c r="H1316" s="264"/>
      <c r="I1316" s="264"/>
      <c r="J1316" s="264"/>
      <c r="K1316" s="264"/>
      <c r="L1316" s="264"/>
      <c r="M1316" s="264"/>
      <c r="N1316" s="264"/>
      <c r="O1316" s="264"/>
      <c r="P1316" s="264"/>
      <c r="Q1316" s="264"/>
      <c r="R1316" s="264"/>
      <c r="S1316" s="264"/>
      <c r="T1316" s="264"/>
      <c r="U1316" s="264"/>
      <c r="V1316" s="265"/>
    </row>
    <row r="1317" spans="1:22" x14ac:dyDescent="0.3">
      <c r="A1317" s="266" t="s">
        <v>11</v>
      </c>
      <c r="B1317" s="267"/>
      <c r="C1317" s="267" t="s">
        <v>12</v>
      </c>
      <c r="D1317" s="267"/>
      <c r="E1317" s="267"/>
      <c r="F1317" s="267"/>
      <c r="G1317" s="267"/>
      <c r="H1317" s="267"/>
      <c r="I1317" s="267"/>
      <c r="J1317" s="267"/>
      <c r="K1317" s="267"/>
      <c r="L1317" s="267"/>
      <c r="M1317" s="267"/>
      <c r="N1317" s="267"/>
      <c r="O1317" s="267"/>
      <c r="P1317" s="267"/>
      <c r="Q1317" s="267"/>
      <c r="R1317" s="267" t="s">
        <v>13</v>
      </c>
      <c r="S1317" s="267"/>
      <c r="T1317" s="268" t="s">
        <v>14</v>
      </c>
      <c r="U1317" s="268"/>
      <c r="V1317" s="269"/>
    </row>
    <row r="1318" spans="1:22" ht="14.5" x14ac:dyDescent="0.35">
      <c r="A1318" s="328">
        <v>24</v>
      </c>
      <c r="B1318" s="329"/>
      <c r="C1318" s="330" t="s">
        <v>165</v>
      </c>
      <c r="D1318" s="331"/>
      <c r="E1318" s="331"/>
      <c r="F1318" s="331"/>
      <c r="G1318" s="331"/>
      <c r="H1318" s="331"/>
      <c r="I1318" s="331"/>
      <c r="J1318" s="331"/>
      <c r="K1318" s="331"/>
      <c r="L1318" s="331"/>
      <c r="M1318" s="331"/>
      <c r="N1318" s="331"/>
      <c r="O1318" s="331"/>
      <c r="P1318" s="331"/>
      <c r="Q1318" s="331"/>
      <c r="R1318" s="331" t="s">
        <v>133</v>
      </c>
      <c r="S1318" s="331"/>
      <c r="T1318" s="332">
        <v>3</v>
      </c>
      <c r="U1318" s="332"/>
      <c r="V1318" s="333"/>
    </row>
    <row r="1319" spans="1:22" x14ac:dyDescent="0.3">
      <c r="A1319" s="11"/>
      <c r="B1319" s="50"/>
      <c r="C1319" s="50"/>
      <c r="D1319" s="50"/>
      <c r="E1319" s="50"/>
      <c r="F1319" s="50"/>
      <c r="G1319" s="50"/>
      <c r="H1319" s="50"/>
      <c r="I1319" s="50"/>
      <c r="J1319" s="50"/>
      <c r="K1319" s="50"/>
      <c r="L1319" s="50"/>
      <c r="M1319" s="50"/>
      <c r="N1319" s="50"/>
      <c r="O1319" s="50"/>
      <c r="P1319" s="50"/>
      <c r="Q1319" s="50"/>
      <c r="R1319" s="50"/>
      <c r="S1319" s="50"/>
      <c r="T1319" s="51"/>
      <c r="U1319" s="51"/>
      <c r="V1319" s="35"/>
    </row>
    <row r="1320" spans="1:22" x14ac:dyDescent="0.3">
      <c r="A1320" s="243" t="s">
        <v>15</v>
      </c>
      <c r="B1320" s="244"/>
      <c r="C1320" s="244"/>
      <c r="D1320" s="244"/>
      <c r="E1320" s="244"/>
      <c r="F1320" s="244"/>
      <c r="G1320" s="244"/>
      <c r="H1320" s="244"/>
      <c r="I1320" s="244"/>
      <c r="J1320" s="244"/>
      <c r="K1320" s="244"/>
      <c r="L1320" s="244"/>
      <c r="M1320" s="244"/>
      <c r="N1320" s="244"/>
      <c r="O1320" s="244"/>
      <c r="P1320" s="244"/>
      <c r="Q1320" s="244"/>
      <c r="R1320" s="244"/>
      <c r="S1320" s="244"/>
      <c r="T1320" s="244"/>
      <c r="U1320" s="244"/>
      <c r="V1320" s="245"/>
    </row>
    <row r="1321" spans="1:22" x14ac:dyDescent="0.3">
      <c r="A1321" s="233" t="s">
        <v>12</v>
      </c>
      <c r="B1321" s="234"/>
      <c r="C1321" s="234"/>
      <c r="D1321" s="234"/>
      <c r="E1321" s="234"/>
      <c r="F1321" s="234"/>
      <c r="G1321" s="234"/>
      <c r="H1321" s="234" t="s">
        <v>16</v>
      </c>
      <c r="I1321" s="234"/>
      <c r="J1321" s="234"/>
      <c r="K1321" s="234" t="s">
        <v>17</v>
      </c>
      <c r="L1321" s="234"/>
      <c r="M1321" s="234"/>
      <c r="N1321" s="234"/>
      <c r="O1321" s="234" t="s">
        <v>18</v>
      </c>
      <c r="P1321" s="234"/>
      <c r="Q1321" s="234"/>
      <c r="R1321" s="234" t="s">
        <v>19</v>
      </c>
      <c r="S1321" s="234"/>
      <c r="T1321" s="235" t="s">
        <v>20</v>
      </c>
      <c r="U1321" s="235"/>
      <c r="V1321" s="236"/>
    </row>
    <row r="1322" spans="1:22" x14ac:dyDescent="0.3">
      <c r="A1322" s="233"/>
      <c r="B1322" s="234"/>
      <c r="C1322" s="234"/>
      <c r="D1322" s="234"/>
      <c r="E1322" s="234"/>
      <c r="F1322" s="234"/>
      <c r="G1322" s="234"/>
      <c r="H1322" s="234"/>
      <c r="I1322" s="234"/>
      <c r="J1322" s="234"/>
      <c r="K1322" s="234"/>
      <c r="L1322" s="234"/>
      <c r="M1322" s="234"/>
      <c r="N1322" s="234"/>
      <c r="O1322" s="246"/>
      <c r="P1322" s="246"/>
      <c r="Q1322" s="246"/>
      <c r="R1322" s="258"/>
      <c r="S1322" s="258"/>
      <c r="T1322" s="235"/>
      <c r="U1322" s="235"/>
      <c r="V1322" s="236"/>
    </row>
    <row r="1323" spans="1:22" x14ac:dyDescent="0.3">
      <c r="A1323" s="233" t="s">
        <v>120</v>
      </c>
      <c r="B1323" s="234"/>
      <c r="C1323" s="234"/>
      <c r="D1323" s="234"/>
      <c r="E1323" s="234"/>
      <c r="F1323" s="234"/>
      <c r="G1323" s="234"/>
      <c r="H1323" s="234"/>
      <c r="I1323" s="234"/>
      <c r="J1323" s="234"/>
      <c r="K1323" s="234"/>
      <c r="L1323" s="234"/>
      <c r="M1323" s="234"/>
      <c r="N1323" s="234"/>
      <c r="O1323" s="246"/>
      <c r="P1323" s="246"/>
      <c r="Q1323" s="246"/>
      <c r="R1323" s="279">
        <v>0.03</v>
      </c>
      <c r="S1323" s="258"/>
      <c r="T1323" s="235">
        <f>+T1350*R1323</f>
        <v>501.57779999999991</v>
      </c>
      <c r="U1323" s="235"/>
      <c r="V1323" s="236"/>
    </row>
    <row r="1324" spans="1:22" x14ac:dyDescent="0.3">
      <c r="A1324" s="233"/>
      <c r="B1324" s="234"/>
      <c r="C1324" s="234"/>
      <c r="D1324" s="234"/>
      <c r="E1324" s="234"/>
      <c r="F1324" s="234"/>
      <c r="G1324" s="234"/>
      <c r="H1324" s="234"/>
      <c r="I1324" s="234"/>
      <c r="J1324" s="234"/>
      <c r="K1324" s="234"/>
      <c r="L1324" s="234"/>
      <c r="M1324" s="234"/>
      <c r="N1324" s="234"/>
      <c r="O1324" s="234"/>
      <c r="P1324" s="234"/>
      <c r="Q1324" s="234"/>
      <c r="R1324" s="234"/>
      <c r="S1324" s="234"/>
      <c r="T1324" s="235"/>
      <c r="U1324" s="235"/>
      <c r="V1324" s="236"/>
    </row>
    <row r="1325" spans="1:22" x14ac:dyDescent="0.3">
      <c r="A1325" s="237" t="s">
        <v>21</v>
      </c>
      <c r="B1325" s="238"/>
      <c r="C1325" s="238"/>
      <c r="D1325" s="238"/>
      <c r="E1325" s="238"/>
      <c r="F1325" s="238"/>
      <c r="G1325" s="238"/>
      <c r="H1325" s="238"/>
      <c r="I1325" s="238"/>
      <c r="J1325" s="238"/>
      <c r="K1325" s="238"/>
      <c r="L1325" s="238"/>
      <c r="M1325" s="238"/>
      <c r="N1325" s="238"/>
      <c r="O1325" s="238"/>
      <c r="P1325" s="238"/>
      <c r="Q1325" s="238"/>
      <c r="R1325" s="238"/>
      <c r="S1325" s="238"/>
      <c r="T1325" s="235">
        <f>T1323+T1322</f>
        <v>501.57779999999991</v>
      </c>
      <c r="U1325" s="235"/>
      <c r="V1325" s="236"/>
    </row>
    <row r="1326" spans="1:22" x14ac:dyDescent="0.3">
      <c r="A1326" s="12"/>
      <c r="B1326" s="13"/>
      <c r="C1326" s="13"/>
      <c r="D1326" s="13"/>
      <c r="E1326" s="13"/>
      <c r="F1326" s="13"/>
      <c r="G1326" s="13"/>
      <c r="H1326" s="13"/>
      <c r="I1326" s="13"/>
      <c r="J1326" s="13"/>
      <c r="K1326" s="13"/>
      <c r="L1326" s="13"/>
      <c r="M1326" s="13"/>
      <c r="N1326" s="13"/>
      <c r="O1326" s="13"/>
      <c r="P1326" s="13"/>
      <c r="Q1326" s="13"/>
      <c r="R1326" s="13"/>
      <c r="S1326" s="14"/>
      <c r="T1326" s="36"/>
      <c r="U1326" s="36"/>
      <c r="V1326" s="37"/>
    </row>
    <row r="1327" spans="1:22" x14ac:dyDescent="0.3">
      <c r="A1327" s="243" t="s">
        <v>22</v>
      </c>
      <c r="B1327" s="244"/>
      <c r="C1327" s="244"/>
      <c r="D1327" s="244"/>
      <c r="E1327" s="244"/>
      <c r="F1327" s="244"/>
      <c r="G1327" s="244"/>
      <c r="H1327" s="244"/>
      <c r="I1327" s="244"/>
      <c r="J1327" s="244"/>
      <c r="K1327" s="244"/>
      <c r="L1327" s="244"/>
      <c r="M1327" s="244"/>
      <c r="N1327" s="244"/>
      <c r="O1327" s="244"/>
      <c r="P1327" s="244"/>
      <c r="Q1327" s="244"/>
      <c r="R1327" s="244"/>
      <c r="S1327" s="244"/>
      <c r="T1327" s="244"/>
      <c r="U1327" s="244"/>
      <c r="V1327" s="245"/>
    </row>
    <row r="1328" spans="1:22" x14ac:dyDescent="0.3">
      <c r="A1328" s="259" t="s">
        <v>12</v>
      </c>
      <c r="B1328" s="260"/>
      <c r="C1328" s="260"/>
      <c r="D1328" s="260"/>
      <c r="E1328" s="260"/>
      <c r="F1328" s="260"/>
      <c r="G1328" s="260"/>
      <c r="H1328" s="260"/>
      <c r="I1328" s="260"/>
      <c r="J1328" s="260"/>
      <c r="K1328" s="260"/>
      <c r="L1328" s="260"/>
      <c r="M1328" s="260" t="s">
        <v>13</v>
      </c>
      <c r="N1328" s="260"/>
      <c r="O1328" s="260" t="s">
        <v>14</v>
      </c>
      <c r="P1328" s="260"/>
      <c r="Q1328" s="260" t="s">
        <v>23</v>
      </c>
      <c r="R1328" s="260"/>
      <c r="S1328" s="260"/>
      <c r="T1328" s="261" t="s">
        <v>24</v>
      </c>
      <c r="U1328" s="261"/>
      <c r="V1328" s="262"/>
    </row>
    <row r="1329" spans="1:22" x14ac:dyDescent="0.3">
      <c r="A1329" s="101" t="s">
        <v>170</v>
      </c>
      <c r="B1329" s="102"/>
      <c r="C1329" s="102"/>
      <c r="D1329" s="102"/>
      <c r="E1329" s="102"/>
      <c r="F1329" s="102"/>
      <c r="G1329" s="102"/>
      <c r="H1329" s="102"/>
      <c r="I1329" s="102"/>
      <c r="J1329" s="102"/>
      <c r="K1329" s="102"/>
      <c r="L1329" s="103"/>
      <c r="M1329" s="260" t="s">
        <v>166</v>
      </c>
      <c r="N1329" s="260"/>
      <c r="O1329" s="260">
        <v>1</v>
      </c>
      <c r="P1329" s="260"/>
      <c r="Q1329" s="252">
        <v>900</v>
      </c>
      <c r="R1329" s="253"/>
      <c r="S1329" s="254"/>
      <c r="T1329" s="261">
        <f>+Q1329*O1329</f>
        <v>900</v>
      </c>
      <c r="U1329" s="261"/>
      <c r="V1329" s="262"/>
    </row>
    <row r="1330" spans="1:22" x14ac:dyDescent="0.3">
      <c r="A1330" s="101" t="s">
        <v>171</v>
      </c>
      <c r="B1330" s="102"/>
      <c r="C1330" s="102"/>
      <c r="D1330" s="102"/>
      <c r="E1330" s="102"/>
      <c r="F1330" s="102"/>
      <c r="G1330" s="102"/>
      <c r="H1330" s="102"/>
      <c r="I1330" s="102"/>
      <c r="J1330" s="102"/>
      <c r="K1330" s="102"/>
      <c r="L1330" s="103"/>
      <c r="M1330" s="260" t="s">
        <v>167</v>
      </c>
      <c r="N1330" s="260"/>
      <c r="O1330" s="260">
        <v>0.1</v>
      </c>
      <c r="P1330" s="260"/>
      <c r="Q1330" s="252">
        <v>500</v>
      </c>
      <c r="R1330" s="253"/>
      <c r="S1330" s="254"/>
      <c r="T1330" s="261">
        <f>+Q1330*O1330</f>
        <v>50</v>
      </c>
      <c r="U1330" s="261"/>
      <c r="V1330" s="262"/>
    </row>
    <row r="1331" spans="1:22" x14ac:dyDescent="0.3">
      <c r="A1331" s="101" t="s">
        <v>172</v>
      </c>
      <c r="B1331" s="102"/>
      <c r="C1331" s="102"/>
      <c r="D1331" s="102"/>
      <c r="E1331" s="102"/>
      <c r="F1331" s="102"/>
      <c r="G1331" s="102"/>
      <c r="H1331" s="102"/>
      <c r="I1331" s="102"/>
      <c r="J1331" s="102"/>
      <c r="K1331" s="102"/>
      <c r="L1331" s="103"/>
      <c r="M1331" s="260" t="s">
        <v>168</v>
      </c>
      <c r="N1331" s="260"/>
      <c r="O1331" s="260">
        <v>1</v>
      </c>
      <c r="P1331" s="260"/>
      <c r="Q1331" s="252">
        <v>1400</v>
      </c>
      <c r="R1331" s="253"/>
      <c r="S1331" s="254"/>
      <c r="T1331" s="261">
        <f>+Q1331*O1331</f>
        <v>1400</v>
      </c>
      <c r="U1331" s="261"/>
      <c r="V1331" s="262"/>
    </row>
    <row r="1332" spans="1:22" x14ac:dyDescent="0.3">
      <c r="A1332" s="101" t="s">
        <v>136</v>
      </c>
      <c r="B1332" s="102"/>
      <c r="C1332" s="102"/>
      <c r="D1332" s="102"/>
      <c r="E1332" s="102"/>
      <c r="F1332" s="102"/>
      <c r="G1332" s="102"/>
      <c r="H1332" s="102"/>
      <c r="I1332" s="102"/>
      <c r="J1332" s="102"/>
      <c r="K1332" s="102"/>
      <c r="L1332" s="103"/>
      <c r="M1332" s="260" t="s">
        <v>164</v>
      </c>
      <c r="N1332" s="260"/>
      <c r="O1332" s="260">
        <v>8.0000000000000002E-3</v>
      </c>
      <c r="P1332" s="260"/>
      <c r="Q1332" s="252">
        <v>32900</v>
      </c>
      <c r="R1332" s="253"/>
      <c r="S1332" s="254"/>
      <c r="T1332" s="261">
        <f>+Q1332*O1332</f>
        <v>263.2</v>
      </c>
      <c r="U1332" s="261"/>
      <c r="V1332" s="262"/>
    </row>
    <row r="1333" spans="1:22" x14ac:dyDescent="0.3">
      <c r="A1333" s="101" t="s">
        <v>173</v>
      </c>
      <c r="B1333" s="102"/>
      <c r="C1333" s="102"/>
      <c r="D1333" s="102"/>
      <c r="E1333" s="102"/>
      <c r="F1333" s="102"/>
      <c r="G1333" s="102"/>
      <c r="H1333" s="102"/>
      <c r="I1333" s="102"/>
      <c r="J1333" s="102"/>
      <c r="K1333" s="102"/>
      <c r="L1333" s="103"/>
      <c r="M1333" s="250" t="s">
        <v>168</v>
      </c>
      <c r="N1333" s="251"/>
      <c r="O1333" s="260">
        <v>1</v>
      </c>
      <c r="P1333" s="260"/>
      <c r="Q1333" s="252">
        <v>443</v>
      </c>
      <c r="R1333" s="253"/>
      <c r="S1333" s="254"/>
      <c r="T1333" s="261">
        <f t="shared" ref="T1333:T1336" si="0">+Q1333*O1333</f>
        <v>443</v>
      </c>
      <c r="U1333" s="261"/>
      <c r="V1333" s="262"/>
    </row>
    <row r="1334" spans="1:22" x14ac:dyDescent="0.3">
      <c r="A1334" s="101" t="s">
        <v>174</v>
      </c>
      <c r="B1334" s="102"/>
      <c r="C1334" s="102"/>
      <c r="D1334" s="102"/>
      <c r="E1334" s="102"/>
      <c r="F1334" s="102"/>
      <c r="G1334" s="102"/>
      <c r="H1334" s="102"/>
      <c r="I1334" s="102"/>
      <c r="J1334" s="102"/>
      <c r="K1334" s="102"/>
      <c r="L1334" s="103"/>
      <c r="M1334" s="250" t="s">
        <v>168</v>
      </c>
      <c r="N1334" s="251"/>
      <c r="O1334" s="260">
        <v>3</v>
      </c>
      <c r="P1334" s="260"/>
      <c r="Q1334" s="252">
        <v>568</v>
      </c>
      <c r="R1334" s="253"/>
      <c r="S1334" s="254"/>
      <c r="T1334" s="261">
        <f t="shared" si="0"/>
        <v>1704</v>
      </c>
      <c r="U1334" s="261"/>
      <c r="V1334" s="262"/>
    </row>
    <row r="1335" spans="1:22" x14ac:dyDescent="0.3">
      <c r="A1335" s="101" t="s">
        <v>175</v>
      </c>
      <c r="B1335" s="102"/>
      <c r="C1335" s="102"/>
      <c r="D1335" s="102"/>
      <c r="E1335" s="102"/>
      <c r="F1335" s="102"/>
      <c r="G1335" s="102"/>
      <c r="H1335" s="102"/>
      <c r="I1335" s="102"/>
      <c r="J1335" s="102"/>
      <c r="K1335" s="102"/>
      <c r="L1335" s="103"/>
      <c r="M1335" s="250" t="s">
        <v>133</v>
      </c>
      <c r="N1335" s="251"/>
      <c r="O1335" s="260">
        <v>3</v>
      </c>
      <c r="P1335" s="260"/>
      <c r="Q1335" s="252">
        <v>2503</v>
      </c>
      <c r="R1335" s="253"/>
      <c r="S1335" s="254"/>
      <c r="T1335" s="261">
        <f t="shared" si="0"/>
        <v>7509</v>
      </c>
      <c r="U1335" s="261"/>
      <c r="V1335" s="262"/>
    </row>
    <row r="1336" spans="1:22" x14ac:dyDescent="0.3">
      <c r="A1336" s="101" t="s">
        <v>176</v>
      </c>
      <c r="B1336" s="102"/>
      <c r="C1336" s="102"/>
      <c r="D1336" s="102"/>
      <c r="E1336" s="102"/>
      <c r="F1336" s="102"/>
      <c r="G1336" s="102"/>
      <c r="H1336" s="102"/>
      <c r="I1336" s="102"/>
      <c r="J1336" s="102"/>
      <c r="K1336" s="102"/>
      <c r="L1336" s="103"/>
      <c r="M1336" s="250" t="s">
        <v>168</v>
      </c>
      <c r="N1336" s="251"/>
      <c r="O1336" s="260">
        <v>2</v>
      </c>
      <c r="P1336" s="260"/>
      <c r="Q1336" s="252">
        <v>393</v>
      </c>
      <c r="R1336" s="253"/>
      <c r="S1336" s="254"/>
      <c r="T1336" s="261">
        <f t="shared" si="0"/>
        <v>786</v>
      </c>
      <c r="U1336" s="261"/>
      <c r="V1336" s="262"/>
    </row>
    <row r="1337" spans="1:22" x14ac:dyDescent="0.3">
      <c r="A1337" s="101" t="s">
        <v>177</v>
      </c>
      <c r="B1337" s="102"/>
      <c r="C1337" s="102"/>
      <c r="D1337" s="102"/>
      <c r="E1337" s="102"/>
      <c r="F1337" s="102"/>
      <c r="G1337" s="102"/>
      <c r="H1337" s="102"/>
      <c r="I1337" s="102"/>
      <c r="J1337" s="102"/>
      <c r="K1337" s="102"/>
      <c r="L1337" s="103"/>
      <c r="M1337" s="260" t="s">
        <v>164</v>
      </c>
      <c r="N1337" s="260"/>
      <c r="O1337" s="260">
        <v>8.0000000000000002E-3</v>
      </c>
      <c r="P1337" s="260"/>
      <c r="Q1337" s="252">
        <v>110900</v>
      </c>
      <c r="R1337" s="253"/>
      <c r="S1337" s="254"/>
      <c r="T1337" s="261">
        <f t="shared" ref="T1337" si="1">+Q1337*O1337</f>
        <v>887.2</v>
      </c>
      <c r="U1337" s="261"/>
      <c r="V1337" s="262"/>
    </row>
    <row r="1338" spans="1:22" x14ac:dyDescent="0.3">
      <c r="A1338" s="101" t="str">
        <f t="shared" ref="A1338" si="2">+UPPER(W1338)</f>
        <v/>
      </c>
      <c r="B1338" s="102"/>
      <c r="C1338" s="102"/>
      <c r="D1338" s="102"/>
      <c r="E1338" s="102"/>
      <c r="F1338" s="102"/>
      <c r="G1338" s="102"/>
      <c r="H1338" s="102"/>
      <c r="I1338" s="102"/>
      <c r="J1338" s="102"/>
      <c r="K1338" s="102"/>
      <c r="L1338" s="103"/>
      <c r="M1338" s="260"/>
      <c r="N1338" s="260"/>
      <c r="O1338" s="260"/>
      <c r="P1338" s="260"/>
      <c r="Q1338" s="252"/>
      <c r="R1338" s="253"/>
      <c r="S1338" s="254"/>
      <c r="T1338" s="235"/>
      <c r="U1338" s="235"/>
      <c r="V1338" s="236"/>
    </row>
    <row r="1339" spans="1:22" x14ac:dyDescent="0.3">
      <c r="A1339" s="237" t="s">
        <v>21</v>
      </c>
      <c r="B1339" s="238"/>
      <c r="C1339" s="238"/>
      <c r="D1339" s="238"/>
      <c r="E1339" s="238"/>
      <c r="F1339" s="238"/>
      <c r="G1339" s="238"/>
      <c r="H1339" s="238"/>
      <c r="I1339" s="238"/>
      <c r="J1339" s="238"/>
      <c r="K1339" s="238"/>
      <c r="L1339" s="238"/>
      <c r="M1339" s="238"/>
      <c r="N1339" s="238"/>
      <c r="O1339" s="238"/>
      <c r="P1339" s="238"/>
      <c r="Q1339" s="238"/>
      <c r="R1339" s="238"/>
      <c r="S1339" s="238"/>
      <c r="T1339" s="235">
        <f>+SUM(T1329:V1338)</f>
        <v>13942.400000000001</v>
      </c>
      <c r="U1339" s="235"/>
      <c r="V1339" s="236"/>
    </row>
    <row r="1340" spans="1:22" x14ac:dyDescent="0.3">
      <c r="A1340" s="15"/>
      <c r="B1340" s="16"/>
      <c r="C1340" s="16"/>
      <c r="D1340" s="16"/>
      <c r="E1340" s="16"/>
      <c r="F1340" s="16"/>
      <c r="G1340" s="16"/>
      <c r="H1340" s="16"/>
      <c r="I1340" s="16"/>
      <c r="J1340" s="16"/>
      <c r="K1340" s="16"/>
      <c r="L1340" s="16"/>
      <c r="M1340" s="16"/>
      <c r="N1340" s="16"/>
      <c r="O1340" s="16"/>
      <c r="P1340" s="16"/>
      <c r="Q1340" s="16"/>
      <c r="R1340" s="16"/>
      <c r="S1340" s="14"/>
      <c r="T1340" s="36"/>
      <c r="U1340" s="36"/>
      <c r="V1340" s="37"/>
    </row>
    <row r="1341" spans="1:22" x14ac:dyDescent="0.3">
      <c r="A1341" s="243" t="s">
        <v>25</v>
      </c>
      <c r="B1341" s="244"/>
      <c r="C1341" s="244"/>
      <c r="D1341" s="244"/>
      <c r="E1341" s="244"/>
      <c r="F1341" s="244"/>
      <c r="G1341" s="244"/>
      <c r="H1341" s="244"/>
      <c r="I1341" s="244"/>
      <c r="J1341" s="244"/>
      <c r="K1341" s="244"/>
      <c r="L1341" s="244"/>
      <c r="M1341" s="244"/>
      <c r="N1341" s="244"/>
      <c r="O1341" s="244"/>
      <c r="P1341" s="244"/>
      <c r="Q1341" s="244"/>
      <c r="R1341" s="244"/>
      <c r="S1341" s="244"/>
      <c r="T1341" s="244"/>
      <c r="U1341" s="244"/>
      <c r="V1341" s="245"/>
    </row>
    <row r="1342" spans="1:22" x14ac:dyDescent="0.3">
      <c r="A1342" s="233" t="s">
        <v>26</v>
      </c>
      <c r="B1342" s="234"/>
      <c r="C1342" s="234"/>
      <c r="D1342" s="234"/>
      <c r="E1342" s="234"/>
      <c r="F1342" s="234"/>
      <c r="G1342" s="234"/>
      <c r="H1342" s="234"/>
      <c r="I1342" s="234"/>
      <c r="J1342" s="234"/>
      <c r="K1342" s="234" t="s">
        <v>27</v>
      </c>
      <c r="L1342" s="234"/>
      <c r="M1342" s="234" t="s">
        <v>28</v>
      </c>
      <c r="N1342" s="234"/>
      <c r="O1342" s="234" t="s">
        <v>29</v>
      </c>
      <c r="P1342" s="234"/>
      <c r="Q1342" s="234"/>
      <c r="R1342" s="234" t="s">
        <v>30</v>
      </c>
      <c r="S1342" s="234"/>
      <c r="T1342" s="235" t="s">
        <v>20</v>
      </c>
      <c r="U1342" s="235"/>
      <c r="V1342" s="236"/>
    </row>
    <row r="1343" spans="1:22" x14ac:dyDescent="0.3">
      <c r="A1343" s="233"/>
      <c r="B1343" s="234"/>
      <c r="C1343" s="234"/>
      <c r="D1343" s="234"/>
      <c r="E1343" s="234"/>
      <c r="F1343" s="234"/>
      <c r="G1343" s="234"/>
      <c r="H1343" s="234"/>
      <c r="I1343" s="234"/>
      <c r="J1343" s="234"/>
      <c r="K1343" s="234"/>
      <c r="L1343" s="234"/>
      <c r="M1343" s="234"/>
      <c r="N1343" s="234"/>
      <c r="O1343" s="234"/>
      <c r="P1343" s="234"/>
      <c r="Q1343" s="234"/>
      <c r="R1343" s="234"/>
      <c r="S1343" s="234"/>
      <c r="T1343" s="235"/>
      <c r="U1343" s="235"/>
      <c r="V1343" s="236"/>
    </row>
    <row r="1344" spans="1:22" x14ac:dyDescent="0.3">
      <c r="A1344" s="233"/>
      <c r="B1344" s="234"/>
      <c r="C1344" s="234"/>
      <c r="D1344" s="234"/>
      <c r="E1344" s="234"/>
      <c r="F1344" s="234"/>
      <c r="G1344" s="234"/>
      <c r="H1344" s="234"/>
      <c r="I1344" s="234"/>
      <c r="J1344" s="234"/>
      <c r="K1344" s="234"/>
      <c r="L1344" s="234"/>
      <c r="M1344" s="234"/>
      <c r="N1344" s="234"/>
      <c r="O1344" s="234"/>
      <c r="P1344" s="234"/>
      <c r="Q1344" s="234"/>
      <c r="R1344" s="234"/>
      <c r="S1344" s="234"/>
      <c r="T1344" s="235"/>
      <c r="U1344" s="235"/>
      <c r="V1344" s="236"/>
    </row>
    <row r="1345" spans="1:25" x14ac:dyDescent="0.3">
      <c r="A1345" s="233"/>
      <c r="B1345" s="234"/>
      <c r="C1345" s="234"/>
      <c r="D1345" s="234"/>
      <c r="E1345" s="234"/>
      <c r="F1345" s="234"/>
      <c r="G1345" s="234"/>
      <c r="H1345" s="234"/>
      <c r="I1345" s="234"/>
      <c r="J1345" s="234"/>
      <c r="K1345" s="234"/>
      <c r="L1345" s="234"/>
      <c r="M1345" s="234"/>
      <c r="N1345" s="234"/>
      <c r="O1345" s="234"/>
      <c r="P1345" s="234"/>
      <c r="Q1345" s="234"/>
      <c r="R1345" s="234"/>
      <c r="S1345" s="234"/>
      <c r="T1345" s="235"/>
      <c r="U1345" s="235"/>
      <c r="V1345" s="236"/>
    </row>
    <row r="1346" spans="1:25" x14ac:dyDescent="0.3">
      <c r="A1346" s="237" t="s">
        <v>21</v>
      </c>
      <c r="B1346" s="238"/>
      <c r="C1346" s="238"/>
      <c r="D1346" s="238"/>
      <c r="E1346" s="238"/>
      <c r="F1346" s="238"/>
      <c r="G1346" s="238"/>
      <c r="H1346" s="238"/>
      <c r="I1346" s="238"/>
      <c r="J1346" s="238"/>
      <c r="K1346" s="238"/>
      <c r="L1346" s="238"/>
      <c r="M1346" s="238"/>
      <c r="N1346" s="238"/>
      <c r="O1346" s="238"/>
      <c r="P1346" s="238"/>
      <c r="Q1346" s="238"/>
      <c r="R1346" s="238"/>
      <c r="S1346" s="238"/>
      <c r="T1346" s="235">
        <f>+T1343</f>
        <v>0</v>
      </c>
      <c r="U1346" s="235"/>
      <c r="V1346" s="236"/>
    </row>
    <row r="1347" spans="1:25" x14ac:dyDescent="0.3">
      <c r="A1347" s="12"/>
      <c r="B1347" s="13"/>
      <c r="C1347" s="13"/>
      <c r="D1347" s="13"/>
      <c r="E1347" s="13"/>
      <c r="F1347" s="13"/>
      <c r="G1347" s="13"/>
      <c r="H1347" s="13"/>
      <c r="I1347" s="13"/>
      <c r="J1347" s="13"/>
      <c r="K1347" s="13"/>
      <c r="L1347" s="13"/>
      <c r="M1347" s="13"/>
      <c r="N1347" s="13"/>
      <c r="O1347" s="13"/>
      <c r="P1347" s="13"/>
      <c r="Q1347" s="13"/>
      <c r="R1347" s="13"/>
      <c r="S1347" s="14"/>
      <c r="T1347" s="36"/>
      <c r="U1347" s="36"/>
      <c r="V1347" s="37"/>
    </row>
    <row r="1348" spans="1:25" x14ac:dyDescent="0.3">
      <c r="A1348" s="243" t="s">
        <v>31</v>
      </c>
      <c r="B1348" s="244"/>
      <c r="C1348" s="244"/>
      <c r="D1348" s="244"/>
      <c r="E1348" s="244"/>
      <c r="F1348" s="244"/>
      <c r="G1348" s="244"/>
      <c r="H1348" s="244"/>
      <c r="I1348" s="244"/>
      <c r="J1348" s="244"/>
      <c r="K1348" s="244"/>
      <c r="L1348" s="244"/>
      <c r="M1348" s="244"/>
      <c r="N1348" s="244"/>
      <c r="O1348" s="244"/>
      <c r="P1348" s="244"/>
      <c r="Q1348" s="244"/>
      <c r="R1348" s="244"/>
      <c r="S1348" s="244"/>
      <c r="T1348" s="244"/>
      <c r="U1348" s="244"/>
      <c r="V1348" s="245"/>
    </row>
    <row r="1349" spans="1:25" x14ac:dyDescent="0.3">
      <c r="A1349" s="233" t="s">
        <v>32</v>
      </c>
      <c r="B1349" s="234"/>
      <c r="C1349" s="234"/>
      <c r="D1349" s="234"/>
      <c r="E1349" s="234"/>
      <c r="F1349" s="234"/>
      <c r="G1349" s="234"/>
      <c r="H1349" s="234"/>
      <c r="I1349" s="234"/>
      <c r="J1349" s="234" t="s">
        <v>33</v>
      </c>
      <c r="K1349" s="234"/>
      <c r="L1349" s="234" t="s">
        <v>34</v>
      </c>
      <c r="M1349" s="234"/>
      <c r="N1349" s="234" t="s">
        <v>54</v>
      </c>
      <c r="O1349" s="234"/>
      <c r="P1349" s="234"/>
      <c r="Q1349" s="234" t="s">
        <v>19</v>
      </c>
      <c r="R1349" s="234"/>
      <c r="S1349" s="234"/>
      <c r="T1349" s="235" t="s">
        <v>20</v>
      </c>
      <c r="U1349" s="235"/>
      <c r="V1349" s="236"/>
    </row>
    <row r="1350" spans="1:25" x14ac:dyDescent="0.3">
      <c r="A1350" s="233" t="s">
        <v>42</v>
      </c>
      <c r="B1350" s="234"/>
      <c r="C1350" s="234"/>
      <c r="D1350" s="234"/>
      <c r="E1350" s="234"/>
      <c r="F1350" s="234"/>
      <c r="G1350" s="234"/>
      <c r="H1350" s="234"/>
      <c r="I1350" s="234"/>
      <c r="J1350" s="246">
        <v>171314.64448972844</v>
      </c>
      <c r="K1350" s="246"/>
      <c r="L1350" s="234">
        <v>1.8157000000000001</v>
      </c>
      <c r="M1350" s="234"/>
      <c r="N1350" s="235">
        <v>38882</v>
      </c>
      <c r="O1350" s="235"/>
      <c r="P1350" s="235"/>
      <c r="Q1350" s="234">
        <v>0.43</v>
      </c>
      <c r="R1350" s="234"/>
      <c r="S1350" s="234"/>
      <c r="T1350" s="235">
        <f>+Q1350*N1350</f>
        <v>16719.259999999998</v>
      </c>
      <c r="U1350" s="235"/>
      <c r="V1350" s="236"/>
    </row>
    <row r="1351" spans="1:25" x14ac:dyDescent="0.3">
      <c r="A1351" s="233"/>
      <c r="B1351" s="234"/>
      <c r="C1351" s="234"/>
      <c r="D1351" s="234"/>
      <c r="E1351" s="234"/>
      <c r="F1351" s="234"/>
      <c r="G1351" s="234"/>
      <c r="H1351" s="234"/>
      <c r="I1351" s="234"/>
      <c r="J1351" s="234"/>
      <c r="K1351" s="234"/>
      <c r="L1351" s="234"/>
      <c r="M1351" s="234"/>
      <c r="N1351" s="234"/>
      <c r="O1351" s="234"/>
      <c r="P1351" s="234"/>
      <c r="Q1351" s="234"/>
      <c r="R1351" s="234"/>
      <c r="S1351" s="234"/>
      <c r="T1351" s="235"/>
      <c r="U1351" s="235"/>
      <c r="V1351" s="236"/>
    </row>
    <row r="1352" spans="1:25" x14ac:dyDescent="0.3">
      <c r="A1352" s="233"/>
      <c r="B1352" s="234"/>
      <c r="C1352" s="234"/>
      <c r="D1352" s="234"/>
      <c r="E1352" s="234"/>
      <c r="F1352" s="234"/>
      <c r="G1352" s="234"/>
      <c r="H1352" s="234"/>
      <c r="I1352" s="234"/>
      <c r="J1352" s="234"/>
      <c r="K1352" s="234"/>
      <c r="L1352" s="234"/>
      <c r="M1352" s="234"/>
      <c r="N1352" s="234"/>
      <c r="O1352" s="234"/>
      <c r="P1352" s="234"/>
      <c r="Q1352" s="234"/>
      <c r="R1352" s="234"/>
      <c r="S1352" s="234"/>
      <c r="T1352" s="235"/>
      <c r="U1352" s="235"/>
      <c r="V1352" s="236"/>
    </row>
    <row r="1353" spans="1:25" x14ac:dyDescent="0.3">
      <c r="A1353" s="237" t="s">
        <v>21</v>
      </c>
      <c r="B1353" s="238"/>
      <c r="C1353" s="238"/>
      <c r="D1353" s="238"/>
      <c r="E1353" s="238"/>
      <c r="F1353" s="238"/>
      <c r="G1353" s="238"/>
      <c r="H1353" s="238"/>
      <c r="I1353" s="238"/>
      <c r="J1353" s="238"/>
      <c r="K1353" s="238"/>
      <c r="L1353" s="238"/>
      <c r="M1353" s="238"/>
      <c r="N1353" s="238"/>
      <c r="O1353" s="238"/>
      <c r="P1353" s="238"/>
      <c r="Q1353" s="238"/>
      <c r="R1353" s="238"/>
      <c r="S1353" s="238"/>
      <c r="T1353" s="235">
        <f>+T1350</f>
        <v>16719.259999999998</v>
      </c>
      <c r="U1353" s="235"/>
      <c r="V1353" s="236"/>
    </row>
    <row r="1354" spans="1:25" ht="14.5" x14ac:dyDescent="0.35">
      <c r="A1354" s="239" t="s">
        <v>35</v>
      </c>
      <c r="B1354" s="240"/>
      <c r="C1354" s="240"/>
      <c r="D1354" s="240"/>
      <c r="E1354" s="240"/>
      <c r="F1354" s="240"/>
      <c r="G1354" s="240"/>
      <c r="H1354" s="240"/>
      <c r="I1354" s="240"/>
      <c r="J1354" s="240"/>
      <c r="K1354" s="240"/>
      <c r="L1354" s="240"/>
      <c r="M1354" s="240"/>
      <c r="N1354" s="240"/>
      <c r="O1354" s="240"/>
      <c r="P1354" s="240"/>
      <c r="Q1354" s="240"/>
      <c r="R1354" s="240"/>
      <c r="S1354" s="240"/>
      <c r="T1354" s="241">
        <f>ROUND(T1353+T1346+T1339+T1325,0)</f>
        <v>31163</v>
      </c>
      <c r="U1354" s="241"/>
      <c r="V1354" s="242"/>
    </row>
    <row r="1355" spans="1:25" ht="14.5" x14ac:dyDescent="0.35">
      <c r="A1355" s="19" t="s">
        <v>36</v>
      </c>
      <c r="B1355" s="44">
        <f>+'CARGA PRESTACIONAL'!$E$40</f>
        <v>0.26950000000000002</v>
      </c>
      <c r="C1355" s="20"/>
      <c r="D1355" s="21"/>
      <c r="E1355" s="22"/>
      <c r="F1355" s="20"/>
      <c r="G1355" s="20"/>
      <c r="H1355" s="20"/>
      <c r="I1355" s="20"/>
      <c r="J1355" s="20"/>
      <c r="K1355" s="20"/>
      <c r="L1355" s="20"/>
      <c r="M1355" s="21"/>
      <c r="N1355" s="23"/>
      <c r="O1355" s="23"/>
      <c r="P1355" s="23"/>
      <c r="Q1355" s="23"/>
      <c r="R1355" s="23"/>
      <c r="S1355" s="23" t="s">
        <v>37</v>
      </c>
      <c r="T1355" s="241">
        <f>+T1354*B1355</f>
        <v>8398.4285</v>
      </c>
      <c r="U1355" s="241"/>
      <c r="V1355" s="242"/>
    </row>
    <row r="1356" spans="1:25" ht="14.5" x14ac:dyDescent="0.35">
      <c r="A1356" s="226" t="s">
        <v>38</v>
      </c>
      <c r="B1356" s="227"/>
      <c r="C1356" s="227"/>
      <c r="D1356" s="227"/>
      <c r="E1356" s="227"/>
      <c r="F1356" s="227"/>
      <c r="G1356" s="227"/>
      <c r="H1356" s="227"/>
      <c r="I1356" s="227"/>
      <c r="J1356" s="227"/>
      <c r="K1356" s="227"/>
      <c r="L1356" s="227"/>
      <c r="M1356" s="227"/>
      <c r="N1356" s="227"/>
      <c r="O1356" s="227"/>
      <c r="P1356" s="227"/>
      <c r="Q1356" s="227"/>
      <c r="R1356" s="227"/>
      <c r="S1356" s="227"/>
      <c r="T1356" s="228">
        <f>+T1355+T1354</f>
        <v>39561.428500000002</v>
      </c>
      <c r="U1356" s="228"/>
      <c r="V1356" s="229"/>
    </row>
    <row r="1357" spans="1:25" ht="14.5" x14ac:dyDescent="0.35">
      <c r="A1357" s="226" t="s">
        <v>39</v>
      </c>
      <c r="B1357" s="227"/>
      <c r="C1357" s="227"/>
      <c r="D1357" s="227"/>
      <c r="E1357" s="227"/>
      <c r="F1357" s="227"/>
      <c r="G1357" s="227"/>
      <c r="H1357" s="227"/>
      <c r="I1357" s="227"/>
      <c r="J1357" s="227"/>
      <c r="K1357" s="227"/>
      <c r="L1357" s="227"/>
      <c r="M1357" s="227"/>
      <c r="N1357" s="227"/>
      <c r="O1357" s="227"/>
      <c r="P1357" s="227"/>
      <c r="Q1357" s="227"/>
      <c r="R1357" s="227"/>
      <c r="S1357" s="227"/>
      <c r="T1357" s="228">
        <f>ROUND(T1356*T1318,0)</f>
        <v>118684</v>
      </c>
      <c r="U1357" s="228"/>
      <c r="V1357" s="229"/>
    </row>
    <row r="1358" spans="1:25" ht="14.5" x14ac:dyDescent="0.35">
      <c r="A1358" s="24"/>
      <c r="B1358" s="52"/>
      <c r="C1358" s="52"/>
      <c r="D1358" s="52"/>
      <c r="E1358" s="52"/>
      <c r="F1358" s="52"/>
      <c r="G1358" s="52"/>
      <c r="H1358" s="52"/>
      <c r="I1358" s="52"/>
      <c r="J1358" s="52"/>
      <c r="K1358" s="52"/>
      <c r="L1358" s="52"/>
      <c r="M1358" s="52"/>
      <c r="N1358" s="52"/>
      <c r="O1358" s="52"/>
      <c r="P1358" s="52"/>
      <c r="Q1358" s="52"/>
      <c r="R1358" s="52"/>
      <c r="S1358" s="52"/>
      <c r="T1358" s="53"/>
      <c r="U1358" s="53"/>
      <c r="V1358" s="38"/>
    </row>
    <row r="1359" spans="1:25" ht="24" customHeight="1" x14ac:dyDescent="0.3">
      <c r="A1359" s="230" t="s">
        <v>348</v>
      </c>
      <c r="B1359" s="231"/>
      <c r="C1359" s="231"/>
      <c r="D1359" s="231"/>
      <c r="E1359" s="231"/>
      <c r="F1359" s="231"/>
      <c r="G1359" s="231"/>
      <c r="H1359" s="231"/>
      <c r="I1359" s="231"/>
      <c r="J1359" s="231"/>
      <c r="K1359" s="231"/>
      <c r="L1359" s="231"/>
      <c r="M1359" s="231"/>
      <c r="N1359" s="231"/>
      <c r="O1359" s="231"/>
      <c r="P1359" s="231"/>
      <c r="Q1359" s="231"/>
      <c r="R1359" s="231"/>
      <c r="S1359" s="231"/>
      <c r="T1359" s="231"/>
      <c r="U1359" s="231"/>
      <c r="V1359" s="232"/>
      <c r="W1359" s="7"/>
      <c r="X1359" s="7"/>
      <c r="Y1359" s="46"/>
    </row>
    <row r="1360" spans="1:25" x14ac:dyDescent="0.3">
      <c r="A1360" s="25"/>
      <c r="B1360" s="26"/>
      <c r="C1360" s="26"/>
      <c r="D1360" s="26"/>
      <c r="E1360" s="26"/>
      <c r="F1360" s="26"/>
      <c r="G1360" s="26"/>
      <c r="H1360" s="26"/>
      <c r="I1360" s="26"/>
      <c r="J1360" s="26"/>
      <c r="K1360" s="26"/>
      <c r="L1360" s="26"/>
      <c r="M1360" s="26"/>
      <c r="N1360" s="26"/>
      <c r="O1360" s="26"/>
      <c r="P1360" s="26"/>
      <c r="Q1360" s="26"/>
      <c r="R1360" s="26"/>
      <c r="S1360" s="27"/>
      <c r="T1360" s="54"/>
      <c r="U1360" s="54"/>
      <c r="V1360" s="40"/>
      <c r="W1360" s="7"/>
      <c r="X1360" s="7"/>
      <c r="Y1360" s="7"/>
    </row>
    <row r="1361" spans="1:25" ht="22.5" customHeight="1" x14ac:dyDescent="0.3">
      <c r="A1361" s="25"/>
      <c r="B1361" s="26"/>
      <c r="C1361" s="26"/>
      <c r="D1361" s="55"/>
      <c r="E1361" s="28" t="s">
        <v>40</v>
      </c>
      <c r="F1361" s="29"/>
      <c r="G1361" s="29"/>
      <c r="H1361" s="29"/>
      <c r="I1361" s="29"/>
      <c r="J1361" s="29"/>
      <c r="K1361" s="29"/>
      <c r="L1361" s="29"/>
      <c r="M1361" s="30"/>
      <c r="N1361" s="56"/>
      <c r="O1361" s="56"/>
      <c r="P1361" s="26"/>
      <c r="Q1361" s="26"/>
      <c r="R1361" s="26"/>
      <c r="S1361" s="27"/>
      <c r="T1361" s="54"/>
      <c r="U1361" s="54"/>
      <c r="V1361" s="40"/>
      <c r="W1361" s="7"/>
      <c r="X1361" s="7"/>
      <c r="Y1361" s="47"/>
    </row>
    <row r="1362" spans="1:25" x14ac:dyDescent="0.3">
      <c r="A1362" s="25"/>
      <c r="B1362" s="26"/>
      <c r="C1362" s="26"/>
      <c r="D1362" s="55"/>
      <c r="E1362" s="57"/>
      <c r="F1362" s="58"/>
      <c r="G1362" s="156" t="s">
        <v>344</v>
      </c>
      <c r="H1362" s="156"/>
      <c r="I1362" s="156"/>
      <c r="J1362" s="156"/>
      <c r="K1362" s="58"/>
      <c r="L1362" s="58"/>
      <c r="M1362" s="56"/>
      <c r="N1362" s="56"/>
      <c r="O1362" s="56"/>
      <c r="P1362" s="26"/>
      <c r="Q1362" s="26"/>
      <c r="R1362" s="26"/>
      <c r="S1362" s="27"/>
      <c r="T1362" s="54"/>
      <c r="U1362" s="54"/>
      <c r="V1362" s="40"/>
      <c r="W1362" s="7"/>
      <c r="X1362" s="7"/>
      <c r="Y1362" s="7"/>
    </row>
    <row r="1363" spans="1:25" x14ac:dyDescent="0.3">
      <c r="A1363" s="25"/>
      <c r="B1363" s="26"/>
      <c r="C1363" s="26"/>
      <c r="D1363" s="26"/>
      <c r="E1363" s="225" t="s">
        <v>349</v>
      </c>
      <c r="F1363" s="225"/>
      <c r="G1363" s="225"/>
      <c r="H1363" s="225"/>
      <c r="I1363" s="225"/>
      <c r="J1363" s="225"/>
      <c r="K1363" s="225"/>
      <c r="L1363" s="225"/>
      <c r="M1363" s="225"/>
      <c r="N1363" s="31"/>
      <c r="O1363" s="31"/>
      <c r="P1363" s="26"/>
      <c r="Q1363" s="26"/>
      <c r="R1363" s="26"/>
      <c r="S1363" s="27"/>
      <c r="T1363" s="54"/>
      <c r="U1363" s="54"/>
      <c r="V1363" s="40"/>
      <c r="W1363" s="7"/>
      <c r="X1363" s="7"/>
      <c r="Y1363" s="7"/>
    </row>
    <row r="1364" spans="1:25" ht="13.5" thickBot="1" x14ac:dyDescent="0.35">
      <c r="A1364" s="59"/>
      <c r="B1364" s="60"/>
      <c r="C1364" s="32"/>
      <c r="D1364" s="32"/>
      <c r="E1364" s="32"/>
      <c r="F1364" s="61"/>
      <c r="G1364" s="61"/>
      <c r="H1364" s="61"/>
      <c r="I1364" s="61"/>
      <c r="J1364" s="61"/>
      <c r="K1364" s="61"/>
      <c r="L1364" s="32"/>
      <c r="M1364" s="32"/>
      <c r="N1364" s="32"/>
      <c r="O1364" s="32"/>
      <c r="P1364" s="32"/>
      <c r="Q1364" s="32"/>
      <c r="R1364" s="32"/>
      <c r="S1364" s="32"/>
      <c r="T1364" s="62"/>
      <c r="U1364" s="62"/>
      <c r="V1364" s="42"/>
    </row>
    <row r="1365" spans="1:25" ht="13.5" thickBot="1" x14ac:dyDescent="0.35"/>
    <row r="1366" spans="1:25" x14ac:dyDescent="0.3">
      <c r="A1366" s="280"/>
      <c r="B1366" s="281"/>
      <c r="C1366" s="281"/>
      <c r="D1366" s="282"/>
      <c r="E1366" s="289" t="s">
        <v>0</v>
      </c>
      <c r="F1366" s="290"/>
      <c r="G1366" s="290"/>
      <c r="H1366" s="290"/>
      <c r="I1366" s="290"/>
      <c r="J1366" s="290"/>
      <c r="K1366" s="290"/>
      <c r="L1366" s="290"/>
      <c r="M1366" s="290"/>
      <c r="N1366" s="290"/>
      <c r="O1366" s="290"/>
      <c r="P1366" s="290"/>
      <c r="Q1366" s="290"/>
      <c r="R1366" s="290"/>
      <c r="S1366" s="291"/>
      <c r="T1366" s="295" t="s">
        <v>41</v>
      </c>
      <c r="U1366" s="296"/>
      <c r="V1366" s="297"/>
    </row>
    <row r="1367" spans="1:25" ht="19.5" customHeight="1" thickBot="1" x14ac:dyDescent="0.35">
      <c r="A1367" s="283"/>
      <c r="B1367" s="284"/>
      <c r="C1367" s="284"/>
      <c r="D1367" s="285"/>
      <c r="E1367" s="292"/>
      <c r="F1367" s="293"/>
      <c r="G1367" s="293"/>
      <c r="H1367" s="293"/>
      <c r="I1367" s="293"/>
      <c r="J1367" s="293"/>
      <c r="K1367" s="293"/>
      <c r="L1367" s="293"/>
      <c r="M1367" s="293"/>
      <c r="N1367" s="293"/>
      <c r="O1367" s="293"/>
      <c r="P1367" s="293"/>
      <c r="Q1367" s="293"/>
      <c r="R1367" s="293"/>
      <c r="S1367" s="294"/>
      <c r="T1367" s="298"/>
      <c r="U1367" s="299"/>
      <c r="V1367" s="300"/>
    </row>
    <row r="1368" spans="1:25" ht="15" thickBot="1" x14ac:dyDescent="0.4">
      <c r="A1368" s="283"/>
      <c r="B1368" s="284"/>
      <c r="C1368" s="284"/>
      <c r="D1368" s="285"/>
      <c r="E1368" s="301"/>
      <c r="F1368" s="302"/>
      <c r="G1368" s="302"/>
      <c r="H1368" s="302"/>
      <c r="I1368" s="302"/>
      <c r="J1368" s="302"/>
      <c r="K1368" s="302"/>
      <c r="L1368" s="302"/>
      <c r="M1368" s="302"/>
      <c r="N1368" s="302"/>
      <c r="O1368" s="302"/>
      <c r="P1368" s="302"/>
      <c r="Q1368" s="302"/>
      <c r="R1368" s="302"/>
      <c r="S1368" s="302"/>
      <c r="T1368" s="302"/>
      <c r="U1368" s="302"/>
      <c r="V1368" s="303"/>
    </row>
    <row r="1369" spans="1:25" ht="15" thickBot="1" x14ac:dyDescent="0.35">
      <c r="A1369" s="283"/>
      <c r="B1369" s="284"/>
      <c r="C1369" s="284"/>
      <c r="D1369" s="285"/>
      <c r="E1369" s="304" t="s">
        <v>360</v>
      </c>
      <c r="F1369" s="305"/>
      <c r="G1369" s="305"/>
      <c r="H1369" s="305"/>
      <c r="I1369" s="305"/>
      <c r="J1369" s="305"/>
      <c r="K1369" s="305"/>
      <c r="L1369" s="305"/>
      <c r="M1369" s="305"/>
      <c r="N1369" s="305"/>
      <c r="O1369" s="305"/>
      <c r="P1369" s="305"/>
      <c r="Q1369" s="305"/>
      <c r="R1369" s="305"/>
      <c r="S1369" s="305"/>
      <c r="T1369" s="305"/>
      <c r="U1369" s="305"/>
      <c r="V1369" s="306"/>
    </row>
    <row r="1370" spans="1:25" ht="15" thickBot="1" x14ac:dyDescent="0.35">
      <c r="A1370" s="286"/>
      <c r="B1370" s="287"/>
      <c r="C1370" s="287"/>
      <c r="D1370" s="288"/>
      <c r="E1370" s="307"/>
      <c r="F1370" s="308"/>
      <c r="G1370" s="308"/>
      <c r="H1370" s="308"/>
      <c r="I1370" s="308"/>
      <c r="J1370" s="308"/>
      <c r="K1370" s="308"/>
      <c r="L1370" s="308"/>
      <c r="M1370" s="308"/>
      <c r="N1370" s="308"/>
      <c r="O1370" s="308"/>
      <c r="P1370" s="308"/>
      <c r="Q1370" s="308"/>
      <c r="R1370" s="308"/>
      <c r="S1370" s="308"/>
      <c r="T1370" s="308"/>
      <c r="U1370" s="308"/>
      <c r="V1370" s="309"/>
    </row>
    <row r="1371" spans="1:25" ht="14.5" x14ac:dyDescent="0.35">
      <c r="A1371" s="310" t="s">
        <v>1</v>
      </c>
      <c r="B1371" s="311"/>
      <c r="C1371" s="311"/>
      <c r="D1371" s="311"/>
      <c r="E1371" s="311"/>
      <c r="F1371" s="311"/>
      <c r="G1371" s="311"/>
      <c r="H1371" s="311"/>
      <c r="I1371" s="311"/>
      <c r="J1371" s="311"/>
      <c r="K1371" s="311"/>
      <c r="L1371" s="311"/>
      <c r="M1371" s="311"/>
      <c r="N1371" s="311"/>
      <c r="O1371" s="311"/>
      <c r="P1371" s="311"/>
      <c r="Q1371" s="311"/>
      <c r="R1371" s="311"/>
      <c r="S1371" s="311"/>
      <c r="T1371" s="311"/>
      <c r="U1371" s="311"/>
      <c r="V1371" s="312"/>
    </row>
    <row r="1372" spans="1:25" x14ac:dyDescent="0.3">
      <c r="A1372" s="313" t="s">
        <v>2</v>
      </c>
      <c r="B1372" s="314"/>
      <c r="C1372" s="314"/>
      <c r="D1372" s="314"/>
      <c r="E1372" s="5" t="s">
        <v>3</v>
      </c>
      <c r="F1372" s="6"/>
      <c r="G1372" s="6"/>
      <c r="H1372" s="6"/>
      <c r="I1372" s="6"/>
      <c r="J1372" s="315" t="s">
        <v>4</v>
      </c>
      <c r="K1372" s="315"/>
      <c r="L1372" s="315"/>
      <c r="M1372" s="315"/>
      <c r="N1372" s="315"/>
      <c r="O1372" s="315"/>
      <c r="P1372" s="315" t="s">
        <v>5</v>
      </c>
      <c r="Q1372" s="315"/>
      <c r="R1372" s="315"/>
      <c r="S1372" s="315"/>
      <c r="T1372" s="315"/>
      <c r="U1372" s="315"/>
      <c r="V1372" s="316"/>
    </row>
    <row r="1373" spans="1:25" ht="39.75" customHeight="1" x14ac:dyDescent="0.3">
      <c r="A1373" s="317" t="s">
        <v>6</v>
      </c>
      <c r="B1373" s="318"/>
      <c r="C1373" s="318"/>
      <c r="D1373" s="319"/>
      <c r="E1373" s="320" t="s">
        <v>359</v>
      </c>
      <c r="F1373" s="320"/>
      <c r="G1373" s="320"/>
      <c r="H1373" s="320"/>
      <c r="I1373" s="320"/>
      <c r="J1373" s="320"/>
      <c r="K1373" s="320"/>
      <c r="L1373" s="320"/>
      <c r="M1373" s="320"/>
      <c r="N1373" s="320"/>
      <c r="O1373" s="320"/>
      <c r="P1373" s="320"/>
      <c r="Q1373" s="320"/>
      <c r="R1373" s="320"/>
      <c r="S1373" s="320"/>
      <c r="T1373" s="320"/>
      <c r="U1373" s="320"/>
      <c r="V1373" s="321"/>
    </row>
    <row r="1374" spans="1:25" x14ac:dyDescent="0.3">
      <c r="A1374" s="322" t="s">
        <v>7</v>
      </c>
      <c r="B1374" s="323"/>
      <c r="C1374" s="323"/>
      <c r="D1374" s="323"/>
      <c r="E1374" s="324"/>
      <c r="F1374" s="324"/>
      <c r="G1374" s="324"/>
      <c r="H1374" s="324"/>
      <c r="I1374" s="324"/>
      <c r="J1374" s="324"/>
      <c r="K1374" s="324"/>
      <c r="L1374" s="324"/>
      <c r="M1374" s="324"/>
      <c r="N1374" s="324"/>
      <c r="O1374" s="324"/>
      <c r="P1374" s="324"/>
      <c r="Q1374" s="324"/>
      <c r="R1374" s="324"/>
      <c r="S1374" s="324"/>
      <c r="T1374" s="324"/>
      <c r="U1374" s="324"/>
      <c r="V1374" s="325"/>
    </row>
    <row r="1375" spans="1:25" x14ac:dyDescent="0.3">
      <c r="A1375" s="322" t="s">
        <v>8</v>
      </c>
      <c r="B1375" s="323"/>
      <c r="C1375" s="323"/>
      <c r="D1375" s="323"/>
      <c r="E1375" s="324"/>
      <c r="F1375" s="324"/>
      <c r="G1375" s="324"/>
      <c r="H1375" s="324"/>
      <c r="I1375" s="324"/>
      <c r="J1375" s="324"/>
      <c r="K1375" s="324"/>
      <c r="L1375" s="324"/>
      <c r="M1375" s="324"/>
      <c r="N1375" s="324"/>
      <c r="O1375" s="324"/>
      <c r="P1375" s="324"/>
      <c r="Q1375" s="324"/>
      <c r="R1375" s="324"/>
      <c r="S1375" s="324"/>
      <c r="T1375" s="324"/>
      <c r="U1375" s="324"/>
      <c r="V1375" s="325"/>
    </row>
    <row r="1376" spans="1:25" x14ac:dyDescent="0.3">
      <c r="A1376" s="322" t="s">
        <v>9</v>
      </c>
      <c r="B1376" s="323"/>
      <c r="C1376" s="323"/>
      <c r="D1376" s="323"/>
      <c r="E1376" s="324"/>
      <c r="F1376" s="324"/>
      <c r="G1376" s="324"/>
      <c r="H1376" s="324"/>
      <c r="I1376" s="324"/>
      <c r="J1376" s="324"/>
      <c r="K1376" s="324"/>
      <c r="L1376" s="324"/>
      <c r="M1376" s="324"/>
      <c r="N1376" s="324"/>
      <c r="O1376" s="324"/>
      <c r="P1376" s="324"/>
      <c r="Q1376" s="324"/>
      <c r="R1376" s="324"/>
      <c r="S1376" s="324"/>
      <c r="T1376" s="324"/>
      <c r="U1376" s="324"/>
      <c r="V1376" s="325"/>
    </row>
    <row r="1377" spans="1:22" x14ac:dyDescent="0.3">
      <c r="A1377" s="9"/>
      <c r="B1377" s="10"/>
      <c r="C1377" s="10"/>
      <c r="D1377" s="48"/>
      <c r="E1377" s="48"/>
      <c r="F1377" s="48"/>
      <c r="G1377" s="48"/>
      <c r="H1377" s="48"/>
      <c r="I1377" s="48"/>
      <c r="J1377" s="48"/>
      <c r="K1377" s="48"/>
      <c r="L1377" s="48"/>
      <c r="M1377" s="48"/>
      <c r="N1377" s="48"/>
      <c r="O1377" s="48"/>
      <c r="P1377" s="48"/>
      <c r="Q1377" s="48"/>
      <c r="R1377" s="48"/>
      <c r="S1377" s="48"/>
      <c r="T1377" s="49"/>
      <c r="U1377" s="49"/>
      <c r="V1377" s="34"/>
    </row>
    <row r="1378" spans="1:22" ht="14.5" x14ac:dyDescent="0.35">
      <c r="A1378" s="263" t="s">
        <v>10</v>
      </c>
      <c r="B1378" s="264"/>
      <c r="C1378" s="264"/>
      <c r="D1378" s="264"/>
      <c r="E1378" s="264"/>
      <c r="F1378" s="264"/>
      <c r="G1378" s="264"/>
      <c r="H1378" s="264"/>
      <c r="I1378" s="264"/>
      <c r="J1378" s="264"/>
      <c r="K1378" s="264"/>
      <c r="L1378" s="264"/>
      <c r="M1378" s="264"/>
      <c r="N1378" s="264"/>
      <c r="O1378" s="264"/>
      <c r="P1378" s="264"/>
      <c r="Q1378" s="264"/>
      <c r="R1378" s="264"/>
      <c r="S1378" s="264"/>
      <c r="T1378" s="264"/>
      <c r="U1378" s="264"/>
      <c r="V1378" s="265"/>
    </row>
    <row r="1379" spans="1:22" x14ac:dyDescent="0.3">
      <c r="A1379" s="266" t="s">
        <v>11</v>
      </c>
      <c r="B1379" s="267"/>
      <c r="C1379" s="267" t="s">
        <v>12</v>
      </c>
      <c r="D1379" s="267"/>
      <c r="E1379" s="267"/>
      <c r="F1379" s="267"/>
      <c r="G1379" s="267"/>
      <c r="H1379" s="267"/>
      <c r="I1379" s="267"/>
      <c r="J1379" s="267"/>
      <c r="K1379" s="267"/>
      <c r="L1379" s="267"/>
      <c r="M1379" s="267"/>
      <c r="N1379" s="267"/>
      <c r="O1379" s="267"/>
      <c r="P1379" s="267"/>
      <c r="Q1379" s="267"/>
      <c r="R1379" s="267" t="s">
        <v>13</v>
      </c>
      <c r="S1379" s="267"/>
      <c r="T1379" s="268" t="s">
        <v>14</v>
      </c>
      <c r="U1379" s="268"/>
      <c r="V1379" s="269"/>
    </row>
    <row r="1380" spans="1:22" ht="29.25" customHeight="1" x14ac:dyDescent="0.35">
      <c r="A1380" s="328">
        <v>25</v>
      </c>
      <c r="B1380" s="329"/>
      <c r="C1380" s="330" t="s">
        <v>169</v>
      </c>
      <c r="D1380" s="331"/>
      <c r="E1380" s="331"/>
      <c r="F1380" s="331"/>
      <c r="G1380" s="331"/>
      <c r="H1380" s="331"/>
      <c r="I1380" s="331"/>
      <c r="J1380" s="331"/>
      <c r="K1380" s="331"/>
      <c r="L1380" s="331"/>
      <c r="M1380" s="331"/>
      <c r="N1380" s="331"/>
      <c r="O1380" s="331"/>
      <c r="P1380" s="331"/>
      <c r="Q1380" s="331"/>
      <c r="R1380" s="331" t="s">
        <v>166</v>
      </c>
      <c r="S1380" s="331"/>
      <c r="T1380" s="332">
        <v>1</v>
      </c>
      <c r="U1380" s="332"/>
      <c r="V1380" s="333"/>
    </row>
    <row r="1381" spans="1:22" x14ac:dyDescent="0.3">
      <c r="A1381" s="11"/>
      <c r="B1381" s="50"/>
      <c r="C1381" s="50"/>
      <c r="D1381" s="50"/>
      <c r="E1381" s="50"/>
      <c r="F1381" s="50"/>
      <c r="G1381" s="50"/>
      <c r="H1381" s="50"/>
      <c r="I1381" s="50"/>
      <c r="J1381" s="50"/>
      <c r="K1381" s="50"/>
      <c r="L1381" s="50"/>
      <c r="M1381" s="50"/>
      <c r="N1381" s="50"/>
      <c r="O1381" s="50"/>
      <c r="P1381" s="50"/>
      <c r="Q1381" s="50"/>
      <c r="R1381" s="50"/>
      <c r="S1381" s="50"/>
      <c r="T1381" s="51"/>
      <c r="U1381" s="51"/>
      <c r="V1381" s="35"/>
    </row>
    <row r="1382" spans="1:22" x14ac:dyDescent="0.3">
      <c r="A1382" s="243" t="s">
        <v>15</v>
      </c>
      <c r="B1382" s="244"/>
      <c r="C1382" s="244"/>
      <c r="D1382" s="244"/>
      <c r="E1382" s="244"/>
      <c r="F1382" s="244"/>
      <c r="G1382" s="244"/>
      <c r="H1382" s="244"/>
      <c r="I1382" s="244"/>
      <c r="J1382" s="244"/>
      <c r="K1382" s="244"/>
      <c r="L1382" s="244"/>
      <c r="M1382" s="244"/>
      <c r="N1382" s="244"/>
      <c r="O1382" s="244"/>
      <c r="P1382" s="244"/>
      <c r="Q1382" s="244"/>
      <c r="R1382" s="244"/>
      <c r="S1382" s="244"/>
      <c r="T1382" s="244"/>
      <c r="U1382" s="244"/>
      <c r="V1382" s="245"/>
    </row>
    <row r="1383" spans="1:22" x14ac:dyDescent="0.3">
      <c r="A1383" s="233" t="s">
        <v>12</v>
      </c>
      <c r="B1383" s="234"/>
      <c r="C1383" s="234"/>
      <c r="D1383" s="234"/>
      <c r="E1383" s="234"/>
      <c r="F1383" s="234"/>
      <c r="G1383" s="234"/>
      <c r="H1383" s="234" t="s">
        <v>16</v>
      </c>
      <c r="I1383" s="234"/>
      <c r="J1383" s="234"/>
      <c r="K1383" s="234" t="s">
        <v>17</v>
      </c>
      <c r="L1383" s="234"/>
      <c r="M1383" s="234"/>
      <c r="N1383" s="234"/>
      <c r="O1383" s="234" t="s">
        <v>18</v>
      </c>
      <c r="P1383" s="234"/>
      <c r="Q1383" s="234"/>
      <c r="R1383" s="234" t="s">
        <v>19</v>
      </c>
      <c r="S1383" s="234"/>
      <c r="T1383" s="235" t="s">
        <v>20</v>
      </c>
      <c r="U1383" s="235"/>
      <c r="V1383" s="236"/>
    </row>
    <row r="1384" spans="1:22" x14ac:dyDescent="0.3">
      <c r="A1384" s="233"/>
      <c r="B1384" s="234"/>
      <c r="C1384" s="234"/>
      <c r="D1384" s="234"/>
      <c r="E1384" s="234"/>
      <c r="F1384" s="234"/>
      <c r="G1384" s="234"/>
      <c r="H1384" s="234"/>
      <c r="I1384" s="234"/>
      <c r="J1384" s="234"/>
      <c r="K1384" s="234"/>
      <c r="L1384" s="234"/>
      <c r="M1384" s="234"/>
      <c r="N1384" s="234"/>
      <c r="O1384" s="246"/>
      <c r="P1384" s="246"/>
      <c r="Q1384" s="246"/>
      <c r="R1384" s="258"/>
      <c r="S1384" s="258"/>
      <c r="T1384" s="235"/>
      <c r="U1384" s="235"/>
      <c r="V1384" s="236"/>
    </row>
    <row r="1385" spans="1:22" x14ac:dyDescent="0.3">
      <c r="A1385" s="233" t="s">
        <v>120</v>
      </c>
      <c r="B1385" s="234"/>
      <c r="C1385" s="234"/>
      <c r="D1385" s="234"/>
      <c r="E1385" s="234"/>
      <c r="F1385" s="234"/>
      <c r="G1385" s="234"/>
      <c r="H1385" s="234"/>
      <c r="I1385" s="234"/>
      <c r="J1385" s="234"/>
      <c r="K1385" s="234"/>
      <c r="L1385" s="234"/>
      <c r="M1385" s="234"/>
      <c r="N1385" s="234"/>
      <c r="O1385" s="246"/>
      <c r="P1385" s="246"/>
      <c r="Q1385" s="246"/>
      <c r="R1385" s="279">
        <v>0.03</v>
      </c>
      <c r="S1385" s="258"/>
      <c r="T1385" s="235">
        <f>+T1411*R1385</f>
        <v>3266.0879999999997</v>
      </c>
      <c r="U1385" s="235"/>
      <c r="V1385" s="236"/>
    </row>
    <row r="1386" spans="1:22" x14ac:dyDescent="0.3">
      <c r="A1386" s="233"/>
      <c r="B1386" s="234"/>
      <c r="C1386" s="234"/>
      <c r="D1386" s="234"/>
      <c r="E1386" s="234"/>
      <c r="F1386" s="234"/>
      <c r="G1386" s="234"/>
      <c r="H1386" s="234"/>
      <c r="I1386" s="234"/>
      <c r="J1386" s="234"/>
      <c r="K1386" s="234"/>
      <c r="L1386" s="234"/>
      <c r="M1386" s="234"/>
      <c r="N1386" s="234"/>
      <c r="O1386" s="234"/>
      <c r="P1386" s="234"/>
      <c r="Q1386" s="234"/>
      <c r="R1386" s="234"/>
      <c r="S1386" s="234"/>
      <c r="T1386" s="235"/>
      <c r="U1386" s="235"/>
      <c r="V1386" s="236"/>
    </row>
    <row r="1387" spans="1:22" x14ac:dyDescent="0.3">
      <c r="A1387" s="237" t="s">
        <v>21</v>
      </c>
      <c r="B1387" s="238"/>
      <c r="C1387" s="238"/>
      <c r="D1387" s="238"/>
      <c r="E1387" s="238"/>
      <c r="F1387" s="238"/>
      <c r="G1387" s="238"/>
      <c r="H1387" s="238"/>
      <c r="I1387" s="238"/>
      <c r="J1387" s="238"/>
      <c r="K1387" s="238"/>
      <c r="L1387" s="238"/>
      <c r="M1387" s="238"/>
      <c r="N1387" s="238"/>
      <c r="O1387" s="238"/>
      <c r="P1387" s="238"/>
      <c r="Q1387" s="238"/>
      <c r="R1387" s="238"/>
      <c r="S1387" s="238"/>
      <c r="T1387" s="235">
        <f>T1385+T1384</f>
        <v>3266.0879999999997</v>
      </c>
      <c r="U1387" s="235"/>
      <c r="V1387" s="236"/>
    </row>
    <row r="1388" spans="1:22" x14ac:dyDescent="0.3">
      <c r="A1388" s="12"/>
      <c r="B1388" s="13"/>
      <c r="C1388" s="13"/>
      <c r="D1388" s="13"/>
      <c r="E1388" s="13"/>
      <c r="F1388" s="13"/>
      <c r="G1388" s="13"/>
      <c r="H1388" s="13"/>
      <c r="I1388" s="13"/>
      <c r="J1388" s="13"/>
      <c r="K1388" s="13"/>
      <c r="L1388" s="13"/>
      <c r="M1388" s="13"/>
      <c r="N1388" s="13"/>
      <c r="O1388" s="13"/>
      <c r="P1388" s="13"/>
      <c r="Q1388" s="13"/>
      <c r="R1388" s="13"/>
      <c r="S1388" s="14"/>
      <c r="T1388" s="36"/>
      <c r="U1388" s="36"/>
      <c r="V1388" s="37"/>
    </row>
    <row r="1389" spans="1:22" x14ac:dyDescent="0.3">
      <c r="A1389" s="243" t="s">
        <v>22</v>
      </c>
      <c r="B1389" s="244"/>
      <c r="C1389" s="244"/>
      <c r="D1389" s="244"/>
      <c r="E1389" s="244"/>
      <c r="F1389" s="244"/>
      <c r="G1389" s="244"/>
      <c r="H1389" s="244"/>
      <c r="I1389" s="244"/>
      <c r="J1389" s="244"/>
      <c r="K1389" s="244"/>
      <c r="L1389" s="244"/>
      <c r="M1389" s="244"/>
      <c r="N1389" s="244"/>
      <c r="O1389" s="244"/>
      <c r="P1389" s="244"/>
      <c r="Q1389" s="244"/>
      <c r="R1389" s="244"/>
      <c r="S1389" s="244"/>
      <c r="T1389" s="244"/>
      <c r="U1389" s="244"/>
      <c r="V1389" s="245"/>
    </row>
    <row r="1390" spans="1:22" x14ac:dyDescent="0.3">
      <c r="A1390" s="259" t="s">
        <v>12</v>
      </c>
      <c r="B1390" s="260"/>
      <c r="C1390" s="260"/>
      <c r="D1390" s="260"/>
      <c r="E1390" s="260"/>
      <c r="F1390" s="260"/>
      <c r="G1390" s="260"/>
      <c r="H1390" s="260"/>
      <c r="I1390" s="260"/>
      <c r="J1390" s="260"/>
      <c r="K1390" s="260"/>
      <c r="L1390" s="260"/>
      <c r="M1390" s="260" t="s">
        <v>13</v>
      </c>
      <c r="N1390" s="260"/>
      <c r="O1390" s="260" t="s">
        <v>14</v>
      </c>
      <c r="P1390" s="260"/>
      <c r="Q1390" s="260" t="s">
        <v>23</v>
      </c>
      <c r="R1390" s="260"/>
      <c r="S1390" s="260"/>
      <c r="T1390" s="261" t="s">
        <v>24</v>
      </c>
      <c r="U1390" s="261"/>
      <c r="V1390" s="262"/>
    </row>
    <row r="1391" spans="1:22" x14ac:dyDescent="0.3">
      <c r="A1391" s="101" t="s">
        <v>178</v>
      </c>
      <c r="B1391" s="102"/>
      <c r="C1391" s="102"/>
      <c r="D1391" s="102"/>
      <c r="E1391" s="102"/>
      <c r="F1391" s="102"/>
      <c r="G1391" s="102"/>
      <c r="H1391" s="102"/>
      <c r="I1391" s="102"/>
      <c r="J1391" s="102"/>
      <c r="K1391" s="102"/>
      <c r="L1391" s="103"/>
      <c r="M1391" s="260" t="s">
        <v>166</v>
      </c>
      <c r="N1391" s="260"/>
      <c r="O1391" s="260">
        <v>1</v>
      </c>
      <c r="P1391" s="260"/>
      <c r="Q1391" s="252">
        <f>124500*1.051</f>
        <v>130849.49999999999</v>
      </c>
      <c r="R1391" s="253"/>
      <c r="S1391" s="254"/>
      <c r="T1391" s="261">
        <f>+Q1391*O1391</f>
        <v>130849.49999999999</v>
      </c>
      <c r="U1391" s="261"/>
      <c r="V1391" s="262"/>
    </row>
    <row r="1392" spans="1:22" x14ac:dyDescent="0.3">
      <c r="A1392" s="101" t="s">
        <v>179</v>
      </c>
      <c r="B1392" s="102"/>
      <c r="C1392" s="102"/>
      <c r="D1392" s="102"/>
      <c r="E1392" s="102"/>
      <c r="F1392" s="102"/>
      <c r="G1392" s="102"/>
      <c r="H1392" s="102"/>
      <c r="I1392" s="102"/>
      <c r="J1392" s="102"/>
      <c r="K1392" s="102"/>
      <c r="L1392" s="103"/>
      <c r="M1392" s="260" t="s">
        <v>167</v>
      </c>
      <c r="N1392" s="260"/>
      <c r="O1392" s="260">
        <v>0.1</v>
      </c>
      <c r="P1392" s="260"/>
      <c r="Q1392" s="252">
        <f>686800*1.051</f>
        <v>721826.79999999993</v>
      </c>
      <c r="R1392" s="253"/>
      <c r="S1392" s="254"/>
      <c r="T1392" s="261">
        <f>+Q1392*O1392</f>
        <v>72182.679999999993</v>
      </c>
      <c r="U1392" s="261"/>
      <c r="V1392" s="262"/>
    </row>
    <row r="1393" spans="1:22" x14ac:dyDescent="0.3">
      <c r="A1393" s="101" t="s">
        <v>180</v>
      </c>
      <c r="B1393" s="102"/>
      <c r="C1393" s="102"/>
      <c r="D1393" s="102"/>
      <c r="E1393" s="102"/>
      <c r="F1393" s="102"/>
      <c r="G1393" s="102"/>
      <c r="H1393" s="102"/>
      <c r="I1393" s="102"/>
      <c r="J1393" s="102"/>
      <c r="K1393" s="102"/>
      <c r="L1393" s="103"/>
      <c r="M1393" s="260" t="s">
        <v>53</v>
      </c>
      <c r="N1393" s="260"/>
      <c r="O1393" s="260">
        <f>0.3*1.5*1.5</f>
        <v>0.67499999999999993</v>
      </c>
      <c r="P1393" s="260"/>
      <c r="Q1393" s="252">
        <f>+T376</f>
        <v>1125094</v>
      </c>
      <c r="R1393" s="253"/>
      <c r="S1393" s="254"/>
      <c r="T1393" s="261">
        <f>+Q1393*O1393</f>
        <v>759438.45</v>
      </c>
      <c r="U1393" s="261"/>
      <c r="V1393" s="262"/>
    </row>
    <row r="1394" spans="1:22" x14ac:dyDescent="0.3">
      <c r="A1394" s="101" t="s">
        <v>181</v>
      </c>
      <c r="B1394" s="102"/>
      <c r="C1394" s="102"/>
      <c r="D1394" s="102"/>
      <c r="E1394" s="102"/>
      <c r="F1394" s="102"/>
      <c r="G1394" s="102"/>
      <c r="H1394" s="102"/>
      <c r="I1394" s="102"/>
      <c r="J1394" s="102"/>
      <c r="K1394" s="102"/>
      <c r="L1394" s="103"/>
      <c r="M1394" s="250" t="s">
        <v>114</v>
      </c>
      <c r="N1394" s="251"/>
      <c r="O1394" s="260">
        <f>+O1393*100</f>
        <v>67.5</v>
      </c>
      <c r="P1394" s="260"/>
      <c r="Q1394" s="252">
        <v>7701</v>
      </c>
      <c r="R1394" s="253"/>
      <c r="S1394" s="254"/>
      <c r="T1394" s="261">
        <f t="shared" ref="T1394:T1398" si="3">+Q1394*O1394</f>
        <v>519817.5</v>
      </c>
      <c r="U1394" s="261"/>
      <c r="V1394" s="262"/>
    </row>
    <row r="1395" spans="1:22" x14ac:dyDescent="0.3">
      <c r="A1395" s="101"/>
      <c r="B1395" s="102"/>
      <c r="C1395" s="102"/>
      <c r="D1395" s="102"/>
      <c r="E1395" s="102"/>
      <c r="F1395" s="102"/>
      <c r="G1395" s="102"/>
      <c r="H1395" s="102"/>
      <c r="I1395" s="102"/>
      <c r="J1395" s="102"/>
      <c r="K1395" s="102"/>
      <c r="L1395" s="103"/>
      <c r="M1395" s="250"/>
      <c r="N1395" s="251"/>
      <c r="O1395" s="260"/>
      <c r="P1395" s="260"/>
      <c r="Q1395" s="252"/>
      <c r="R1395" s="253"/>
      <c r="S1395" s="254"/>
      <c r="T1395" s="261">
        <f t="shared" si="3"/>
        <v>0</v>
      </c>
      <c r="U1395" s="261"/>
      <c r="V1395" s="262"/>
    </row>
    <row r="1396" spans="1:22" x14ac:dyDescent="0.3">
      <c r="A1396" s="101"/>
      <c r="B1396" s="102"/>
      <c r="C1396" s="102"/>
      <c r="D1396" s="102"/>
      <c r="E1396" s="102"/>
      <c r="F1396" s="102"/>
      <c r="G1396" s="102"/>
      <c r="H1396" s="102"/>
      <c r="I1396" s="102"/>
      <c r="J1396" s="102"/>
      <c r="K1396" s="102"/>
      <c r="L1396" s="103"/>
      <c r="M1396" s="250"/>
      <c r="N1396" s="251"/>
      <c r="O1396" s="260"/>
      <c r="P1396" s="260"/>
      <c r="Q1396" s="252"/>
      <c r="R1396" s="253"/>
      <c r="S1396" s="254"/>
      <c r="T1396" s="261">
        <f t="shared" si="3"/>
        <v>0</v>
      </c>
      <c r="U1396" s="261"/>
      <c r="V1396" s="262"/>
    </row>
    <row r="1397" spans="1:22" x14ac:dyDescent="0.3">
      <c r="A1397" s="101"/>
      <c r="B1397" s="102"/>
      <c r="C1397" s="102"/>
      <c r="D1397" s="102"/>
      <c r="E1397" s="102"/>
      <c r="F1397" s="102"/>
      <c r="G1397" s="102"/>
      <c r="H1397" s="102"/>
      <c r="I1397" s="102"/>
      <c r="J1397" s="102"/>
      <c r="K1397" s="102"/>
      <c r="L1397" s="103"/>
      <c r="M1397" s="250"/>
      <c r="N1397" s="251"/>
      <c r="O1397" s="260"/>
      <c r="P1397" s="260"/>
      <c r="Q1397" s="252"/>
      <c r="R1397" s="253"/>
      <c r="S1397" s="254"/>
      <c r="T1397" s="261">
        <f t="shared" si="3"/>
        <v>0</v>
      </c>
      <c r="U1397" s="261"/>
      <c r="V1397" s="262"/>
    </row>
    <row r="1398" spans="1:22" x14ac:dyDescent="0.3">
      <c r="A1398" s="101"/>
      <c r="B1398" s="102"/>
      <c r="C1398" s="102"/>
      <c r="D1398" s="102"/>
      <c r="E1398" s="102"/>
      <c r="F1398" s="102"/>
      <c r="G1398" s="102"/>
      <c r="H1398" s="102"/>
      <c r="I1398" s="102"/>
      <c r="J1398" s="102"/>
      <c r="K1398" s="102"/>
      <c r="L1398" s="103"/>
      <c r="M1398" s="260"/>
      <c r="N1398" s="260"/>
      <c r="O1398" s="260"/>
      <c r="P1398" s="260"/>
      <c r="Q1398" s="252"/>
      <c r="R1398" s="253"/>
      <c r="S1398" s="254"/>
      <c r="T1398" s="261">
        <f t="shared" si="3"/>
        <v>0</v>
      </c>
      <c r="U1398" s="261"/>
      <c r="V1398" s="262"/>
    </row>
    <row r="1399" spans="1:22" x14ac:dyDescent="0.3">
      <c r="A1399" s="101" t="str">
        <f t="shared" ref="A1399" si="4">+UPPER(W1399)</f>
        <v/>
      </c>
      <c r="B1399" s="102"/>
      <c r="C1399" s="102"/>
      <c r="D1399" s="102"/>
      <c r="E1399" s="102"/>
      <c r="F1399" s="102"/>
      <c r="G1399" s="102"/>
      <c r="H1399" s="102"/>
      <c r="I1399" s="102"/>
      <c r="J1399" s="102"/>
      <c r="K1399" s="102"/>
      <c r="L1399" s="103"/>
      <c r="M1399" s="260"/>
      <c r="N1399" s="260"/>
      <c r="O1399" s="260"/>
      <c r="P1399" s="260"/>
      <c r="Q1399" s="252"/>
      <c r="R1399" s="253"/>
      <c r="S1399" s="254"/>
      <c r="T1399" s="235"/>
      <c r="U1399" s="235"/>
      <c r="V1399" s="236"/>
    </row>
    <row r="1400" spans="1:22" x14ac:dyDescent="0.3">
      <c r="A1400" s="237" t="s">
        <v>21</v>
      </c>
      <c r="B1400" s="238"/>
      <c r="C1400" s="238"/>
      <c r="D1400" s="238"/>
      <c r="E1400" s="238"/>
      <c r="F1400" s="238"/>
      <c r="G1400" s="238"/>
      <c r="H1400" s="238"/>
      <c r="I1400" s="238"/>
      <c r="J1400" s="238"/>
      <c r="K1400" s="238"/>
      <c r="L1400" s="238"/>
      <c r="M1400" s="238"/>
      <c r="N1400" s="238"/>
      <c r="O1400" s="238"/>
      <c r="P1400" s="238"/>
      <c r="Q1400" s="238"/>
      <c r="R1400" s="238"/>
      <c r="S1400" s="238"/>
      <c r="T1400" s="235">
        <f>+SUM(T1391:V1399)</f>
        <v>1482288.13</v>
      </c>
      <c r="U1400" s="235"/>
      <c r="V1400" s="236"/>
    </row>
    <row r="1401" spans="1:22" x14ac:dyDescent="0.3">
      <c r="A1401" s="15"/>
      <c r="B1401" s="16"/>
      <c r="C1401" s="16"/>
      <c r="D1401" s="16"/>
      <c r="E1401" s="16"/>
      <c r="F1401" s="16"/>
      <c r="G1401" s="16"/>
      <c r="H1401" s="16"/>
      <c r="I1401" s="16"/>
      <c r="J1401" s="16"/>
      <c r="K1401" s="16"/>
      <c r="L1401" s="16"/>
      <c r="M1401" s="16"/>
      <c r="N1401" s="16"/>
      <c r="O1401" s="16"/>
      <c r="P1401" s="16"/>
      <c r="Q1401" s="16"/>
      <c r="R1401" s="16"/>
      <c r="S1401" s="14"/>
      <c r="T1401" s="36"/>
      <c r="U1401" s="36"/>
      <c r="V1401" s="37"/>
    </row>
    <row r="1402" spans="1:22" x14ac:dyDescent="0.3">
      <c r="A1402" s="243" t="s">
        <v>25</v>
      </c>
      <c r="B1402" s="244"/>
      <c r="C1402" s="244"/>
      <c r="D1402" s="244"/>
      <c r="E1402" s="244"/>
      <c r="F1402" s="244"/>
      <c r="G1402" s="244"/>
      <c r="H1402" s="244"/>
      <c r="I1402" s="244"/>
      <c r="J1402" s="244"/>
      <c r="K1402" s="244"/>
      <c r="L1402" s="244"/>
      <c r="M1402" s="244"/>
      <c r="N1402" s="244"/>
      <c r="O1402" s="244"/>
      <c r="P1402" s="244"/>
      <c r="Q1402" s="244"/>
      <c r="R1402" s="244"/>
      <c r="S1402" s="244"/>
      <c r="T1402" s="244"/>
      <c r="U1402" s="244"/>
      <c r="V1402" s="245"/>
    </row>
    <row r="1403" spans="1:22" x14ac:dyDescent="0.3">
      <c r="A1403" s="233" t="s">
        <v>26</v>
      </c>
      <c r="B1403" s="234"/>
      <c r="C1403" s="234"/>
      <c r="D1403" s="234"/>
      <c r="E1403" s="234"/>
      <c r="F1403" s="234"/>
      <c r="G1403" s="234"/>
      <c r="H1403" s="234"/>
      <c r="I1403" s="234"/>
      <c r="J1403" s="234"/>
      <c r="K1403" s="234" t="s">
        <v>27</v>
      </c>
      <c r="L1403" s="234"/>
      <c r="M1403" s="234" t="s">
        <v>28</v>
      </c>
      <c r="N1403" s="234"/>
      <c r="O1403" s="234" t="s">
        <v>29</v>
      </c>
      <c r="P1403" s="234"/>
      <c r="Q1403" s="234"/>
      <c r="R1403" s="234" t="s">
        <v>30</v>
      </c>
      <c r="S1403" s="234"/>
      <c r="T1403" s="235" t="s">
        <v>20</v>
      </c>
      <c r="U1403" s="235"/>
      <c r="V1403" s="236"/>
    </row>
    <row r="1404" spans="1:22" x14ac:dyDescent="0.3">
      <c r="A1404" s="233"/>
      <c r="B1404" s="234"/>
      <c r="C1404" s="234"/>
      <c r="D1404" s="234"/>
      <c r="E1404" s="234"/>
      <c r="F1404" s="234"/>
      <c r="G1404" s="234"/>
      <c r="H1404" s="234"/>
      <c r="I1404" s="234"/>
      <c r="J1404" s="234"/>
      <c r="K1404" s="234"/>
      <c r="L1404" s="234"/>
      <c r="M1404" s="234"/>
      <c r="N1404" s="234"/>
      <c r="O1404" s="234"/>
      <c r="P1404" s="234"/>
      <c r="Q1404" s="234"/>
      <c r="R1404" s="234"/>
      <c r="S1404" s="234"/>
      <c r="T1404" s="235"/>
      <c r="U1404" s="235"/>
      <c r="V1404" s="236"/>
    </row>
    <row r="1405" spans="1:22" x14ac:dyDescent="0.3">
      <c r="A1405" s="233"/>
      <c r="B1405" s="234"/>
      <c r="C1405" s="234"/>
      <c r="D1405" s="234"/>
      <c r="E1405" s="234"/>
      <c r="F1405" s="234"/>
      <c r="G1405" s="234"/>
      <c r="H1405" s="234"/>
      <c r="I1405" s="234"/>
      <c r="J1405" s="234"/>
      <c r="K1405" s="234"/>
      <c r="L1405" s="234"/>
      <c r="M1405" s="234"/>
      <c r="N1405" s="234"/>
      <c r="O1405" s="234"/>
      <c r="P1405" s="234"/>
      <c r="Q1405" s="234"/>
      <c r="R1405" s="234"/>
      <c r="S1405" s="234"/>
      <c r="T1405" s="235"/>
      <c r="U1405" s="235"/>
      <c r="V1405" s="236"/>
    </row>
    <row r="1406" spans="1:22" x14ac:dyDescent="0.3">
      <c r="A1406" s="233"/>
      <c r="B1406" s="234"/>
      <c r="C1406" s="234"/>
      <c r="D1406" s="234"/>
      <c r="E1406" s="234"/>
      <c r="F1406" s="234"/>
      <c r="G1406" s="234"/>
      <c r="H1406" s="234"/>
      <c r="I1406" s="234"/>
      <c r="J1406" s="234"/>
      <c r="K1406" s="234"/>
      <c r="L1406" s="234"/>
      <c r="M1406" s="234"/>
      <c r="N1406" s="234"/>
      <c r="O1406" s="234"/>
      <c r="P1406" s="234"/>
      <c r="Q1406" s="234"/>
      <c r="R1406" s="234"/>
      <c r="S1406" s="234"/>
      <c r="T1406" s="235"/>
      <c r="U1406" s="235"/>
      <c r="V1406" s="236"/>
    </row>
    <row r="1407" spans="1:22" x14ac:dyDescent="0.3">
      <c r="A1407" s="237" t="s">
        <v>21</v>
      </c>
      <c r="B1407" s="238"/>
      <c r="C1407" s="238"/>
      <c r="D1407" s="238"/>
      <c r="E1407" s="238"/>
      <c r="F1407" s="238"/>
      <c r="G1407" s="238"/>
      <c r="H1407" s="238"/>
      <c r="I1407" s="238"/>
      <c r="J1407" s="238"/>
      <c r="K1407" s="238"/>
      <c r="L1407" s="238"/>
      <c r="M1407" s="238"/>
      <c r="N1407" s="238"/>
      <c r="O1407" s="238"/>
      <c r="P1407" s="238"/>
      <c r="Q1407" s="238"/>
      <c r="R1407" s="238"/>
      <c r="S1407" s="238"/>
      <c r="T1407" s="235">
        <f>+T1404</f>
        <v>0</v>
      </c>
      <c r="U1407" s="235"/>
      <c r="V1407" s="236"/>
    </row>
    <row r="1408" spans="1:22" x14ac:dyDescent="0.3">
      <c r="A1408" s="12"/>
      <c r="B1408" s="13"/>
      <c r="C1408" s="13"/>
      <c r="D1408" s="13"/>
      <c r="E1408" s="13"/>
      <c r="F1408" s="13"/>
      <c r="G1408" s="13"/>
      <c r="H1408" s="13"/>
      <c r="I1408" s="13"/>
      <c r="J1408" s="13"/>
      <c r="K1408" s="13"/>
      <c r="L1408" s="13"/>
      <c r="M1408" s="13"/>
      <c r="N1408" s="13"/>
      <c r="O1408" s="13"/>
      <c r="P1408" s="13"/>
      <c r="Q1408" s="13"/>
      <c r="R1408" s="13"/>
      <c r="S1408" s="14"/>
      <c r="T1408" s="36"/>
      <c r="U1408" s="36"/>
      <c r="V1408" s="37"/>
    </row>
    <row r="1409" spans="1:25" x14ac:dyDescent="0.3">
      <c r="A1409" s="243" t="s">
        <v>31</v>
      </c>
      <c r="B1409" s="244"/>
      <c r="C1409" s="244"/>
      <c r="D1409" s="244"/>
      <c r="E1409" s="244"/>
      <c r="F1409" s="244"/>
      <c r="G1409" s="244"/>
      <c r="H1409" s="244"/>
      <c r="I1409" s="244"/>
      <c r="J1409" s="244"/>
      <c r="K1409" s="244"/>
      <c r="L1409" s="244"/>
      <c r="M1409" s="244"/>
      <c r="N1409" s="244"/>
      <c r="O1409" s="244"/>
      <c r="P1409" s="244"/>
      <c r="Q1409" s="244"/>
      <c r="R1409" s="244"/>
      <c r="S1409" s="244"/>
      <c r="T1409" s="244"/>
      <c r="U1409" s="244"/>
      <c r="V1409" s="245"/>
    </row>
    <row r="1410" spans="1:25" x14ac:dyDescent="0.3">
      <c r="A1410" s="233" t="s">
        <v>32</v>
      </c>
      <c r="B1410" s="234"/>
      <c r="C1410" s="234"/>
      <c r="D1410" s="234"/>
      <c r="E1410" s="234"/>
      <c r="F1410" s="234"/>
      <c r="G1410" s="234"/>
      <c r="H1410" s="234"/>
      <c r="I1410" s="234"/>
      <c r="J1410" s="234" t="s">
        <v>33</v>
      </c>
      <c r="K1410" s="234"/>
      <c r="L1410" s="234" t="s">
        <v>34</v>
      </c>
      <c r="M1410" s="234"/>
      <c r="N1410" s="234" t="s">
        <v>54</v>
      </c>
      <c r="O1410" s="234"/>
      <c r="P1410" s="234"/>
      <c r="Q1410" s="234" t="s">
        <v>19</v>
      </c>
      <c r="R1410" s="234"/>
      <c r="S1410" s="234"/>
      <c r="T1410" s="235" t="s">
        <v>20</v>
      </c>
      <c r="U1410" s="235"/>
      <c r="V1410" s="236"/>
    </row>
    <row r="1411" spans="1:25" x14ac:dyDescent="0.3">
      <c r="A1411" s="233" t="s">
        <v>42</v>
      </c>
      <c r="B1411" s="234"/>
      <c r="C1411" s="234"/>
      <c r="D1411" s="234"/>
      <c r="E1411" s="234"/>
      <c r="F1411" s="234"/>
      <c r="G1411" s="234"/>
      <c r="H1411" s="234"/>
      <c r="I1411" s="234"/>
      <c r="J1411" s="246">
        <v>171314.64448972844</v>
      </c>
      <c r="K1411" s="246"/>
      <c r="L1411" s="234">
        <v>1.8157000000000001</v>
      </c>
      <c r="M1411" s="234"/>
      <c r="N1411" s="235">
        <v>38882</v>
      </c>
      <c r="O1411" s="235"/>
      <c r="P1411" s="235"/>
      <c r="Q1411" s="234">
        <v>2.8</v>
      </c>
      <c r="R1411" s="234"/>
      <c r="S1411" s="234"/>
      <c r="T1411" s="235">
        <f>+Q1411*N1411</f>
        <v>108869.59999999999</v>
      </c>
      <c r="U1411" s="235"/>
      <c r="V1411" s="236"/>
    </row>
    <row r="1412" spans="1:25" x14ac:dyDescent="0.3">
      <c r="A1412" s="233"/>
      <c r="B1412" s="234"/>
      <c r="C1412" s="234"/>
      <c r="D1412" s="234"/>
      <c r="E1412" s="234"/>
      <c r="F1412" s="234"/>
      <c r="G1412" s="234"/>
      <c r="H1412" s="234"/>
      <c r="I1412" s="234"/>
      <c r="J1412" s="234"/>
      <c r="K1412" s="234"/>
      <c r="L1412" s="234"/>
      <c r="M1412" s="234"/>
      <c r="N1412" s="234"/>
      <c r="O1412" s="234"/>
      <c r="P1412" s="234"/>
      <c r="Q1412" s="234"/>
      <c r="R1412" s="234"/>
      <c r="S1412" s="234"/>
      <c r="T1412" s="235"/>
      <c r="U1412" s="235"/>
      <c r="V1412" s="236"/>
    </row>
    <row r="1413" spans="1:25" x14ac:dyDescent="0.3">
      <c r="A1413" s="233"/>
      <c r="B1413" s="234"/>
      <c r="C1413" s="234"/>
      <c r="D1413" s="234"/>
      <c r="E1413" s="234"/>
      <c r="F1413" s="234"/>
      <c r="G1413" s="234"/>
      <c r="H1413" s="234"/>
      <c r="I1413" s="234"/>
      <c r="J1413" s="234"/>
      <c r="K1413" s="234"/>
      <c r="L1413" s="234"/>
      <c r="M1413" s="234"/>
      <c r="N1413" s="234"/>
      <c r="O1413" s="234"/>
      <c r="P1413" s="234"/>
      <c r="Q1413" s="234"/>
      <c r="R1413" s="234"/>
      <c r="S1413" s="234"/>
      <c r="T1413" s="235"/>
      <c r="U1413" s="235"/>
      <c r="V1413" s="236"/>
    </row>
    <row r="1414" spans="1:25" x14ac:dyDescent="0.3">
      <c r="A1414" s="237" t="s">
        <v>21</v>
      </c>
      <c r="B1414" s="238"/>
      <c r="C1414" s="238"/>
      <c r="D1414" s="238"/>
      <c r="E1414" s="238"/>
      <c r="F1414" s="238"/>
      <c r="G1414" s="238"/>
      <c r="H1414" s="238"/>
      <c r="I1414" s="238"/>
      <c r="J1414" s="238"/>
      <c r="K1414" s="238"/>
      <c r="L1414" s="238"/>
      <c r="M1414" s="238"/>
      <c r="N1414" s="238"/>
      <c r="O1414" s="238"/>
      <c r="P1414" s="238"/>
      <c r="Q1414" s="238"/>
      <c r="R1414" s="238"/>
      <c r="S1414" s="238"/>
      <c r="T1414" s="235">
        <f>+T1411</f>
        <v>108869.59999999999</v>
      </c>
      <c r="U1414" s="235"/>
      <c r="V1414" s="236"/>
    </row>
    <row r="1415" spans="1:25" ht="14.5" x14ac:dyDescent="0.35">
      <c r="A1415" s="239" t="s">
        <v>35</v>
      </c>
      <c r="B1415" s="240"/>
      <c r="C1415" s="240"/>
      <c r="D1415" s="240"/>
      <c r="E1415" s="240"/>
      <c r="F1415" s="240"/>
      <c r="G1415" s="240"/>
      <c r="H1415" s="240"/>
      <c r="I1415" s="240"/>
      <c r="J1415" s="240"/>
      <c r="K1415" s="240"/>
      <c r="L1415" s="240"/>
      <c r="M1415" s="240"/>
      <c r="N1415" s="240"/>
      <c r="O1415" s="240"/>
      <c r="P1415" s="240"/>
      <c r="Q1415" s="240"/>
      <c r="R1415" s="240"/>
      <c r="S1415" s="240"/>
      <c r="T1415" s="241">
        <f>ROUND(T1414+T1407+T1400+T1387,0)</f>
        <v>1594424</v>
      </c>
      <c r="U1415" s="241"/>
      <c r="V1415" s="242"/>
    </row>
    <row r="1416" spans="1:25" ht="14.5" x14ac:dyDescent="0.35">
      <c r="A1416" s="19" t="s">
        <v>36</v>
      </c>
      <c r="B1416" s="44">
        <f>+'CARGA PRESTACIONAL'!$E$40</f>
        <v>0.26950000000000002</v>
      </c>
      <c r="C1416" s="20"/>
      <c r="D1416" s="21"/>
      <c r="E1416" s="22"/>
      <c r="F1416" s="20"/>
      <c r="G1416" s="20"/>
      <c r="H1416" s="20"/>
      <c r="I1416" s="20"/>
      <c r="J1416" s="20"/>
      <c r="K1416" s="20"/>
      <c r="L1416" s="20"/>
      <c r="M1416" s="21"/>
      <c r="N1416" s="23"/>
      <c r="O1416" s="23"/>
      <c r="P1416" s="23"/>
      <c r="Q1416" s="23"/>
      <c r="R1416" s="23"/>
      <c r="S1416" s="23" t="s">
        <v>37</v>
      </c>
      <c r="T1416" s="241">
        <f>+T1415*B1416</f>
        <v>429697.26800000004</v>
      </c>
      <c r="U1416" s="241"/>
      <c r="V1416" s="242"/>
    </row>
    <row r="1417" spans="1:25" ht="14.5" x14ac:dyDescent="0.35">
      <c r="A1417" s="226" t="s">
        <v>38</v>
      </c>
      <c r="B1417" s="227"/>
      <c r="C1417" s="227"/>
      <c r="D1417" s="227"/>
      <c r="E1417" s="227"/>
      <c r="F1417" s="227"/>
      <c r="G1417" s="227"/>
      <c r="H1417" s="227"/>
      <c r="I1417" s="227"/>
      <c r="J1417" s="227"/>
      <c r="K1417" s="227"/>
      <c r="L1417" s="227"/>
      <c r="M1417" s="227"/>
      <c r="N1417" s="227"/>
      <c r="O1417" s="227"/>
      <c r="P1417" s="227"/>
      <c r="Q1417" s="227"/>
      <c r="R1417" s="227"/>
      <c r="S1417" s="227"/>
      <c r="T1417" s="228">
        <f>+T1416+T1415</f>
        <v>2024121.2680000002</v>
      </c>
      <c r="U1417" s="228"/>
      <c r="V1417" s="229"/>
    </row>
    <row r="1418" spans="1:25" ht="14.5" x14ac:dyDescent="0.35">
      <c r="A1418" s="226" t="s">
        <v>39</v>
      </c>
      <c r="B1418" s="227"/>
      <c r="C1418" s="227"/>
      <c r="D1418" s="227"/>
      <c r="E1418" s="227"/>
      <c r="F1418" s="227"/>
      <c r="G1418" s="227"/>
      <c r="H1418" s="227"/>
      <c r="I1418" s="227"/>
      <c r="J1418" s="227"/>
      <c r="K1418" s="227"/>
      <c r="L1418" s="227"/>
      <c r="M1418" s="227"/>
      <c r="N1418" s="227"/>
      <c r="O1418" s="227"/>
      <c r="P1418" s="227"/>
      <c r="Q1418" s="227"/>
      <c r="R1418" s="227"/>
      <c r="S1418" s="227"/>
      <c r="T1418" s="228">
        <f>ROUND(T1417*T1380,0)</f>
        <v>2024121</v>
      </c>
      <c r="U1418" s="228"/>
      <c r="V1418" s="229"/>
    </row>
    <row r="1419" spans="1:25" ht="14.5" x14ac:dyDescent="0.35">
      <c r="A1419" s="24"/>
      <c r="B1419" s="52"/>
      <c r="C1419" s="52"/>
      <c r="D1419" s="52"/>
      <c r="E1419" s="52"/>
      <c r="F1419" s="52"/>
      <c r="G1419" s="52"/>
      <c r="H1419" s="52"/>
      <c r="I1419" s="52"/>
      <c r="J1419" s="52"/>
      <c r="K1419" s="52"/>
      <c r="L1419" s="52"/>
      <c r="M1419" s="52"/>
      <c r="N1419" s="52"/>
      <c r="O1419" s="52"/>
      <c r="P1419" s="52"/>
      <c r="Q1419" s="52"/>
      <c r="R1419" s="52"/>
      <c r="S1419" s="52"/>
      <c r="T1419" s="53"/>
      <c r="U1419" s="53"/>
      <c r="V1419" s="38"/>
    </row>
    <row r="1420" spans="1:25" ht="24" customHeight="1" x14ac:dyDescent="0.3">
      <c r="A1420" s="230" t="s">
        <v>348</v>
      </c>
      <c r="B1420" s="231"/>
      <c r="C1420" s="231"/>
      <c r="D1420" s="231"/>
      <c r="E1420" s="231"/>
      <c r="F1420" s="231"/>
      <c r="G1420" s="231"/>
      <c r="H1420" s="231"/>
      <c r="I1420" s="231"/>
      <c r="J1420" s="231"/>
      <c r="K1420" s="231"/>
      <c r="L1420" s="231"/>
      <c r="M1420" s="231"/>
      <c r="N1420" s="231"/>
      <c r="O1420" s="231"/>
      <c r="P1420" s="231"/>
      <c r="Q1420" s="231"/>
      <c r="R1420" s="231"/>
      <c r="S1420" s="231"/>
      <c r="T1420" s="231"/>
      <c r="U1420" s="231"/>
      <c r="V1420" s="232"/>
      <c r="W1420" s="7"/>
      <c r="X1420" s="7"/>
      <c r="Y1420" s="46"/>
    </row>
    <row r="1421" spans="1:25" x14ac:dyDescent="0.3">
      <c r="A1421" s="25"/>
      <c r="B1421" s="26"/>
      <c r="C1421" s="26"/>
      <c r="D1421" s="26"/>
      <c r="E1421" s="26"/>
      <c r="F1421" s="26"/>
      <c r="G1421" s="26"/>
      <c r="H1421" s="26"/>
      <c r="I1421" s="26"/>
      <c r="J1421" s="26"/>
      <c r="K1421" s="26"/>
      <c r="L1421" s="26"/>
      <c r="M1421" s="26"/>
      <c r="N1421" s="26"/>
      <c r="O1421" s="26"/>
      <c r="P1421" s="26"/>
      <c r="Q1421" s="26"/>
      <c r="R1421" s="26"/>
      <c r="S1421" s="27"/>
      <c r="T1421" s="54"/>
      <c r="U1421" s="54"/>
      <c r="V1421" s="40"/>
      <c r="W1421" s="7"/>
      <c r="X1421" s="7"/>
      <c r="Y1421" s="7"/>
    </row>
    <row r="1422" spans="1:25" ht="22.5" customHeight="1" x14ac:dyDescent="0.3">
      <c r="A1422" s="25"/>
      <c r="B1422" s="26"/>
      <c r="C1422" s="26"/>
      <c r="D1422" s="55"/>
      <c r="E1422" s="28" t="s">
        <v>40</v>
      </c>
      <c r="F1422" s="29"/>
      <c r="G1422" s="29"/>
      <c r="H1422" s="29"/>
      <c r="I1422" s="29"/>
      <c r="J1422" s="29"/>
      <c r="K1422" s="29"/>
      <c r="L1422" s="29"/>
      <c r="M1422" s="30"/>
      <c r="N1422" s="56"/>
      <c r="O1422" s="56"/>
      <c r="P1422" s="26"/>
      <c r="Q1422" s="26"/>
      <c r="R1422" s="26"/>
      <c r="S1422" s="27"/>
      <c r="T1422" s="54"/>
      <c r="U1422" s="54"/>
      <c r="V1422" s="40"/>
      <c r="W1422" s="7"/>
      <c r="X1422" s="7"/>
      <c r="Y1422" s="47"/>
    </row>
    <row r="1423" spans="1:25" x14ac:dyDescent="0.3">
      <c r="A1423" s="25"/>
      <c r="B1423" s="26"/>
      <c r="C1423" s="26"/>
      <c r="D1423" s="55"/>
      <c r="E1423" s="57"/>
      <c r="F1423" s="58"/>
      <c r="G1423" s="156" t="s">
        <v>344</v>
      </c>
      <c r="H1423" s="156"/>
      <c r="I1423" s="156"/>
      <c r="J1423" s="156"/>
      <c r="K1423" s="58"/>
      <c r="L1423" s="58"/>
      <c r="M1423" s="56"/>
      <c r="N1423" s="56"/>
      <c r="O1423" s="56"/>
      <c r="P1423" s="26"/>
      <c r="Q1423" s="26"/>
      <c r="R1423" s="26"/>
      <c r="S1423" s="27"/>
      <c r="T1423" s="54"/>
      <c r="U1423" s="54"/>
      <c r="V1423" s="40"/>
      <c r="W1423" s="7"/>
      <c r="X1423" s="7"/>
      <c r="Y1423" s="7"/>
    </row>
    <row r="1424" spans="1:25" x14ac:dyDescent="0.3">
      <c r="A1424" s="25"/>
      <c r="B1424" s="26"/>
      <c r="C1424" s="26"/>
      <c r="D1424" s="26"/>
      <c r="E1424" s="225" t="s">
        <v>349</v>
      </c>
      <c r="F1424" s="225"/>
      <c r="G1424" s="225"/>
      <c r="H1424" s="225"/>
      <c r="I1424" s="225"/>
      <c r="J1424" s="225"/>
      <c r="K1424" s="225"/>
      <c r="L1424" s="225"/>
      <c r="M1424" s="225"/>
      <c r="N1424" s="31"/>
      <c r="O1424" s="31"/>
      <c r="P1424" s="26"/>
      <c r="Q1424" s="26"/>
      <c r="R1424" s="26"/>
      <c r="S1424" s="27"/>
      <c r="T1424" s="54"/>
      <c r="U1424" s="54"/>
      <c r="V1424" s="40"/>
      <c r="W1424" s="7"/>
      <c r="X1424" s="7"/>
      <c r="Y1424" s="7"/>
    </row>
    <row r="1425" spans="1:22" ht="13.5" thickBot="1" x14ac:dyDescent="0.35">
      <c r="A1425" s="59"/>
      <c r="B1425" s="60"/>
      <c r="C1425" s="32"/>
      <c r="D1425" s="32"/>
      <c r="E1425" s="32"/>
      <c r="F1425" s="61"/>
      <c r="G1425" s="61"/>
      <c r="H1425" s="61"/>
      <c r="I1425" s="61"/>
      <c r="J1425" s="61"/>
      <c r="K1425" s="61"/>
      <c r="L1425" s="32"/>
      <c r="M1425" s="32"/>
      <c r="N1425" s="32"/>
      <c r="O1425" s="32"/>
      <c r="P1425" s="32"/>
      <c r="Q1425" s="32"/>
      <c r="R1425" s="32"/>
      <c r="S1425" s="32"/>
      <c r="T1425" s="62"/>
      <c r="U1425" s="62"/>
      <c r="V1425" s="42"/>
    </row>
    <row r="1426" spans="1:22" ht="13.5" thickBot="1" x14ac:dyDescent="0.35"/>
    <row r="1427" spans="1:22" x14ac:dyDescent="0.3">
      <c r="A1427" s="280"/>
      <c r="B1427" s="281"/>
      <c r="C1427" s="281"/>
      <c r="D1427" s="282"/>
      <c r="E1427" s="289" t="s">
        <v>0</v>
      </c>
      <c r="F1427" s="290"/>
      <c r="G1427" s="290"/>
      <c r="H1427" s="290"/>
      <c r="I1427" s="290"/>
      <c r="J1427" s="290"/>
      <c r="K1427" s="290"/>
      <c r="L1427" s="290"/>
      <c r="M1427" s="290"/>
      <c r="N1427" s="290"/>
      <c r="O1427" s="290"/>
      <c r="P1427" s="290"/>
      <c r="Q1427" s="290"/>
      <c r="R1427" s="290"/>
      <c r="S1427" s="291"/>
      <c r="T1427" s="295" t="s">
        <v>41</v>
      </c>
      <c r="U1427" s="296"/>
      <c r="V1427" s="297"/>
    </row>
    <row r="1428" spans="1:22" ht="24.75" customHeight="1" thickBot="1" x14ac:dyDescent="0.35">
      <c r="A1428" s="283"/>
      <c r="B1428" s="284"/>
      <c r="C1428" s="284"/>
      <c r="D1428" s="285"/>
      <c r="E1428" s="292"/>
      <c r="F1428" s="293"/>
      <c r="G1428" s="293"/>
      <c r="H1428" s="293"/>
      <c r="I1428" s="293"/>
      <c r="J1428" s="293"/>
      <c r="K1428" s="293"/>
      <c r="L1428" s="293"/>
      <c r="M1428" s="293"/>
      <c r="N1428" s="293"/>
      <c r="O1428" s="293"/>
      <c r="P1428" s="293"/>
      <c r="Q1428" s="293"/>
      <c r="R1428" s="293"/>
      <c r="S1428" s="294"/>
      <c r="T1428" s="298"/>
      <c r="U1428" s="299"/>
      <c r="V1428" s="300"/>
    </row>
    <row r="1429" spans="1:22" ht="15" thickBot="1" x14ac:dyDescent="0.4">
      <c r="A1429" s="283"/>
      <c r="B1429" s="284"/>
      <c r="C1429" s="284"/>
      <c r="D1429" s="285"/>
      <c r="E1429" s="301"/>
      <c r="F1429" s="302"/>
      <c r="G1429" s="302"/>
      <c r="H1429" s="302"/>
      <c r="I1429" s="302"/>
      <c r="J1429" s="302"/>
      <c r="K1429" s="302"/>
      <c r="L1429" s="302"/>
      <c r="M1429" s="302"/>
      <c r="N1429" s="302"/>
      <c r="O1429" s="302"/>
      <c r="P1429" s="302"/>
      <c r="Q1429" s="302"/>
      <c r="R1429" s="302"/>
      <c r="S1429" s="302"/>
      <c r="T1429" s="302"/>
      <c r="U1429" s="302"/>
      <c r="V1429" s="303"/>
    </row>
    <row r="1430" spans="1:22" ht="15" thickBot="1" x14ac:dyDescent="0.35">
      <c r="A1430" s="283"/>
      <c r="B1430" s="284"/>
      <c r="C1430" s="284"/>
      <c r="D1430" s="285"/>
      <c r="E1430" s="304" t="s">
        <v>360</v>
      </c>
      <c r="F1430" s="305"/>
      <c r="G1430" s="305"/>
      <c r="H1430" s="305"/>
      <c r="I1430" s="305"/>
      <c r="J1430" s="305"/>
      <c r="K1430" s="305"/>
      <c r="L1430" s="305"/>
      <c r="M1430" s="305"/>
      <c r="N1430" s="305"/>
      <c r="O1430" s="305"/>
      <c r="P1430" s="305"/>
      <c r="Q1430" s="305"/>
      <c r="R1430" s="305"/>
      <c r="S1430" s="305"/>
      <c r="T1430" s="305"/>
      <c r="U1430" s="305"/>
      <c r="V1430" s="306"/>
    </row>
    <row r="1431" spans="1:22" ht="15" thickBot="1" x14ac:dyDescent="0.35">
      <c r="A1431" s="286"/>
      <c r="B1431" s="287"/>
      <c r="C1431" s="287"/>
      <c r="D1431" s="288"/>
      <c r="E1431" s="307"/>
      <c r="F1431" s="308"/>
      <c r="G1431" s="308"/>
      <c r="H1431" s="308"/>
      <c r="I1431" s="308"/>
      <c r="J1431" s="308"/>
      <c r="K1431" s="308"/>
      <c r="L1431" s="308"/>
      <c r="M1431" s="308"/>
      <c r="N1431" s="308"/>
      <c r="O1431" s="308"/>
      <c r="P1431" s="308"/>
      <c r="Q1431" s="308"/>
      <c r="R1431" s="308"/>
      <c r="S1431" s="308"/>
      <c r="T1431" s="308"/>
      <c r="U1431" s="308"/>
      <c r="V1431" s="309"/>
    </row>
    <row r="1432" spans="1:22" ht="14.5" x14ac:dyDescent="0.35">
      <c r="A1432" s="310" t="s">
        <v>1</v>
      </c>
      <c r="B1432" s="311"/>
      <c r="C1432" s="311"/>
      <c r="D1432" s="311"/>
      <c r="E1432" s="311"/>
      <c r="F1432" s="311"/>
      <c r="G1432" s="311"/>
      <c r="H1432" s="311"/>
      <c r="I1432" s="311"/>
      <c r="J1432" s="311"/>
      <c r="K1432" s="311"/>
      <c r="L1432" s="311"/>
      <c r="M1432" s="311"/>
      <c r="N1432" s="311"/>
      <c r="O1432" s="311"/>
      <c r="P1432" s="311"/>
      <c r="Q1432" s="311"/>
      <c r="R1432" s="311"/>
      <c r="S1432" s="311"/>
      <c r="T1432" s="311"/>
      <c r="U1432" s="311"/>
      <c r="V1432" s="312"/>
    </row>
    <row r="1433" spans="1:22" x14ac:dyDescent="0.3">
      <c r="A1433" s="313" t="s">
        <v>2</v>
      </c>
      <c r="B1433" s="314"/>
      <c r="C1433" s="314"/>
      <c r="D1433" s="314"/>
      <c r="E1433" s="5" t="s">
        <v>3</v>
      </c>
      <c r="F1433" s="6"/>
      <c r="G1433" s="6"/>
      <c r="H1433" s="6"/>
      <c r="I1433" s="6"/>
      <c r="J1433" s="315" t="s">
        <v>4</v>
      </c>
      <c r="K1433" s="315"/>
      <c r="L1433" s="315"/>
      <c r="M1433" s="315"/>
      <c r="N1433" s="315"/>
      <c r="O1433" s="315"/>
      <c r="P1433" s="315" t="s">
        <v>5</v>
      </c>
      <c r="Q1433" s="315"/>
      <c r="R1433" s="315"/>
      <c r="S1433" s="315"/>
      <c r="T1433" s="315"/>
      <c r="U1433" s="315"/>
      <c r="V1433" s="316"/>
    </row>
    <row r="1434" spans="1:22" ht="37.5" customHeight="1" x14ac:dyDescent="0.3">
      <c r="A1434" s="317" t="s">
        <v>6</v>
      </c>
      <c r="B1434" s="318"/>
      <c r="C1434" s="318"/>
      <c r="D1434" s="319"/>
      <c r="E1434" s="320" t="s">
        <v>359</v>
      </c>
      <c r="F1434" s="320"/>
      <c r="G1434" s="320"/>
      <c r="H1434" s="320"/>
      <c r="I1434" s="320"/>
      <c r="J1434" s="320"/>
      <c r="K1434" s="320"/>
      <c r="L1434" s="320"/>
      <c r="M1434" s="320"/>
      <c r="N1434" s="320"/>
      <c r="O1434" s="320"/>
      <c r="P1434" s="320"/>
      <c r="Q1434" s="320"/>
      <c r="R1434" s="320"/>
      <c r="S1434" s="320"/>
      <c r="T1434" s="320"/>
      <c r="U1434" s="320"/>
      <c r="V1434" s="321"/>
    </row>
    <row r="1435" spans="1:22" x14ac:dyDescent="0.3">
      <c r="A1435" s="322" t="s">
        <v>7</v>
      </c>
      <c r="B1435" s="323"/>
      <c r="C1435" s="323"/>
      <c r="D1435" s="323"/>
      <c r="E1435" s="324"/>
      <c r="F1435" s="324"/>
      <c r="G1435" s="324"/>
      <c r="H1435" s="324"/>
      <c r="I1435" s="324"/>
      <c r="J1435" s="324"/>
      <c r="K1435" s="324"/>
      <c r="L1435" s="324"/>
      <c r="M1435" s="324"/>
      <c r="N1435" s="324"/>
      <c r="O1435" s="324"/>
      <c r="P1435" s="324"/>
      <c r="Q1435" s="324"/>
      <c r="R1435" s="324"/>
      <c r="S1435" s="324"/>
      <c r="T1435" s="324"/>
      <c r="U1435" s="324"/>
      <c r="V1435" s="325"/>
    </row>
    <row r="1436" spans="1:22" x14ac:dyDescent="0.3">
      <c r="A1436" s="322" t="s">
        <v>8</v>
      </c>
      <c r="B1436" s="323"/>
      <c r="C1436" s="323"/>
      <c r="D1436" s="323"/>
      <c r="E1436" s="324"/>
      <c r="F1436" s="324"/>
      <c r="G1436" s="324"/>
      <c r="H1436" s="324"/>
      <c r="I1436" s="324"/>
      <c r="J1436" s="324"/>
      <c r="K1436" s="324"/>
      <c r="L1436" s="324"/>
      <c r="M1436" s="324"/>
      <c r="N1436" s="324"/>
      <c r="O1436" s="324"/>
      <c r="P1436" s="324"/>
      <c r="Q1436" s="324"/>
      <c r="R1436" s="324"/>
      <c r="S1436" s="324"/>
      <c r="T1436" s="324"/>
      <c r="U1436" s="324"/>
      <c r="V1436" s="325"/>
    </row>
    <row r="1437" spans="1:22" x14ac:dyDescent="0.3">
      <c r="A1437" s="322" t="s">
        <v>9</v>
      </c>
      <c r="B1437" s="323"/>
      <c r="C1437" s="323"/>
      <c r="D1437" s="323"/>
      <c r="E1437" s="324"/>
      <c r="F1437" s="324"/>
      <c r="G1437" s="324"/>
      <c r="H1437" s="324"/>
      <c r="I1437" s="324"/>
      <c r="J1437" s="324"/>
      <c r="K1437" s="324"/>
      <c r="L1437" s="324"/>
      <c r="M1437" s="324"/>
      <c r="N1437" s="324"/>
      <c r="O1437" s="324"/>
      <c r="P1437" s="324"/>
      <c r="Q1437" s="324"/>
      <c r="R1437" s="324"/>
      <c r="S1437" s="324"/>
      <c r="T1437" s="324"/>
      <c r="U1437" s="324"/>
      <c r="V1437" s="325"/>
    </row>
    <row r="1438" spans="1:22" x14ac:dyDescent="0.3">
      <c r="A1438" s="9"/>
      <c r="B1438" s="10"/>
      <c r="C1438" s="10"/>
      <c r="D1438" s="48"/>
      <c r="E1438" s="48"/>
      <c r="F1438" s="48"/>
      <c r="G1438" s="48"/>
      <c r="H1438" s="48"/>
      <c r="I1438" s="48"/>
      <c r="J1438" s="48"/>
      <c r="K1438" s="48"/>
      <c r="L1438" s="48"/>
      <c r="M1438" s="48"/>
      <c r="N1438" s="48"/>
      <c r="O1438" s="48"/>
      <c r="P1438" s="48"/>
      <c r="Q1438" s="48"/>
      <c r="R1438" s="48"/>
      <c r="S1438" s="48"/>
      <c r="T1438" s="49"/>
      <c r="U1438" s="49"/>
      <c r="V1438" s="34"/>
    </row>
    <row r="1439" spans="1:22" ht="14.5" x14ac:dyDescent="0.35">
      <c r="A1439" s="263" t="s">
        <v>10</v>
      </c>
      <c r="B1439" s="264"/>
      <c r="C1439" s="264"/>
      <c r="D1439" s="264"/>
      <c r="E1439" s="264"/>
      <c r="F1439" s="264"/>
      <c r="G1439" s="264"/>
      <c r="H1439" s="264"/>
      <c r="I1439" s="264"/>
      <c r="J1439" s="264"/>
      <c r="K1439" s="264"/>
      <c r="L1439" s="264"/>
      <c r="M1439" s="264"/>
      <c r="N1439" s="264"/>
      <c r="O1439" s="264"/>
      <c r="P1439" s="264"/>
      <c r="Q1439" s="264"/>
      <c r="R1439" s="264"/>
      <c r="S1439" s="264"/>
      <c r="T1439" s="264"/>
      <c r="U1439" s="264"/>
      <c r="V1439" s="265"/>
    </row>
    <row r="1440" spans="1:22" x14ac:dyDescent="0.3">
      <c r="A1440" s="266" t="s">
        <v>11</v>
      </c>
      <c r="B1440" s="267"/>
      <c r="C1440" s="267" t="s">
        <v>12</v>
      </c>
      <c r="D1440" s="267"/>
      <c r="E1440" s="267"/>
      <c r="F1440" s="267"/>
      <c r="G1440" s="267"/>
      <c r="H1440" s="267"/>
      <c r="I1440" s="267"/>
      <c r="J1440" s="267"/>
      <c r="K1440" s="267"/>
      <c r="L1440" s="267"/>
      <c r="M1440" s="267"/>
      <c r="N1440" s="267"/>
      <c r="O1440" s="267"/>
      <c r="P1440" s="267"/>
      <c r="Q1440" s="267"/>
      <c r="R1440" s="267" t="s">
        <v>13</v>
      </c>
      <c r="S1440" s="267"/>
      <c r="T1440" s="268" t="s">
        <v>14</v>
      </c>
      <c r="U1440" s="268"/>
      <c r="V1440" s="269"/>
    </row>
    <row r="1441" spans="1:22" ht="14.5" x14ac:dyDescent="0.35">
      <c r="A1441" s="328">
        <v>26</v>
      </c>
      <c r="B1441" s="329"/>
      <c r="C1441" s="330" t="s">
        <v>264</v>
      </c>
      <c r="D1441" s="331"/>
      <c r="E1441" s="331"/>
      <c r="F1441" s="331"/>
      <c r="G1441" s="331"/>
      <c r="H1441" s="331"/>
      <c r="I1441" s="331"/>
      <c r="J1441" s="331"/>
      <c r="K1441" s="331"/>
      <c r="L1441" s="331"/>
      <c r="M1441" s="331"/>
      <c r="N1441" s="331"/>
      <c r="O1441" s="331"/>
      <c r="P1441" s="331"/>
      <c r="Q1441" s="331"/>
      <c r="R1441" s="331" t="s">
        <v>133</v>
      </c>
      <c r="S1441" s="331"/>
      <c r="T1441" s="332">
        <v>16</v>
      </c>
      <c r="U1441" s="332"/>
      <c r="V1441" s="333"/>
    </row>
    <row r="1442" spans="1:22" x14ac:dyDescent="0.3">
      <c r="A1442" s="11"/>
      <c r="B1442" s="50"/>
      <c r="C1442" s="50"/>
      <c r="D1442" s="50"/>
      <c r="E1442" s="50"/>
      <c r="F1442" s="50"/>
      <c r="G1442" s="50"/>
      <c r="H1442" s="50"/>
      <c r="I1442" s="50"/>
      <c r="J1442" s="50"/>
      <c r="K1442" s="50"/>
      <c r="L1442" s="50"/>
      <c r="M1442" s="50"/>
      <c r="N1442" s="50"/>
      <c r="O1442" s="50"/>
      <c r="P1442" s="50"/>
      <c r="Q1442" s="50"/>
      <c r="R1442" s="50"/>
      <c r="S1442" s="50"/>
      <c r="T1442" s="51"/>
      <c r="U1442" s="51"/>
      <c r="V1442" s="35"/>
    </row>
    <row r="1443" spans="1:22" x14ac:dyDescent="0.3">
      <c r="A1443" s="243" t="s">
        <v>15</v>
      </c>
      <c r="B1443" s="244"/>
      <c r="C1443" s="244"/>
      <c r="D1443" s="244"/>
      <c r="E1443" s="244"/>
      <c r="F1443" s="244"/>
      <c r="G1443" s="244"/>
      <c r="H1443" s="244"/>
      <c r="I1443" s="244"/>
      <c r="J1443" s="244"/>
      <c r="K1443" s="244"/>
      <c r="L1443" s="244"/>
      <c r="M1443" s="244"/>
      <c r="N1443" s="244"/>
      <c r="O1443" s="244"/>
      <c r="P1443" s="244"/>
      <c r="Q1443" s="244"/>
      <c r="R1443" s="244"/>
      <c r="S1443" s="244"/>
      <c r="T1443" s="244"/>
      <c r="U1443" s="244"/>
      <c r="V1443" s="245"/>
    </row>
    <row r="1444" spans="1:22" x14ac:dyDescent="0.3">
      <c r="A1444" s="233" t="s">
        <v>12</v>
      </c>
      <c r="B1444" s="234"/>
      <c r="C1444" s="234"/>
      <c r="D1444" s="234"/>
      <c r="E1444" s="234"/>
      <c r="F1444" s="234"/>
      <c r="G1444" s="234"/>
      <c r="H1444" s="234" t="s">
        <v>16</v>
      </c>
      <c r="I1444" s="234"/>
      <c r="J1444" s="234"/>
      <c r="K1444" s="234" t="s">
        <v>17</v>
      </c>
      <c r="L1444" s="234"/>
      <c r="M1444" s="234"/>
      <c r="N1444" s="234"/>
      <c r="O1444" s="234" t="s">
        <v>18</v>
      </c>
      <c r="P1444" s="234"/>
      <c r="Q1444" s="234"/>
      <c r="R1444" s="234" t="s">
        <v>19</v>
      </c>
      <c r="S1444" s="234"/>
      <c r="T1444" s="235" t="s">
        <v>20</v>
      </c>
      <c r="U1444" s="235"/>
      <c r="V1444" s="236"/>
    </row>
    <row r="1445" spans="1:22" x14ac:dyDescent="0.3">
      <c r="A1445" s="233"/>
      <c r="B1445" s="234"/>
      <c r="C1445" s="234"/>
      <c r="D1445" s="234"/>
      <c r="E1445" s="234"/>
      <c r="F1445" s="234"/>
      <c r="G1445" s="234"/>
      <c r="H1445" s="234"/>
      <c r="I1445" s="234"/>
      <c r="J1445" s="234"/>
      <c r="K1445" s="234"/>
      <c r="L1445" s="234"/>
      <c r="M1445" s="234"/>
      <c r="N1445" s="234"/>
      <c r="O1445" s="246"/>
      <c r="P1445" s="246"/>
      <c r="Q1445" s="246"/>
      <c r="R1445" s="258"/>
      <c r="S1445" s="258"/>
      <c r="T1445" s="235"/>
      <c r="U1445" s="235"/>
      <c r="V1445" s="236"/>
    </row>
    <row r="1446" spans="1:22" x14ac:dyDescent="0.3">
      <c r="A1446" s="233" t="s">
        <v>120</v>
      </c>
      <c r="B1446" s="234"/>
      <c r="C1446" s="234"/>
      <c r="D1446" s="234"/>
      <c r="E1446" s="234"/>
      <c r="F1446" s="234"/>
      <c r="G1446" s="234"/>
      <c r="H1446" s="234"/>
      <c r="I1446" s="234"/>
      <c r="J1446" s="234"/>
      <c r="K1446" s="234"/>
      <c r="L1446" s="234"/>
      <c r="M1446" s="234"/>
      <c r="N1446" s="234"/>
      <c r="O1446" s="246"/>
      <c r="P1446" s="246"/>
      <c r="Q1446" s="246"/>
      <c r="R1446" s="279">
        <v>0.03</v>
      </c>
      <c r="S1446" s="258"/>
      <c r="T1446" s="235">
        <f>+T1469*R1446</f>
        <v>384.93180000000001</v>
      </c>
      <c r="U1446" s="235"/>
      <c r="V1446" s="236"/>
    </row>
    <row r="1447" spans="1:22" x14ac:dyDescent="0.3">
      <c r="A1447" s="233"/>
      <c r="B1447" s="234"/>
      <c r="C1447" s="234"/>
      <c r="D1447" s="234"/>
      <c r="E1447" s="234"/>
      <c r="F1447" s="234"/>
      <c r="G1447" s="234"/>
      <c r="H1447" s="234"/>
      <c r="I1447" s="234"/>
      <c r="J1447" s="234"/>
      <c r="K1447" s="234"/>
      <c r="L1447" s="234"/>
      <c r="M1447" s="234"/>
      <c r="N1447" s="234"/>
      <c r="O1447" s="234"/>
      <c r="P1447" s="234"/>
      <c r="Q1447" s="234"/>
      <c r="R1447" s="234"/>
      <c r="S1447" s="234"/>
      <c r="T1447" s="235"/>
      <c r="U1447" s="235"/>
      <c r="V1447" s="236"/>
    </row>
    <row r="1448" spans="1:22" x14ac:dyDescent="0.3">
      <c r="A1448" s="237" t="s">
        <v>21</v>
      </c>
      <c r="B1448" s="238"/>
      <c r="C1448" s="238"/>
      <c r="D1448" s="238"/>
      <c r="E1448" s="238"/>
      <c r="F1448" s="238"/>
      <c r="G1448" s="238"/>
      <c r="H1448" s="238"/>
      <c r="I1448" s="238"/>
      <c r="J1448" s="238"/>
      <c r="K1448" s="238"/>
      <c r="L1448" s="238"/>
      <c r="M1448" s="238"/>
      <c r="N1448" s="238"/>
      <c r="O1448" s="238"/>
      <c r="P1448" s="238"/>
      <c r="Q1448" s="238"/>
      <c r="R1448" s="238"/>
      <c r="S1448" s="238"/>
      <c r="T1448" s="235">
        <f>T1446+T1445</f>
        <v>384.93180000000001</v>
      </c>
      <c r="U1448" s="235"/>
      <c r="V1448" s="236"/>
    </row>
    <row r="1449" spans="1:22" x14ac:dyDescent="0.3">
      <c r="A1449" s="12"/>
      <c r="B1449" s="13"/>
      <c r="C1449" s="13"/>
      <c r="D1449" s="13"/>
      <c r="E1449" s="13"/>
      <c r="F1449" s="13"/>
      <c r="G1449" s="13"/>
      <c r="H1449" s="13"/>
      <c r="I1449" s="13"/>
      <c r="J1449" s="13"/>
      <c r="K1449" s="13"/>
      <c r="L1449" s="13"/>
      <c r="M1449" s="13"/>
      <c r="N1449" s="13"/>
      <c r="O1449" s="13"/>
      <c r="P1449" s="13"/>
      <c r="Q1449" s="13"/>
      <c r="R1449" s="13"/>
      <c r="S1449" s="14"/>
      <c r="T1449" s="36"/>
      <c r="U1449" s="36"/>
      <c r="V1449" s="37"/>
    </row>
    <row r="1450" spans="1:22" x14ac:dyDescent="0.3">
      <c r="A1450" s="243" t="s">
        <v>22</v>
      </c>
      <c r="B1450" s="244"/>
      <c r="C1450" s="244"/>
      <c r="D1450" s="244"/>
      <c r="E1450" s="244"/>
      <c r="F1450" s="244"/>
      <c r="G1450" s="244"/>
      <c r="H1450" s="244"/>
      <c r="I1450" s="244"/>
      <c r="J1450" s="244"/>
      <c r="K1450" s="244"/>
      <c r="L1450" s="244"/>
      <c r="M1450" s="244"/>
      <c r="N1450" s="244"/>
      <c r="O1450" s="244"/>
      <c r="P1450" s="244"/>
      <c r="Q1450" s="244"/>
      <c r="R1450" s="244"/>
      <c r="S1450" s="244"/>
      <c r="T1450" s="244"/>
      <c r="U1450" s="244"/>
      <c r="V1450" s="245"/>
    </row>
    <row r="1451" spans="1:22" x14ac:dyDescent="0.3">
      <c r="A1451" s="259" t="s">
        <v>12</v>
      </c>
      <c r="B1451" s="260"/>
      <c r="C1451" s="260"/>
      <c r="D1451" s="260"/>
      <c r="E1451" s="260"/>
      <c r="F1451" s="260"/>
      <c r="G1451" s="260"/>
      <c r="H1451" s="260"/>
      <c r="I1451" s="260"/>
      <c r="J1451" s="260"/>
      <c r="K1451" s="260"/>
      <c r="L1451" s="260"/>
      <c r="M1451" s="260" t="s">
        <v>13</v>
      </c>
      <c r="N1451" s="260"/>
      <c r="O1451" s="260" t="s">
        <v>14</v>
      </c>
      <c r="P1451" s="260"/>
      <c r="Q1451" s="260" t="s">
        <v>23</v>
      </c>
      <c r="R1451" s="260"/>
      <c r="S1451" s="260"/>
      <c r="T1451" s="261" t="s">
        <v>24</v>
      </c>
      <c r="U1451" s="261"/>
      <c r="V1451" s="262"/>
    </row>
    <row r="1452" spans="1:22" x14ac:dyDescent="0.3">
      <c r="A1452" s="101" t="s">
        <v>136</v>
      </c>
      <c r="B1452" s="102"/>
      <c r="C1452" s="102"/>
      <c r="D1452" s="102"/>
      <c r="E1452" s="102"/>
      <c r="F1452" s="102"/>
      <c r="G1452" s="102"/>
      <c r="H1452" s="102"/>
      <c r="I1452" s="102"/>
      <c r="J1452" s="102"/>
      <c r="K1452" s="102"/>
      <c r="L1452" s="103"/>
      <c r="M1452" s="260" t="s">
        <v>164</v>
      </c>
      <c r="N1452" s="260"/>
      <c r="O1452" s="260">
        <v>5.0000000000000001E-3</v>
      </c>
      <c r="P1452" s="260"/>
      <c r="Q1452" s="252">
        <v>32900</v>
      </c>
      <c r="R1452" s="253"/>
      <c r="S1452" s="254"/>
      <c r="T1452" s="261">
        <f>+Q1452*O1452</f>
        <v>164.5</v>
      </c>
      <c r="U1452" s="261"/>
      <c r="V1452" s="262"/>
    </row>
    <row r="1453" spans="1:22" x14ac:dyDescent="0.3">
      <c r="A1453" s="101" t="s">
        <v>177</v>
      </c>
      <c r="B1453" s="102"/>
      <c r="C1453" s="102"/>
      <c r="D1453" s="102"/>
      <c r="E1453" s="102"/>
      <c r="F1453" s="102"/>
      <c r="G1453" s="102"/>
      <c r="H1453" s="102"/>
      <c r="I1453" s="102"/>
      <c r="J1453" s="102"/>
      <c r="K1453" s="102"/>
      <c r="L1453" s="103"/>
      <c r="M1453" s="260" t="s">
        <v>164</v>
      </c>
      <c r="N1453" s="260"/>
      <c r="O1453" s="260">
        <v>5.0000000000000001E-3</v>
      </c>
      <c r="P1453" s="260"/>
      <c r="Q1453" s="252">
        <v>110900</v>
      </c>
      <c r="R1453" s="253"/>
      <c r="S1453" s="254"/>
      <c r="T1453" s="261">
        <f t="shared" ref="T1453" si="5">+Q1453*O1453</f>
        <v>554.5</v>
      </c>
      <c r="U1453" s="261"/>
      <c r="V1453" s="262"/>
    </row>
    <row r="1454" spans="1:22" x14ac:dyDescent="0.3">
      <c r="A1454" s="101" t="s">
        <v>182</v>
      </c>
      <c r="B1454" s="102"/>
      <c r="C1454" s="102"/>
      <c r="D1454" s="102"/>
      <c r="E1454" s="102"/>
      <c r="F1454" s="102"/>
      <c r="G1454" s="102"/>
      <c r="H1454" s="102"/>
      <c r="I1454" s="102"/>
      <c r="J1454" s="102"/>
      <c r="K1454" s="102"/>
      <c r="L1454" s="103"/>
      <c r="M1454" s="250" t="s">
        <v>133</v>
      </c>
      <c r="N1454" s="251"/>
      <c r="O1454" s="260">
        <v>1.05</v>
      </c>
      <c r="P1454" s="260"/>
      <c r="Q1454" s="252">
        <f>18500*1.051</f>
        <v>19443.5</v>
      </c>
      <c r="R1454" s="253"/>
      <c r="S1454" s="254"/>
      <c r="T1454" s="261">
        <f t="shared" ref="T1454" si="6">+Q1454*O1454</f>
        <v>20415.674999999999</v>
      </c>
      <c r="U1454" s="261"/>
      <c r="V1454" s="262"/>
    </row>
    <row r="1455" spans="1:22" x14ac:dyDescent="0.3">
      <c r="A1455" s="101"/>
      <c r="B1455" s="102"/>
      <c r="C1455" s="102"/>
      <c r="D1455" s="102"/>
      <c r="E1455" s="102"/>
      <c r="F1455" s="102"/>
      <c r="G1455" s="102"/>
      <c r="H1455" s="102"/>
      <c r="I1455" s="102"/>
      <c r="J1455" s="102"/>
      <c r="K1455" s="102"/>
      <c r="L1455" s="103"/>
      <c r="M1455" s="250"/>
      <c r="N1455" s="251"/>
      <c r="O1455" s="260"/>
      <c r="P1455" s="260"/>
      <c r="Q1455" s="252"/>
      <c r="R1455" s="253"/>
      <c r="S1455" s="254"/>
      <c r="T1455" s="261"/>
      <c r="U1455" s="261"/>
      <c r="V1455" s="262"/>
    </row>
    <row r="1456" spans="1:22" x14ac:dyDescent="0.3">
      <c r="A1456" s="101"/>
      <c r="B1456" s="102"/>
      <c r="C1456" s="102"/>
      <c r="D1456" s="102"/>
      <c r="E1456" s="102"/>
      <c r="F1456" s="102"/>
      <c r="G1456" s="102"/>
      <c r="H1456" s="102"/>
      <c r="I1456" s="102"/>
      <c r="J1456" s="102"/>
      <c r="K1456" s="102"/>
      <c r="L1456" s="103"/>
      <c r="M1456" s="260"/>
      <c r="N1456" s="260"/>
      <c r="O1456" s="260"/>
      <c r="P1456" s="260"/>
      <c r="Q1456" s="252"/>
      <c r="R1456" s="253"/>
      <c r="S1456" s="254"/>
      <c r="T1456" s="261">
        <f t="shared" ref="T1456" si="7">+Q1456*O1456</f>
        <v>0</v>
      </c>
      <c r="U1456" s="261"/>
      <c r="V1456" s="262"/>
    </row>
    <row r="1457" spans="1:22" x14ac:dyDescent="0.3">
      <c r="A1457" s="101" t="str">
        <f t="shared" ref="A1457" si="8">+UPPER(W1457)</f>
        <v/>
      </c>
      <c r="B1457" s="102"/>
      <c r="C1457" s="102"/>
      <c r="D1457" s="102"/>
      <c r="E1457" s="102"/>
      <c r="F1457" s="102"/>
      <c r="G1457" s="102"/>
      <c r="H1457" s="102"/>
      <c r="I1457" s="102"/>
      <c r="J1457" s="102"/>
      <c r="K1457" s="102"/>
      <c r="L1457" s="103"/>
      <c r="M1457" s="260"/>
      <c r="N1457" s="260"/>
      <c r="O1457" s="260"/>
      <c r="P1457" s="260"/>
      <c r="Q1457" s="252"/>
      <c r="R1457" s="253"/>
      <c r="S1457" s="254"/>
      <c r="T1457" s="235"/>
      <c r="U1457" s="235"/>
      <c r="V1457" s="236"/>
    </row>
    <row r="1458" spans="1:22" x14ac:dyDescent="0.3">
      <c r="A1458" s="237" t="s">
        <v>21</v>
      </c>
      <c r="B1458" s="238"/>
      <c r="C1458" s="238"/>
      <c r="D1458" s="238"/>
      <c r="E1458" s="238"/>
      <c r="F1458" s="238"/>
      <c r="G1458" s="238"/>
      <c r="H1458" s="238"/>
      <c r="I1458" s="238"/>
      <c r="J1458" s="238"/>
      <c r="K1458" s="238"/>
      <c r="L1458" s="238"/>
      <c r="M1458" s="238"/>
      <c r="N1458" s="238"/>
      <c r="O1458" s="238"/>
      <c r="P1458" s="238"/>
      <c r="Q1458" s="238"/>
      <c r="R1458" s="238"/>
      <c r="S1458" s="238"/>
      <c r="T1458" s="235">
        <f>+SUM(T1452:V1457)</f>
        <v>21134.674999999999</v>
      </c>
      <c r="U1458" s="235"/>
      <c r="V1458" s="236"/>
    </row>
    <row r="1459" spans="1:22" x14ac:dyDescent="0.3">
      <c r="A1459" s="15"/>
      <c r="B1459" s="16"/>
      <c r="C1459" s="16"/>
      <c r="D1459" s="16"/>
      <c r="E1459" s="16"/>
      <c r="F1459" s="16"/>
      <c r="G1459" s="16"/>
      <c r="H1459" s="16"/>
      <c r="I1459" s="16"/>
      <c r="J1459" s="16"/>
      <c r="K1459" s="16"/>
      <c r="L1459" s="16"/>
      <c r="M1459" s="16"/>
      <c r="N1459" s="16"/>
      <c r="O1459" s="16"/>
      <c r="P1459" s="16"/>
      <c r="Q1459" s="16"/>
      <c r="R1459" s="16"/>
      <c r="S1459" s="14"/>
      <c r="T1459" s="36"/>
      <c r="U1459" s="36"/>
      <c r="V1459" s="37"/>
    </row>
    <row r="1460" spans="1:22" x14ac:dyDescent="0.3">
      <c r="A1460" s="243" t="s">
        <v>25</v>
      </c>
      <c r="B1460" s="244"/>
      <c r="C1460" s="244"/>
      <c r="D1460" s="244"/>
      <c r="E1460" s="244"/>
      <c r="F1460" s="244"/>
      <c r="G1460" s="244"/>
      <c r="H1460" s="244"/>
      <c r="I1460" s="244"/>
      <c r="J1460" s="244"/>
      <c r="K1460" s="244"/>
      <c r="L1460" s="244"/>
      <c r="M1460" s="244"/>
      <c r="N1460" s="244"/>
      <c r="O1460" s="244"/>
      <c r="P1460" s="244"/>
      <c r="Q1460" s="244"/>
      <c r="R1460" s="244"/>
      <c r="S1460" s="244"/>
      <c r="T1460" s="244"/>
      <c r="U1460" s="244"/>
      <c r="V1460" s="245"/>
    </row>
    <row r="1461" spans="1:22" x14ac:dyDescent="0.3">
      <c r="A1461" s="233" t="s">
        <v>26</v>
      </c>
      <c r="B1461" s="234"/>
      <c r="C1461" s="234"/>
      <c r="D1461" s="234"/>
      <c r="E1461" s="234"/>
      <c r="F1461" s="234"/>
      <c r="G1461" s="234"/>
      <c r="H1461" s="234"/>
      <c r="I1461" s="234"/>
      <c r="J1461" s="234"/>
      <c r="K1461" s="234" t="s">
        <v>27</v>
      </c>
      <c r="L1461" s="234"/>
      <c r="M1461" s="234" t="s">
        <v>28</v>
      </c>
      <c r="N1461" s="234"/>
      <c r="O1461" s="234" t="s">
        <v>29</v>
      </c>
      <c r="P1461" s="234"/>
      <c r="Q1461" s="234"/>
      <c r="R1461" s="234" t="s">
        <v>30</v>
      </c>
      <c r="S1461" s="234"/>
      <c r="T1461" s="235" t="s">
        <v>20</v>
      </c>
      <c r="U1461" s="235"/>
      <c r="V1461" s="236"/>
    </row>
    <row r="1462" spans="1:22" x14ac:dyDescent="0.3">
      <c r="A1462" s="233"/>
      <c r="B1462" s="234"/>
      <c r="C1462" s="234"/>
      <c r="D1462" s="234"/>
      <c r="E1462" s="234"/>
      <c r="F1462" s="234"/>
      <c r="G1462" s="234"/>
      <c r="H1462" s="234"/>
      <c r="I1462" s="234"/>
      <c r="J1462" s="234"/>
      <c r="K1462" s="234"/>
      <c r="L1462" s="234"/>
      <c r="M1462" s="234"/>
      <c r="N1462" s="234"/>
      <c r="O1462" s="234"/>
      <c r="P1462" s="234"/>
      <c r="Q1462" s="234"/>
      <c r="R1462" s="234"/>
      <c r="S1462" s="234"/>
      <c r="T1462" s="235"/>
      <c r="U1462" s="235"/>
      <c r="V1462" s="236"/>
    </row>
    <row r="1463" spans="1:22" x14ac:dyDescent="0.3">
      <c r="A1463" s="233"/>
      <c r="B1463" s="234"/>
      <c r="C1463" s="234"/>
      <c r="D1463" s="234"/>
      <c r="E1463" s="234"/>
      <c r="F1463" s="234"/>
      <c r="G1463" s="234"/>
      <c r="H1463" s="234"/>
      <c r="I1463" s="234"/>
      <c r="J1463" s="234"/>
      <c r="K1463" s="234"/>
      <c r="L1463" s="234"/>
      <c r="M1463" s="234"/>
      <c r="N1463" s="234"/>
      <c r="O1463" s="234"/>
      <c r="P1463" s="234"/>
      <c r="Q1463" s="234"/>
      <c r="R1463" s="234"/>
      <c r="S1463" s="234"/>
      <c r="T1463" s="235"/>
      <c r="U1463" s="235"/>
      <c r="V1463" s="236"/>
    </row>
    <row r="1464" spans="1:22" x14ac:dyDescent="0.3">
      <c r="A1464" s="233"/>
      <c r="B1464" s="234"/>
      <c r="C1464" s="234"/>
      <c r="D1464" s="234"/>
      <c r="E1464" s="234"/>
      <c r="F1464" s="234"/>
      <c r="G1464" s="234"/>
      <c r="H1464" s="234"/>
      <c r="I1464" s="234"/>
      <c r="J1464" s="234"/>
      <c r="K1464" s="234"/>
      <c r="L1464" s="234"/>
      <c r="M1464" s="234"/>
      <c r="N1464" s="234"/>
      <c r="O1464" s="234"/>
      <c r="P1464" s="234"/>
      <c r="Q1464" s="234"/>
      <c r="R1464" s="234"/>
      <c r="S1464" s="234"/>
      <c r="T1464" s="235"/>
      <c r="U1464" s="235"/>
      <c r="V1464" s="236"/>
    </row>
    <row r="1465" spans="1:22" x14ac:dyDescent="0.3">
      <c r="A1465" s="237" t="s">
        <v>21</v>
      </c>
      <c r="B1465" s="238"/>
      <c r="C1465" s="238"/>
      <c r="D1465" s="238"/>
      <c r="E1465" s="238"/>
      <c r="F1465" s="238"/>
      <c r="G1465" s="238"/>
      <c r="H1465" s="238"/>
      <c r="I1465" s="238"/>
      <c r="J1465" s="238"/>
      <c r="K1465" s="238"/>
      <c r="L1465" s="238"/>
      <c r="M1465" s="238"/>
      <c r="N1465" s="238"/>
      <c r="O1465" s="238"/>
      <c r="P1465" s="238"/>
      <c r="Q1465" s="238"/>
      <c r="R1465" s="238"/>
      <c r="S1465" s="238"/>
      <c r="T1465" s="235">
        <f>+T1462</f>
        <v>0</v>
      </c>
      <c r="U1465" s="235"/>
      <c r="V1465" s="236"/>
    </row>
    <row r="1466" spans="1:22" x14ac:dyDescent="0.3">
      <c r="A1466" s="12"/>
      <c r="B1466" s="13"/>
      <c r="C1466" s="13"/>
      <c r="D1466" s="13"/>
      <c r="E1466" s="13"/>
      <c r="F1466" s="13"/>
      <c r="G1466" s="13"/>
      <c r="H1466" s="13"/>
      <c r="I1466" s="13"/>
      <c r="J1466" s="13"/>
      <c r="K1466" s="13"/>
      <c r="L1466" s="13"/>
      <c r="M1466" s="13"/>
      <c r="N1466" s="13"/>
      <c r="O1466" s="13"/>
      <c r="P1466" s="13"/>
      <c r="Q1466" s="13"/>
      <c r="R1466" s="13"/>
      <c r="S1466" s="14"/>
      <c r="T1466" s="36"/>
      <c r="U1466" s="36"/>
      <c r="V1466" s="37"/>
    </row>
    <row r="1467" spans="1:22" x14ac:dyDescent="0.3">
      <c r="A1467" s="243" t="s">
        <v>31</v>
      </c>
      <c r="B1467" s="244"/>
      <c r="C1467" s="244"/>
      <c r="D1467" s="244"/>
      <c r="E1467" s="244"/>
      <c r="F1467" s="244"/>
      <c r="G1467" s="244"/>
      <c r="H1467" s="244"/>
      <c r="I1467" s="244"/>
      <c r="J1467" s="244"/>
      <c r="K1467" s="244"/>
      <c r="L1467" s="244"/>
      <c r="M1467" s="244"/>
      <c r="N1467" s="244"/>
      <c r="O1467" s="244"/>
      <c r="P1467" s="244"/>
      <c r="Q1467" s="244"/>
      <c r="R1467" s="244"/>
      <c r="S1467" s="244"/>
      <c r="T1467" s="244"/>
      <c r="U1467" s="244"/>
      <c r="V1467" s="245"/>
    </row>
    <row r="1468" spans="1:22" x14ac:dyDescent="0.3">
      <c r="A1468" s="233" t="s">
        <v>32</v>
      </c>
      <c r="B1468" s="234"/>
      <c r="C1468" s="234"/>
      <c r="D1468" s="234"/>
      <c r="E1468" s="234"/>
      <c r="F1468" s="234"/>
      <c r="G1468" s="234"/>
      <c r="H1468" s="234"/>
      <c r="I1468" s="234"/>
      <c r="J1468" s="234" t="s">
        <v>33</v>
      </c>
      <c r="K1468" s="234"/>
      <c r="L1468" s="234" t="s">
        <v>34</v>
      </c>
      <c r="M1468" s="234"/>
      <c r="N1468" s="234" t="s">
        <v>54</v>
      </c>
      <c r="O1468" s="234"/>
      <c r="P1468" s="234"/>
      <c r="Q1468" s="234" t="s">
        <v>19</v>
      </c>
      <c r="R1468" s="234"/>
      <c r="S1468" s="234"/>
      <c r="T1468" s="235" t="s">
        <v>20</v>
      </c>
      <c r="U1468" s="235"/>
      <c r="V1468" s="236"/>
    </row>
    <row r="1469" spans="1:22" x14ac:dyDescent="0.3">
      <c r="A1469" s="233" t="s">
        <v>42</v>
      </c>
      <c r="B1469" s="234"/>
      <c r="C1469" s="234"/>
      <c r="D1469" s="234"/>
      <c r="E1469" s="234"/>
      <c r="F1469" s="234"/>
      <c r="G1469" s="234"/>
      <c r="H1469" s="234"/>
      <c r="I1469" s="234"/>
      <c r="J1469" s="246">
        <v>171314.64448972844</v>
      </c>
      <c r="K1469" s="246"/>
      <c r="L1469" s="234">
        <v>1.8157000000000001</v>
      </c>
      <c r="M1469" s="234"/>
      <c r="N1469" s="235">
        <v>38882</v>
      </c>
      <c r="O1469" s="235"/>
      <c r="P1469" s="235"/>
      <c r="Q1469" s="234">
        <v>0.33</v>
      </c>
      <c r="R1469" s="234"/>
      <c r="S1469" s="234"/>
      <c r="T1469" s="235">
        <f>+Q1469*N1469</f>
        <v>12831.060000000001</v>
      </c>
      <c r="U1469" s="235"/>
      <c r="V1469" s="236"/>
    </row>
    <row r="1470" spans="1:22" x14ac:dyDescent="0.3">
      <c r="A1470" s="233"/>
      <c r="B1470" s="234"/>
      <c r="C1470" s="234"/>
      <c r="D1470" s="234"/>
      <c r="E1470" s="234"/>
      <c r="F1470" s="234"/>
      <c r="G1470" s="234"/>
      <c r="H1470" s="234"/>
      <c r="I1470" s="234"/>
      <c r="J1470" s="234"/>
      <c r="K1470" s="234"/>
      <c r="L1470" s="234"/>
      <c r="M1470" s="234"/>
      <c r="N1470" s="234"/>
      <c r="O1470" s="234"/>
      <c r="P1470" s="234"/>
      <c r="Q1470" s="234"/>
      <c r="R1470" s="234"/>
      <c r="S1470" s="234"/>
      <c r="T1470" s="235"/>
      <c r="U1470" s="235"/>
      <c r="V1470" s="236"/>
    </row>
    <row r="1471" spans="1:22" x14ac:dyDescent="0.3">
      <c r="A1471" s="233"/>
      <c r="B1471" s="234"/>
      <c r="C1471" s="234"/>
      <c r="D1471" s="234"/>
      <c r="E1471" s="234"/>
      <c r="F1471" s="234"/>
      <c r="G1471" s="234"/>
      <c r="H1471" s="234"/>
      <c r="I1471" s="234"/>
      <c r="J1471" s="234"/>
      <c r="K1471" s="234"/>
      <c r="L1471" s="234"/>
      <c r="M1471" s="234"/>
      <c r="N1471" s="234"/>
      <c r="O1471" s="234"/>
      <c r="P1471" s="234"/>
      <c r="Q1471" s="234"/>
      <c r="R1471" s="234"/>
      <c r="S1471" s="234"/>
      <c r="T1471" s="235"/>
      <c r="U1471" s="235"/>
      <c r="V1471" s="236"/>
    </row>
    <row r="1472" spans="1:22" x14ac:dyDescent="0.3">
      <c r="A1472" s="237" t="s">
        <v>21</v>
      </c>
      <c r="B1472" s="238"/>
      <c r="C1472" s="238"/>
      <c r="D1472" s="238"/>
      <c r="E1472" s="238"/>
      <c r="F1472" s="238"/>
      <c r="G1472" s="238"/>
      <c r="H1472" s="238"/>
      <c r="I1472" s="238"/>
      <c r="J1472" s="238"/>
      <c r="K1472" s="238"/>
      <c r="L1472" s="238"/>
      <c r="M1472" s="238"/>
      <c r="N1472" s="238"/>
      <c r="O1472" s="238"/>
      <c r="P1472" s="238"/>
      <c r="Q1472" s="238"/>
      <c r="R1472" s="238"/>
      <c r="S1472" s="238"/>
      <c r="T1472" s="235">
        <f>+T1469</f>
        <v>12831.060000000001</v>
      </c>
      <c r="U1472" s="235"/>
      <c r="V1472" s="236"/>
    </row>
    <row r="1473" spans="1:25" ht="14.5" x14ac:dyDescent="0.35">
      <c r="A1473" s="239" t="s">
        <v>35</v>
      </c>
      <c r="B1473" s="240"/>
      <c r="C1473" s="240"/>
      <c r="D1473" s="240"/>
      <c r="E1473" s="240"/>
      <c r="F1473" s="240"/>
      <c r="G1473" s="240"/>
      <c r="H1473" s="240"/>
      <c r="I1473" s="240"/>
      <c r="J1473" s="240"/>
      <c r="K1473" s="240"/>
      <c r="L1473" s="240"/>
      <c r="M1473" s="240"/>
      <c r="N1473" s="240"/>
      <c r="O1473" s="240"/>
      <c r="P1473" s="240"/>
      <c r="Q1473" s="240"/>
      <c r="R1473" s="240"/>
      <c r="S1473" s="240"/>
      <c r="T1473" s="241">
        <f>ROUND(T1472+T1465+T1458+T1448,0)</f>
        <v>34351</v>
      </c>
      <c r="U1473" s="241"/>
      <c r="V1473" s="242"/>
    </row>
    <row r="1474" spans="1:25" ht="14.5" x14ac:dyDescent="0.35">
      <c r="A1474" s="19" t="s">
        <v>36</v>
      </c>
      <c r="B1474" s="44">
        <f>+'CARGA PRESTACIONAL'!$E$40</f>
        <v>0.26950000000000002</v>
      </c>
      <c r="C1474" s="20"/>
      <c r="D1474" s="21"/>
      <c r="E1474" s="22"/>
      <c r="F1474" s="20"/>
      <c r="G1474" s="20"/>
      <c r="H1474" s="20"/>
      <c r="I1474" s="20"/>
      <c r="J1474" s="20"/>
      <c r="K1474" s="20"/>
      <c r="L1474" s="20"/>
      <c r="M1474" s="21"/>
      <c r="N1474" s="23"/>
      <c r="O1474" s="23"/>
      <c r="P1474" s="23"/>
      <c r="Q1474" s="23"/>
      <c r="R1474" s="23"/>
      <c r="S1474" s="23" t="s">
        <v>37</v>
      </c>
      <c r="T1474" s="241">
        <f>+T1473*B1474</f>
        <v>9257.5945000000011</v>
      </c>
      <c r="U1474" s="241"/>
      <c r="V1474" s="242"/>
    </row>
    <row r="1475" spans="1:25" ht="14.5" x14ac:dyDescent="0.35">
      <c r="A1475" s="226" t="s">
        <v>38</v>
      </c>
      <c r="B1475" s="227"/>
      <c r="C1475" s="227"/>
      <c r="D1475" s="227"/>
      <c r="E1475" s="227"/>
      <c r="F1475" s="227"/>
      <c r="G1475" s="227"/>
      <c r="H1475" s="227"/>
      <c r="I1475" s="227"/>
      <c r="J1475" s="227"/>
      <c r="K1475" s="227"/>
      <c r="L1475" s="227"/>
      <c r="M1475" s="227"/>
      <c r="N1475" s="227"/>
      <c r="O1475" s="227"/>
      <c r="P1475" s="227"/>
      <c r="Q1475" s="227"/>
      <c r="R1475" s="227"/>
      <c r="S1475" s="227"/>
      <c r="T1475" s="228">
        <f>+T1474+T1473</f>
        <v>43608.594499999999</v>
      </c>
      <c r="U1475" s="228"/>
      <c r="V1475" s="229"/>
    </row>
    <row r="1476" spans="1:25" ht="14.5" x14ac:dyDescent="0.35">
      <c r="A1476" s="226" t="s">
        <v>39</v>
      </c>
      <c r="B1476" s="227"/>
      <c r="C1476" s="227"/>
      <c r="D1476" s="227"/>
      <c r="E1476" s="227"/>
      <c r="F1476" s="227"/>
      <c r="G1476" s="227"/>
      <c r="H1476" s="227"/>
      <c r="I1476" s="227"/>
      <c r="J1476" s="227"/>
      <c r="K1476" s="227"/>
      <c r="L1476" s="227"/>
      <c r="M1476" s="227"/>
      <c r="N1476" s="227"/>
      <c r="O1476" s="227"/>
      <c r="P1476" s="227"/>
      <c r="Q1476" s="227"/>
      <c r="R1476" s="227"/>
      <c r="S1476" s="227"/>
      <c r="T1476" s="228">
        <f>ROUND(T1475*T1441,0)</f>
        <v>697738</v>
      </c>
      <c r="U1476" s="228"/>
      <c r="V1476" s="229"/>
    </row>
    <row r="1477" spans="1:25" ht="14.5" x14ac:dyDescent="0.35">
      <c r="A1477" s="24"/>
      <c r="B1477" s="52"/>
      <c r="C1477" s="52"/>
      <c r="D1477" s="52"/>
      <c r="E1477" s="52"/>
      <c r="F1477" s="52"/>
      <c r="G1477" s="52"/>
      <c r="H1477" s="52"/>
      <c r="I1477" s="52"/>
      <c r="J1477" s="52"/>
      <c r="K1477" s="52"/>
      <c r="L1477" s="52"/>
      <c r="M1477" s="52"/>
      <c r="N1477" s="52"/>
      <c r="O1477" s="52"/>
      <c r="P1477" s="52"/>
      <c r="Q1477" s="52"/>
      <c r="R1477" s="52"/>
      <c r="S1477" s="52"/>
      <c r="T1477" s="53"/>
      <c r="U1477" s="53"/>
      <c r="V1477" s="38"/>
    </row>
    <row r="1478" spans="1:25" ht="24" customHeight="1" x14ac:dyDescent="0.3">
      <c r="A1478" s="230" t="s">
        <v>348</v>
      </c>
      <c r="B1478" s="231"/>
      <c r="C1478" s="231"/>
      <c r="D1478" s="231"/>
      <c r="E1478" s="231"/>
      <c r="F1478" s="231"/>
      <c r="G1478" s="231"/>
      <c r="H1478" s="231"/>
      <c r="I1478" s="231"/>
      <c r="J1478" s="231"/>
      <c r="K1478" s="231"/>
      <c r="L1478" s="231"/>
      <c r="M1478" s="231"/>
      <c r="N1478" s="231"/>
      <c r="O1478" s="231"/>
      <c r="P1478" s="231"/>
      <c r="Q1478" s="231"/>
      <c r="R1478" s="231"/>
      <c r="S1478" s="231"/>
      <c r="T1478" s="231"/>
      <c r="U1478" s="231"/>
      <c r="V1478" s="232"/>
      <c r="W1478" s="7"/>
      <c r="X1478" s="7"/>
      <c r="Y1478" s="46"/>
    </row>
    <row r="1479" spans="1:25" x14ac:dyDescent="0.3">
      <c r="A1479" s="25"/>
      <c r="B1479" s="26"/>
      <c r="C1479" s="26"/>
      <c r="D1479" s="26"/>
      <c r="E1479" s="26"/>
      <c r="F1479" s="26"/>
      <c r="G1479" s="26"/>
      <c r="H1479" s="26"/>
      <c r="I1479" s="26"/>
      <c r="J1479" s="26"/>
      <c r="K1479" s="26"/>
      <c r="L1479" s="26"/>
      <c r="M1479" s="26"/>
      <c r="N1479" s="26"/>
      <c r="O1479" s="26"/>
      <c r="P1479" s="26"/>
      <c r="Q1479" s="26"/>
      <c r="R1479" s="26"/>
      <c r="S1479" s="27"/>
      <c r="T1479" s="54"/>
      <c r="U1479" s="54"/>
      <c r="V1479" s="40"/>
      <c r="W1479" s="7"/>
      <c r="X1479" s="7"/>
      <c r="Y1479" s="7"/>
    </row>
    <row r="1480" spans="1:25" ht="22.5" customHeight="1" x14ac:dyDescent="0.3">
      <c r="A1480" s="25"/>
      <c r="B1480" s="26"/>
      <c r="C1480" s="26"/>
      <c r="D1480" s="55"/>
      <c r="E1480" s="28" t="s">
        <v>40</v>
      </c>
      <c r="F1480" s="29"/>
      <c r="G1480" s="29"/>
      <c r="H1480" s="29"/>
      <c r="I1480" s="29"/>
      <c r="J1480" s="29"/>
      <c r="K1480" s="29"/>
      <c r="L1480" s="29"/>
      <c r="M1480" s="30"/>
      <c r="N1480" s="56"/>
      <c r="O1480" s="56"/>
      <c r="P1480" s="26"/>
      <c r="Q1480" s="26"/>
      <c r="R1480" s="26"/>
      <c r="S1480" s="27"/>
      <c r="T1480" s="54"/>
      <c r="U1480" s="54"/>
      <c r="V1480" s="40"/>
      <c r="W1480" s="7"/>
      <c r="X1480" s="7"/>
      <c r="Y1480" s="47"/>
    </row>
    <row r="1481" spans="1:25" x14ac:dyDescent="0.3">
      <c r="A1481" s="25"/>
      <c r="B1481" s="26"/>
      <c r="C1481" s="26"/>
      <c r="D1481" s="55"/>
      <c r="E1481" s="57"/>
      <c r="F1481" s="58"/>
      <c r="G1481" s="156" t="s">
        <v>344</v>
      </c>
      <c r="H1481" s="156"/>
      <c r="I1481" s="156"/>
      <c r="J1481" s="156"/>
      <c r="K1481" s="58"/>
      <c r="L1481" s="58"/>
      <c r="M1481" s="56"/>
      <c r="N1481" s="56"/>
      <c r="O1481" s="56"/>
      <c r="P1481" s="26"/>
      <c r="Q1481" s="26"/>
      <c r="R1481" s="26"/>
      <c r="S1481" s="27"/>
      <c r="T1481" s="54"/>
      <c r="U1481" s="54"/>
      <c r="V1481" s="40"/>
      <c r="W1481" s="7"/>
      <c r="X1481" s="7"/>
      <c r="Y1481" s="7"/>
    </row>
    <row r="1482" spans="1:25" x14ac:dyDescent="0.3">
      <c r="A1482" s="25"/>
      <c r="B1482" s="26"/>
      <c r="C1482" s="26"/>
      <c r="D1482" s="26"/>
      <c r="E1482" s="225" t="s">
        <v>349</v>
      </c>
      <c r="F1482" s="225"/>
      <c r="G1482" s="225"/>
      <c r="H1482" s="225"/>
      <c r="I1482" s="225"/>
      <c r="J1482" s="225"/>
      <c r="K1482" s="225"/>
      <c r="L1482" s="225"/>
      <c r="M1482" s="225"/>
      <c r="N1482" s="31"/>
      <c r="O1482" s="31"/>
      <c r="P1482" s="26"/>
      <c r="Q1482" s="26"/>
      <c r="R1482" s="26"/>
      <c r="S1482" s="27"/>
      <c r="T1482" s="54"/>
      <c r="U1482" s="54"/>
      <c r="V1482" s="40"/>
      <c r="W1482" s="7"/>
      <c r="X1482" s="7"/>
      <c r="Y1482" s="7"/>
    </row>
    <row r="1483" spans="1:25" ht="13.5" thickBot="1" x14ac:dyDescent="0.35">
      <c r="A1483" s="59"/>
      <c r="B1483" s="60"/>
      <c r="C1483" s="32"/>
      <c r="D1483" s="32"/>
      <c r="E1483" s="32"/>
      <c r="F1483" s="61"/>
      <c r="G1483" s="61"/>
      <c r="H1483" s="61"/>
      <c r="I1483" s="61"/>
      <c r="J1483" s="61"/>
      <c r="K1483" s="61"/>
      <c r="L1483" s="32"/>
      <c r="M1483" s="32"/>
      <c r="N1483" s="32"/>
      <c r="O1483" s="32"/>
      <c r="P1483" s="32"/>
      <c r="Q1483" s="32"/>
      <c r="R1483" s="32"/>
      <c r="S1483" s="32"/>
      <c r="T1483" s="62"/>
      <c r="U1483" s="62"/>
      <c r="V1483" s="42"/>
    </row>
    <row r="1484" spans="1:25" ht="13.5" thickBot="1" x14ac:dyDescent="0.35"/>
    <row r="1485" spans="1:25" x14ac:dyDescent="0.3">
      <c r="A1485" s="280"/>
      <c r="B1485" s="281"/>
      <c r="C1485" s="281"/>
      <c r="D1485" s="282"/>
      <c r="E1485" s="289" t="s">
        <v>0</v>
      </c>
      <c r="F1485" s="290"/>
      <c r="G1485" s="290"/>
      <c r="H1485" s="290"/>
      <c r="I1485" s="290"/>
      <c r="J1485" s="290"/>
      <c r="K1485" s="290"/>
      <c r="L1485" s="290"/>
      <c r="M1485" s="290"/>
      <c r="N1485" s="290"/>
      <c r="O1485" s="290"/>
      <c r="P1485" s="290"/>
      <c r="Q1485" s="290"/>
      <c r="R1485" s="290"/>
      <c r="S1485" s="291"/>
      <c r="T1485" s="295" t="s">
        <v>41</v>
      </c>
      <c r="U1485" s="296"/>
      <c r="V1485" s="297"/>
    </row>
    <row r="1486" spans="1:25" ht="24" customHeight="1" thickBot="1" x14ac:dyDescent="0.35">
      <c r="A1486" s="283"/>
      <c r="B1486" s="284"/>
      <c r="C1486" s="284"/>
      <c r="D1486" s="285"/>
      <c r="E1486" s="292"/>
      <c r="F1486" s="293"/>
      <c r="G1486" s="293"/>
      <c r="H1486" s="293"/>
      <c r="I1486" s="293"/>
      <c r="J1486" s="293"/>
      <c r="K1486" s="293"/>
      <c r="L1486" s="293"/>
      <c r="M1486" s="293"/>
      <c r="N1486" s="293"/>
      <c r="O1486" s="293"/>
      <c r="P1486" s="293"/>
      <c r="Q1486" s="293"/>
      <c r="R1486" s="293"/>
      <c r="S1486" s="294"/>
      <c r="T1486" s="298"/>
      <c r="U1486" s="299"/>
      <c r="V1486" s="300"/>
    </row>
    <row r="1487" spans="1:25" ht="24.75" customHeight="1" thickBot="1" x14ac:dyDescent="0.4">
      <c r="A1487" s="283"/>
      <c r="B1487" s="284"/>
      <c r="C1487" s="284"/>
      <c r="D1487" s="285"/>
      <c r="E1487" s="301"/>
      <c r="F1487" s="302"/>
      <c r="G1487" s="302"/>
      <c r="H1487" s="302"/>
      <c r="I1487" s="302"/>
      <c r="J1487" s="302"/>
      <c r="K1487" s="302"/>
      <c r="L1487" s="302"/>
      <c r="M1487" s="302"/>
      <c r="N1487" s="302"/>
      <c r="O1487" s="302"/>
      <c r="P1487" s="302"/>
      <c r="Q1487" s="302"/>
      <c r="R1487" s="302"/>
      <c r="S1487" s="302"/>
      <c r="T1487" s="302"/>
      <c r="U1487" s="302"/>
      <c r="V1487" s="303"/>
    </row>
    <row r="1488" spans="1:25" ht="15" thickBot="1" x14ac:dyDescent="0.35">
      <c r="A1488" s="283"/>
      <c r="B1488" s="284"/>
      <c r="C1488" s="284"/>
      <c r="D1488" s="285"/>
      <c r="E1488" s="304" t="s">
        <v>360</v>
      </c>
      <c r="F1488" s="305"/>
      <c r="G1488" s="305"/>
      <c r="H1488" s="305"/>
      <c r="I1488" s="305"/>
      <c r="J1488" s="305"/>
      <c r="K1488" s="305"/>
      <c r="L1488" s="305"/>
      <c r="M1488" s="305"/>
      <c r="N1488" s="305"/>
      <c r="O1488" s="305"/>
      <c r="P1488" s="305"/>
      <c r="Q1488" s="305"/>
      <c r="R1488" s="305"/>
      <c r="S1488" s="305"/>
      <c r="T1488" s="305"/>
      <c r="U1488" s="305"/>
      <c r="V1488" s="306"/>
    </row>
    <row r="1489" spans="1:22" ht="15" thickBot="1" x14ac:dyDescent="0.35">
      <c r="A1489" s="286"/>
      <c r="B1489" s="287"/>
      <c r="C1489" s="287"/>
      <c r="D1489" s="288"/>
      <c r="E1489" s="307"/>
      <c r="F1489" s="308"/>
      <c r="G1489" s="308"/>
      <c r="H1489" s="308"/>
      <c r="I1489" s="308"/>
      <c r="J1489" s="308"/>
      <c r="K1489" s="308"/>
      <c r="L1489" s="308"/>
      <c r="M1489" s="308"/>
      <c r="N1489" s="308"/>
      <c r="O1489" s="308"/>
      <c r="P1489" s="308"/>
      <c r="Q1489" s="308"/>
      <c r="R1489" s="308"/>
      <c r="S1489" s="308"/>
      <c r="T1489" s="308"/>
      <c r="U1489" s="308"/>
      <c r="V1489" s="309"/>
    </row>
    <row r="1490" spans="1:22" ht="14.5" x14ac:dyDescent="0.35">
      <c r="A1490" s="310" t="s">
        <v>1</v>
      </c>
      <c r="B1490" s="311"/>
      <c r="C1490" s="311"/>
      <c r="D1490" s="311"/>
      <c r="E1490" s="311"/>
      <c r="F1490" s="311"/>
      <c r="G1490" s="311"/>
      <c r="H1490" s="311"/>
      <c r="I1490" s="311"/>
      <c r="J1490" s="311"/>
      <c r="K1490" s="311"/>
      <c r="L1490" s="311"/>
      <c r="M1490" s="311"/>
      <c r="N1490" s="311"/>
      <c r="O1490" s="311"/>
      <c r="P1490" s="311"/>
      <c r="Q1490" s="311"/>
      <c r="R1490" s="311"/>
      <c r="S1490" s="311"/>
      <c r="T1490" s="311"/>
      <c r="U1490" s="311"/>
      <c r="V1490" s="312"/>
    </row>
    <row r="1491" spans="1:22" x14ac:dyDescent="0.3">
      <c r="A1491" s="313" t="s">
        <v>2</v>
      </c>
      <c r="B1491" s="314"/>
      <c r="C1491" s="314"/>
      <c r="D1491" s="314"/>
      <c r="E1491" s="5" t="s">
        <v>3</v>
      </c>
      <c r="F1491" s="6"/>
      <c r="G1491" s="6"/>
      <c r="H1491" s="6"/>
      <c r="I1491" s="6"/>
      <c r="J1491" s="315" t="s">
        <v>4</v>
      </c>
      <c r="K1491" s="315"/>
      <c r="L1491" s="315"/>
      <c r="M1491" s="315"/>
      <c r="N1491" s="315"/>
      <c r="O1491" s="315"/>
      <c r="P1491" s="315" t="s">
        <v>5</v>
      </c>
      <c r="Q1491" s="315"/>
      <c r="R1491" s="315"/>
      <c r="S1491" s="315"/>
      <c r="T1491" s="315"/>
      <c r="U1491" s="315"/>
      <c r="V1491" s="316"/>
    </row>
    <row r="1492" spans="1:22" ht="39" customHeight="1" x14ac:dyDescent="0.3">
      <c r="A1492" s="317" t="s">
        <v>6</v>
      </c>
      <c r="B1492" s="318"/>
      <c r="C1492" s="318"/>
      <c r="D1492" s="319"/>
      <c r="E1492" s="320" t="s">
        <v>359</v>
      </c>
      <c r="F1492" s="320"/>
      <c r="G1492" s="320"/>
      <c r="H1492" s="320"/>
      <c r="I1492" s="320"/>
      <c r="J1492" s="320"/>
      <c r="K1492" s="320"/>
      <c r="L1492" s="320"/>
      <c r="M1492" s="320"/>
      <c r="N1492" s="320"/>
      <c r="O1492" s="320"/>
      <c r="P1492" s="320"/>
      <c r="Q1492" s="320"/>
      <c r="R1492" s="320"/>
      <c r="S1492" s="320"/>
      <c r="T1492" s="320"/>
      <c r="U1492" s="320"/>
      <c r="V1492" s="321"/>
    </row>
    <row r="1493" spans="1:22" x14ac:dyDescent="0.3">
      <c r="A1493" s="322" t="s">
        <v>7</v>
      </c>
      <c r="B1493" s="323"/>
      <c r="C1493" s="323"/>
      <c r="D1493" s="323"/>
      <c r="E1493" s="324"/>
      <c r="F1493" s="324"/>
      <c r="G1493" s="324"/>
      <c r="H1493" s="324"/>
      <c r="I1493" s="324"/>
      <c r="J1493" s="324"/>
      <c r="K1493" s="324"/>
      <c r="L1493" s="324"/>
      <c r="M1493" s="324"/>
      <c r="N1493" s="324"/>
      <c r="O1493" s="324"/>
      <c r="P1493" s="324"/>
      <c r="Q1493" s="324"/>
      <c r="R1493" s="324"/>
      <c r="S1493" s="324"/>
      <c r="T1493" s="324"/>
      <c r="U1493" s="324"/>
      <c r="V1493" s="325"/>
    </row>
    <row r="1494" spans="1:22" x14ac:dyDescent="0.3">
      <c r="A1494" s="322" t="s">
        <v>8</v>
      </c>
      <c r="B1494" s="323"/>
      <c r="C1494" s="323"/>
      <c r="D1494" s="323"/>
      <c r="E1494" s="324"/>
      <c r="F1494" s="324"/>
      <c r="G1494" s="324"/>
      <c r="H1494" s="324"/>
      <c r="I1494" s="324"/>
      <c r="J1494" s="324"/>
      <c r="K1494" s="324"/>
      <c r="L1494" s="324"/>
      <c r="M1494" s="324"/>
      <c r="N1494" s="324"/>
      <c r="O1494" s="324"/>
      <c r="P1494" s="324"/>
      <c r="Q1494" s="324"/>
      <c r="R1494" s="324"/>
      <c r="S1494" s="324"/>
      <c r="T1494" s="324"/>
      <c r="U1494" s="324"/>
      <c r="V1494" s="325"/>
    </row>
    <row r="1495" spans="1:22" x14ac:dyDescent="0.3">
      <c r="A1495" s="322" t="s">
        <v>9</v>
      </c>
      <c r="B1495" s="323"/>
      <c r="C1495" s="323"/>
      <c r="D1495" s="323"/>
      <c r="E1495" s="324"/>
      <c r="F1495" s="324"/>
      <c r="G1495" s="324"/>
      <c r="H1495" s="324"/>
      <c r="I1495" s="324"/>
      <c r="J1495" s="324"/>
      <c r="K1495" s="324"/>
      <c r="L1495" s="324"/>
      <c r="M1495" s="324"/>
      <c r="N1495" s="324"/>
      <c r="O1495" s="324"/>
      <c r="P1495" s="324"/>
      <c r="Q1495" s="324"/>
      <c r="R1495" s="324"/>
      <c r="S1495" s="324"/>
      <c r="T1495" s="324"/>
      <c r="U1495" s="324"/>
      <c r="V1495" s="325"/>
    </row>
    <row r="1496" spans="1:22" x14ac:dyDescent="0.3">
      <c r="A1496" s="9"/>
      <c r="B1496" s="10"/>
      <c r="C1496" s="10"/>
      <c r="D1496" s="48"/>
      <c r="E1496" s="48"/>
      <c r="F1496" s="48"/>
      <c r="G1496" s="48"/>
      <c r="H1496" s="48"/>
      <c r="I1496" s="48"/>
      <c r="J1496" s="48"/>
      <c r="K1496" s="48"/>
      <c r="L1496" s="48"/>
      <c r="M1496" s="48"/>
      <c r="N1496" s="48"/>
      <c r="O1496" s="48"/>
      <c r="P1496" s="48"/>
      <c r="Q1496" s="48"/>
      <c r="R1496" s="48"/>
      <c r="S1496" s="48"/>
      <c r="T1496" s="49"/>
      <c r="U1496" s="49"/>
      <c r="V1496" s="34"/>
    </row>
    <row r="1497" spans="1:22" ht="14.5" x14ac:dyDescent="0.35">
      <c r="A1497" s="263" t="s">
        <v>10</v>
      </c>
      <c r="B1497" s="264"/>
      <c r="C1497" s="264"/>
      <c r="D1497" s="264"/>
      <c r="E1497" s="264"/>
      <c r="F1497" s="264"/>
      <c r="G1497" s="264"/>
      <c r="H1497" s="264"/>
      <c r="I1497" s="264"/>
      <c r="J1497" s="264"/>
      <c r="K1497" s="264"/>
      <c r="L1497" s="264"/>
      <c r="M1497" s="264"/>
      <c r="N1497" s="264"/>
      <c r="O1497" s="264"/>
      <c r="P1497" s="264"/>
      <c r="Q1497" s="264"/>
      <c r="R1497" s="264"/>
      <c r="S1497" s="264"/>
      <c r="T1497" s="264"/>
      <c r="U1497" s="264"/>
      <c r="V1497" s="265"/>
    </row>
    <row r="1498" spans="1:22" x14ac:dyDescent="0.3">
      <c r="A1498" s="266" t="s">
        <v>11</v>
      </c>
      <c r="B1498" s="267"/>
      <c r="C1498" s="267" t="s">
        <v>12</v>
      </c>
      <c r="D1498" s="267"/>
      <c r="E1498" s="267"/>
      <c r="F1498" s="267"/>
      <c r="G1498" s="267"/>
      <c r="H1498" s="267"/>
      <c r="I1498" s="267"/>
      <c r="J1498" s="267"/>
      <c r="K1498" s="267"/>
      <c r="L1498" s="267"/>
      <c r="M1498" s="267"/>
      <c r="N1498" s="267"/>
      <c r="O1498" s="267"/>
      <c r="P1498" s="267"/>
      <c r="Q1498" s="267"/>
      <c r="R1498" s="267" t="s">
        <v>13</v>
      </c>
      <c r="S1498" s="267"/>
      <c r="T1498" s="268" t="s">
        <v>14</v>
      </c>
      <c r="U1498" s="268"/>
      <c r="V1498" s="269"/>
    </row>
    <row r="1499" spans="1:22" ht="14.5" x14ac:dyDescent="0.35">
      <c r="A1499" s="328">
        <v>27</v>
      </c>
      <c r="B1499" s="329"/>
      <c r="C1499" s="330" t="s">
        <v>183</v>
      </c>
      <c r="D1499" s="331"/>
      <c r="E1499" s="331"/>
      <c r="F1499" s="331"/>
      <c r="G1499" s="331"/>
      <c r="H1499" s="331"/>
      <c r="I1499" s="331"/>
      <c r="J1499" s="331"/>
      <c r="K1499" s="331"/>
      <c r="L1499" s="331"/>
      <c r="M1499" s="331"/>
      <c r="N1499" s="331"/>
      <c r="O1499" s="331"/>
      <c r="P1499" s="331"/>
      <c r="Q1499" s="331"/>
      <c r="R1499" s="331" t="s">
        <v>133</v>
      </c>
      <c r="S1499" s="331"/>
      <c r="T1499" s="332">
        <v>10</v>
      </c>
      <c r="U1499" s="332"/>
      <c r="V1499" s="333"/>
    </row>
    <row r="1500" spans="1:22" x14ac:dyDescent="0.3">
      <c r="A1500" s="11"/>
      <c r="B1500" s="50"/>
      <c r="C1500" s="50"/>
      <c r="D1500" s="50"/>
      <c r="E1500" s="50"/>
      <c r="F1500" s="50"/>
      <c r="G1500" s="50"/>
      <c r="H1500" s="50"/>
      <c r="I1500" s="50"/>
      <c r="J1500" s="50"/>
      <c r="K1500" s="50"/>
      <c r="L1500" s="50"/>
      <c r="M1500" s="50"/>
      <c r="N1500" s="50"/>
      <c r="O1500" s="50"/>
      <c r="P1500" s="50"/>
      <c r="Q1500" s="50"/>
      <c r="R1500" s="50"/>
      <c r="S1500" s="50"/>
      <c r="T1500" s="51"/>
      <c r="U1500" s="51"/>
      <c r="V1500" s="35"/>
    </row>
    <row r="1501" spans="1:22" x14ac:dyDescent="0.3">
      <c r="A1501" s="243" t="s">
        <v>15</v>
      </c>
      <c r="B1501" s="244"/>
      <c r="C1501" s="244"/>
      <c r="D1501" s="244"/>
      <c r="E1501" s="244"/>
      <c r="F1501" s="244"/>
      <c r="G1501" s="244"/>
      <c r="H1501" s="244"/>
      <c r="I1501" s="244"/>
      <c r="J1501" s="244"/>
      <c r="K1501" s="244"/>
      <c r="L1501" s="244"/>
      <c r="M1501" s="244"/>
      <c r="N1501" s="244"/>
      <c r="O1501" s="244"/>
      <c r="P1501" s="244"/>
      <c r="Q1501" s="244"/>
      <c r="R1501" s="244"/>
      <c r="S1501" s="244"/>
      <c r="T1501" s="244"/>
      <c r="U1501" s="244"/>
      <c r="V1501" s="245"/>
    </row>
    <row r="1502" spans="1:22" x14ac:dyDescent="0.3">
      <c r="A1502" s="233" t="s">
        <v>12</v>
      </c>
      <c r="B1502" s="234"/>
      <c r="C1502" s="234"/>
      <c r="D1502" s="234"/>
      <c r="E1502" s="234"/>
      <c r="F1502" s="234"/>
      <c r="G1502" s="234"/>
      <c r="H1502" s="234" t="s">
        <v>16</v>
      </c>
      <c r="I1502" s="234"/>
      <c r="J1502" s="234"/>
      <c r="K1502" s="234" t="s">
        <v>17</v>
      </c>
      <c r="L1502" s="234"/>
      <c r="M1502" s="234"/>
      <c r="N1502" s="234"/>
      <c r="O1502" s="234" t="s">
        <v>18</v>
      </c>
      <c r="P1502" s="234"/>
      <c r="Q1502" s="234"/>
      <c r="R1502" s="234" t="s">
        <v>19</v>
      </c>
      <c r="S1502" s="234"/>
      <c r="T1502" s="235" t="s">
        <v>20</v>
      </c>
      <c r="U1502" s="235"/>
      <c r="V1502" s="236"/>
    </row>
    <row r="1503" spans="1:22" x14ac:dyDescent="0.3">
      <c r="A1503" s="233"/>
      <c r="B1503" s="234"/>
      <c r="C1503" s="234"/>
      <c r="D1503" s="234"/>
      <c r="E1503" s="234"/>
      <c r="F1503" s="234"/>
      <c r="G1503" s="234"/>
      <c r="H1503" s="234"/>
      <c r="I1503" s="234"/>
      <c r="J1503" s="234"/>
      <c r="K1503" s="234"/>
      <c r="L1503" s="234"/>
      <c r="M1503" s="234"/>
      <c r="N1503" s="234"/>
      <c r="O1503" s="246"/>
      <c r="P1503" s="246"/>
      <c r="Q1503" s="246"/>
      <c r="R1503" s="258"/>
      <c r="S1503" s="258"/>
      <c r="T1503" s="235"/>
      <c r="U1503" s="235"/>
      <c r="V1503" s="236"/>
    </row>
    <row r="1504" spans="1:22" x14ac:dyDescent="0.3">
      <c r="A1504" s="233" t="s">
        <v>120</v>
      </c>
      <c r="B1504" s="234"/>
      <c r="C1504" s="234"/>
      <c r="D1504" s="234"/>
      <c r="E1504" s="234"/>
      <c r="F1504" s="234"/>
      <c r="G1504" s="234"/>
      <c r="H1504" s="234"/>
      <c r="I1504" s="234"/>
      <c r="J1504" s="234"/>
      <c r="K1504" s="234"/>
      <c r="L1504" s="234"/>
      <c r="M1504" s="234"/>
      <c r="N1504" s="234"/>
      <c r="O1504" s="246"/>
      <c r="P1504" s="246"/>
      <c r="Q1504" s="246"/>
      <c r="R1504" s="279">
        <v>0.03</v>
      </c>
      <c r="S1504" s="258"/>
      <c r="T1504" s="235">
        <f>+T1527*R1504</f>
        <v>384.93180000000001</v>
      </c>
      <c r="U1504" s="235"/>
      <c r="V1504" s="236"/>
    </row>
    <row r="1505" spans="1:22" x14ac:dyDescent="0.3">
      <c r="A1505" s="233"/>
      <c r="B1505" s="234"/>
      <c r="C1505" s="234"/>
      <c r="D1505" s="234"/>
      <c r="E1505" s="234"/>
      <c r="F1505" s="234"/>
      <c r="G1505" s="234"/>
      <c r="H1505" s="234"/>
      <c r="I1505" s="234"/>
      <c r="J1505" s="234"/>
      <c r="K1505" s="234"/>
      <c r="L1505" s="234"/>
      <c r="M1505" s="234"/>
      <c r="N1505" s="234"/>
      <c r="O1505" s="234"/>
      <c r="P1505" s="234"/>
      <c r="Q1505" s="234"/>
      <c r="R1505" s="234"/>
      <c r="S1505" s="234"/>
      <c r="T1505" s="235"/>
      <c r="U1505" s="235"/>
      <c r="V1505" s="236"/>
    </row>
    <row r="1506" spans="1:22" x14ac:dyDescent="0.3">
      <c r="A1506" s="237" t="s">
        <v>21</v>
      </c>
      <c r="B1506" s="238"/>
      <c r="C1506" s="238"/>
      <c r="D1506" s="238"/>
      <c r="E1506" s="238"/>
      <c r="F1506" s="238"/>
      <c r="G1506" s="238"/>
      <c r="H1506" s="238"/>
      <c r="I1506" s="238"/>
      <c r="J1506" s="238"/>
      <c r="K1506" s="238"/>
      <c r="L1506" s="238"/>
      <c r="M1506" s="238"/>
      <c r="N1506" s="238"/>
      <c r="O1506" s="238"/>
      <c r="P1506" s="238"/>
      <c r="Q1506" s="238"/>
      <c r="R1506" s="238"/>
      <c r="S1506" s="238"/>
      <c r="T1506" s="235">
        <f>T1504+T1503</f>
        <v>384.93180000000001</v>
      </c>
      <c r="U1506" s="235"/>
      <c r="V1506" s="236"/>
    </row>
    <row r="1507" spans="1:22" x14ac:dyDescent="0.3">
      <c r="A1507" s="12"/>
      <c r="B1507" s="13"/>
      <c r="C1507" s="13"/>
      <c r="D1507" s="13"/>
      <c r="E1507" s="13"/>
      <c r="F1507" s="13"/>
      <c r="G1507" s="13"/>
      <c r="H1507" s="13"/>
      <c r="I1507" s="13"/>
      <c r="J1507" s="13"/>
      <c r="K1507" s="13"/>
      <c r="L1507" s="13"/>
      <c r="M1507" s="13"/>
      <c r="N1507" s="13"/>
      <c r="O1507" s="13"/>
      <c r="P1507" s="13"/>
      <c r="Q1507" s="13"/>
      <c r="R1507" s="13"/>
      <c r="S1507" s="14"/>
      <c r="T1507" s="36"/>
      <c r="U1507" s="36"/>
      <c r="V1507" s="37"/>
    </row>
    <row r="1508" spans="1:22" x14ac:dyDescent="0.3">
      <c r="A1508" s="243" t="s">
        <v>22</v>
      </c>
      <c r="B1508" s="244"/>
      <c r="C1508" s="244"/>
      <c r="D1508" s="244"/>
      <c r="E1508" s="244"/>
      <c r="F1508" s="244"/>
      <c r="G1508" s="244"/>
      <c r="H1508" s="244"/>
      <c r="I1508" s="244"/>
      <c r="J1508" s="244"/>
      <c r="K1508" s="244"/>
      <c r="L1508" s="244"/>
      <c r="M1508" s="244"/>
      <c r="N1508" s="244"/>
      <c r="O1508" s="244"/>
      <c r="P1508" s="244"/>
      <c r="Q1508" s="244"/>
      <c r="R1508" s="244"/>
      <c r="S1508" s="244"/>
      <c r="T1508" s="244"/>
      <c r="U1508" s="244"/>
      <c r="V1508" s="245"/>
    </row>
    <row r="1509" spans="1:22" x14ac:dyDescent="0.3">
      <c r="A1509" s="259" t="s">
        <v>12</v>
      </c>
      <c r="B1509" s="260"/>
      <c r="C1509" s="260"/>
      <c r="D1509" s="260"/>
      <c r="E1509" s="260"/>
      <c r="F1509" s="260"/>
      <c r="G1509" s="260"/>
      <c r="H1509" s="260"/>
      <c r="I1509" s="260"/>
      <c r="J1509" s="260"/>
      <c r="K1509" s="260"/>
      <c r="L1509" s="260"/>
      <c r="M1509" s="260" t="s">
        <v>13</v>
      </c>
      <c r="N1509" s="260"/>
      <c r="O1509" s="260" t="s">
        <v>14</v>
      </c>
      <c r="P1509" s="260"/>
      <c r="Q1509" s="260" t="s">
        <v>23</v>
      </c>
      <c r="R1509" s="260"/>
      <c r="S1509" s="260"/>
      <c r="T1509" s="261" t="s">
        <v>24</v>
      </c>
      <c r="U1509" s="261"/>
      <c r="V1509" s="262"/>
    </row>
    <row r="1510" spans="1:22" x14ac:dyDescent="0.3">
      <c r="A1510" s="101" t="s">
        <v>136</v>
      </c>
      <c r="B1510" s="102"/>
      <c r="C1510" s="102"/>
      <c r="D1510" s="102"/>
      <c r="E1510" s="102"/>
      <c r="F1510" s="102"/>
      <c r="G1510" s="102"/>
      <c r="H1510" s="102"/>
      <c r="I1510" s="102"/>
      <c r="J1510" s="102"/>
      <c r="K1510" s="102"/>
      <c r="L1510" s="103"/>
      <c r="M1510" s="260" t="s">
        <v>164</v>
      </c>
      <c r="N1510" s="260"/>
      <c r="O1510" s="260">
        <v>5.0000000000000001E-3</v>
      </c>
      <c r="P1510" s="260"/>
      <c r="Q1510" s="252">
        <v>32900</v>
      </c>
      <c r="R1510" s="253"/>
      <c r="S1510" s="254"/>
      <c r="T1510" s="261">
        <f>+Q1510*O1510</f>
        <v>164.5</v>
      </c>
      <c r="U1510" s="261"/>
      <c r="V1510" s="262"/>
    </row>
    <row r="1511" spans="1:22" x14ac:dyDescent="0.3">
      <c r="A1511" s="101" t="s">
        <v>177</v>
      </c>
      <c r="B1511" s="102"/>
      <c r="C1511" s="102"/>
      <c r="D1511" s="102"/>
      <c r="E1511" s="102"/>
      <c r="F1511" s="102"/>
      <c r="G1511" s="102"/>
      <c r="H1511" s="102"/>
      <c r="I1511" s="102"/>
      <c r="J1511" s="102"/>
      <c r="K1511" s="102"/>
      <c r="L1511" s="103"/>
      <c r="M1511" s="260" t="s">
        <v>164</v>
      </c>
      <c r="N1511" s="260"/>
      <c r="O1511" s="260">
        <v>5.0000000000000001E-3</v>
      </c>
      <c r="P1511" s="260"/>
      <c r="Q1511" s="252">
        <v>110900</v>
      </c>
      <c r="R1511" s="253"/>
      <c r="S1511" s="254"/>
      <c r="T1511" s="261">
        <f t="shared" ref="T1511:T1512" si="9">+Q1511*O1511</f>
        <v>554.5</v>
      </c>
      <c r="U1511" s="261"/>
      <c r="V1511" s="262"/>
    </row>
    <row r="1512" spans="1:22" x14ac:dyDescent="0.3">
      <c r="A1512" s="101" t="s">
        <v>184</v>
      </c>
      <c r="B1512" s="102"/>
      <c r="C1512" s="102"/>
      <c r="D1512" s="102"/>
      <c r="E1512" s="102"/>
      <c r="F1512" s="102"/>
      <c r="G1512" s="102"/>
      <c r="H1512" s="102"/>
      <c r="I1512" s="102"/>
      <c r="J1512" s="102"/>
      <c r="K1512" s="102"/>
      <c r="L1512" s="103"/>
      <c r="M1512" s="250" t="s">
        <v>133</v>
      </c>
      <c r="N1512" s="251"/>
      <c r="O1512" s="260">
        <v>1.05</v>
      </c>
      <c r="P1512" s="260"/>
      <c r="Q1512" s="252">
        <v>18500</v>
      </c>
      <c r="R1512" s="253"/>
      <c r="S1512" s="254"/>
      <c r="T1512" s="261">
        <f t="shared" si="9"/>
        <v>19425</v>
      </c>
      <c r="U1512" s="261"/>
      <c r="V1512" s="262"/>
    </row>
    <row r="1513" spans="1:22" x14ac:dyDescent="0.3">
      <c r="A1513" s="101"/>
      <c r="B1513" s="102"/>
      <c r="C1513" s="102"/>
      <c r="D1513" s="102"/>
      <c r="E1513" s="102"/>
      <c r="F1513" s="102"/>
      <c r="G1513" s="102"/>
      <c r="H1513" s="102"/>
      <c r="I1513" s="102"/>
      <c r="J1513" s="102"/>
      <c r="K1513" s="102"/>
      <c r="L1513" s="103"/>
      <c r="M1513" s="250"/>
      <c r="N1513" s="251"/>
      <c r="O1513" s="260"/>
      <c r="P1513" s="260"/>
      <c r="Q1513" s="252"/>
      <c r="R1513" s="253"/>
      <c r="S1513" s="254"/>
      <c r="T1513" s="261"/>
      <c r="U1513" s="261"/>
      <c r="V1513" s="262"/>
    </row>
    <row r="1514" spans="1:22" x14ac:dyDescent="0.3">
      <c r="A1514" s="101"/>
      <c r="B1514" s="102"/>
      <c r="C1514" s="102"/>
      <c r="D1514" s="102"/>
      <c r="E1514" s="102"/>
      <c r="F1514" s="102"/>
      <c r="G1514" s="102"/>
      <c r="H1514" s="102"/>
      <c r="I1514" s="102"/>
      <c r="J1514" s="102"/>
      <c r="K1514" s="102"/>
      <c r="L1514" s="103"/>
      <c r="M1514" s="260"/>
      <c r="N1514" s="260"/>
      <c r="O1514" s="260"/>
      <c r="P1514" s="260"/>
      <c r="Q1514" s="252"/>
      <c r="R1514" s="253"/>
      <c r="S1514" s="254"/>
      <c r="T1514" s="261">
        <f t="shared" ref="T1514" si="10">+Q1514*O1514</f>
        <v>0</v>
      </c>
      <c r="U1514" s="261"/>
      <c r="V1514" s="262"/>
    </row>
    <row r="1515" spans="1:22" x14ac:dyDescent="0.3">
      <c r="A1515" s="101" t="str">
        <f t="shared" ref="A1515" si="11">+UPPER(W1515)</f>
        <v/>
      </c>
      <c r="B1515" s="102"/>
      <c r="C1515" s="102"/>
      <c r="D1515" s="102"/>
      <c r="E1515" s="102"/>
      <c r="F1515" s="102"/>
      <c r="G1515" s="102"/>
      <c r="H1515" s="102"/>
      <c r="I1515" s="102"/>
      <c r="J1515" s="102"/>
      <c r="K1515" s="102"/>
      <c r="L1515" s="103"/>
      <c r="M1515" s="260"/>
      <c r="N1515" s="260"/>
      <c r="O1515" s="260"/>
      <c r="P1515" s="260"/>
      <c r="Q1515" s="252"/>
      <c r="R1515" s="253"/>
      <c r="S1515" s="254"/>
      <c r="T1515" s="235"/>
      <c r="U1515" s="235"/>
      <c r="V1515" s="236"/>
    </row>
    <row r="1516" spans="1:22" x14ac:dyDescent="0.3">
      <c r="A1516" s="237" t="s">
        <v>21</v>
      </c>
      <c r="B1516" s="238"/>
      <c r="C1516" s="238"/>
      <c r="D1516" s="238"/>
      <c r="E1516" s="238"/>
      <c r="F1516" s="238"/>
      <c r="G1516" s="238"/>
      <c r="H1516" s="238"/>
      <c r="I1516" s="238"/>
      <c r="J1516" s="238"/>
      <c r="K1516" s="238"/>
      <c r="L1516" s="238"/>
      <c r="M1516" s="238"/>
      <c r="N1516" s="238"/>
      <c r="O1516" s="238"/>
      <c r="P1516" s="238"/>
      <c r="Q1516" s="238"/>
      <c r="R1516" s="238"/>
      <c r="S1516" s="238"/>
      <c r="T1516" s="235">
        <f>+SUM(T1510:V1515)</f>
        <v>20144</v>
      </c>
      <c r="U1516" s="235"/>
      <c r="V1516" s="236"/>
    </row>
    <row r="1517" spans="1:22" x14ac:dyDescent="0.3">
      <c r="A1517" s="15"/>
      <c r="B1517" s="16"/>
      <c r="C1517" s="16"/>
      <c r="D1517" s="16"/>
      <c r="E1517" s="16"/>
      <c r="F1517" s="16"/>
      <c r="G1517" s="16"/>
      <c r="H1517" s="16"/>
      <c r="I1517" s="16"/>
      <c r="J1517" s="16"/>
      <c r="K1517" s="16"/>
      <c r="L1517" s="16"/>
      <c r="M1517" s="16"/>
      <c r="N1517" s="16"/>
      <c r="O1517" s="16"/>
      <c r="P1517" s="16"/>
      <c r="Q1517" s="16"/>
      <c r="R1517" s="16"/>
      <c r="S1517" s="14"/>
      <c r="T1517" s="36"/>
      <c r="U1517" s="36"/>
      <c r="V1517" s="37"/>
    </row>
    <row r="1518" spans="1:22" x14ac:dyDescent="0.3">
      <c r="A1518" s="243" t="s">
        <v>25</v>
      </c>
      <c r="B1518" s="244"/>
      <c r="C1518" s="244"/>
      <c r="D1518" s="244"/>
      <c r="E1518" s="244"/>
      <c r="F1518" s="244"/>
      <c r="G1518" s="244"/>
      <c r="H1518" s="244"/>
      <c r="I1518" s="244"/>
      <c r="J1518" s="244"/>
      <c r="K1518" s="244"/>
      <c r="L1518" s="244"/>
      <c r="M1518" s="244"/>
      <c r="N1518" s="244"/>
      <c r="O1518" s="244"/>
      <c r="P1518" s="244"/>
      <c r="Q1518" s="244"/>
      <c r="R1518" s="244"/>
      <c r="S1518" s="244"/>
      <c r="T1518" s="244"/>
      <c r="U1518" s="244"/>
      <c r="V1518" s="245"/>
    </row>
    <row r="1519" spans="1:22" x14ac:dyDescent="0.3">
      <c r="A1519" s="233" t="s">
        <v>26</v>
      </c>
      <c r="B1519" s="234"/>
      <c r="C1519" s="234"/>
      <c r="D1519" s="234"/>
      <c r="E1519" s="234"/>
      <c r="F1519" s="234"/>
      <c r="G1519" s="234"/>
      <c r="H1519" s="234"/>
      <c r="I1519" s="234"/>
      <c r="J1519" s="234"/>
      <c r="K1519" s="234" t="s">
        <v>27</v>
      </c>
      <c r="L1519" s="234"/>
      <c r="M1519" s="234" t="s">
        <v>28</v>
      </c>
      <c r="N1519" s="234"/>
      <c r="O1519" s="234" t="s">
        <v>29</v>
      </c>
      <c r="P1519" s="234"/>
      <c r="Q1519" s="234"/>
      <c r="R1519" s="234" t="s">
        <v>30</v>
      </c>
      <c r="S1519" s="234"/>
      <c r="T1519" s="235" t="s">
        <v>20</v>
      </c>
      <c r="U1519" s="235"/>
      <c r="V1519" s="236"/>
    </row>
    <row r="1520" spans="1:22" x14ac:dyDescent="0.3">
      <c r="A1520" s="233"/>
      <c r="B1520" s="234"/>
      <c r="C1520" s="234"/>
      <c r="D1520" s="234"/>
      <c r="E1520" s="234"/>
      <c r="F1520" s="234"/>
      <c r="G1520" s="234"/>
      <c r="H1520" s="234"/>
      <c r="I1520" s="234"/>
      <c r="J1520" s="234"/>
      <c r="K1520" s="234"/>
      <c r="L1520" s="234"/>
      <c r="M1520" s="234"/>
      <c r="N1520" s="234"/>
      <c r="O1520" s="234"/>
      <c r="P1520" s="234"/>
      <c r="Q1520" s="234"/>
      <c r="R1520" s="234"/>
      <c r="S1520" s="234"/>
      <c r="T1520" s="235"/>
      <c r="U1520" s="235"/>
      <c r="V1520" s="236"/>
    </row>
    <row r="1521" spans="1:25" x14ac:dyDescent="0.3">
      <c r="A1521" s="233"/>
      <c r="B1521" s="234"/>
      <c r="C1521" s="234"/>
      <c r="D1521" s="234"/>
      <c r="E1521" s="234"/>
      <c r="F1521" s="234"/>
      <c r="G1521" s="234"/>
      <c r="H1521" s="234"/>
      <c r="I1521" s="234"/>
      <c r="J1521" s="234"/>
      <c r="K1521" s="234"/>
      <c r="L1521" s="234"/>
      <c r="M1521" s="234"/>
      <c r="N1521" s="234"/>
      <c r="O1521" s="234"/>
      <c r="P1521" s="234"/>
      <c r="Q1521" s="234"/>
      <c r="R1521" s="234"/>
      <c r="S1521" s="234"/>
      <c r="T1521" s="235"/>
      <c r="U1521" s="235"/>
      <c r="V1521" s="236"/>
    </row>
    <row r="1522" spans="1:25" x14ac:dyDescent="0.3">
      <c r="A1522" s="233"/>
      <c r="B1522" s="234"/>
      <c r="C1522" s="234"/>
      <c r="D1522" s="234"/>
      <c r="E1522" s="234"/>
      <c r="F1522" s="234"/>
      <c r="G1522" s="234"/>
      <c r="H1522" s="234"/>
      <c r="I1522" s="234"/>
      <c r="J1522" s="234"/>
      <c r="K1522" s="234"/>
      <c r="L1522" s="234"/>
      <c r="M1522" s="234"/>
      <c r="N1522" s="234"/>
      <c r="O1522" s="234"/>
      <c r="P1522" s="234"/>
      <c r="Q1522" s="234"/>
      <c r="R1522" s="234"/>
      <c r="S1522" s="234"/>
      <c r="T1522" s="235"/>
      <c r="U1522" s="235"/>
      <c r="V1522" s="236"/>
    </row>
    <row r="1523" spans="1:25" x14ac:dyDescent="0.3">
      <c r="A1523" s="237" t="s">
        <v>21</v>
      </c>
      <c r="B1523" s="238"/>
      <c r="C1523" s="238"/>
      <c r="D1523" s="238"/>
      <c r="E1523" s="238"/>
      <c r="F1523" s="238"/>
      <c r="G1523" s="238"/>
      <c r="H1523" s="238"/>
      <c r="I1523" s="238"/>
      <c r="J1523" s="238"/>
      <c r="K1523" s="238"/>
      <c r="L1523" s="238"/>
      <c r="M1523" s="238"/>
      <c r="N1523" s="238"/>
      <c r="O1523" s="238"/>
      <c r="P1523" s="238"/>
      <c r="Q1523" s="238"/>
      <c r="R1523" s="238"/>
      <c r="S1523" s="238"/>
      <c r="T1523" s="235">
        <f>+T1520</f>
        <v>0</v>
      </c>
      <c r="U1523" s="235"/>
      <c r="V1523" s="236"/>
    </row>
    <row r="1524" spans="1:25" x14ac:dyDescent="0.3">
      <c r="A1524" s="12"/>
      <c r="B1524" s="13"/>
      <c r="C1524" s="13"/>
      <c r="D1524" s="13"/>
      <c r="E1524" s="13"/>
      <c r="F1524" s="13"/>
      <c r="G1524" s="13"/>
      <c r="H1524" s="13"/>
      <c r="I1524" s="13"/>
      <c r="J1524" s="13"/>
      <c r="K1524" s="13"/>
      <c r="L1524" s="13"/>
      <c r="M1524" s="13"/>
      <c r="N1524" s="13"/>
      <c r="O1524" s="13"/>
      <c r="P1524" s="13"/>
      <c r="Q1524" s="13"/>
      <c r="R1524" s="13"/>
      <c r="S1524" s="14"/>
      <c r="T1524" s="36"/>
      <c r="U1524" s="36"/>
      <c r="V1524" s="37"/>
    </row>
    <row r="1525" spans="1:25" x14ac:dyDescent="0.3">
      <c r="A1525" s="243" t="s">
        <v>31</v>
      </c>
      <c r="B1525" s="244"/>
      <c r="C1525" s="244"/>
      <c r="D1525" s="244"/>
      <c r="E1525" s="244"/>
      <c r="F1525" s="244"/>
      <c r="G1525" s="244"/>
      <c r="H1525" s="244"/>
      <c r="I1525" s="244"/>
      <c r="J1525" s="244"/>
      <c r="K1525" s="244"/>
      <c r="L1525" s="244"/>
      <c r="M1525" s="244"/>
      <c r="N1525" s="244"/>
      <c r="O1525" s="244"/>
      <c r="P1525" s="244"/>
      <c r="Q1525" s="244"/>
      <c r="R1525" s="244"/>
      <c r="S1525" s="244"/>
      <c r="T1525" s="244"/>
      <c r="U1525" s="244"/>
      <c r="V1525" s="245"/>
    </row>
    <row r="1526" spans="1:25" x14ac:dyDescent="0.3">
      <c r="A1526" s="233" t="s">
        <v>32</v>
      </c>
      <c r="B1526" s="234"/>
      <c r="C1526" s="234"/>
      <c r="D1526" s="234"/>
      <c r="E1526" s="234"/>
      <c r="F1526" s="234"/>
      <c r="G1526" s="234"/>
      <c r="H1526" s="234"/>
      <c r="I1526" s="234"/>
      <c r="J1526" s="234" t="s">
        <v>33</v>
      </c>
      <c r="K1526" s="234"/>
      <c r="L1526" s="234" t="s">
        <v>34</v>
      </c>
      <c r="M1526" s="234"/>
      <c r="N1526" s="234" t="s">
        <v>54</v>
      </c>
      <c r="O1526" s="234"/>
      <c r="P1526" s="234"/>
      <c r="Q1526" s="234" t="s">
        <v>19</v>
      </c>
      <c r="R1526" s="234"/>
      <c r="S1526" s="234"/>
      <c r="T1526" s="235" t="s">
        <v>20</v>
      </c>
      <c r="U1526" s="235"/>
      <c r="V1526" s="236"/>
    </row>
    <row r="1527" spans="1:25" x14ac:dyDescent="0.3">
      <c r="A1527" s="233" t="s">
        <v>42</v>
      </c>
      <c r="B1527" s="234"/>
      <c r="C1527" s="234"/>
      <c r="D1527" s="234"/>
      <c r="E1527" s="234"/>
      <c r="F1527" s="234"/>
      <c r="G1527" s="234"/>
      <c r="H1527" s="234"/>
      <c r="I1527" s="234"/>
      <c r="J1527" s="246">
        <v>171314.64448972844</v>
      </c>
      <c r="K1527" s="246"/>
      <c r="L1527" s="234">
        <v>1.8157000000000001</v>
      </c>
      <c r="M1527" s="234"/>
      <c r="N1527" s="235">
        <v>38882</v>
      </c>
      <c r="O1527" s="235"/>
      <c r="P1527" s="235"/>
      <c r="Q1527" s="234">
        <v>0.33</v>
      </c>
      <c r="R1527" s="234"/>
      <c r="S1527" s="234"/>
      <c r="T1527" s="235">
        <f>+Q1527*N1527</f>
        <v>12831.060000000001</v>
      </c>
      <c r="U1527" s="235"/>
      <c r="V1527" s="236"/>
    </row>
    <row r="1528" spans="1:25" x14ac:dyDescent="0.3">
      <c r="A1528" s="233"/>
      <c r="B1528" s="234"/>
      <c r="C1528" s="234"/>
      <c r="D1528" s="234"/>
      <c r="E1528" s="234"/>
      <c r="F1528" s="234"/>
      <c r="G1528" s="234"/>
      <c r="H1528" s="234"/>
      <c r="I1528" s="234"/>
      <c r="J1528" s="234"/>
      <c r="K1528" s="234"/>
      <c r="L1528" s="234"/>
      <c r="M1528" s="234"/>
      <c r="N1528" s="234"/>
      <c r="O1528" s="234"/>
      <c r="P1528" s="234"/>
      <c r="Q1528" s="234"/>
      <c r="R1528" s="234"/>
      <c r="S1528" s="234"/>
      <c r="T1528" s="235"/>
      <c r="U1528" s="235"/>
      <c r="V1528" s="236"/>
    </row>
    <row r="1529" spans="1:25" x14ac:dyDescent="0.3">
      <c r="A1529" s="233"/>
      <c r="B1529" s="234"/>
      <c r="C1529" s="234"/>
      <c r="D1529" s="234"/>
      <c r="E1529" s="234"/>
      <c r="F1529" s="234"/>
      <c r="G1529" s="234"/>
      <c r="H1529" s="234"/>
      <c r="I1529" s="234"/>
      <c r="J1529" s="234"/>
      <c r="K1529" s="234"/>
      <c r="L1529" s="234"/>
      <c r="M1529" s="234"/>
      <c r="N1529" s="234"/>
      <c r="O1529" s="234"/>
      <c r="P1529" s="234"/>
      <c r="Q1529" s="234"/>
      <c r="R1529" s="234"/>
      <c r="S1529" s="234"/>
      <c r="T1529" s="235"/>
      <c r="U1529" s="235"/>
      <c r="V1529" s="236"/>
    </row>
    <row r="1530" spans="1:25" x14ac:dyDescent="0.3">
      <c r="A1530" s="237" t="s">
        <v>21</v>
      </c>
      <c r="B1530" s="238"/>
      <c r="C1530" s="238"/>
      <c r="D1530" s="238"/>
      <c r="E1530" s="238"/>
      <c r="F1530" s="238"/>
      <c r="G1530" s="238"/>
      <c r="H1530" s="238"/>
      <c r="I1530" s="238"/>
      <c r="J1530" s="238"/>
      <c r="K1530" s="238"/>
      <c r="L1530" s="238"/>
      <c r="M1530" s="238"/>
      <c r="N1530" s="238"/>
      <c r="O1530" s="238"/>
      <c r="P1530" s="238"/>
      <c r="Q1530" s="238"/>
      <c r="R1530" s="238"/>
      <c r="S1530" s="238"/>
      <c r="T1530" s="235">
        <f>+T1527</f>
        <v>12831.060000000001</v>
      </c>
      <c r="U1530" s="235"/>
      <c r="V1530" s="236"/>
    </row>
    <row r="1531" spans="1:25" ht="14.5" x14ac:dyDescent="0.35">
      <c r="A1531" s="239" t="s">
        <v>35</v>
      </c>
      <c r="B1531" s="240"/>
      <c r="C1531" s="240"/>
      <c r="D1531" s="240"/>
      <c r="E1531" s="240"/>
      <c r="F1531" s="240"/>
      <c r="G1531" s="240"/>
      <c r="H1531" s="240"/>
      <c r="I1531" s="240"/>
      <c r="J1531" s="240"/>
      <c r="K1531" s="240"/>
      <c r="L1531" s="240"/>
      <c r="M1531" s="240"/>
      <c r="N1531" s="240"/>
      <c r="O1531" s="240"/>
      <c r="P1531" s="240"/>
      <c r="Q1531" s="240"/>
      <c r="R1531" s="240"/>
      <c r="S1531" s="240"/>
      <c r="T1531" s="241">
        <f>ROUND(T1530+T1523+T1516+T1506,0)</f>
        <v>33360</v>
      </c>
      <c r="U1531" s="241"/>
      <c r="V1531" s="242"/>
    </row>
    <row r="1532" spans="1:25" ht="14.5" x14ac:dyDescent="0.35">
      <c r="A1532" s="19" t="s">
        <v>36</v>
      </c>
      <c r="B1532" s="44">
        <f>+'CARGA PRESTACIONAL'!$E$40</f>
        <v>0.26950000000000002</v>
      </c>
      <c r="C1532" s="20"/>
      <c r="D1532" s="21"/>
      <c r="E1532" s="22"/>
      <c r="F1532" s="20"/>
      <c r="G1532" s="20"/>
      <c r="H1532" s="20"/>
      <c r="I1532" s="20"/>
      <c r="J1532" s="20"/>
      <c r="K1532" s="20"/>
      <c r="L1532" s="20"/>
      <c r="M1532" s="21"/>
      <c r="N1532" s="23"/>
      <c r="O1532" s="23"/>
      <c r="P1532" s="23"/>
      <c r="Q1532" s="23"/>
      <c r="R1532" s="23"/>
      <c r="S1532" s="23" t="s">
        <v>37</v>
      </c>
      <c r="T1532" s="241">
        <f>+T1531*B1532</f>
        <v>8990.52</v>
      </c>
      <c r="U1532" s="241"/>
      <c r="V1532" s="242"/>
    </row>
    <row r="1533" spans="1:25" ht="14.5" x14ac:dyDescent="0.35">
      <c r="A1533" s="226" t="s">
        <v>38</v>
      </c>
      <c r="B1533" s="227"/>
      <c r="C1533" s="227"/>
      <c r="D1533" s="227"/>
      <c r="E1533" s="227"/>
      <c r="F1533" s="227"/>
      <c r="G1533" s="227"/>
      <c r="H1533" s="227"/>
      <c r="I1533" s="227"/>
      <c r="J1533" s="227"/>
      <c r="K1533" s="227"/>
      <c r="L1533" s="227"/>
      <c r="M1533" s="227"/>
      <c r="N1533" s="227"/>
      <c r="O1533" s="227"/>
      <c r="P1533" s="227"/>
      <c r="Q1533" s="227"/>
      <c r="R1533" s="227"/>
      <c r="S1533" s="227"/>
      <c r="T1533" s="228">
        <f>+T1532+T1531</f>
        <v>42350.520000000004</v>
      </c>
      <c r="U1533" s="228"/>
      <c r="V1533" s="229"/>
    </row>
    <row r="1534" spans="1:25" ht="14.5" x14ac:dyDescent="0.35">
      <c r="A1534" s="226" t="s">
        <v>39</v>
      </c>
      <c r="B1534" s="227"/>
      <c r="C1534" s="227"/>
      <c r="D1534" s="227"/>
      <c r="E1534" s="227"/>
      <c r="F1534" s="227"/>
      <c r="G1534" s="227"/>
      <c r="H1534" s="227"/>
      <c r="I1534" s="227"/>
      <c r="J1534" s="227"/>
      <c r="K1534" s="227"/>
      <c r="L1534" s="227"/>
      <c r="M1534" s="227"/>
      <c r="N1534" s="227"/>
      <c r="O1534" s="227"/>
      <c r="P1534" s="227"/>
      <c r="Q1534" s="227"/>
      <c r="R1534" s="227"/>
      <c r="S1534" s="227"/>
      <c r="T1534" s="228">
        <f>ROUND(T1533*T1499,0)</f>
        <v>423505</v>
      </c>
      <c r="U1534" s="228"/>
      <c r="V1534" s="229"/>
    </row>
    <row r="1535" spans="1:25" ht="14.5" x14ac:dyDescent="0.35">
      <c r="A1535" s="24"/>
      <c r="B1535" s="52"/>
      <c r="C1535" s="52"/>
      <c r="D1535" s="52"/>
      <c r="E1535" s="52"/>
      <c r="F1535" s="52"/>
      <c r="G1535" s="52"/>
      <c r="H1535" s="52"/>
      <c r="I1535" s="52"/>
      <c r="J1535" s="52"/>
      <c r="K1535" s="52"/>
      <c r="L1535" s="52"/>
      <c r="M1535" s="52"/>
      <c r="N1535" s="52"/>
      <c r="O1535" s="52"/>
      <c r="P1535" s="52"/>
      <c r="Q1535" s="52"/>
      <c r="R1535" s="52"/>
      <c r="S1535" s="52"/>
      <c r="T1535" s="53"/>
      <c r="U1535" s="53"/>
      <c r="V1535" s="38"/>
    </row>
    <row r="1536" spans="1:25" ht="24" customHeight="1" x14ac:dyDescent="0.3">
      <c r="A1536" s="230" t="s">
        <v>348</v>
      </c>
      <c r="B1536" s="231"/>
      <c r="C1536" s="231"/>
      <c r="D1536" s="231"/>
      <c r="E1536" s="231"/>
      <c r="F1536" s="231"/>
      <c r="G1536" s="231"/>
      <c r="H1536" s="231"/>
      <c r="I1536" s="231"/>
      <c r="J1536" s="231"/>
      <c r="K1536" s="231"/>
      <c r="L1536" s="231"/>
      <c r="M1536" s="231"/>
      <c r="N1536" s="231"/>
      <c r="O1536" s="231"/>
      <c r="P1536" s="231"/>
      <c r="Q1536" s="231"/>
      <c r="R1536" s="231"/>
      <c r="S1536" s="231"/>
      <c r="T1536" s="231"/>
      <c r="U1536" s="231"/>
      <c r="V1536" s="232"/>
      <c r="W1536" s="7"/>
      <c r="X1536" s="7"/>
      <c r="Y1536" s="46"/>
    </row>
    <row r="1537" spans="1:25" x14ac:dyDescent="0.3">
      <c r="A1537" s="25"/>
      <c r="B1537" s="26"/>
      <c r="C1537" s="26"/>
      <c r="D1537" s="26"/>
      <c r="E1537" s="26"/>
      <c r="F1537" s="26"/>
      <c r="G1537" s="26"/>
      <c r="H1537" s="26"/>
      <c r="I1537" s="26"/>
      <c r="J1537" s="26"/>
      <c r="K1537" s="26"/>
      <c r="L1537" s="26"/>
      <c r="M1537" s="26"/>
      <c r="N1537" s="26"/>
      <c r="O1537" s="26"/>
      <c r="P1537" s="26"/>
      <c r="Q1537" s="26"/>
      <c r="R1537" s="26"/>
      <c r="S1537" s="27"/>
      <c r="T1537" s="54"/>
      <c r="U1537" s="54"/>
      <c r="V1537" s="40"/>
      <c r="W1537" s="7"/>
      <c r="X1537" s="7"/>
      <c r="Y1537" s="7"/>
    </row>
    <row r="1538" spans="1:25" ht="22.5" customHeight="1" x14ac:dyDescent="0.3">
      <c r="A1538" s="25"/>
      <c r="B1538" s="26"/>
      <c r="C1538" s="26"/>
      <c r="D1538" s="55"/>
      <c r="E1538" s="28" t="s">
        <v>40</v>
      </c>
      <c r="F1538" s="29"/>
      <c r="G1538" s="29"/>
      <c r="H1538" s="29"/>
      <c r="I1538" s="29"/>
      <c r="J1538" s="29"/>
      <c r="K1538" s="29"/>
      <c r="L1538" s="29"/>
      <c r="M1538" s="30"/>
      <c r="N1538" s="56"/>
      <c r="O1538" s="56"/>
      <c r="P1538" s="26"/>
      <c r="Q1538" s="26"/>
      <c r="R1538" s="26"/>
      <c r="S1538" s="27"/>
      <c r="T1538" s="54"/>
      <c r="U1538" s="54"/>
      <c r="V1538" s="40"/>
      <c r="W1538" s="7"/>
      <c r="X1538" s="7"/>
      <c r="Y1538" s="47"/>
    </row>
    <row r="1539" spans="1:25" x14ac:dyDescent="0.3">
      <c r="A1539" s="25"/>
      <c r="B1539" s="26"/>
      <c r="C1539" s="26"/>
      <c r="D1539" s="55"/>
      <c r="E1539" s="57"/>
      <c r="F1539" s="58"/>
      <c r="G1539" s="156" t="s">
        <v>344</v>
      </c>
      <c r="H1539" s="156"/>
      <c r="I1539" s="156"/>
      <c r="J1539" s="156"/>
      <c r="K1539" s="58"/>
      <c r="L1539" s="58"/>
      <c r="M1539" s="56"/>
      <c r="N1539" s="56"/>
      <c r="O1539" s="56"/>
      <c r="P1539" s="26"/>
      <c r="Q1539" s="26"/>
      <c r="R1539" s="26"/>
      <c r="S1539" s="27"/>
      <c r="T1539" s="54"/>
      <c r="U1539" s="54"/>
      <c r="V1539" s="40"/>
      <c r="W1539" s="7"/>
      <c r="X1539" s="7"/>
      <c r="Y1539" s="7"/>
    </row>
    <row r="1540" spans="1:25" x14ac:dyDescent="0.3">
      <c r="A1540" s="25"/>
      <c r="B1540" s="26"/>
      <c r="C1540" s="26"/>
      <c r="D1540" s="26"/>
      <c r="E1540" s="225" t="s">
        <v>349</v>
      </c>
      <c r="F1540" s="225"/>
      <c r="G1540" s="225"/>
      <c r="H1540" s="225"/>
      <c r="I1540" s="225"/>
      <c r="J1540" s="225"/>
      <c r="K1540" s="225"/>
      <c r="L1540" s="225"/>
      <c r="M1540" s="225"/>
      <c r="N1540" s="31"/>
      <c r="O1540" s="31"/>
      <c r="P1540" s="26"/>
      <c r="Q1540" s="26"/>
      <c r="R1540" s="26"/>
      <c r="S1540" s="27"/>
      <c r="T1540" s="54"/>
      <c r="U1540" s="54"/>
      <c r="V1540" s="40"/>
      <c r="W1540" s="7"/>
      <c r="X1540" s="7"/>
      <c r="Y1540" s="7"/>
    </row>
    <row r="1541" spans="1:25" ht="13.5" thickBot="1" x14ac:dyDescent="0.35">
      <c r="A1541" s="59"/>
      <c r="B1541" s="60"/>
      <c r="C1541" s="32"/>
      <c r="D1541" s="32"/>
      <c r="E1541" s="32"/>
      <c r="F1541" s="61"/>
      <c r="G1541" s="61"/>
      <c r="H1541" s="61"/>
      <c r="I1541" s="61"/>
      <c r="J1541" s="61"/>
      <c r="K1541" s="61"/>
      <c r="L1541" s="32"/>
      <c r="M1541" s="32"/>
      <c r="N1541" s="32"/>
      <c r="O1541" s="32"/>
      <c r="P1541" s="32"/>
      <c r="Q1541" s="32"/>
      <c r="R1541" s="32"/>
      <c r="S1541" s="32"/>
      <c r="T1541" s="62"/>
      <c r="U1541" s="62"/>
      <c r="V1541" s="42"/>
    </row>
    <row r="1543" spans="1:25" ht="24.75" customHeight="1" thickBot="1" x14ac:dyDescent="0.35"/>
    <row r="1544" spans="1:25" x14ac:dyDescent="0.3">
      <c r="A1544" s="280"/>
      <c r="B1544" s="281"/>
      <c r="C1544" s="281"/>
      <c r="D1544" s="282"/>
      <c r="E1544" s="289" t="s">
        <v>0</v>
      </c>
      <c r="F1544" s="290"/>
      <c r="G1544" s="290"/>
      <c r="H1544" s="290"/>
      <c r="I1544" s="290"/>
      <c r="J1544" s="290"/>
      <c r="K1544" s="290"/>
      <c r="L1544" s="290"/>
      <c r="M1544" s="290"/>
      <c r="N1544" s="290"/>
      <c r="O1544" s="290"/>
      <c r="P1544" s="290"/>
      <c r="Q1544" s="290"/>
      <c r="R1544" s="290"/>
      <c r="S1544" s="291"/>
      <c r="T1544" s="295" t="s">
        <v>41</v>
      </c>
      <c r="U1544" s="296"/>
      <c r="V1544" s="297"/>
    </row>
    <row r="1545" spans="1:25" ht="30.75" customHeight="1" thickBot="1" x14ac:dyDescent="0.35">
      <c r="A1545" s="283"/>
      <c r="B1545" s="284"/>
      <c r="C1545" s="284"/>
      <c r="D1545" s="285"/>
      <c r="E1545" s="292"/>
      <c r="F1545" s="293"/>
      <c r="G1545" s="293"/>
      <c r="H1545" s="293"/>
      <c r="I1545" s="293"/>
      <c r="J1545" s="293"/>
      <c r="K1545" s="293"/>
      <c r="L1545" s="293"/>
      <c r="M1545" s="293"/>
      <c r="N1545" s="293"/>
      <c r="O1545" s="293"/>
      <c r="P1545" s="293"/>
      <c r="Q1545" s="293"/>
      <c r="R1545" s="293"/>
      <c r="S1545" s="294"/>
      <c r="T1545" s="298"/>
      <c r="U1545" s="299"/>
      <c r="V1545" s="300"/>
    </row>
    <row r="1546" spans="1:25" ht="15" thickBot="1" x14ac:dyDescent="0.4">
      <c r="A1546" s="283"/>
      <c r="B1546" s="284"/>
      <c r="C1546" s="284"/>
      <c r="D1546" s="285"/>
      <c r="E1546" s="301"/>
      <c r="F1546" s="302"/>
      <c r="G1546" s="302"/>
      <c r="H1546" s="302"/>
      <c r="I1546" s="302"/>
      <c r="J1546" s="302"/>
      <c r="K1546" s="302"/>
      <c r="L1546" s="302"/>
      <c r="M1546" s="302"/>
      <c r="N1546" s="302"/>
      <c r="O1546" s="302"/>
      <c r="P1546" s="302"/>
      <c r="Q1546" s="302"/>
      <c r="R1546" s="302"/>
      <c r="S1546" s="302"/>
      <c r="T1546" s="302"/>
      <c r="U1546" s="302"/>
      <c r="V1546" s="303"/>
    </row>
    <row r="1547" spans="1:25" ht="15" thickBot="1" x14ac:dyDescent="0.35">
      <c r="A1547" s="283"/>
      <c r="B1547" s="284"/>
      <c r="C1547" s="284"/>
      <c r="D1547" s="285"/>
      <c r="E1547" s="304" t="s">
        <v>360</v>
      </c>
      <c r="F1547" s="305"/>
      <c r="G1547" s="305"/>
      <c r="H1547" s="305"/>
      <c r="I1547" s="305"/>
      <c r="J1547" s="305"/>
      <c r="K1547" s="305"/>
      <c r="L1547" s="305"/>
      <c r="M1547" s="305"/>
      <c r="N1547" s="305"/>
      <c r="O1547" s="305"/>
      <c r="P1547" s="305"/>
      <c r="Q1547" s="305"/>
      <c r="R1547" s="305"/>
      <c r="S1547" s="305"/>
      <c r="T1547" s="305"/>
      <c r="U1547" s="305"/>
      <c r="V1547" s="306"/>
    </row>
    <row r="1548" spans="1:25" ht="15" thickBot="1" x14ac:dyDescent="0.35">
      <c r="A1548" s="286"/>
      <c r="B1548" s="287"/>
      <c r="C1548" s="287"/>
      <c r="D1548" s="288"/>
      <c r="E1548" s="307"/>
      <c r="F1548" s="308"/>
      <c r="G1548" s="308"/>
      <c r="H1548" s="308"/>
      <c r="I1548" s="308"/>
      <c r="J1548" s="308"/>
      <c r="K1548" s="308"/>
      <c r="L1548" s="308"/>
      <c r="M1548" s="308"/>
      <c r="N1548" s="308"/>
      <c r="O1548" s="308"/>
      <c r="P1548" s="308"/>
      <c r="Q1548" s="308"/>
      <c r="R1548" s="308"/>
      <c r="S1548" s="308"/>
      <c r="T1548" s="308"/>
      <c r="U1548" s="308"/>
      <c r="V1548" s="309"/>
    </row>
    <row r="1549" spans="1:25" ht="14.5" x14ac:dyDescent="0.35">
      <c r="A1549" s="310" t="s">
        <v>1</v>
      </c>
      <c r="B1549" s="311"/>
      <c r="C1549" s="311"/>
      <c r="D1549" s="311"/>
      <c r="E1549" s="311"/>
      <c r="F1549" s="311"/>
      <c r="G1549" s="311"/>
      <c r="H1549" s="311"/>
      <c r="I1549" s="311"/>
      <c r="J1549" s="311"/>
      <c r="K1549" s="311"/>
      <c r="L1549" s="311"/>
      <c r="M1549" s="311"/>
      <c r="N1549" s="311"/>
      <c r="O1549" s="311"/>
      <c r="P1549" s="311"/>
      <c r="Q1549" s="311"/>
      <c r="R1549" s="311"/>
      <c r="S1549" s="311"/>
      <c r="T1549" s="311"/>
      <c r="U1549" s="311"/>
      <c r="V1549" s="312"/>
    </row>
    <row r="1550" spans="1:25" x14ac:dyDescent="0.3">
      <c r="A1550" s="313" t="s">
        <v>2</v>
      </c>
      <c r="B1550" s="314"/>
      <c r="C1550" s="314"/>
      <c r="D1550" s="314"/>
      <c r="E1550" s="5" t="s">
        <v>3</v>
      </c>
      <c r="F1550" s="6"/>
      <c r="G1550" s="6"/>
      <c r="H1550" s="6"/>
      <c r="I1550" s="6"/>
      <c r="J1550" s="315" t="s">
        <v>4</v>
      </c>
      <c r="K1550" s="315"/>
      <c r="L1550" s="315"/>
      <c r="M1550" s="315"/>
      <c r="N1550" s="315"/>
      <c r="O1550" s="315"/>
      <c r="P1550" s="315" t="s">
        <v>5</v>
      </c>
      <c r="Q1550" s="315"/>
      <c r="R1550" s="315"/>
      <c r="S1550" s="315"/>
      <c r="T1550" s="315"/>
      <c r="U1550" s="315"/>
      <c r="V1550" s="316"/>
    </row>
    <row r="1551" spans="1:25" ht="43.5" customHeight="1" x14ac:dyDescent="0.3">
      <c r="A1551" s="317" t="s">
        <v>6</v>
      </c>
      <c r="B1551" s="318"/>
      <c r="C1551" s="318"/>
      <c r="D1551" s="319"/>
      <c r="E1551" s="320" t="s">
        <v>359</v>
      </c>
      <c r="F1551" s="320"/>
      <c r="G1551" s="320"/>
      <c r="H1551" s="320"/>
      <c r="I1551" s="320"/>
      <c r="J1551" s="320"/>
      <c r="K1551" s="320"/>
      <c r="L1551" s="320"/>
      <c r="M1551" s="320"/>
      <c r="N1551" s="320"/>
      <c r="O1551" s="320"/>
      <c r="P1551" s="320"/>
      <c r="Q1551" s="320"/>
      <c r="R1551" s="320"/>
      <c r="S1551" s="320"/>
      <c r="T1551" s="320"/>
      <c r="U1551" s="320"/>
      <c r="V1551" s="321"/>
    </row>
    <row r="1552" spans="1:25" x14ac:dyDescent="0.3">
      <c r="A1552" s="322" t="s">
        <v>7</v>
      </c>
      <c r="B1552" s="323"/>
      <c r="C1552" s="323"/>
      <c r="D1552" s="323"/>
      <c r="E1552" s="324"/>
      <c r="F1552" s="324"/>
      <c r="G1552" s="324"/>
      <c r="H1552" s="324"/>
      <c r="I1552" s="324"/>
      <c r="J1552" s="324"/>
      <c r="K1552" s="324"/>
      <c r="L1552" s="324"/>
      <c r="M1552" s="324"/>
      <c r="N1552" s="324"/>
      <c r="O1552" s="324"/>
      <c r="P1552" s="324"/>
      <c r="Q1552" s="324"/>
      <c r="R1552" s="324"/>
      <c r="S1552" s="324"/>
      <c r="T1552" s="324"/>
      <c r="U1552" s="324"/>
      <c r="V1552" s="325"/>
    </row>
    <row r="1553" spans="1:22" x14ac:dyDescent="0.3">
      <c r="A1553" s="322" t="s">
        <v>8</v>
      </c>
      <c r="B1553" s="323"/>
      <c r="C1553" s="323"/>
      <c r="D1553" s="323"/>
      <c r="E1553" s="324"/>
      <c r="F1553" s="324"/>
      <c r="G1553" s="324"/>
      <c r="H1553" s="324"/>
      <c r="I1553" s="324"/>
      <c r="J1553" s="324"/>
      <c r="K1553" s="324"/>
      <c r="L1553" s="324"/>
      <c r="M1553" s="324"/>
      <c r="N1553" s="324"/>
      <c r="O1553" s="324"/>
      <c r="P1553" s="324"/>
      <c r="Q1553" s="324"/>
      <c r="R1553" s="324"/>
      <c r="S1553" s="324"/>
      <c r="T1553" s="324"/>
      <c r="U1553" s="324"/>
      <c r="V1553" s="325"/>
    </row>
    <row r="1554" spans="1:22" x14ac:dyDescent="0.3">
      <c r="A1554" s="322" t="s">
        <v>9</v>
      </c>
      <c r="B1554" s="323"/>
      <c r="C1554" s="323"/>
      <c r="D1554" s="323"/>
      <c r="E1554" s="324"/>
      <c r="F1554" s="324"/>
      <c r="G1554" s="324"/>
      <c r="H1554" s="324"/>
      <c r="I1554" s="324"/>
      <c r="J1554" s="324"/>
      <c r="K1554" s="324"/>
      <c r="L1554" s="324"/>
      <c r="M1554" s="324"/>
      <c r="N1554" s="324"/>
      <c r="O1554" s="324"/>
      <c r="P1554" s="324"/>
      <c r="Q1554" s="324"/>
      <c r="R1554" s="324"/>
      <c r="S1554" s="324"/>
      <c r="T1554" s="324"/>
      <c r="U1554" s="324"/>
      <c r="V1554" s="325"/>
    </row>
    <row r="1555" spans="1:22" x14ac:dyDescent="0.3">
      <c r="A1555" s="9"/>
      <c r="B1555" s="10"/>
      <c r="C1555" s="10"/>
      <c r="D1555" s="48"/>
      <c r="E1555" s="48"/>
      <c r="F1555" s="48"/>
      <c r="G1555" s="48"/>
      <c r="H1555" s="48"/>
      <c r="I1555" s="48"/>
      <c r="J1555" s="48"/>
      <c r="K1555" s="48"/>
      <c r="L1555" s="48"/>
      <c r="M1555" s="48"/>
      <c r="N1555" s="48"/>
      <c r="O1555" s="48"/>
      <c r="P1555" s="48"/>
      <c r="Q1555" s="48"/>
      <c r="R1555" s="48"/>
      <c r="S1555" s="48"/>
      <c r="T1555" s="49"/>
      <c r="U1555" s="49"/>
      <c r="V1555" s="34"/>
    </row>
    <row r="1556" spans="1:22" ht="14.5" x14ac:dyDescent="0.35">
      <c r="A1556" s="263" t="s">
        <v>10</v>
      </c>
      <c r="B1556" s="264"/>
      <c r="C1556" s="264"/>
      <c r="D1556" s="264"/>
      <c r="E1556" s="264"/>
      <c r="F1556" s="264"/>
      <c r="G1556" s="264"/>
      <c r="H1556" s="264"/>
      <c r="I1556" s="264"/>
      <c r="J1556" s="264"/>
      <c r="K1556" s="264"/>
      <c r="L1556" s="264"/>
      <c r="M1556" s="264"/>
      <c r="N1556" s="264"/>
      <c r="O1556" s="264"/>
      <c r="P1556" s="264"/>
      <c r="Q1556" s="264"/>
      <c r="R1556" s="264"/>
      <c r="S1556" s="264"/>
      <c r="T1556" s="264"/>
      <c r="U1556" s="264"/>
      <c r="V1556" s="265"/>
    </row>
    <row r="1557" spans="1:22" x14ac:dyDescent="0.3">
      <c r="A1557" s="266" t="s">
        <v>11</v>
      </c>
      <c r="B1557" s="267"/>
      <c r="C1557" s="267" t="s">
        <v>12</v>
      </c>
      <c r="D1557" s="267"/>
      <c r="E1557" s="267"/>
      <c r="F1557" s="267"/>
      <c r="G1557" s="267"/>
      <c r="H1557" s="267"/>
      <c r="I1557" s="267"/>
      <c r="J1557" s="267"/>
      <c r="K1557" s="267"/>
      <c r="L1557" s="267"/>
      <c r="M1557" s="267"/>
      <c r="N1557" s="267"/>
      <c r="O1557" s="267"/>
      <c r="P1557" s="267"/>
      <c r="Q1557" s="267"/>
      <c r="R1557" s="267" t="s">
        <v>13</v>
      </c>
      <c r="S1557" s="267"/>
      <c r="T1557" s="268" t="s">
        <v>14</v>
      </c>
      <c r="U1557" s="268"/>
      <c r="V1557" s="269"/>
    </row>
    <row r="1558" spans="1:22" ht="14.5" x14ac:dyDescent="0.35">
      <c r="A1558" s="328">
        <v>28</v>
      </c>
      <c r="B1558" s="329"/>
      <c r="C1558" s="330" t="s">
        <v>185</v>
      </c>
      <c r="D1558" s="331"/>
      <c r="E1558" s="331"/>
      <c r="F1558" s="331"/>
      <c r="G1558" s="331"/>
      <c r="H1558" s="331"/>
      <c r="I1558" s="331"/>
      <c r="J1558" s="331"/>
      <c r="K1558" s="331"/>
      <c r="L1558" s="331"/>
      <c r="M1558" s="331"/>
      <c r="N1558" s="331"/>
      <c r="O1558" s="331"/>
      <c r="P1558" s="331"/>
      <c r="Q1558" s="331"/>
      <c r="R1558" s="331" t="s">
        <v>133</v>
      </c>
      <c r="S1558" s="331"/>
      <c r="T1558" s="332">
        <v>30</v>
      </c>
      <c r="U1558" s="332"/>
      <c r="V1558" s="333"/>
    </row>
    <row r="1559" spans="1:22" x14ac:dyDescent="0.3">
      <c r="A1559" s="11"/>
      <c r="B1559" s="50"/>
      <c r="C1559" s="50"/>
      <c r="D1559" s="50"/>
      <c r="E1559" s="50"/>
      <c r="F1559" s="50"/>
      <c r="G1559" s="50"/>
      <c r="H1559" s="50"/>
      <c r="I1559" s="50"/>
      <c r="J1559" s="50"/>
      <c r="K1559" s="50"/>
      <c r="L1559" s="50"/>
      <c r="M1559" s="50"/>
      <c r="N1559" s="50"/>
      <c r="O1559" s="50"/>
      <c r="P1559" s="50"/>
      <c r="Q1559" s="50"/>
      <c r="R1559" s="50"/>
      <c r="S1559" s="50"/>
      <c r="T1559" s="51"/>
      <c r="U1559" s="51"/>
      <c r="V1559" s="35"/>
    </row>
    <row r="1560" spans="1:22" x14ac:dyDescent="0.3">
      <c r="A1560" s="243" t="s">
        <v>15</v>
      </c>
      <c r="B1560" s="244"/>
      <c r="C1560" s="244"/>
      <c r="D1560" s="244"/>
      <c r="E1560" s="244"/>
      <c r="F1560" s="244"/>
      <c r="G1560" s="244"/>
      <c r="H1560" s="244"/>
      <c r="I1560" s="244"/>
      <c r="J1560" s="244"/>
      <c r="K1560" s="244"/>
      <c r="L1560" s="244"/>
      <c r="M1560" s="244"/>
      <c r="N1560" s="244"/>
      <c r="O1560" s="244"/>
      <c r="P1560" s="244"/>
      <c r="Q1560" s="244"/>
      <c r="R1560" s="244"/>
      <c r="S1560" s="244"/>
      <c r="T1560" s="244"/>
      <c r="U1560" s="244"/>
      <c r="V1560" s="245"/>
    </row>
    <row r="1561" spans="1:22" x14ac:dyDescent="0.3">
      <c r="A1561" s="233" t="s">
        <v>12</v>
      </c>
      <c r="B1561" s="234"/>
      <c r="C1561" s="234"/>
      <c r="D1561" s="234"/>
      <c r="E1561" s="234"/>
      <c r="F1561" s="234"/>
      <c r="G1561" s="234"/>
      <c r="H1561" s="234" t="s">
        <v>16</v>
      </c>
      <c r="I1561" s="234"/>
      <c r="J1561" s="234"/>
      <c r="K1561" s="234" t="s">
        <v>17</v>
      </c>
      <c r="L1561" s="234"/>
      <c r="M1561" s="234"/>
      <c r="N1561" s="234"/>
      <c r="O1561" s="234" t="s">
        <v>18</v>
      </c>
      <c r="P1561" s="234"/>
      <c r="Q1561" s="234"/>
      <c r="R1561" s="234" t="s">
        <v>19</v>
      </c>
      <c r="S1561" s="234"/>
      <c r="T1561" s="235" t="s">
        <v>20</v>
      </c>
      <c r="U1561" s="235"/>
      <c r="V1561" s="236"/>
    </row>
    <row r="1562" spans="1:22" x14ac:dyDescent="0.3">
      <c r="A1562" s="233"/>
      <c r="B1562" s="234"/>
      <c r="C1562" s="234"/>
      <c r="D1562" s="234"/>
      <c r="E1562" s="234"/>
      <c r="F1562" s="234"/>
      <c r="G1562" s="234"/>
      <c r="H1562" s="234"/>
      <c r="I1562" s="234"/>
      <c r="J1562" s="234"/>
      <c r="K1562" s="234"/>
      <c r="L1562" s="234"/>
      <c r="M1562" s="234"/>
      <c r="N1562" s="234"/>
      <c r="O1562" s="246"/>
      <c r="P1562" s="246"/>
      <c r="Q1562" s="246"/>
      <c r="R1562" s="258"/>
      <c r="S1562" s="258"/>
      <c r="T1562" s="235"/>
      <c r="U1562" s="235"/>
      <c r="V1562" s="236"/>
    </row>
    <row r="1563" spans="1:22" x14ac:dyDescent="0.3">
      <c r="A1563" s="233" t="s">
        <v>120</v>
      </c>
      <c r="B1563" s="234"/>
      <c r="C1563" s="234"/>
      <c r="D1563" s="234"/>
      <c r="E1563" s="234"/>
      <c r="F1563" s="234"/>
      <c r="G1563" s="234"/>
      <c r="H1563" s="234"/>
      <c r="I1563" s="234"/>
      <c r="J1563" s="234"/>
      <c r="K1563" s="234"/>
      <c r="L1563" s="234"/>
      <c r="M1563" s="234"/>
      <c r="N1563" s="234"/>
      <c r="O1563" s="246"/>
      <c r="P1563" s="246"/>
      <c r="Q1563" s="246"/>
      <c r="R1563" s="279">
        <v>0.03</v>
      </c>
      <c r="S1563" s="258"/>
      <c r="T1563" s="235">
        <f>+T1586*R1563</f>
        <v>524.90700000000004</v>
      </c>
      <c r="U1563" s="235"/>
      <c r="V1563" s="236"/>
    </row>
    <row r="1564" spans="1:22" x14ac:dyDescent="0.3">
      <c r="A1564" s="233"/>
      <c r="B1564" s="234"/>
      <c r="C1564" s="234"/>
      <c r="D1564" s="234"/>
      <c r="E1564" s="234"/>
      <c r="F1564" s="234"/>
      <c r="G1564" s="234"/>
      <c r="H1564" s="234"/>
      <c r="I1564" s="234"/>
      <c r="J1564" s="234"/>
      <c r="K1564" s="234"/>
      <c r="L1564" s="234"/>
      <c r="M1564" s="234"/>
      <c r="N1564" s="234"/>
      <c r="O1564" s="234"/>
      <c r="P1564" s="234"/>
      <c r="Q1564" s="234"/>
      <c r="R1564" s="234"/>
      <c r="S1564" s="234"/>
      <c r="T1564" s="235"/>
      <c r="U1564" s="235"/>
      <c r="V1564" s="236"/>
    </row>
    <row r="1565" spans="1:22" x14ac:dyDescent="0.3">
      <c r="A1565" s="237" t="s">
        <v>21</v>
      </c>
      <c r="B1565" s="238"/>
      <c r="C1565" s="238"/>
      <c r="D1565" s="238"/>
      <c r="E1565" s="238"/>
      <c r="F1565" s="238"/>
      <c r="G1565" s="238"/>
      <c r="H1565" s="238"/>
      <c r="I1565" s="238"/>
      <c r="J1565" s="238"/>
      <c r="K1565" s="238"/>
      <c r="L1565" s="238"/>
      <c r="M1565" s="238"/>
      <c r="N1565" s="238"/>
      <c r="O1565" s="238"/>
      <c r="P1565" s="238"/>
      <c r="Q1565" s="238"/>
      <c r="R1565" s="238"/>
      <c r="S1565" s="238"/>
      <c r="T1565" s="235">
        <f>T1563+T1562</f>
        <v>524.90700000000004</v>
      </c>
      <c r="U1565" s="235"/>
      <c r="V1565" s="236"/>
    </row>
    <row r="1566" spans="1:22" x14ac:dyDescent="0.3">
      <c r="A1566" s="12"/>
      <c r="B1566" s="13"/>
      <c r="C1566" s="13"/>
      <c r="D1566" s="13"/>
      <c r="E1566" s="13"/>
      <c r="F1566" s="13"/>
      <c r="G1566" s="13"/>
      <c r="H1566" s="13"/>
      <c r="I1566" s="13"/>
      <c r="J1566" s="13"/>
      <c r="K1566" s="13"/>
      <c r="L1566" s="13"/>
      <c r="M1566" s="13"/>
      <c r="N1566" s="13"/>
      <c r="O1566" s="13"/>
      <c r="P1566" s="13"/>
      <c r="Q1566" s="13"/>
      <c r="R1566" s="13"/>
      <c r="S1566" s="14"/>
      <c r="T1566" s="36"/>
      <c r="U1566" s="36"/>
      <c r="V1566" s="37"/>
    </row>
    <row r="1567" spans="1:22" x14ac:dyDescent="0.3">
      <c r="A1567" s="243" t="s">
        <v>22</v>
      </c>
      <c r="B1567" s="244"/>
      <c r="C1567" s="244"/>
      <c r="D1567" s="244"/>
      <c r="E1567" s="244"/>
      <c r="F1567" s="244"/>
      <c r="G1567" s="244"/>
      <c r="H1567" s="244"/>
      <c r="I1567" s="244"/>
      <c r="J1567" s="244"/>
      <c r="K1567" s="244"/>
      <c r="L1567" s="244"/>
      <c r="M1567" s="244"/>
      <c r="N1567" s="244"/>
      <c r="O1567" s="244"/>
      <c r="P1567" s="244"/>
      <c r="Q1567" s="244"/>
      <c r="R1567" s="244"/>
      <c r="S1567" s="244"/>
      <c r="T1567" s="244"/>
      <c r="U1567" s="244"/>
      <c r="V1567" s="245"/>
    </row>
    <row r="1568" spans="1:22" x14ac:dyDescent="0.3">
      <c r="A1568" s="259" t="s">
        <v>12</v>
      </c>
      <c r="B1568" s="260"/>
      <c r="C1568" s="260"/>
      <c r="D1568" s="260"/>
      <c r="E1568" s="260"/>
      <c r="F1568" s="260"/>
      <c r="G1568" s="260"/>
      <c r="H1568" s="260"/>
      <c r="I1568" s="260"/>
      <c r="J1568" s="260"/>
      <c r="K1568" s="260"/>
      <c r="L1568" s="260"/>
      <c r="M1568" s="260" t="s">
        <v>13</v>
      </c>
      <c r="N1568" s="260"/>
      <c r="O1568" s="260" t="s">
        <v>14</v>
      </c>
      <c r="P1568" s="260"/>
      <c r="Q1568" s="260" t="s">
        <v>23</v>
      </c>
      <c r="R1568" s="260"/>
      <c r="S1568" s="260"/>
      <c r="T1568" s="261" t="s">
        <v>24</v>
      </c>
      <c r="U1568" s="261"/>
      <c r="V1568" s="262"/>
    </row>
    <row r="1569" spans="1:22" x14ac:dyDescent="0.3">
      <c r="A1569" s="101" t="s">
        <v>186</v>
      </c>
      <c r="B1569" s="102"/>
      <c r="C1569" s="102"/>
      <c r="D1569" s="102"/>
      <c r="E1569" s="102"/>
      <c r="F1569" s="102"/>
      <c r="G1569" s="102"/>
      <c r="H1569" s="102"/>
      <c r="I1569" s="102"/>
      <c r="J1569" s="102"/>
      <c r="K1569" s="102"/>
      <c r="L1569" s="103"/>
      <c r="M1569" s="260" t="s">
        <v>138</v>
      </c>
      <c r="N1569" s="260"/>
      <c r="O1569" s="260">
        <v>0.03</v>
      </c>
      <c r="P1569" s="260"/>
      <c r="Q1569" s="252">
        <v>53400</v>
      </c>
      <c r="R1569" s="253"/>
      <c r="S1569" s="254"/>
      <c r="T1569" s="261">
        <f>+Q1569*O1569</f>
        <v>1602</v>
      </c>
      <c r="U1569" s="261"/>
      <c r="V1569" s="262"/>
    </row>
    <row r="1570" spans="1:22" x14ac:dyDescent="0.3">
      <c r="A1570" s="101" t="s">
        <v>187</v>
      </c>
      <c r="B1570" s="102"/>
      <c r="C1570" s="102"/>
      <c r="D1570" s="102"/>
      <c r="E1570" s="102"/>
      <c r="F1570" s="102"/>
      <c r="G1570" s="102"/>
      <c r="H1570" s="102"/>
      <c r="I1570" s="102"/>
      <c r="J1570" s="102"/>
      <c r="K1570" s="102"/>
      <c r="L1570" s="103"/>
      <c r="M1570" s="260" t="s">
        <v>166</v>
      </c>
      <c r="N1570" s="260"/>
      <c r="O1570" s="260">
        <v>0.9</v>
      </c>
      <c r="P1570" s="260"/>
      <c r="Q1570" s="252">
        <v>25800</v>
      </c>
      <c r="R1570" s="253"/>
      <c r="S1570" s="254"/>
      <c r="T1570" s="261">
        <f t="shared" ref="T1570:T1571" si="12">+Q1570*O1570</f>
        <v>23220</v>
      </c>
      <c r="U1570" s="261"/>
      <c r="V1570" s="262"/>
    </row>
    <row r="1571" spans="1:22" x14ac:dyDescent="0.3">
      <c r="A1571" s="101" t="s">
        <v>188</v>
      </c>
      <c r="B1571" s="102"/>
      <c r="C1571" s="102"/>
      <c r="D1571" s="102"/>
      <c r="E1571" s="102"/>
      <c r="F1571" s="102"/>
      <c r="G1571" s="102"/>
      <c r="H1571" s="102"/>
      <c r="I1571" s="102"/>
      <c r="J1571" s="102"/>
      <c r="K1571" s="102"/>
      <c r="L1571" s="103"/>
      <c r="M1571" s="250" t="s">
        <v>114</v>
      </c>
      <c r="N1571" s="251"/>
      <c r="O1571" s="260">
        <v>5.3999999999999999E-2</v>
      </c>
      <c r="P1571" s="260"/>
      <c r="Q1571" s="252">
        <f>113900/5</f>
        <v>22780</v>
      </c>
      <c r="R1571" s="253"/>
      <c r="S1571" s="254"/>
      <c r="T1571" s="261">
        <f t="shared" si="12"/>
        <v>1230.1199999999999</v>
      </c>
      <c r="U1571" s="261"/>
      <c r="V1571" s="262"/>
    </row>
    <row r="1572" spans="1:22" x14ac:dyDescent="0.3">
      <c r="A1572" s="101"/>
      <c r="B1572" s="102"/>
      <c r="C1572" s="102"/>
      <c r="D1572" s="102"/>
      <c r="E1572" s="102"/>
      <c r="F1572" s="102"/>
      <c r="G1572" s="102"/>
      <c r="H1572" s="102"/>
      <c r="I1572" s="102"/>
      <c r="J1572" s="102"/>
      <c r="K1572" s="102"/>
      <c r="L1572" s="103"/>
      <c r="M1572" s="250"/>
      <c r="N1572" s="251"/>
      <c r="O1572" s="260"/>
      <c r="P1572" s="260"/>
      <c r="Q1572" s="252"/>
      <c r="R1572" s="253"/>
      <c r="S1572" s="254"/>
      <c r="T1572" s="261"/>
      <c r="U1572" s="261"/>
      <c r="V1572" s="262"/>
    </row>
    <row r="1573" spans="1:22" x14ac:dyDescent="0.3">
      <c r="A1573" s="101"/>
      <c r="B1573" s="102"/>
      <c r="C1573" s="102"/>
      <c r="D1573" s="102"/>
      <c r="E1573" s="102"/>
      <c r="F1573" s="102"/>
      <c r="G1573" s="102"/>
      <c r="H1573" s="102"/>
      <c r="I1573" s="102"/>
      <c r="J1573" s="102"/>
      <c r="K1573" s="102"/>
      <c r="L1573" s="103"/>
      <c r="M1573" s="260"/>
      <c r="N1573" s="260"/>
      <c r="O1573" s="260"/>
      <c r="P1573" s="260"/>
      <c r="Q1573" s="252"/>
      <c r="R1573" s="253"/>
      <c r="S1573" s="254"/>
      <c r="T1573" s="261">
        <f t="shared" ref="T1573" si="13">+Q1573*O1573</f>
        <v>0</v>
      </c>
      <c r="U1573" s="261"/>
      <c r="V1573" s="262"/>
    </row>
    <row r="1574" spans="1:22" x14ac:dyDescent="0.3">
      <c r="A1574" s="101" t="str">
        <f t="shared" ref="A1574" si="14">+UPPER(W1574)</f>
        <v/>
      </c>
      <c r="B1574" s="102"/>
      <c r="C1574" s="102"/>
      <c r="D1574" s="102"/>
      <c r="E1574" s="102"/>
      <c r="F1574" s="102"/>
      <c r="G1574" s="102"/>
      <c r="H1574" s="102"/>
      <c r="I1574" s="102"/>
      <c r="J1574" s="102"/>
      <c r="K1574" s="102"/>
      <c r="L1574" s="103"/>
      <c r="M1574" s="260"/>
      <c r="N1574" s="260"/>
      <c r="O1574" s="260"/>
      <c r="P1574" s="260"/>
      <c r="Q1574" s="252"/>
      <c r="R1574" s="253"/>
      <c r="S1574" s="254"/>
      <c r="T1574" s="235"/>
      <c r="U1574" s="235"/>
      <c r="V1574" s="236"/>
    </row>
    <row r="1575" spans="1:22" x14ac:dyDescent="0.3">
      <c r="A1575" s="237" t="s">
        <v>21</v>
      </c>
      <c r="B1575" s="238"/>
      <c r="C1575" s="238"/>
      <c r="D1575" s="238"/>
      <c r="E1575" s="238"/>
      <c r="F1575" s="238"/>
      <c r="G1575" s="238"/>
      <c r="H1575" s="238"/>
      <c r="I1575" s="238"/>
      <c r="J1575" s="238"/>
      <c r="K1575" s="238"/>
      <c r="L1575" s="238"/>
      <c r="M1575" s="238"/>
      <c r="N1575" s="238"/>
      <c r="O1575" s="238"/>
      <c r="P1575" s="238"/>
      <c r="Q1575" s="238"/>
      <c r="R1575" s="238"/>
      <c r="S1575" s="238"/>
      <c r="T1575" s="235">
        <f>+SUM(T1569:V1574)</f>
        <v>26052.12</v>
      </c>
      <c r="U1575" s="235"/>
      <c r="V1575" s="236"/>
    </row>
    <row r="1576" spans="1:22" x14ac:dyDescent="0.3">
      <c r="A1576" s="15"/>
      <c r="B1576" s="16"/>
      <c r="C1576" s="16"/>
      <c r="D1576" s="16"/>
      <c r="E1576" s="16"/>
      <c r="F1576" s="16"/>
      <c r="G1576" s="16"/>
      <c r="H1576" s="16"/>
      <c r="I1576" s="16"/>
      <c r="J1576" s="16"/>
      <c r="K1576" s="16"/>
      <c r="L1576" s="16"/>
      <c r="M1576" s="16"/>
      <c r="N1576" s="16"/>
      <c r="O1576" s="16"/>
      <c r="P1576" s="16"/>
      <c r="Q1576" s="16"/>
      <c r="R1576" s="16"/>
      <c r="S1576" s="14"/>
      <c r="T1576" s="36"/>
      <c r="U1576" s="36"/>
      <c r="V1576" s="37"/>
    </row>
    <row r="1577" spans="1:22" x14ac:dyDescent="0.3">
      <c r="A1577" s="243" t="s">
        <v>25</v>
      </c>
      <c r="B1577" s="244"/>
      <c r="C1577" s="244"/>
      <c r="D1577" s="244"/>
      <c r="E1577" s="244"/>
      <c r="F1577" s="244"/>
      <c r="G1577" s="244"/>
      <c r="H1577" s="244"/>
      <c r="I1577" s="244"/>
      <c r="J1577" s="244"/>
      <c r="K1577" s="244"/>
      <c r="L1577" s="244"/>
      <c r="M1577" s="244"/>
      <c r="N1577" s="244"/>
      <c r="O1577" s="244"/>
      <c r="P1577" s="244"/>
      <c r="Q1577" s="244"/>
      <c r="R1577" s="244"/>
      <c r="S1577" s="244"/>
      <c r="T1577" s="244"/>
      <c r="U1577" s="244"/>
      <c r="V1577" s="245"/>
    </row>
    <row r="1578" spans="1:22" x14ac:dyDescent="0.3">
      <c r="A1578" s="233" t="s">
        <v>26</v>
      </c>
      <c r="B1578" s="234"/>
      <c r="C1578" s="234"/>
      <c r="D1578" s="234"/>
      <c r="E1578" s="234"/>
      <c r="F1578" s="234"/>
      <c r="G1578" s="234"/>
      <c r="H1578" s="234"/>
      <c r="I1578" s="234"/>
      <c r="J1578" s="234"/>
      <c r="K1578" s="234" t="s">
        <v>27</v>
      </c>
      <c r="L1578" s="234"/>
      <c r="M1578" s="234" t="s">
        <v>28</v>
      </c>
      <c r="N1578" s="234"/>
      <c r="O1578" s="234" t="s">
        <v>29</v>
      </c>
      <c r="P1578" s="234"/>
      <c r="Q1578" s="234"/>
      <c r="R1578" s="234" t="s">
        <v>30</v>
      </c>
      <c r="S1578" s="234"/>
      <c r="T1578" s="235" t="s">
        <v>20</v>
      </c>
      <c r="U1578" s="235"/>
      <c r="V1578" s="236"/>
    </row>
    <row r="1579" spans="1:22" x14ac:dyDescent="0.3">
      <c r="A1579" s="233"/>
      <c r="B1579" s="234"/>
      <c r="C1579" s="234"/>
      <c r="D1579" s="234"/>
      <c r="E1579" s="234"/>
      <c r="F1579" s="234"/>
      <c r="G1579" s="234"/>
      <c r="H1579" s="234"/>
      <c r="I1579" s="234"/>
      <c r="J1579" s="234"/>
      <c r="K1579" s="234"/>
      <c r="L1579" s="234"/>
      <c r="M1579" s="234"/>
      <c r="N1579" s="234"/>
      <c r="O1579" s="234"/>
      <c r="P1579" s="234"/>
      <c r="Q1579" s="234"/>
      <c r="R1579" s="234"/>
      <c r="S1579" s="234"/>
      <c r="T1579" s="235"/>
      <c r="U1579" s="235"/>
      <c r="V1579" s="236"/>
    </row>
    <row r="1580" spans="1:22" x14ac:dyDescent="0.3">
      <c r="A1580" s="233"/>
      <c r="B1580" s="234"/>
      <c r="C1580" s="234"/>
      <c r="D1580" s="234"/>
      <c r="E1580" s="234"/>
      <c r="F1580" s="234"/>
      <c r="G1580" s="234"/>
      <c r="H1580" s="234"/>
      <c r="I1580" s="234"/>
      <c r="J1580" s="234"/>
      <c r="K1580" s="234"/>
      <c r="L1580" s="234"/>
      <c r="M1580" s="234"/>
      <c r="N1580" s="234"/>
      <c r="O1580" s="234"/>
      <c r="P1580" s="234"/>
      <c r="Q1580" s="234"/>
      <c r="R1580" s="234"/>
      <c r="S1580" s="234"/>
      <c r="T1580" s="235"/>
      <c r="U1580" s="235"/>
      <c r="V1580" s="236"/>
    </row>
    <row r="1581" spans="1:22" x14ac:dyDescent="0.3">
      <c r="A1581" s="233"/>
      <c r="B1581" s="234"/>
      <c r="C1581" s="234"/>
      <c r="D1581" s="234"/>
      <c r="E1581" s="234"/>
      <c r="F1581" s="234"/>
      <c r="G1581" s="234"/>
      <c r="H1581" s="234"/>
      <c r="I1581" s="234"/>
      <c r="J1581" s="234"/>
      <c r="K1581" s="234"/>
      <c r="L1581" s="234"/>
      <c r="M1581" s="234"/>
      <c r="N1581" s="234"/>
      <c r="O1581" s="234"/>
      <c r="P1581" s="234"/>
      <c r="Q1581" s="234"/>
      <c r="R1581" s="234"/>
      <c r="S1581" s="234"/>
      <c r="T1581" s="235"/>
      <c r="U1581" s="235"/>
      <c r="V1581" s="236"/>
    </row>
    <row r="1582" spans="1:22" x14ac:dyDescent="0.3">
      <c r="A1582" s="237" t="s">
        <v>21</v>
      </c>
      <c r="B1582" s="238"/>
      <c r="C1582" s="238"/>
      <c r="D1582" s="238"/>
      <c r="E1582" s="238"/>
      <c r="F1582" s="238"/>
      <c r="G1582" s="238"/>
      <c r="H1582" s="238"/>
      <c r="I1582" s="238"/>
      <c r="J1582" s="238"/>
      <c r="K1582" s="238"/>
      <c r="L1582" s="238"/>
      <c r="M1582" s="238"/>
      <c r="N1582" s="238"/>
      <c r="O1582" s="238"/>
      <c r="P1582" s="238"/>
      <c r="Q1582" s="238"/>
      <c r="R1582" s="238"/>
      <c r="S1582" s="238"/>
      <c r="T1582" s="235">
        <f>+T1579</f>
        <v>0</v>
      </c>
      <c r="U1582" s="235"/>
      <c r="V1582" s="236"/>
    </row>
    <row r="1583" spans="1:22" x14ac:dyDescent="0.3">
      <c r="A1583" s="12"/>
      <c r="B1583" s="13"/>
      <c r="C1583" s="13"/>
      <c r="D1583" s="13"/>
      <c r="E1583" s="13"/>
      <c r="F1583" s="13"/>
      <c r="G1583" s="13"/>
      <c r="H1583" s="13"/>
      <c r="I1583" s="13"/>
      <c r="J1583" s="13"/>
      <c r="K1583" s="13"/>
      <c r="L1583" s="13"/>
      <c r="M1583" s="13"/>
      <c r="N1583" s="13"/>
      <c r="O1583" s="13"/>
      <c r="P1583" s="13"/>
      <c r="Q1583" s="13"/>
      <c r="R1583" s="13"/>
      <c r="S1583" s="14"/>
      <c r="T1583" s="36"/>
      <c r="U1583" s="36"/>
      <c r="V1583" s="37"/>
    </row>
    <row r="1584" spans="1:22" x14ac:dyDescent="0.3">
      <c r="A1584" s="243" t="s">
        <v>31</v>
      </c>
      <c r="B1584" s="244"/>
      <c r="C1584" s="244"/>
      <c r="D1584" s="244"/>
      <c r="E1584" s="244"/>
      <c r="F1584" s="244"/>
      <c r="G1584" s="244"/>
      <c r="H1584" s="244"/>
      <c r="I1584" s="244"/>
      <c r="J1584" s="244"/>
      <c r="K1584" s="244"/>
      <c r="L1584" s="244"/>
      <c r="M1584" s="244"/>
      <c r="N1584" s="244"/>
      <c r="O1584" s="244"/>
      <c r="P1584" s="244"/>
      <c r="Q1584" s="244"/>
      <c r="R1584" s="244"/>
      <c r="S1584" s="244"/>
      <c r="T1584" s="244"/>
      <c r="U1584" s="244"/>
      <c r="V1584" s="245"/>
    </row>
    <row r="1585" spans="1:25" x14ac:dyDescent="0.3">
      <c r="A1585" s="233" t="s">
        <v>32</v>
      </c>
      <c r="B1585" s="234"/>
      <c r="C1585" s="234"/>
      <c r="D1585" s="234"/>
      <c r="E1585" s="234"/>
      <c r="F1585" s="234"/>
      <c r="G1585" s="234"/>
      <c r="H1585" s="234"/>
      <c r="I1585" s="234"/>
      <c r="J1585" s="234" t="s">
        <v>33</v>
      </c>
      <c r="K1585" s="234"/>
      <c r="L1585" s="234" t="s">
        <v>34</v>
      </c>
      <c r="M1585" s="234"/>
      <c r="N1585" s="234" t="s">
        <v>54</v>
      </c>
      <c r="O1585" s="234"/>
      <c r="P1585" s="234"/>
      <c r="Q1585" s="234" t="s">
        <v>19</v>
      </c>
      <c r="R1585" s="234"/>
      <c r="S1585" s="234"/>
      <c r="T1585" s="235" t="s">
        <v>20</v>
      </c>
      <c r="U1585" s="235"/>
      <c r="V1585" s="236"/>
    </row>
    <row r="1586" spans="1:25" x14ac:dyDescent="0.3">
      <c r="A1586" s="233" t="s">
        <v>42</v>
      </c>
      <c r="B1586" s="234"/>
      <c r="C1586" s="234"/>
      <c r="D1586" s="234"/>
      <c r="E1586" s="234"/>
      <c r="F1586" s="234"/>
      <c r="G1586" s="234"/>
      <c r="H1586" s="234"/>
      <c r="I1586" s="234"/>
      <c r="J1586" s="246">
        <v>171314.64448972844</v>
      </c>
      <c r="K1586" s="246"/>
      <c r="L1586" s="234">
        <v>1.8157000000000001</v>
      </c>
      <c r="M1586" s="234"/>
      <c r="N1586" s="235">
        <v>38882</v>
      </c>
      <c r="O1586" s="235"/>
      <c r="P1586" s="235"/>
      <c r="Q1586" s="234">
        <v>0.45</v>
      </c>
      <c r="R1586" s="234"/>
      <c r="S1586" s="234"/>
      <c r="T1586" s="235">
        <f>+Q1586*N1586</f>
        <v>17496.900000000001</v>
      </c>
      <c r="U1586" s="235"/>
      <c r="V1586" s="236"/>
    </row>
    <row r="1587" spans="1:25" x14ac:dyDescent="0.3">
      <c r="A1587" s="233"/>
      <c r="B1587" s="234"/>
      <c r="C1587" s="234"/>
      <c r="D1587" s="234"/>
      <c r="E1587" s="234"/>
      <c r="F1587" s="234"/>
      <c r="G1587" s="234"/>
      <c r="H1587" s="234"/>
      <c r="I1587" s="234"/>
      <c r="J1587" s="234"/>
      <c r="K1587" s="234"/>
      <c r="L1587" s="234"/>
      <c r="M1587" s="234"/>
      <c r="N1587" s="234"/>
      <c r="O1587" s="234"/>
      <c r="P1587" s="234"/>
      <c r="Q1587" s="234"/>
      <c r="R1587" s="234"/>
      <c r="S1587" s="234"/>
      <c r="T1587" s="235"/>
      <c r="U1587" s="235"/>
      <c r="V1587" s="236"/>
    </row>
    <row r="1588" spans="1:25" x14ac:dyDescent="0.3">
      <c r="A1588" s="233"/>
      <c r="B1588" s="234"/>
      <c r="C1588" s="234"/>
      <c r="D1588" s="234"/>
      <c r="E1588" s="234"/>
      <c r="F1588" s="234"/>
      <c r="G1588" s="234"/>
      <c r="H1588" s="234"/>
      <c r="I1588" s="234"/>
      <c r="J1588" s="234"/>
      <c r="K1588" s="234"/>
      <c r="L1588" s="234"/>
      <c r="M1588" s="234"/>
      <c r="N1588" s="234"/>
      <c r="O1588" s="234"/>
      <c r="P1588" s="234"/>
      <c r="Q1588" s="234"/>
      <c r="R1588" s="234"/>
      <c r="S1588" s="234"/>
      <c r="T1588" s="235"/>
      <c r="U1588" s="235"/>
      <c r="V1588" s="236"/>
    </row>
    <row r="1589" spans="1:25" x14ac:dyDescent="0.3">
      <c r="A1589" s="237" t="s">
        <v>21</v>
      </c>
      <c r="B1589" s="238"/>
      <c r="C1589" s="238"/>
      <c r="D1589" s="238"/>
      <c r="E1589" s="238"/>
      <c r="F1589" s="238"/>
      <c r="G1589" s="238"/>
      <c r="H1589" s="238"/>
      <c r="I1589" s="238"/>
      <c r="J1589" s="238"/>
      <c r="K1589" s="238"/>
      <c r="L1589" s="238"/>
      <c r="M1589" s="238"/>
      <c r="N1589" s="238"/>
      <c r="O1589" s="238"/>
      <c r="P1589" s="238"/>
      <c r="Q1589" s="238"/>
      <c r="R1589" s="238"/>
      <c r="S1589" s="238"/>
      <c r="T1589" s="235">
        <f>+T1586</f>
        <v>17496.900000000001</v>
      </c>
      <c r="U1589" s="235"/>
      <c r="V1589" s="236"/>
    </row>
    <row r="1590" spans="1:25" ht="14.5" x14ac:dyDescent="0.35">
      <c r="A1590" s="239" t="s">
        <v>35</v>
      </c>
      <c r="B1590" s="240"/>
      <c r="C1590" s="240"/>
      <c r="D1590" s="240"/>
      <c r="E1590" s="240"/>
      <c r="F1590" s="240"/>
      <c r="G1590" s="240"/>
      <c r="H1590" s="240"/>
      <c r="I1590" s="240"/>
      <c r="J1590" s="240"/>
      <c r="K1590" s="240"/>
      <c r="L1590" s="240"/>
      <c r="M1590" s="240"/>
      <c r="N1590" s="240"/>
      <c r="O1590" s="240"/>
      <c r="P1590" s="240"/>
      <c r="Q1590" s="240"/>
      <c r="R1590" s="240"/>
      <c r="S1590" s="240"/>
      <c r="T1590" s="241">
        <f>ROUND(T1589+T1582+T1575+T1565,0)</f>
        <v>44074</v>
      </c>
      <c r="U1590" s="241"/>
      <c r="V1590" s="242"/>
    </row>
    <row r="1591" spans="1:25" ht="14.5" x14ac:dyDescent="0.35">
      <c r="A1591" s="19" t="s">
        <v>36</v>
      </c>
      <c r="B1591" s="44">
        <f>+'CARGA PRESTACIONAL'!$E$40</f>
        <v>0.26950000000000002</v>
      </c>
      <c r="C1591" s="20"/>
      <c r="D1591" s="21"/>
      <c r="E1591" s="22"/>
      <c r="F1591" s="20"/>
      <c r="G1591" s="20"/>
      <c r="H1591" s="20"/>
      <c r="I1591" s="20"/>
      <c r="J1591" s="20"/>
      <c r="K1591" s="20"/>
      <c r="L1591" s="20"/>
      <c r="M1591" s="21"/>
      <c r="N1591" s="23"/>
      <c r="O1591" s="23"/>
      <c r="P1591" s="23"/>
      <c r="Q1591" s="23"/>
      <c r="R1591" s="23"/>
      <c r="S1591" s="23" t="s">
        <v>37</v>
      </c>
      <c r="T1591" s="241">
        <f>+T1590*B1591</f>
        <v>11877.943000000001</v>
      </c>
      <c r="U1591" s="241"/>
      <c r="V1591" s="242"/>
    </row>
    <row r="1592" spans="1:25" ht="14.5" x14ac:dyDescent="0.35">
      <c r="A1592" s="226" t="s">
        <v>38</v>
      </c>
      <c r="B1592" s="227"/>
      <c r="C1592" s="227"/>
      <c r="D1592" s="227"/>
      <c r="E1592" s="227"/>
      <c r="F1592" s="227"/>
      <c r="G1592" s="227"/>
      <c r="H1592" s="227"/>
      <c r="I1592" s="227"/>
      <c r="J1592" s="227"/>
      <c r="K1592" s="227"/>
      <c r="L1592" s="227"/>
      <c r="M1592" s="227"/>
      <c r="N1592" s="227"/>
      <c r="O1592" s="227"/>
      <c r="P1592" s="227"/>
      <c r="Q1592" s="227"/>
      <c r="R1592" s="227"/>
      <c r="S1592" s="227"/>
      <c r="T1592" s="228">
        <f>+T1591+T1590</f>
        <v>55951.942999999999</v>
      </c>
      <c r="U1592" s="228"/>
      <c r="V1592" s="229"/>
    </row>
    <row r="1593" spans="1:25" ht="14.5" x14ac:dyDescent="0.35">
      <c r="A1593" s="226" t="s">
        <v>39</v>
      </c>
      <c r="B1593" s="227"/>
      <c r="C1593" s="227"/>
      <c r="D1593" s="227"/>
      <c r="E1593" s="227"/>
      <c r="F1593" s="227"/>
      <c r="G1593" s="227"/>
      <c r="H1593" s="227"/>
      <c r="I1593" s="227"/>
      <c r="J1593" s="227"/>
      <c r="K1593" s="227"/>
      <c r="L1593" s="227"/>
      <c r="M1593" s="227"/>
      <c r="N1593" s="227"/>
      <c r="O1593" s="227"/>
      <c r="P1593" s="227"/>
      <c r="Q1593" s="227"/>
      <c r="R1593" s="227"/>
      <c r="S1593" s="227"/>
      <c r="T1593" s="228">
        <f>ROUND(T1592*T1558,0)</f>
        <v>1678558</v>
      </c>
      <c r="U1593" s="228"/>
      <c r="V1593" s="229"/>
    </row>
    <row r="1594" spans="1:25" ht="14.5" x14ac:dyDescent="0.35">
      <c r="A1594" s="24"/>
      <c r="B1594" s="52"/>
      <c r="C1594" s="52"/>
      <c r="D1594" s="52"/>
      <c r="E1594" s="52"/>
      <c r="F1594" s="52"/>
      <c r="G1594" s="52"/>
      <c r="H1594" s="52"/>
      <c r="I1594" s="52"/>
      <c r="J1594" s="52"/>
      <c r="K1594" s="52"/>
      <c r="L1594" s="52"/>
      <c r="M1594" s="52"/>
      <c r="N1594" s="52"/>
      <c r="O1594" s="52"/>
      <c r="P1594" s="52"/>
      <c r="Q1594" s="52"/>
      <c r="R1594" s="52"/>
      <c r="S1594" s="52"/>
      <c r="T1594" s="53"/>
      <c r="U1594" s="53"/>
      <c r="V1594" s="38"/>
    </row>
    <row r="1595" spans="1:25" ht="24" customHeight="1" x14ac:dyDescent="0.3">
      <c r="A1595" s="230" t="s">
        <v>348</v>
      </c>
      <c r="B1595" s="231"/>
      <c r="C1595" s="231"/>
      <c r="D1595" s="231"/>
      <c r="E1595" s="231"/>
      <c r="F1595" s="231"/>
      <c r="G1595" s="231"/>
      <c r="H1595" s="231"/>
      <c r="I1595" s="231"/>
      <c r="J1595" s="231"/>
      <c r="K1595" s="231"/>
      <c r="L1595" s="231"/>
      <c r="M1595" s="231"/>
      <c r="N1595" s="231"/>
      <c r="O1595" s="231"/>
      <c r="P1595" s="231"/>
      <c r="Q1595" s="231"/>
      <c r="R1595" s="231"/>
      <c r="S1595" s="231"/>
      <c r="T1595" s="231"/>
      <c r="U1595" s="231"/>
      <c r="V1595" s="232"/>
      <c r="W1595" s="7"/>
      <c r="X1595" s="7"/>
      <c r="Y1595" s="46"/>
    </row>
    <row r="1596" spans="1:25" x14ac:dyDescent="0.3">
      <c r="A1596" s="25"/>
      <c r="B1596" s="26"/>
      <c r="C1596" s="26"/>
      <c r="D1596" s="26"/>
      <c r="E1596" s="26"/>
      <c r="F1596" s="26"/>
      <c r="G1596" s="26"/>
      <c r="H1596" s="26"/>
      <c r="I1596" s="26"/>
      <c r="J1596" s="26"/>
      <c r="K1596" s="26"/>
      <c r="L1596" s="26"/>
      <c r="M1596" s="26"/>
      <c r="N1596" s="26"/>
      <c r="O1596" s="26"/>
      <c r="P1596" s="26"/>
      <c r="Q1596" s="26"/>
      <c r="R1596" s="26"/>
      <c r="S1596" s="27"/>
      <c r="T1596" s="54"/>
      <c r="U1596" s="54"/>
      <c r="V1596" s="40"/>
      <c r="W1596" s="7"/>
      <c r="X1596" s="7"/>
      <c r="Y1596" s="7"/>
    </row>
    <row r="1597" spans="1:25" ht="22.5" customHeight="1" x14ac:dyDescent="0.3">
      <c r="A1597" s="25"/>
      <c r="B1597" s="26"/>
      <c r="C1597" s="26"/>
      <c r="D1597" s="55"/>
      <c r="E1597" s="28" t="s">
        <v>40</v>
      </c>
      <c r="F1597" s="29"/>
      <c r="G1597" s="29"/>
      <c r="H1597" s="29"/>
      <c r="I1597" s="29"/>
      <c r="J1597" s="29"/>
      <c r="K1597" s="29"/>
      <c r="L1597" s="29"/>
      <c r="M1597" s="30"/>
      <c r="N1597" s="56"/>
      <c r="O1597" s="56"/>
      <c r="P1597" s="26"/>
      <c r="Q1597" s="26"/>
      <c r="R1597" s="26"/>
      <c r="S1597" s="27"/>
      <c r="T1597" s="54"/>
      <c r="U1597" s="54"/>
      <c r="V1597" s="40"/>
      <c r="W1597" s="7"/>
      <c r="X1597" s="7"/>
      <c r="Y1597" s="47"/>
    </row>
    <row r="1598" spans="1:25" x14ac:dyDescent="0.3">
      <c r="A1598" s="25"/>
      <c r="B1598" s="26"/>
      <c r="C1598" s="26"/>
      <c r="D1598" s="55"/>
      <c r="E1598" s="57"/>
      <c r="F1598" s="58"/>
      <c r="G1598" s="156" t="s">
        <v>344</v>
      </c>
      <c r="H1598" s="156"/>
      <c r="I1598" s="156"/>
      <c r="J1598" s="156"/>
      <c r="K1598" s="58"/>
      <c r="L1598" s="58"/>
      <c r="M1598" s="56"/>
      <c r="N1598" s="56"/>
      <c r="O1598" s="56"/>
      <c r="P1598" s="26"/>
      <c r="Q1598" s="26"/>
      <c r="R1598" s="26"/>
      <c r="S1598" s="27"/>
      <c r="T1598" s="54"/>
      <c r="U1598" s="54"/>
      <c r="V1598" s="40"/>
      <c r="W1598" s="7"/>
      <c r="X1598" s="7"/>
      <c r="Y1598" s="7"/>
    </row>
    <row r="1599" spans="1:25" x14ac:dyDescent="0.3">
      <c r="A1599" s="25"/>
      <c r="B1599" s="26"/>
      <c r="C1599" s="26"/>
      <c r="D1599" s="26"/>
      <c r="E1599" s="225" t="s">
        <v>349</v>
      </c>
      <c r="F1599" s="225"/>
      <c r="G1599" s="225"/>
      <c r="H1599" s="225"/>
      <c r="I1599" s="225"/>
      <c r="J1599" s="225"/>
      <c r="K1599" s="225"/>
      <c r="L1599" s="225"/>
      <c r="M1599" s="225"/>
      <c r="N1599" s="31"/>
      <c r="O1599" s="31"/>
      <c r="P1599" s="26"/>
      <c r="Q1599" s="26"/>
      <c r="R1599" s="26"/>
      <c r="S1599" s="27"/>
      <c r="T1599" s="54"/>
      <c r="U1599" s="54"/>
      <c r="V1599" s="40"/>
      <c r="W1599" s="7"/>
      <c r="X1599" s="7"/>
      <c r="Y1599" s="7"/>
    </row>
    <row r="1600" spans="1:25" ht="13.5" thickBot="1" x14ac:dyDescent="0.35">
      <c r="A1600" s="59"/>
      <c r="B1600" s="60"/>
      <c r="C1600" s="32"/>
      <c r="D1600" s="32"/>
      <c r="E1600" s="32"/>
      <c r="F1600" s="61"/>
      <c r="G1600" s="61"/>
      <c r="H1600" s="61"/>
      <c r="I1600" s="61"/>
      <c r="J1600" s="61"/>
      <c r="K1600" s="61"/>
      <c r="L1600" s="32"/>
      <c r="M1600" s="32"/>
      <c r="N1600" s="32"/>
      <c r="O1600" s="32"/>
      <c r="P1600" s="32"/>
      <c r="Q1600" s="32"/>
      <c r="R1600" s="32"/>
      <c r="S1600" s="32"/>
      <c r="T1600" s="62"/>
      <c r="U1600" s="62"/>
      <c r="V1600" s="42"/>
    </row>
    <row r="1601" spans="1:22" ht="13.5" thickBot="1" x14ac:dyDescent="0.35"/>
    <row r="1602" spans="1:22" ht="18.75" customHeight="1" x14ac:dyDescent="0.3">
      <c r="A1602" s="280"/>
      <c r="B1602" s="281"/>
      <c r="C1602" s="281"/>
      <c r="D1602" s="282"/>
      <c r="E1602" s="289" t="s">
        <v>0</v>
      </c>
      <c r="F1602" s="290"/>
      <c r="G1602" s="290"/>
      <c r="H1602" s="290"/>
      <c r="I1602" s="290"/>
      <c r="J1602" s="290"/>
      <c r="K1602" s="290"/>
      <c r="L1602" s="290"/>
      <c r="M1602" s="290"/>
      <c r="N1602" s="290"/>
      <c r="O1602" s="290"/>
      <c r="P1602" s="290"/>
      <c r="Q1602" s="290"/>
      <c r="R1602" s="290"/>
      <c r="S1602" s="291"/>
      <c r="T1602" s="295" t="s">
        <v>41</v>
      </c>
      <c r="U1602" s="296"/>
      <c r="V1602" s="297"/>
    </row>
    <row r="1603" spans="1:22" ht="13.5" thickBot="1" x14ac:dyDescent="0.35">
      <c r="A1603" s="283"/>
      <c r="B1603" s="284"/>
      <c r="C1603" s="284"/>
      <c r="D1603" s="285"/>
      <c r="E1603" s="292"/>
      <c r="F1603" s="293"/>
      <c r="G1603" s="293"/>
      <c r="H1603" s="293"/>
      <c r="I1603" s="293"/>
      <c r="J1603" s="293"/>
      <c r="K1603" s="293"/>
      <c r="L1603" s="293"/>
      <c r="M1603" s="293"/>
      <c r="N1603" s="293"/>
      <c r="O1603" s="293"/>
      <c r="P1603" s="293"/>
      <c r="Q1603" s="293"/>
      <c r="R1603" s="293"/>
      <c r="S1603" s="294"/>
      <c r="T1603" s="298"/>
      <c r="U1603" s="299"/>
      <c r="V1603" s="300"/>
    </row>
    <row r="1604" spans="1:22" ht="15" thickBot="1" x14ac:dyDescent="0.4">
      <c r="A1604" s="283"/>
      <c r="B1604" s="284"/>
      <c r="C1604" s="284"/>
      <c r="D1604" s="285"/>
      <c r="E1604" s="301"/>
      <c r="F1604" s="302"/>
      <c r="G1604" s="302"/>
      <c r="H1604" s="302"/>
      <c r="I1604" s="302"/>
      <c r="J1604" s="302"/>
      <c r="K1604" s="302"/>
      <c r="L1604" s="302"/>
      <c r="M1604" s="302"/>
      <c r="N1604" s="302"/>
      <c r="O1604" s="302"/>
      <c r="P1604" s="302"/>
      <c r="Q1604" s="302"/>
      <c r="R1604" s="302"/>
      <c r="S1604" s="302"/>
      <c r="T1604" s="302"/>
      <c r="U1604" s="302"/>
      <c r="V1604" s="303"/>
    </row>
    <row r="1605" spans="1:22" ht="15" thickBot="1" x14ac:dyDescent="0.35">
      <c r="A1605" s="283"/>
      <c r="B1605" s="284"/>
      <c r="C1605" s="284"/>
      <c r="D1605" s="285"/>
      <c r="E1605" s="304" t="s">
        <v>360</v>
      </c>
      <c r="F1605" s="305"/>
      <c r="G1605" s="305"/>
      <c r="H1605" s="305"/>
      <c r="I1605" s="305"/>
      <c r="J1605" s="305"/>
      <c r="K1605" s="305"/>
      <c r="L1605" s="305"/>
      <c r="M1605" s="305"/>
      <c r="N1605" s="305"/>
      <c r="O1605" s="305"/>
      <c r="P1605" s="305"/>
      <c r="Q1605" s="305"/>
      <c r="R1605" s="305"/>
      <c r="S1605" s="305"/>
      <c r="T1605" s="305"/>
      <c r="U1605" s="305"/>
      <c r="V1605" s="306"/>
    </row>
    <row r="1606" spans="1:22" ht="15" thickBot="1" x14ac:dyDescent="0.35">
      <c r="A1606" s="286"/>
      <c r="B1606" s="287"/>
      <c r="C1606" s="287"/>
      <c r="D1606" s="288"/>
      <c r="E1606" s="307"/>
      <c r="F1606" s="308"/>
      <c r="G1606" s="308"/>
      <c r="H1606" s="308"/>
      <c r="I1606" s="308"/>
      <c r="J1606" s="308"/>
      <c r="K1606" s="308"/>
      <c r="L1606" s="308"/>
      <c r="M1606" s="308"/>
      <c r="N1606" s="308"/>
      <c r="O1606" s="308"/>
      <c r="P1606" s="308"/>
      <c r="Q1606" s="308"/>
      <c r="R1606" s="308"/>
      <c r="S1606" s="308"/>
      <c r="T1606" s="308"/>
      <c r="U1606" s="308"/>
      <c r="V1606" s="309"/>
    </row>
    <row r="1607" spans="1:22" ht="14.5" x14ac:dyDescent="0.35">
      <c r="A1607" s="310" t="s">
        <v>1</v>
      </c>
      <c r="B1607" s="311"/>
      <c r="C1607" s="311"/>
      <c r="D1607" s="311"/>
      <c r="E1607" s="311"/>
      <c r="F1607" s="311"/>
      <c r="G1607" s="311"/>
      <c r="H1607" s="311"/>
      <c r="I1607" s="311"/>
      <c r="J1607" s="311"/>
      <c r="K1607" s="311"/>
      <c r="L1607" s="311"/>
      <c r="M1607" s="311"/>
      <c r="N1607" s="311"/>
      <c r="O1607" s="311"/>
      <c r="P1607" s="311"/>
      <c r="Q1607" s="311"/>
      <c r="R1607" s="311"/>
      <c r="S1607" s="311"/>
      <c r="T1607" s="311"/>
      <c r="U1607" s="311"/>
      <c r="V1607" s="312"/>
    </row>
    <row r="1608" spans="1:22" x14ac:dyDescent="0.3">
      <c r="A1608" s="313" t="s">
        <v>2</v>
      </c>
      <c r="B1608" s="314"/>
      <c r="C1608" s="314"/>
      <c r="D1608" s="314"/>
      <c r="E1608" s="5" t="s">
        <v>3</v>
      </c>
      <c r="F1608" s="6"/>
      <c r="G1608" s="6"/>
      <c r="H1608" s="6"/>
      <c r="I1608" s="6"/>
      <c r="J1608" s="315" t="s">
        <v>4</v>
      </c>
      <c r="K1608" s="315"/>
      <c r="L1608" s="315"/>
      <c r="M1608" s="315"/>
      <c r="N1608" s="315"/>
      <c r="O1608" s="315"/>
      <c r="P1608" s="315" t="s">
        <v>5</v>
      </c>
      <c r="Q1608" s="315"/>
      <c r="R1608" s="315"/>
      <c r="S1608" s="315"/>
      <c r="T1608" s="315"/>
      <c r="U1608" s="315"/>
      <c r="V1608" s="316"/>
    </row>
    <row r="1609" spans="1:22" ht="41.25" customHeight="1" x14ac:dyDescent="0.3">
      <c r="A1609" s="317" t="s">
        <v>6</v>
      </c>
      <c r="B1609" s="318"/>
      <c r="C1609" s="318"/>
      <c r="D1609" s="319"/>
      <c r="E1609" s="320" t="s">
        <v>359</v>
      </c>
      <c r="F1609" s="320"/>
      <c r="G1609" s="320"/>
      <c r="H1609" s="320"/>
      <c r="I1609" s="320"/>
      <c r="J1609" s="320"/>
      <c r="K1609" s="320"/>
      <c r="L1609" s="320"/>
      <c r="M1609" s="320"/>
      <c r="N1609" s="320"/>
      <c r="O1609" s="320"/>
      <c r="P1609" s="320"/>
      <c r="Q1609" s="320"/>
      <c r="R1609" s="320"/>
      <c r="S1609" s="320"/>
      <c r="T1609" s="320"/>
      <c r="U1609" s="320"/>
      <c r="V1609" s="321"/>
    </row>
    <row r="1610" spans="1:22" x14ac:dyDescent="0.3">
      <c r="A1610" s="322" t="s">
        <v>7</v>
      </c>
      <c r="B1610" s="323"/>
      <c r="C1610" s="323"/>
      <c r="D1610" s="323"/>
      <c r="E1610" s="324"/>
      <c r="F1610" s="324"/>
      <c r="G1610" s="324"/>
      <c r="H1610" s="324"/>
      <c r="I1610" s="324"/>
      <c r="J1610" s="324"/>
      <c r="K1610" s="324"/>
      <c r="L1610" s="324"/>
      <c r="M1610" s="324"/>
      <c r="N1610" s="324"/>
      <c r="O1610" s="324"/>
      <c r="P1610" s="324"/>
      <c r="Q1610" s="324"/>
      <c r="R1610" s="324"/>
      <c r="S1610" s="324"/>
      <c r="T1610" s="324"/>
      <c r="U1610" s="324"/>
      <c r="V1610" s="325"/>
    </row>
    <row r="1611" spans="1:22" x14ac:dyDescent="0.3">
      <c r="A1611" s="322" t="s">
        <v>8</v>
      </c>
      <c r="B1611" s="323"/>
      <c r="C1611" s="323"/>
      <c r="D1611" s="323"/>
      <c r="E1611" s="324"/>
      <c r="F1611" s="324"/>
      <c r="G1611" s="324"/>
      <c r="H1611" s="324"/>
      <c r="I1611" s="324"/>
      <c r="J1611" s="324"/>
      <c r="K1611" s="324"/>
      <c r="L1611" s="324"/>
      <c r="M1611" s="324"/>
      <c r="N1611" s="324"/>
      <c r="O1611" s="324"/>
      <c r="P1611" s="324"/>
      <c r="Q1611" s="324"/>
      <c r="R1611" s="324"/>
      <c r="S1611" s="324"/>
      <c r="T1611" s="324"/>
      <c r="U1611" s="324"/>
      <c r="V1611" s="325"/>
    </row>
    <row r="1612" spans="1:22" x14ac:dyDescent="0.3">
      <c r="A1612" s="322" t="s">
        <v>9</v>
      </c>
      <c r="B1612" s="323"/>
      <c r="C1612" s="323"/>
      <c r="D1612" s="323"/>
      <c r="E1612" s="324"/>
      <c r="F1612" s="324"/>
      <c r="G1612" s="324"/>
      <c r="H1612" s="324"/>
      <c r="I1612" s="324"/>
      <c r="J1612" s="324"/>
      <c r="K1612" s="324"/>
      <c r="L1612" s="324"/>
      <c r="M1612" s="324"/>
      <c r="N1612" s="324"/>
      <c r="O1612" s="324"/>
      <c r="P1612" s="324"/>
      <c r="Q1612" s="324"/>
      <c r="R1612" s="324"/>
      <c r="S1612" s="324"/>
      <c r="T1612" s="324"/>
      <c r="U1612" s="324"/>
      <c r="V1612" s="325"/>
    </row>
    <row r="1613" spans="1:22" ht="14.5" x14ac:dyDescent="0.35">
      <c r="A1613" s="263" t="s">
        <v>10</v>
      </c>
      <c r="B1613" s="264"/>
      <c r="C1613" s="264"/>
      <c r="D1613" s="264"/>
      <c r="E1613" s="264"/>
      <c r="F1613" s="264"/>
      <c r="G1613" s="264"/>
      <c r="H1613" s="264"/>
      <c r="I1613" s="264"/>
      <c r="J1613" s="264"/>
      <c r="K1613" s="264"/>
      <c r="L1613" s="264"/>
      <c r="M1613" s="264"/>
      <c r="N1613" s="264"/>
      <c r="O1613" s="264"/>
      <c r="P1613" s="264"/>
      <c r="Q1613" s="264"/>
      <c r="R1613" s="264"/>
      <c r="S1613" s="264"/>
      <c r="T1613" s="264"/>
      <c r="U1613" s="264"/>
      <c r="V1613" s="265"/>
    </row>
    <row r="1614" spans="1:22" x14ac:dyDescent="0.3">
      <c r="A1614" s="266" t="s">
        <v>11</v>
      </c>
      <c r="B1614" s="267"/>
      <c r="C1614" s="267" t="s">
        <v>12</v>
      </c>
      <c r="D1614" s="267"/>
      <c r="E1614" s="267"/>
      <c r="F1614" s="267"/>
      <c r="G1614" s="267"/>
      <c r="H1614" s="267"/>
      <c r="I1614" s="267"/>
      <c r="J1614" s="267"/>
      <c r="K1614" s="267"/>
      <c r="L1614" s="267"/>
      <c r="M1614" s="267"/>
      <c r="N1614" s="267"/>
      <c r="O1614" s="267"/>
      <c r="P1614" s="267"/>
      <c r="Q1614" s="267"/>
      <c r="R1614" s="267" t="s">
        <v>13</v>
      </c>
      <c r="S1614" s="267"/>
      <c r="T1614" s="268" t="s">
        <v>14</v>
      </c>
      <c r="U1614" s="268"/>
      <c r="V1614" s="269"/>
    </row>
    <row r="1615" spans="1:22" ht="78.75" customHeight="1" x14ac:dyDescent="0.35">
      <c r="A1615" s="328">
        <v>29</v>
      </c>
      <c r="B1615" s="329"/>
      <c r="C1615" s="330" t="s">
        <v>189</v>
      </c>
      <c r="D1615" s="331"/>
      <c r="E1615" s="331"/>
      <c r="F1615" s="331"/>
      <c r="G1615" s="331"/>
      <c r="H1615" s="331"/>
      <c r="I1615" s="331"/>
      <c r="J1615" s="331"/>
      <c r="K1615" s="331"/>
      <c r="L1615" s="331"/>
      <c r="M1615" s="331"/>
      <c r="N1615" s="331"/>
      <c r="O1615" s="331"/>
      <c r="P1615" s="331"/>
      <c r="Q1615" s="331"/>
      <c r="R1615" s="331" t="s">
        <v>133</v>
      </c>
      <c r="S1615" s="331"/>
      <c r="T1615" s="332">
        <v>20</v>
      </c>
      <c r="U1615" s="332"/>
      <c r="V1615" s="333"/>
    </row>
    <row r="1616" spans="1:22" x14ac:dyDescent="0.3">
      <c r="A1616" s="11"/>
      <c r="B1616" s="50"/>
      <c r="C1616" s="50"/>
      <c r="D1616" s="50"/>
      <c r="E1616" s="50"/>
      <c r="F1616" s="50"/>
      <c r="G1616" s="50"/>
      <c r="H1616" s="50"/>
      <c r="I1616" s="50"/>
      <c r="J1616" s="50"/>
      <c r="K1616" s="50"/>
      <c r="L1616" s="50"/>
      <c r="M1616" s="50"/>
      <c r="N1616" s="50"/>
      <c r="O1616" s="50"/>
      <c r="P1616" s="50"/>
      <c r="Q1616" s="50"/>
      <c r="R1616" s="50"/>
      <c r="S1616" s="50"/>
      <c r="T1616" s="51"/>
      <c r="U1616" s="51"/>
      <c r="V1616" s="35"/>
    </row>
    <row r="1617" spans="1:22" x14ac:dyDescent="0.3">
      <c r="A1617" s="243" t="s">
        <v>15</v>
      </c>
      <c r="B1617" s="244"/>
      <c r="C1617" s="244"/>
      <c r="D1617" s="244"/>
      <c r="E1617" s="244"/>
      <c r="F1617" s="244"/>
      <c r="G1617" s="244"/>
      <c r="H1617" s="244"/>
      <c r="I1617" s="244"/>
      <c r="J1617" s="244"/>
      <c r="K1617" s="244"/>
      <c r="L1617" s="244"/>
      <c r="M1617" s="244"/>
      <c r="N1617" s="244"/>
      <c r="O1617" s="244"/>
      <c r="P1617" s="244"/>
      <c r="Q1617" s="244"/>
      <c r="R1617" s="244"/>
      <c r="S1617" s="244"/>
      <c r="T1617" s="244"/>
      <c r="U1617" s="244"/>
      <c r="V1617" s="245"/>
    </row>
    <row r="1618" spans="1:22" x14ac:dyDescent="0.3">
      <c r="A1618" s="233" t="s">
        <v>12</v>
      </c>
      <c r="B1618" s="234"/>
      <c r="C1618" s="234"/>
      <c r="D1618" s="234"/>
      <c r="E1618" s="234"/>
      <c r="F1618" s="234"/>
      <c r="G1618" s="234"/>
      <c r="H1618" s="234" t="s">
        <v>16</v>
      </c>
      <c r="I1618" s="234"/>
      <c r="J1618" s="234"/>
      <c r="K1618" s="234" t="s">
        <v>17</v>
      </c>
      <c r="L1618" s="234"/>
      <c r="M1618" s="234"/>
      <c r="N1618" s="234"/>
      <c r="O1618" s="234" t="s">
        <v>18</v>
      </c>
      <c r="P1618" s="234"/>
      <c r="Q1618" s="234"/>
      <c r="R1618" s="234" t="s">
        <v>19</v>
      </c>
      <c r="S1618" s="234"/>
      <c r="T1618" s="352" t="s">
        <v>20</v>
      </c>
      <c r="U1618" s="352"/>
      <c r="V1618" s="353"/>
    </row>
    <row r="1619" spans="1:22" x14ac:dyDescent="0.3">
      <c r="A1619" s="233" t="s">
        <v>120</v>
      </c>
      <c r="B1619" s="234"/>
      <c r="C1619" s="234"/>
      <c r="D1619" s="234"/>
      <c r="E1619" s="234"/>
      <c r="F1619" s="234"/>
      <c r="G1619" s="234"/>
      <c r="H1619" s="234"/>
      <c r="I1619" s="234"/>
      <c r="J1619" s="234"/>
      <c r="K1619" s="234"/>
      <c r="L1619" s="234"/>
      <c r="M1619" s="234"/>
      <c r="N1619" s="234"/>
      <c r="O1619" s="357"/>
      <c r="P1619" s="357"/>
      <c r="Q1619" s="357"/>
      <c r="R1619" s="358">
        <v>0.03</v>
      </c>
      <c r="S1619" s="359"/>
      <c r="T1619" s="352">
        <f>+T1654*R1619</f>
        <v>2157.951</v>
      </c>
      <c r="U1619" s="352"/>
      <c r="V1619" s="353"/>
    </row>
    <row r="1620" spans="1:22" x14ac:dyDescent="0.3">
      <c r="A1620" s="233" t="s">
        <v>108</v>
      </c>
      <c r="B1620" s="234"/>
      <c r="C1620" s="234"/>
      <c r="D1620" s="234"/>
      <c r="E1620" s="234"/>
      <c r="F1620" s="234"/>
      <c r="G1620" s="234"/>
      <c r="H1620" s="234"/>
      <c r="I1620" s="234"/>
      <c r="J1620" s="234"/>
      <c r="K1620" s="234"/>
      <c r="L1620" s="234"/>
      <c r="M1620" s="234"/>
      <c r="N1620" s="234"/>
      <c r="O1620" s="357">
        <f>110214/8</f>
        <v>13776.75</v>
      </c>
      <c r="P1620" s="357"/>
      <c r="Q1620" s="357"/>
      <c r="R1620" s="359">
        <v>6.3E-2</v>
      </c>
      <c r="S1620" s="359"/>
      <c r="T1620" s="352">
        <f>+R1620*O1620</f>
        <v>867.93525</v>
      </c>
      <c r="U1620" s="352"/>
      <c r="V1620" s="353"/>
    </row>
    <row r="1621" spans="1:22" x14ac:dyDescent="0.3">
      <c r="A1621" s="233" t="s">
        <v>190</v>
      </c>
      <c r="B1621" s="234"/>
      <c r="C1621" s="234"/>
      <c r="D1621" s="234"/>
      <c r="E1621" s="234"/>
      <c r="F1621" s="234"/>
      <c r="G1621" s="234"/>
      <c r="H1621" s="234"/>
      <c r="I1621" s="234"/>
      <c r="J1621" s="234"/>
      <c r="K1621" s="234"/>
      <c r="L1621" s="234"/>
      <c r="M1621" s="234"/>
      <c r="N1621" s="234"/>
      <c r="O1621" s="357">
        <v>69800</v>
      </c>
      <c r="P1621" s="357"/>
      <c r="Q1621" s="357"/>
      <c r="R1621" s="359">
        <v>1E-3</v>
      </c>
      <c r="S1621" s="359"/>
      <c r="T1621" s="352">
        <f>+O1621*R1621</f>
        <v>69.8</v>
      </c>
      <c r="U1621" s="352"/>
      <c r="V1621" s="353"/>
    </row>
    <row r="1622" spans="1:22" x14ac:dyDescent="0.3">
      <c r="A1622" s="233" t="s">
        <v>125</v>
      </c>
      <c r="B1622" s="234"/>
      <c r="C1622" s="234"/>
      <c r="D1622" s="234"/>
      <c r="E1622" s="234"/>
      <c r="F1622" s="234"/>
      <c r="G1622" s="234"/>
      <c r="H1622" s="234"/>
      <c r="I1622" s="234"/>
      <c r="J1622" s="234"/>
      <c r="K1622" s="234"/>
      <c r="L1622" s="234"/>
      <c r="M1622" s="234"/>
      <c r="N1622" s="234"/>
      <c r="O1622" s="357">
        <v>11500</v>
      </c>
      <c r="P1622" s="357"/>
      <c r="Q1622" s="357"/>
      <c r="R1622" s="363">
        <v>0.04</v>
      </c>
      <c r="S1622" s="363"/>
      <c r="T1622" s="352">
        <f>+O1622*R1622</f>
        <v>460</v>
      </c>
      <c r="U1622" s="352"/>
      <c r="V1622" s="353"/>
    </row>
    <row r="1623" spans="1:22" x14ac:dyDescent="0.3">
      <c r="A1623" s="237" t="s">
        <v>21</v>
      </c>
      <c r="B1623" s="238"/>
      <c r="C1623" s="238"/>
      <c r="D1623" s="238"/>
      <c r="E1623" s="238"/>
      <c r="F1623" s="238"/>
      <c r="G1623" s="238"/>
      <c r="H1623" s="238"/>
      <c r="I1623" s="238"/>
      <c r="J1623" s="238"/>
      <c r="K1623" s="238"/>
      <c r="L1623" s="238"/>
      <c r="M1623" s="238"/>
      <c r="N1623" s="238"/>
      <c r="O1623" s="238"/>
      <c r="P1623" s="238"/>
      <c r="Q1623" s="238"/>
      <c r="R1623" s="238"/>
      <c r="S1623" s="238"/>
      <c r="T1623" s="352">
        <f>+SUM(T1619:V1622)</f>
        <v>3555.6862500000002</v>
      </c>
      <c r="U1623" s="352"/>
      <c r="V1623" s="353"/>
    </row>
    <row r="1624" spans="1:22" x14ac:dyDescent="0.3">
      <c r="A1624" s="12"/>
      <c r="B1624" s="13"/>
      <c r="C1624" s="13"/>
      <c r="D1624" s="13"/>
      <c r="E1624" s="13"/>
      <c r="F1624" s="13"/>
      <c r="G1624" s="13"/>
      <c r="H1624" s="13"/>
      <c r="I1624" s="13"/>
      <c r="J1624" s="13"/>
      <c r="K1624" s="13"/>
      <c r="L1624" s="13"/>
      <c r="M1624" s="13"/>
      <c r="N1624" s="13"/>
      <c r="O1624" s="13"/>
      <c r="P1624" s="13"/>
      <c r="Q1624" s="13"/>
      <c r="R1624" s="13"/>
      <c r="S1624" s="14"/>
      <c r="T1624" s="128"/>
      <c r="U1624" s="128"/>
      <c r="V1624" s="129"/>
    </row>
    <row r="1625" spans="1:22" x14ac:dyDescent="0.3">
      <c r="A1625" s="243" t="s">
        <v>22</v>
      </c>
      <c r="B1625" s="244"/>
      <c r="C1625" s="244"/>
      <c r="D1625" s="244"/>
      <c r="E1625" s="244"/>
      <c r="F1625" s="244"/>
      <c r="G1625" s="244"/>
      <c r="H1625" s="244"/>
      <c r="I1625" s="244"/>
      <c r="J1625" s="244"/>
      <c r="K1625" s="244"/>
      <c r="L1625" s="244"/>
      <c r="M1625" s="244"/>
      <c r="N1625" s="244"/>
      <c r="O1625" s="244"/>
      <c r="P1625" s="244"/>
      <c r="Q1625" s="244"/>
      <c r="R1625" s="244"/>
      <c r="S1625" s="244"/>
      <c r="T1625" s="244"/>
      <c r="U1625" s="244"/>
      <c r="V1625" s="245"/>
    </row>
    <row r="1626" spans="1:22" x14ac:dyDescent="0.3">
      <c r="A1626" s="259" t="s">
        <v>12</v>
      </c>
      <c r="B1626" s="260"/>
      <c r="C1626" s="260"/>
      <c r="D1626" s="260"/>
      <c r="E1626" s="260"/>
      <c r="F1626" s="260"/>
      <c r="G1626" s="260"/>
      <c r="H1626" s="260"/>
      <c r="I1626" s="260"/>
      <c r="J1626" s="260"/>
      <c r="K1626" s="260"/>
      <c r="L1626" s="260"/>
      <c r="M1626" s="260" t="s">
        <v>13</v>
      </c>
      <c r="N1626" s="260"/>
      <c r="O1626" s="260" t="s">
        <v>14</v>
      </c>
      <c r="P1626" s="260"/>
      <c r="Q1626" s="260" t="s">
        <v>23</v>
      </c>
      <c r="R1626" s="260"/>
      <c r="S1626" s="260"/>
      <c r="T1626" s="360" t="s">
        <v>24</v>
      </c>
      <c r="U1626" s="360"/>
      <c r="V1626" s="361"/>
    </row>
    <row r="1627" spans="1:22" x14ac:dyDescent="0.3">
      <c r="A1627" s="101" t="s">
        <v>205</v>
      </c>
      <c r="B1627" s="102"/>
      <c r="C1627" s="102"/>
      <c r="D1627" s="102"/>
      <c r="E1627" s="102"/>
      <c r="F1627" s="102"/>
      <c r="G1627" s="102"/>
      <c r="H1627" s="102"/>
      <c r="I1627" s="102"/>
      <c r="J1627" s="102"/>
      <c r="K1627" s="102"/>
      <c r="L1627" s="103"/>
      <c r="M1627" s="260" t="s">
        <v>133</v>
      </c>
      <c r="N1627" s="260"/>
      <c r="O1627" s="260">
        <v>1</v>
      </c>
      <c r="P1627" s="260"/>
      <c r="Q1627" s="354">
        <v>23650</v>
      </c>
      <c r="R1627" s="355"/>
      <c r="S1627" s="356"/>
      <c r="T1627" s="354">
        <f>+Q1627*O1627</f>
        <v>23650</v>
      </c>
      <c r="U1627" s="355"/>
      <c r="V1627" s="362"/>
    </row>
    <row r="1628" spans="1:22" x14ac:dyDescent="0.3">
      <c r="A1628" s="101" t="s">
        <v>197</v>
      </c>
      <c r="B1628" s="102"/>
      <c r="C1628" s="102"/>
      <c r="D1628" s="102"/>
      <c r="E1628" s="102"/>
      <c r="F1628" s="102"/>
      <c r="G1628" s="102"/>
      <c r="H1628" s="102"/>
      <c r="I1628" s="102"/>
      <c r="J1628" s="102"/>
      <c r="K1628" s="102"/>
      <c r="L1628" s="103"/>
      <c r="M1628" s="260" t="s">
        <v>133</v>
      </c>
      <c r="N1628" s="260"/>
      <c r="O1628" s="260">
        <v>2</v>
      </c>
      <c r="P1628" s="260"/>
      <c r="Q1628" s="354">
        <v>22617</v>
      </c>
      <c r="R1628" s="355"/>
      <c r="S1628" s="356"/>
      <c r="T1628" s="354">
        <f t="shared" ref="T1628:T1641" si="15">+Q1628*O1628</f>
        <v>45234</v>
      </c>
      <c r="U1628" s="355"/>
      <c r="V1628" s="362"/>
    </row>
    <row r="1629" spans="1:22" x14ac:dyDescent="0.3">
      <c r="A1629" s="101" t="s">
        <v>198</v>
      </c>
      <c r="B1629" s="102"/>
      <c r="C1629" s="102"/>
      <c r="D1629" s="102"/>
      <c r="E1629" s="102"/>
      <c r="F1629" s="102"/>
      <c r="G1629" s="102"/>
      <c r="H1629" s="102"/>
      <c r="I1629" s="102"/>
      <c r="J1629" s="102"/>
      <c r="K1629" s="102"/>
      <c r="L1629" s="103"/>
      <c r="M1629" s="260" t="s">
        <v>114</v>
      </c>
      <c r="N1629" s="260"/>
      <c r="O1629" s="260">
        <v>0.05</v>
      </c>
      <c r="P1629" s="260"/>
      <c r="Q1629" s="354">
        <v>24900</v>
      </c>
      <c r="R1629" s="355"/>
      <c r="S1629" s="356"/>
      <c r="T1629" s="354">
        <f t="shared" si="15"/>
        <v>1245</v>
      </c>
      <c r="U1629" s="355"/>
      <c r="V1629" s="362"/>
    </row>
    <row r="1630" spans="1:22" x14ac:dyDescent="0.3">
      <c r="A1630" s="101" t="s">
        <v>199</v>
      </c>
      <c r="B1630" s="102"/>
      <c r="C1630" s="102"/>
      <c r="D1630" s="102"/>
      <c r="E1630" s="102"/>
      <c r="F1630" s="102"/>
      <c r="G1630" s="102"/>
      <c r="H1630" s="102"/>
      <c r="I1630" s="102"/>
      <c r="J1630" s="102"/>
      <c r="K1630" s="102"/>
      <c r="L1630" s="103"/>
      <c r="M1630" s="260" t="s">
        <v>133</v>
      </c>
      <c r="N1630" s="260"/>
      <c r="O1630" s="260">
        <v>3</v>
      </c>
      <c r="P1630" s="260"/>
      <c r="Q1630" s="354">
        <v>864</v>
      </c>
      <c r="R1630" s="355"/>
      <c r="S1630" s="356"/>
      <c r="T1630" s="354">
        <f t="shared" si="15"/>
        <v>2592</v>
      </c>
      <c r="U1630" s="355"/>
      <c r="V1630" s="362"/>
    </row>
    <row r="1631" spans="1:22" x14ac:dyDescent="0.3">
      <c r="A1631" s="101" t="s">
        <v>200</v>
      </c>
      <c r="B1631" s="102"/>
      <c r="C1631" s="102"/>
      <c r="D1631" s="102"/>
      <c r="E1631" s="102"/>
      <c r="F1631" s="102"/>
      <c r="G1631" s="102"/>
      <c r="H1631" s="102"/>
      <c r="I1631" s="102"/>
      <c r="J1631" s="102"/>
      <c r="K1631" s="102"/>
      <c r="L1631" s="103"/>
      <c r="M1631" s="260" t="s">
        <v>133</v>
      </c>
      <c r="N1631" s="260"/>
      <c r="O1631" s="260">
        <v>2</v>
      </c>
      <c r="P1631" s="260"/>
      <c r="Q1631" s="354">
        <v>2137.5</v>
      </c>
      <c r="R1631" s="355"/>
      <c r="S1631" s="356"/>
      <c r="T1631" s="354">
        <f t="shared" si="15"/>
        <v>4275</v>
      </c>
      <c r="U1631" s="355"/>
      <c r="V1631" s="362"/>
    </row>
    <row r="1632" spans="1:22" x14ac:dyDescent="0.3">
      <c r="A1632" s="101" t="s">
        <v>201</v>
      </c>
      <c r="B1632" s="102"/>
      <c r="C1632" s="102"/>
      <c r="D1632" s="102"/>
      <c r="E1632" s="102"/>
      <c r="F1632" s="102"/>
      <c r="G1632" s="102"/>
      <c r="H1632" s="102"/>
      <c r="I1632" s="102"/>
      <c r="J1632" s="102"/>
      <c r="K1632" s="102"/>
      <c r="L1632" s="103"/>
      <c r="M1632" s="260" t="s">
        <v>168</v>
      </c>
      <c r="N1632" s="260"/>
      <c r="O1632" s="260">
        <v>53</v>
      </c>
      <c r="P1632" s="260"/>
      <c r="Q1632" s="354">
        <v>1300</v>
      </c>
      <c r="R1632" s="355"/>
      <c r="S1632" s="356"/>
      <c r="T1632" s="354">
        <f t="shared" si="15"/>
        <v>68900</v>
      </c>
      <c r="U1632" s="355"/>
      <c r="V1632" s="362"/>
    </row>
    <row r="1633" spans="1:23" x14ac:dyDescent="0.3">
      <c r="A1633" s="101" t="s">
        <v>194</v>
      </c>
      <c r="B1633" s="102"/>
      <c r="C1633" s="102"/>
      <c r="D1633" s="102"/>
      <c r="E1633" s="102"/>
      <c r="F1633" s="102"/>
      <c r="G1633" s="102"/>
      <c r="H1633" s="102"/>
      <c r="I1633" s="102"/>
      <c r="J1633" s="102"/>
      <c r="K1633" s="102"/>
      <c r="L1633" s="103"/>
      <c r="M1633" s="260" t="s">
        <v>138</v>
      </c>
      <c r="N1633" s="260"/>
      <c r="O1633" s="260">
        <v>0.03</v>
      </c>
      <c r="P1633" s="260"/>
      <c r="Q1633" s="354">
        <v>155900</v>
      </c>
      <c r="R1633" s="355"/>
      <c r="S1633" s="356"/>
      <c r="T1633" s="354">
        <f t="shared" si="15"/>
        <v>4677</v>
      </c>
      <c r="U1633" s="355"/>
      <c r="V1633" s="362"/>
    </row>
    <row r="1634" spans="1:23" x14ac:dyDescent="0.3">
      <c r="A1634" s="101" t="s">
        <v>195</v>
      </c>
      <c r="B1634" s="102"/>
      <c r="C1634" s="102"/>
      <c r="D1634" s="102"/>
      <c r="E1634" s="102"/>
      <c r="F1634" s="102"/>
      <c r="G1634" s="102"/>
      <c r="H1634" s="102"/>
      <c r="I1634" s="102"/>
      <c r="J1634" s="102"/>
      <c r="K1634" s="102"/>
      <c r="L1634" s="103"/>
      <c r="M1634" s="260" t="s">
        <v>44</v>
      </c>
      <c r="N1634" s="260"/>
      <c r="O1634" s="260">
        <v>1.5</v>
      </c>
      <c r="P1634" s="260"/>
      <c r="Q1634" s="354">
        <v>16390</v>
      </c>
      <c r="R1634" s="355"/>
      <c r="S1634" s="356"/>
      <c r="T1634" s="354">
        <f t="shared" si="15"/>
        <v>24585</v>
      </c>
      <c r="U1634" s="355"/>
      <c r="V1634" s="362"/>
    </row>
    <row r="1635" spans="1:23" x14ac:dyDescent="0.3">
      <c r="A1635" s="101" t="s">
        <v>196</v>
      </c>
      <c r="B1635" s="102"/>
      <c r="C1635" s="102"/>
      <c r="D1635" s="102"/>
      <c r="E1635" s="102"/>
      <c r="F1635" s="102"/>
      <c r="G1635" s="102"/>
      <c r="H1635" s="102"/>
      <c r="I1635" s="102"/>
      <c r="J1635" s="102"/>
      <c r="K1635" s="102"/>
      <c r="L1635" s="103"/>
      <c r="M1635" s="260" t="s">
        <v>168</v>
      </c>
      <c r="N1635" s="260"/>
      <c r="O1635" s="260">
        <v>0.5</v>
      </c>
      <c r="P1635" s="260"/>
      <c r="Q1635" s="354">
        <v>10084</v>
      </c>
      <c r="R1635" s="355"/>
      <c r="S1635" s="356"/>
      <c r="T1635" s="354">
        <f t="shared" si="15"/>
        <v>5042</v>
      </c>
      <c r="U1635" s="355"/>
      <c r="V1635" s="362"/>
    </row>
    <row r="1636" spans="1:23" x14ac:dyDescent="0.3">
      <c r="A1636" s="101" t="s">
        <v>202</v>
      </c>
      <c r="B1636" s="102"/>
      <c r="C1636" s="102"/>
      <c r="D1636" s="102"/>
      <c r="E1636" s="102"/>
      <c r="F1636" s="102"/>
      <c r="G1636" s="102"/>
      <c r="H1636" s="102"/>
      <c r="I1636" s="102"/>
      <c r="J1636" s="102"/>
      <c r="K1636" s="102"/>
      <c r="L1636" s="103"/>
      <c r="M1636" s="260" t="s">
        <v>114</v>
      </c>
      <c r="N1636" s="260"/>
      <c r="O1636" s="260">
        <v>4.7229999999999999</v>
      </c>
      <c r="P1636" s="260"/>
      <c r="Q1636" s="354">
        <v>4650</v>
      </c>
      <c r="R1636" s="355"/>
      <c r="S1636" s="356"/>
      <c r="T1636" s="354">
        <f t="shared" si="15"/>
        <v>21961.95</v>
      </c>
      <c r="U1636" s="355"/>
      <c r="V1636" s="362"/>
    </row>
    <row r="1637" spans="1:23" x14ac:dyDescent="0.3">
      <c r="A1637" s="101" t="s">
        <v>203</v>
      </c>
      <c r="B1637" s="102"/>
      <c r="C1637" s="102"/>
      <c r="D1637" s="102"/>
      <c r="E1637" s="102"/>
      <c r="F1637" s="102"/>
      <c r="G1637" s="102"/>
      <c r="H1637" s="102"/>
      <c r="I1637" s="102"/>
      <c r="J1637" s="102"/>
      <c r="K1637" s="102"/>
      <c r="L1637" s="103"/>
      <c r="M1637" s="260" t="s">
        <v>138</v>
      </c>
      <c r="N1637" s="260"/>
      <c r="O1637" s="260">
        <v>7.0000000000000001E-3</v>
      </c>
      <c r="P1637" s="260"/>
      <c r="Q1637" s="354">
        <v>49900</v>
      </c>
      <c r="R1637" s="355"/>
      <c r="S1637" s="356"/>
      <c r="T1637" s="354">
        <f t="shared" si="15"/>
        <v>349.3</v>
      </c>
      <c r="U1637" s="355"/>
      <c r="V1637" s="362"/>
      <c r="W1637" s="104"/>
    </row>
    <row r="1638" spans="1:23" x14ac:dyDescent="0.3">
      <c r="A1638" s="101" t="s">
        <v>191</v>
      </c>
      <c r="B1638" s="102"/>
      <c r="C1638" s="102"/>
      <c r="D1638" s="102"/>
      <c r="E1638" s="102"/>
      <c r="F1638" s="102"/>
      <c r="G1638" s="102"/>
      <c r="H1638" s="102"/>
      <c r="I1638" s="102"/>
      <c r="J1638" s="102"/>
      <c r="K1638" s="102"/>
      <c r="L1638" s="103"/>
      <c r="M1638" s="260" t="s">
        <v>53</v>
      </c>
      <c r="N1638" s="260"/>
      <c r="O1638" s="260">
        <v>7.3499999999999996E-2</v>
      </c>
      <c r="P1638" s="260"/>
      <c r="Q1638" s="354">
        <v>422939</v>
      </c>
      <c r="R1638" s="355"/>
      <c r="S1638" s="356"/>
      <c r="T1638" s="354">
        <f t="shared" si="15"/>
        <v>31086.016499999998</v>
      </c>
      <c r="U1638" s="355"/>
      <c r="V1638" s="362"/>
      <c r="W1638" s="104"/>
    </row>
    <row r="1639" spans="1:23" x14ac:dyDescent="0.3">
      <c r="A1639" s="101" t="s">
        <v>192</v>
      </c>
      <c r="B1639" s="102"/>
      <c r="C1639" s="102"/>
      <c r="D1639" s="102"/>
      <c r="E1639" s="102"/>
      <c r="F1639" s="102"/>
      <c r="G1639" s="102"/>
      <c r="H1639" s="102"/>
      <c r="I1639" s="102"/>
      <c r="J1639" s="102"/>
      <c r="K1639" s="102"/>
      <c r="L1639" s="103"/>
      <c r="M1639" s="260" t="s">
        <v>53</v>
      </c>
      <c r="N1639" s="260"/>
      <c r="O1639" s="260">
        <v>1.32E-2</v>
      </c>
      <c r="P1639" s="260"/>
      <c r="Q1639" s="354">
        <v>417590</v>
      </c>
      <c r="R1639" s="355"/>
      <c r="S1639" s="356"/>
      <c r="T1639" s="354">
        <f t="shared" si="15"/>
        <v>5512.1880000000001</v>
      </c>
      <c r="U1639" s="355"/>
      <c r="V1639" s="362"/>
      <c r="W1639" s="104"/>
    </row>
    <row r="1640" spans="1:23" x14ac:dyDescent="0.3">
      <c r="A1640" s="101" t="s">
        <v>193</v>
      </c>
      <c r="B1640" s="102"/>
      <c r="C1640" s="102"/>
      <c r="D1640" s="102"/>
      <c r="E1640" s="102"/>
      <c r="F1640" s="102"/>
      <c r="G1640" s="102"/>
      <c r="H1640" s="102"/>
      <c r="I1640" s="102"/>
      <c r="J1640" s="102"/>
      <c r="K1640" s="102"/>
      <c r="L1640" s="103"/>
      <c r="M1640" s="260" t="s">
        <v>44</v>
      </c>
      <c r="N1640" s="260"/>
      <c r="O1640" s="260">
        <v>0.14000000000000001</v>
      </c>
      <c r="P1640" s="260"/>
      <c r="Q1640" s="354">
        <v>26020</v>
      </c>
      <c r="R1640" s="355"/>
      <c r="S1640" s="356"/>
      <c r="T1640" s="354">
        <f t="shared" si="15"/>
        <v>3642.8</v>
      </c>
      <c r="U1640" s="355"/>
      <c r="V1640" s="362"/>
      <c r="W1640" s="104"/>
    </row>
    <row r="1641" spans="1:23" x14ac:dyDescent="0.3">
      <c r="A1641" s="101" t="s">
        <v>204</v>
      </c>
      <c r="B1641" s="102"/>
      <c r="C1641" s="102"/>
      <c r="D1641" s="102"/>
      <c r="E1641" s="102"/>
      <c r="F1641" s="102"/>
      <c r="G1641" s="102"/>
      <c r="H1641" s="102"/>
      <c r="I1641" s="102"/>
      <c r="J1641" s="102"/>
      <c r="K1641" s="102"/>
      <c r="L1641" s="103"/>
      <c r="M1641" s="260" t="s">
        <v>53</v>
      </c>
      <c r="N1641" s="260"/>
      <c r="O1641" s="260">
        <v>0.13100000000000001</v>
      </c>
      <c r="P1641" s="260"/>
      <c r="Q1641" s="354">
        <v>295140</v>
      </c>
      <c r="R1641" s="355"/>
      <c r="S1641" s="356"/>
      <c r="T1641" s="354">
        <f t="shared" si="15"/>
        <v>38663.340000000004</v>
      </c>
      <c r="U1641" s="355"/>
      <c r="V1641" s="362"/>
      <c r="W1641" s="104"/>
    </row>
    <row r="1642" spans="1:23" x14ac:dyDescent="0.3">
      <c r="A1642" s="101"/>
      <c r="B1642" s="102"/>
      <c r="C1642" s="102"/>
      <c r="D1642" s="102"/>
      <c r="E1642" s="102"/>
      <c r="F1642" s="102"/>
      <c r="G1642" s="102"/>
      <c r="H1642" s="102"/>
      <c r="I1642" s="102"/>
      <c r="J1642" s="102"/>
      <c r="K1642" s="102"/>
      <c r="L1642" s="103"/>
      <c r="M1642" s="260"/>
      <c r="N1642" s="260"/>
      <c r="O1642" s="260"/>
      <c r="P1642" s="260"/>
      <c r="Q1642" s="354"/>
      <c r="R1642" s="355"/>
      <c r="S1642" s="356"/>
      <c r="T1642" s="360"/>
      <c r="U1642" s="360"/>
      <c r="V1642" s="361"/>
      <c r="W1642" s="104"/>
    </row>
    <row r="1643" spans="1:23" x14ac:dyDescent="0.3">
      <c r="A1643" s="237" t="s">
        <v>21</v>
      </c>
      <c r="B1643" s="238"/>
      <c r="C1643" s="238"/>
      <c r="D1643" s="238"/>
      <c r="E1643" s="238"/>
      <c r="F1643" s="238"/>
      <c r="G1643" s="238"/>
      <c r="H1643" s="238"/>
      <c r="I1643" s="238"/>
      <c r="J1643" s="238"/>
      <c r="K1643" s="238"/>
      <c r="L1643" s="238"/>
      <c r="M1643" s="238"/>
      <c r="N1643" s="238"/>
      <c r="O1643" s="238"/>
      <c r="P1643" s="238"/>
      <c r="Q1643" s="238"/>
      <c r="R1643" s="238"/>
      <c r="S1643" s="238"/>
      <c r="T1643" s="352">
        <f>+SUM(T1627:V1642)</f>
        <v>281415.59450000001</v>
      </c>
      <c r="U1643" s="352"/>
      <c r="V1643" s="353"/>
      <c r="W1643" s="104"/>
    </row>
    <row r="1644" spans="1:23" x14ac:dyDescent="0.3">
      <c r="A1644" s="15"/>
      <c r="B1644" s="16"/>
      <c r="C1644" s="16"/>
      <c r="D1644" s="16"/>
      <c r="E1644" s="16"/>
      <c r="F1644" s="16"/>
      <c r="G1644" s="16"/>
      <c r="H1644" s="16"/>
      <c r="I1644" s="16"/>
      <c r="J1644" s="16"/>
      <c r="K1644" s="16"/>
      <c r="L1644" s="16"/>
      <c r="M1644" s="16"/>
      <c r="N1644" s="16"/>
      <c r="O1644" s="16"/>
      <c r="P1644" s="16"/>
      <c r="Q1644" s="16"/>
      <c r="R1644" s="16"/>
      <c r="S1644" s="14"/>
      <c r="T1644" s="128"/>
      <c r="U1644" s="128"/>
      <c r="V1644" s="129"/>
      <c r="W1644" s="104"/>
    </row>
    <row r="1645" spans="1:23" x14ac:dyDescent="0.3">
      <c r="A1645" s="243" t="s">
        <v>25</v>
      </c>
      <c r="B1645" s="244"/>
      <c r="C1645" s="244"/>
      <c r="D1645" s="244"/>
      <c r="E1645" s="244"/>
      <c r="F1645" s="244"/>
      <c r="G1645" s="244"/>
      <c r="H1645" s="244"/>
      <c r="I1645" s="244"/>
      <c r="J1645" s="244"/>
      <c r="K1645" s="244"/>
      <c r="L1645" s="244"/>
      <c r="M1645" s="244"/>
      <c r="N1645" s="244"/>
      <c r="O1645" s="244"/>
      <c r="P1645" s="244"/>
      <c r="Q1645" s="244"/>
      <c r="R1645" s="244"/>
      <c r="S1645" s="244"/>
      <c r="T1645" s="244"/>
      <c r="U1645" s="244"/>
      <c r="V1645" s="245"/>
    </row>
    <row r="1646" spans="1:23" x14ac:dyDescent="0.3">
      <c r="A1646" s="233" t="s">
        <v>26</v>
      </c>
      <c r="B1646" s="234"/>
      <c r="C1646" s="234"/>
      <c r="D1646" s="234"/>
      <c r="E1646" s="234"/>
      <c r="F1646" s="234"/>
      <c r="G1646" s="234"/>
      <c r="H1646" s="234"/>
      <c r="I1646" s="234"/>
      <c r="J1646" s="234"/>
      <c r="K1646" s="234" t="s">
        <v>27</v>
      </c>
      <c r="L1646" s="234"/>
      <c r="M1646" s="234" t="s">
        <v>28</v>
      </c>
      <c r="N1646" s="234"/>
      <c r="O1646" s="234" t="s">
        <v>29</v>
      </c>
      <c r="P1646" s="234"/>
      <c r="Q1646" s="234"/>
      <c r="R1646" s="234" t="s">
        <v>30</v>
      </c>
      <c r="S1646" s="234"/>
      <c r="T1646" s="352" t="s">
        <v>20</v>
      </c>
      <c r="U1646" s="352"/>
      <c r="V1646" s="353"/>
    </row>
    <row r="1647" spans="1:23" x14ac:dyDescent="0.3">
      <c r="A1647" s="233"/>
      <c r="B1647" s="234"/>
      <c r="C1647" s="234"/>
      <c r="D1647" s="234"/>
      <c r="E1647" s="234"/>
      <c r="F1647" s="234"/>
      <c r="G1647" s="234"/>
      <c r="H1647" s="234"/>
      <c r="I1647" s="234"/>
      <c r="J1647" s="234"/>
      <c r="K1647" s="234"/>
      <c r="L1647" s="234"/>
      <c r="M1647" s="234"/>
      <c r="N1647" s="234"/>
      <c r="O1647" s="234"/>
      <c r="P1647" s="234"/>
      <c r="Q1647" s="234"/>
      <c r="R1647" s="234"/>
      <c r="S1647" s="234"/>
      <c r="T1647" s="352"/>
      <c r="U1647" s="352"/>
      <c r="V1647" s="353"/>
    </row>
    <row r="1648" spans="1:23" x14ac:dyDescent="0.3">
      <c r="A1648" s="233"/>
      <c r="B1648" s="234"/>
      <c r="C1648" s="234"/>
      <c r="D1648" s="234"/>
      <c r="E1648" s="234"/>
      <c r="F1648" s="234"/>
      <c r="G1648" s="234"/>
      <c r="H1648" s="234"/>
      <c r="I1648" s="234"/>
      <c r="J1648" s="234"/>
      <c r="K1648" s="234"/>
      <c r="L1648" s="234"/>
      <c r="M1648" s="234"/>
      <c r="N1648" s="234"/>
      <c r="O1648" s="234"/>
      <c r="P1648" s="234"/>
      <c r="Q1648" s="234"/>
      <c r="R1648" s="234"/>
      <c r="S1648" s="234"/>
      <c r="T1648" s="352"/>
      <c r="U1648" s="352"/>
      <c r="V1648" s="353"/>
    </row>
    <row r="1649" spans="1:25" x14ac:dyDescent="0.3">
      <c r="A1649" s="233"/>
      <c r="B1649" s="234"/>
      <c r="C1649" s="234"/>
      <c r="D1649" s="234"/>
      <c r="E1649" s="234"/>
      <c r="F1649" s="234"/>
      <c r="G1649" s="234"/>
      <c r="H1649" s="234"/>
      <c r="I1649" s="234"/>
      <c r="J1649" s="234"/>
      <c r="K1649" s="234"/>
      <c r="L1649" s="234"/>
      <c r="M1649" s="234"/>
      <c r="N1649" s="234"/>
      <c r="O1649" s="234"/>
      <c r="P1649" s="234"/>
      <c r="Q1649" s="234"/>
      <c r="R1649" s="234"/>
      <c r="S1649" s="234"/>
      <c r="T1649" s="352"/>
      <c r="U1649" s="352"/>
      <c r="V1649" s="353"/>
    </row>
    <row r="1650" spans="1:25" x14ac:dyDescent="0.3">
      <c r="A1650" s="237" t="s">
        <v>21</v>
      </c>
      <c r="B1650" s="238"/>
      <c r="C1650" s="238"/>
      <c r="D1650" s="238"/>
      <c r="E1650" s="238"/>
      <c r="F1650" s="238"/>
      <c r="G1650" s="238"/>
      <c r="H1650" s="238"/>
      <c r="I1650" s="238"/>
      <c r="J1650" s="238"/>
      <c r="K1650" s="238"/>
      <c r="L1650" s="238"/>
      <c r="M1650" s="238"/>
      <c r="N1650" s="238"/>
      <c r="O1650" s="238"/>
      <c r="P1650" s="238"/>
      <c r="Q1650" s="238"/>
      <c r="R1650" s="238"/>
      <c r="S1650" s="238"/>
      <c r="T1650" s="352">
        <f>+T1647</f>
        <v>0</v>
      </c>
      <c r="U1650" s="352"/>
      <c r="V1650" s="353"/>
    </row>
    <row r="1651" spans="1:25" x14ac:dyDescent="0.3">
      <c r="A1651" s="12"/>
      <c r="B1651" s="13"/>
      <c r="C1651" s="13"/>
      <c r="D1651" s="13"/>
      <c r="E1651" s="13"/>
      <c r="F1651" s="13"/>
      <c r="G1651" s="13"/>
      <c r="H1651" s="13"/>
      <c r="I1651" s="13"/>
      <c r="J1651" s="13"/>
      <c r="K1651" s="13"/>
      <c r="L1651" s="13"/>
      <c r="M1651" s="13"/>
      <c r="N1651" s="13"/>
      <c r="O1651" s="13"/>
      <c r="P1651" s="13"/>
      <c r="Q1651" s="13"/>
      <c r="R1651" s="13"/>
      <c r="S1651" s="14"/>
      <c r="T1651" s="128"/>
      <c r="U1651" s="128"/>
      <c r="V1651" s="129"/>
    </row>
    <row r="1652" spans="1:25" x14ac:dyDescent="0.3">
      <c r="A1652" s="243" t="s">
        <v>31</v>
      </c>
      <c r="B1652" s="244"/>
      <c r="C1652" s="244"/>
      <c r="D1652" s="244"/>
      <c r="E1652" s="244"/>
      <c r="F1652" s="244"/>
      <c r="G1652" s="244"/>
      <c r="H1652" s="244"/>
      <c r="I1652" s="244"/>
      <c r="J1652" s="244"/>
      <c r="K1652" s="244"/>
      <c r="L1652" s="244"/>
      <c r="M1652" s="244"/>
      <c r="N1652" s="244"/>
      <c r="O1652" s="244"/>
      <c r="P1652" s="244"/>
      <c r="Q1652" s="244"/>
      <c r="R1652" s="244"/>
      <c r="S1652" s="244"/>
      <c r="T1652" s="244"/>
      <c r="U1652" s="244"/>
      <c r="V1652" s="245"/>
    </row>
    <row r="1653" spans="1:25" x14ac:dyDescent="0.3">
      <c r="A1653" s="233" t="s">
        <v>32</v>
      </c>
      <c r="B1653" s="234"/>
      <c r="C1653" s="234"/>
      <c r="D1653" s="234"/>
      <c r="E1653" s="234"/>
      <c r="F1653" s="234"/>
      <c r="G1653" s="234"/>
      <c r="H1653" s="234"/>
      <c r="I1653" s="234"/>
      <c r="J1653" s="234" t="s">
        <v>33</v>
      </c>
      <c r="K1653" s="234"/>
      <c r="L1653" s="234" t="s">
        <v>34</v>
      </c>
      <c r="M1653" s="234"/>
      <c r="N1653" s="234" t="s">
        <v>54</v>
      </c>
      <c r="O1653" s="234"/>
      <c r="P1653" s="234"/>
      <c r="Q1653" s="234" t="s">
        <v>19</v>
      </c>
      <c r="R1653" s="234"/>
      <c r="S1653" s="234"/>
      <c r="T1653" s="352" t="s">
        <v>20</v>
      </c>
      <c r="U1653" s="352"/>
      <c r="V1653" s="353"/>
    </row>
    <row r="1654" spans="1:25" x14ac:dyDescent="0.3">
      <c r="A1654" s="233" t="s">
        <v>42</v>
      </c>
      <c r="B1654" s="234"/>
      <c r="C1654" s="234"/>
      <c r="D1654" s="234"/>
      <c r="E1654" s="234"/>
      <c r="F1654" s="234"/>
      <c r="G1654" s="234"/>
      <c r="H1654" s="234"/>
      <c r="I1654" s="234"/>
      <c r="J1654" s="246">
        <v>171314.64448972844</v>
      </c>
      <c r="K1654" s="246"/>
      <c r="L1654" s="234">
        <v>1.8157000000000001</v>
      </c>
      <c r="M1654" s="234"/>
      <c r="N1654" s="235">
        <v>38882</v>
      </c>
      <c r="O1654" s="235"/>
      <c r="P1654" s="235"/>
      <c r="Q1654" s="234">
        <v>1.85</v>
      </c>
      <c r="R1654" s="234"/>
      <c r="S1654" s="234"/>
      <c r="T1654" s="235">
        <f>+Q1654*N1654</f>
        <v>71931.7</v>
      </c>
      <c r="U1654" s="235"/>
      <c r="V1654" s="236"/>
    </row>
    <row r="1655" spans="1:25" ht="6" customHeight="1" x14ac:dyDescent="0.3">
      <c r="A1655" s="233"/>
      <c r="B1655" s="234"/>
      <c r="C1655" s="234"/>
      <c r="D1655" s="234"/>
      <c r="E1655" s="234"/>
      <c r="F1655" s="234"/>
      <c r="G1655" s="234"/>
      <c r="H1655" s="234"/>
      <c r="I1655" s="234"/>
      <c r="J1655" s="234"/>
      <c r="K1655" s="234"/>
      <c r="L1655" s="234"/>
      <c r="M1655" s="234"/>
      <c r="N1655" s="234"/>
      <c r="O1655" s="234"/>
      <c r="P1655" s="234"/>
      <c r="Q1655" s="234"/>
      <c r="R1655" s="234"/>
      <c r="S1655" s="234"/>
      <c r="T1655" s="235"/>
      <c r="U1655" s="235"/>
      <c r="V1655" s="236"/>
    </row>
    <row r="1656" spans="1:25" ht="2.25" customHeight="1" x14ac:dyDescent="0.3">
      <c r="A1656" s="233"/>
      <c r="B1656" s="234"/>
      <c r="C1656" s="234"/>
      <c r="D1656" s="234"/>
      <c r="E1656" s="234"/>
      <c r="F1656" s="234"/>
      <c r="G1656" s="234"/>
      <c r="H1656" s="234"/>
      <c r="I1656" s="234"/>
      <c r="J1656" s="234"/>
      <c r="K1656" s="234"/>
      <c r="L1656" s="234"/>
      <c r="M1656" s="234"/>
      <c r="N1656" s="234"/>
      <c r="O1656" s="234"/>
      <c r="P1656" s="234"/>
      <c r="Q1656" s="234"/>
      <c r="R1656" s="234"/>
      <c r="S1656" s="234"/>
      <c r="T1656" s="235"/>
      <c r="U1656" s="235"/>
      <c r="V1656" s="236"/>
    </row>
    <row r="1657" spans="1:25" x14ac:dyDescent="0.3">
      <c r="A1657" s="237" t="s">
        <v>21</v>
      </c>
      <c r="B1657" s="238"/>
      <c r="C1657" s="238"/>
      <c r="D1657" s="238"/>
      <c r="E1657" s="238"/>
      <c r="F1657" s="238"/>
      <c r="G1657" s="238"/>
      <c r="H1657" s="238"/>
      <c r="I1657" s="238"/>
      <c r="J1657" s="238"/>
      <c r="K1657" s="238"/>
      <c r="L1657" s="238"/>
      <c r="M1657" s="238"/>
      <c r="N1657" s="238"/>
      <c r="O1657" s="238"/>
      <c r="P1657" s="238"/>
      <c r="Q1657" s="238"/>
      <c r="R1657" s="238"/>
      <c r="S1657" s="238"/>
      <c r="T1657" s="235">
        <f>+T1654</f>
        <v>71931.7</v>
      </c>
      <c r="U1657" s="235"/>
      <c r="V1657" s="236"/>
    </row>
    <row r="1658" spans="1:25" ht="14.5" x14ac:dyDescent="0.35">
      <c r="A1658" s="239" t="s">
        <v>35</v>
      </c>
      <c r="B1658" s="240"/>
      <c r="C1658" s="240"/>
      <c r="D1658" s="240"/>
      <c r="E1658" s="240"/>
      <c r="F1658" s="240"/>
      <c r="G1658" s="240"/>
      <c r="H1658" s="240"/>
      <c r="I1658" s="240"/>
      <c r="J1658" s="240"/>
      <c r="K1658" s="240"/>
      <c r="L1658" s="240"/>
      <c r="M1658" s="240"/>
      <c r="N1658" s="240"/>
      <c r="O1658" s="240"/>
      <c r="P1658" s="240"/>
      <c r="Q1658" s="240"/>
      <c r="R1658" s="240"/>
      <c r="S1658" s="240"/>
      <c r="T1658" s="241">
        <f>ROUND(T1657+T1650+T1643+T1623,0)</f>
        <v>356903</v>
      </c>
      <c r="U1658" s="241"/>
      <c r="V1658" s="242"/>
    </row>
    <row r="1659" spans="1:25" ht="14.5" x14ac:dyDescent="0.35">
      <c r="A1659" s="19" t="s">
        <v>36</v>
      </c>
      <c r="B1659" s="44">
        <f>+'CARGA PRESTACIONAL'!$E$40</f>
        <v>0.26950000000000002</v>
      </c>
      <c r="C1659" s="20"/>
      <c r="D1659" s="21"/>
      <c r="E1659" s="22"/>
      <c r="F1659" s="20"/>
      <c r="G1659" s="20"/>
      <c r="H1659" s="20"/>
      <c r="I1659" s="20"/>
      <c r="J1659" s="20"/>
      <c r="K1659" s="20"/>
      <c r="L1659" s="20"/>
      <c r="M1659" s="21"/>
      <c r="N1659" s="23"/>
      <c r="O1659" s="23"/>
      <c r="P1659" s="23"/>
      <c r="Q1659" s="23"/>
      <c r="R1659" s="23"/>
      <c r="S1659" s="23" t="s">
        <v>37</v>
      </c>
      <c r="T1659" s="241">
        <f>+T1658*B1659</f>
        <v>96185.358500000002</v>
      </c>
      <c r="U1659" s="241"/>
      <c r="V1659" s="242"/>
    </row>
    <row r="1660" spans="1:25" ht="14.5" x14ac:dyDescent="0.35">
      <c r="A1660" s="226" t="s">
        <v>38</v>
      </c>
      <c r="B1660" s="227"/>
      <c r="C1660" s="227"/>
      <c r="D1660" s="227"/>
      <c r="E1660" s="227"/>
      <c r="F1660" s="227"/>
      <c r="G1660" s="227"/>
      <c r="H1660" s="227"/>
      <c r="I1660" s="227"/>
      <c r="J1660" s="227"/>
      <c r="K1660" s="227"/>
      <c r="L1660" s="227"/>
      <c r="M1660" s="227"/>
      <c r="N1660" s="227"/>
      <c r="O1660" s="227"/>
      <c r="P1660" s="227"/>
      <c r="Q1660" s="227"/>
      <c r="R1660" s="227"/>
      <c r="S1660" s="227"/>
      <c r="T1660" s="228">
        <f>+T1659+T1658</f>
        <v>453088.35849999997</v>
      </c>
      <c r="U1660" s="228"/>
      <c r="V1660" s="229"/>
    </row>
    <row r="1661" spans="1:25" ht="14.5" x14ac:dyDescent="0.35">
      <c r="A1661" s="226" t="s">
        <v>39</v>
      </c>
      <c r="B1661" s="227"/>
      <c r="C1661" s="227"/>
      <c r="D1661" s="227"/>
      <c r="E1661" s="227"/>
      <c r="F1661" s="227"/>
      <c r="G1661" s="227"/>
      <c r="H1661" s="227"/>
      <c r="I1661" s="227"/>
      <c r="J1661" s="227"/>
      <c r="K1661" s="227"/>
      <c r="L1661" s="227"/>
      <c r="M1661" s="227"/>
      <c r="N1661" s="227"/>
      <c r="O1661" s="227"/>
      <c r="P1661" s="227"/>
      <c r="Q1661" s="227"/>
      <c r="R1661" s="227"/>
      <c r="S1661" s="227"/>
      <c r="T1661" s="228">
        <f>ROUND(T1660*T1615,0)</f>
        <v>9061767</v>
      </c>
      <c r="U1661" s="228"/>
      <c r="V1661" s="229"/>
    </row>
    <row r="1662" spans="1:25" ht="14.5" x14ac:dyDescent="0.35">
      <c r="A1662" s="24"/>
      <c r="B1662" s="52"/>
      <c r="C1662" s="52"/>
      <c r="D1662" s="52"/>
      <c r="E1662" s="52"/>
      <c r="F1662" s="52"/>
      <c r="G1662" s="52"/>
      <c r="H1662" s="52"/>
      <c r="I1662" s="52"/>
      <c r="J1662" s="52"/>
      <c r="K1662" s="52"/>
      <c r="L1662" s="52"/>
      <c r="M1662" s="52"/>
      <c r="N1662" s="52"/>
      <c r="O1662" s="52"/>
      <c r="P1662" s="52"/>
      <c r="Q1662" s="52"/>
      <c r="R1662" s="52"/>
      <c r="S1662" s="52"/>
      <c r="T1662" s="53"/>
      <c r="U1662" s="53"/>
      <c r="V1662" s="38"/>
    </row>
    <row r="1663" spans="1:25" ht="24" customHeight="1" x14ac:dyDescent="0.3">
      <c r="A1663" s="230" t="s">
        <v>348</v>
      </c>
      <c r="B1663" s="231"/>
      <c r="C1663" s="231"/>
      <c r="D1663" s="231"/>
      <c r="E1663" s="231"/>
      <c r="F1663" s="231"/>
      <c r="G1663" s="231"/>
      <c r="H1663" s="231"/>
      <c r="I1663" s="231"/>
      <c r="J1663" s="231"/>
      <c r="K1663" s="231"/>
      <c r="L1663" s="231"/>
      <c r="M1663" s="231"/>
      <c r="N1663" s="231"/>
      <c r="O1663" s="231"/>
      <c r="P1663" s="231"/>
      <c r="Q1663" s="231"/>
      <c r="R1663" s="231"/>
      <c r="S1663" s="231"/>
      <c r="T1663" s="231"/>
      <c r="U1663" s="231"/>
      <c r="V1663" s="232"/>
      <c r="W1663" s="7"/>
      <c r="X1663" s="7"/>
      <c r="Y1663" s="46"/>
    </row>
    <row r="1664" spans="1:25" x14ac:dyDescent="0.3">
      <c r="A1664" s="25"/>
      <c r="B1664" s="26"/>
      <c r="C1664" s="26"/>
      <c r="D1664" s="26"/>
      <c r="E1664" s="26"/>
      <c r="F1664" s="26"/>
      <c r="G1664" s="26"/>
      <c r="H1664" s="26"/>
      <c r="I1664" s="26"/>
      <c r="J1664" s="26"/>
      <c r="K1664" s="26"/>
      <c r="L1664" s="26"/>
      <c r="M1664" s="26"/>
      <c r="N1664" s="26"/>
      <c r="O1664" s="26"/>
      <c r="P1664" s="26"/>
      <c r="Q1664" s="26"/>
      <c r="R1664" s="26"/>
      <c r="S1664" s="27"/>
      <c r="T1664" s="54"/>
      <c r="U1664" s="54"/>
      <c r="V1664" s="40"/>
      <c r="W1664" s="7"/>
      <c r="X1664" s="7"/>
      <c r="Y1664" s="7"/>
    </row>
    <row r="1665" spans="1:25" ht="22.5" customHeight="1" x14ac:dyDescent="0.3">
      <c r="A1665" s="25"/>
      <c r="B1665" s="26"/>
      <c r="C1665" s="26"/>
      <c r="D1665" s="55"/>
      <c r="E1665" s="28" t="s">
        <v>40</v>
      </c>
      <c r="F1665" s="29"/>
      <c r="G1665" s="29"/>
      <c r="H1665" s="29"/>
      <c r="I1665" s="29"/>
      <c r="J1665" s="29"/>
      <c r="K1665" s="29"/>
      <c r="L1665" s="29"/>
      <c r="M1665" s="30"/>
      <c r="N1665" s="56"/>
      <c r="O1665" s="56"/>
      <c r="P1665" s="26"/>
      <c r="Q1665" s="26"/>
      <c r="R1665" s="26"/>
      <c r="S1665" s="27"/>
      <c r="T1665" s="54"/>
      <c r="U1665" s="54"/>
      <c r="V1665" s="40"/>
      <c r="W1665" s="7"/>
      <c r="X1665" s="7"/>
      <c r="Y1665" s="47"/>
    </row>
    <row r="1666" spans="1:25" x14ac:dyDescent="0.3">
      <c r="A1666" s="25"/>
      <c r="B1666" s="26"/>
      <c r="C1666" s="26"/>
      <c r="D1666" s="55"/>
      <c r="E1666" s="57"/>
      <c r="F1666" s="58"/>
      <c r="G1666" s="156" t="s">
        <v>344</v>
      </c>
      <c r="H1666" s="156"/>
      <c r="I1666" s="156"/>
      <c r="J1666" s="156"/>
      <c r="K1666" s="58"/>
      <c r="L1666" s="58"/>
      <c r="M1666" s="56"/>
      <c r="N1666" s="56"/>
      <c r="O1666" s="56"/>
      <c r="P1666" s="26"/>
      <c r="Q1666" s="26"/>
      <c r="R1666" s="26"/>
      <c r="S1666" s="27"/>
      <c r="T1666" s="54"/>
      <c r="U1666" s="54"/>
      <c r="V1666" s="40"/>
      <c r="W1666" s="7"/>
      <c r="X1666" s="7"/>
      <c r="Y1666" s="7"/>
    </row>
    <row r="1667" spans="1:25" x14ac:dyDescent="0.3">
      <c r="A1667" s="25"/>
      <c r="B1667" s="26"/>
      <c r="C1667" s="26"/>
      <c r="D1667" s="26"/>
      <c r="E1667" s="225" t="s">
        <v>349</v>
      </c>
      <c r="F1667" s="225"/>
      <c r="G1667" s="225"/>
      <c r="H1667" s="225"/>
      <c r="I1667" s="225"/>
      <c r="J1667" s="225"/>
      <c r="K1667" s="225"/>
      <c r="L1667" s="225"/>
      <c r="M1667" s="225"/>
      <c r="N1667" s="31"/>
      <c r="O1667" s="31"/>
      <c r="P1667" s="26"/>
      <c r="Q1667" s="26"/>
      <c r="R1667" s="26"/>
      <c r="S1667" s="27"/>
      <c r="T1667" s="54"/>
      <c r="U1667" s="54"/>
      <c r="V1667" s="40"/>
      <c r="W1667" s="7"/>
      <c r="X1667" s="7"/>
      <c r="Y1667" s="7"/>
    </row>
    <row r="1668" spans="1:25" ht="13.5" thickBot="1" x14ac:dyDescent="0.35">
      <c r="A1668" s="59"/>
      <c r="B1668" s="60"/>
      <c r="C1668" s="32"/>
      <c r="D1668" s="32"/>
      <c r="E1668" s="32"/>
      <c r="F1668" s="61"/>
      <c r="G1668" s="61"/>
      <c r="H1668" s="61"/>
      <c r="I1668" s="61"/>
      <c r="J1668" s="61"/>
      <c r="K1668" s="61"/>
      <c r="L1668" s="32"/>
      <c r="M1668" s="32"/>
      <c r="N1668" s="32"/>
      <c r="O1668" s="32"/>
      <c r="P1668" s="32"/>
      <c r="Q1668" s="32"/>
      <c r="R1668" s="32"/>
      <c r="S1668" s="32"/>
      <c r="T1668" s="62"/>
      <c r="U1668" s="62"/>
      <c r="V1668" s="42"/>
    </row>
    <row r="1669" spans="1:25" ht="13.5" thickBot="1" x14ac:dyDescent="0.35"/>
    <row r="1670" spans="1:25" x14ac:dyDescent="0.3">
      <c r="A1670" s="280"/>
      <c r="B1670" s="281"/>
      <c r="C1670" s="281"/>
      <c r="D1670" s="282"/>
      <c r="E1670" s="289" t="s">
        <v>0</v>
      </c>
      <c r="F1670" s="290"/>
      <c r="G1670" s="290"/>
      <c r="H1670" s="290"/>
      <c r="I1670" s="290"/>
      <c r="J1670" s="290"/>
      <c r="K1670" s="290"/>
      <c r="L1670" s="290"/>
      <c r="M1670" s="290"/>
      <c r="N1670" s="290"/>
      <c r="O1670" s="290"/>
      <c r="P1670" s="290"/>
      <c r="Q1670" s="290"/>
      <c r="R1670" s="290"/>
      <c r="S1670" s="291"/>
      <c r="T1670" s="295" t="s">
        <v>41</v>
      </c>
      <c r="U1670" s="296"/>
      <c r="V1670" s="297"/>
    </row>
    <row r="1671" spans="1:25" ht="24" customHeight="1" thickBot="1" x14ac:dyDescent="0.35">
      <c r="A1671" s="283"/>
      <c r="B1671" s="284"/>
      <c r="C1671" s="284"/>
      <c r="D1671" s="285"/>
      <c r="E1671" s="292"/>
      <c r="F1671" s="293"/>
      <c r="G1671" s="293"/>
      <c r="H1671" s="293"/>
      <c r="I1671" s="293"/>
      <c r="J1671" s="293"/>
      <c r="K1671" s="293"/>
      <c r="L1671" s="293"/>
      <c r="M1671" s="293"/>
      <c r="N1671" s="293"/>
      <c r="O1671" s="293"/>
      <c r="P1671" s="293"/>
      <c r="Q1671" s="293"/>
      <c r="R1671" s="293"/>
      <c r="S1671" s="294"/>
      <c r="T1671" s="298"/>
      <c r="U1671" s="299"/>
      <c r="V1671" s="300"/>
    </row>
    <row r="1672" spans="1:25" ht="9.75" customHeight="1" thickBot="1" x14ac:dyDescent="0.4">
      <c r="A1672" s="283"/>
      <c r="B1672" s="284"/>
      <c r="C1672" s="284"/>
      <c r="D1672" s="285"/>
      <c r="E1672" s="301"/>
      <c r="F1672" s="302"/>
      <c r="G1672" s="302"/>
      <c r="H1672" s="302"/>
      <c r="I1672" s="302"/>
      <c r="J1672" s="302"/>
      <c r="K1672" s="302"/>
      <c r="L1672" s="302"/>
      <c r="M1672" s="302"/>
      <c r="N1672" s="302"/>
      <c r="O1672" s="302"/>
      <c r="P1672" s="302"/>
      <c r="Q1672" s="302"/>
      <c r="R1672" s="302"/>
      <c r="S1672" s="302"/>
      <c r="T1672" s="302"/>
      <c r="U1672" s="302"/>
      <c r="V1672" s="303"/>
    </row>
    <row r="1673" spans="1:25" ht="15" thickBot="1" x14ac:dyDescent="0.35">
      <c r="A1673" s="283"/>
      <c r="B1673" s="284"/>
      <c r="C1673" s="284"/>
      <c r="D1673" s="285"/>
      <c r="E1673" s="304" t="s">
        <v>360</v>
      </c>
      <c r="F1673" s="305"/>
      <c r="G1673" s="305"/>
      <c r="H1673" s="305"/>
      <c r="I1673" s="305"/>
      <c r="J1673" s="305"/>
      <c r="K1673" s="305"/>
      <c r="L1673" s="305"/>
      <c r="M1673" s="305"/>
      <c r="N1673" s="305"/>
      <c r="O1673" s="305"/>
      <c r="P1673" s="305"/>
      <c r="Q1673" s="305"/>
      <c r="R1673" s="305"/>
      <c r="S1673" s="305"/>
      <c r="T1673" s="305"/>
      <c r="U1673" s="305"/>
      <c r="V1673" s="306"/>
    </row>
    <row r="1674" spans="1:25" ht="8.25" customHeight="1" thickBot="1" x14ac:dyDescent="0.35">
      <c r="A1674" s="286"/>
      <c r="B1674" s="287"/>
      <c r="C1674" s="287"/>
      <c r="D1674" s="288"/>
      <c r="E1674" s="307"/>
      <c r="F1674" s="308"/>
      <c r="G1674" s="308"/>
      <c r="H1674" s="308"/>
      <c r="I1674" s="308"/>
      <c r="J1674" s="308"/>
      <c r="K1674" s="308"/>
      <c r="L1674" s="308"/>
      <c r="M1674" s="308"/>
      <c r="N1674" s="308"/>
      <c r="O1674" s="308"/>
      <c r="P1674" s="308"/>
      <c r="Q1674" s="308"/>
      <c r="R1674" s="308"/>
      <c r="S1674" s="308"/>
      <c r="T1674" s="308"/>
      <c r="U1674" s="308"/>
      <c r="V1674" s="309"/>
    </row>
    <row r="1675" spans="1:25" ht="14.5" x14ac:dyDescent="0.35">
      <c r="A1675" s="310" t="s">
        <v>1</v>
      </c>
      <c r="B1675" s="311"/>
      <c r="C1675" s="311"/>
      <c r="D1675" s="311"/>
      <c r="E1675" s="311"/>
      <c r="F1675" s="311"/>
      <c r="G1675" s="311"/>
      <c r="H1675" s="311"/>
      <c r="I1675" s="311"/>
      <c r="J1675" s="311"/>
      <c r="K1675" s="311"/>
      <c r="L1675" s="311"/>
      <c r="M1675" s="311"/>
      <c r="N1675" s="311"/>
      <c r="O1675" s="311"/>
      <c r="P1675" s="311"/>
      <c r="Q1675" s="311"/>
      <c r="R1675" s="311"/>
      <c r="S1675" s="311"/>
      <c r="T1675" s="311"/>
      <c r="U1675" s="311"/>
      <c r="V1675" s="312"/>
    </row>
    <row r="1676" spans="1:25" x14ac:dyDescent="0.3">
      <c r="A1676" s="313" t="s">
        <v>2</v>
      </c>
      <c r="B1676" s="314"/>
      <c r="C1676" s="314"/>
      <c r="D1676" s="314"/>
      <c r="E1676" s="5" t="s">
        <v>3</v>
      </c>
      <c r="F1676" s="6"/>
      <c r="G1676" s="6"/>
      <c r="H1676" s="6"/>
      <c r="I1676" s="6"/>
      <c r="J1676" s="315" t="s">
        <v>4</v>
      </c>
      <c r="K1676" s="315"/>
      <c r="L1676" s="315"/>
      <c r="M1676" s="315"/>
      <c r="N1676" s="315"/>
      <c r="O1676" s="315"/>
      <c r="P1676" s="315" t="s">
        <v>5</v>
      </c>
      <c r="Q1676" s="315"/>
      <c r="R1676" s="315"/>
      <c r="S1676" s="315"/>
      <c r="T1676" s="315"/>
      <c r="U1676" s="315"/>
      <c r="V1676" s="316"/>
    </row>
    <row r="1677" spans="1:25" ht="40.5" customHeight="1" x14ac:dyDescent="0.3">
      <c r="A1677" s="317" t="s">
        <v>6</v>
      </c>
      <c r="B1677" s="318"/>
      <c r="C1677" s="318"/>
      <c r="D1677" s="319"/>
      <c r="E1677" s="320" t="s">
        <v>359</v>
      </c>
      <c r="F1677" s="320"/>
      <c r="G1677" s="320"/>
      <c r="H1677" s="320"/>
      <c r="I1677" s="320"/>
      <c r="J1677" s="320"/>
      <c r="K1677" s="320"/>
      <c r="L1677" s="320"/>
      <c r="M1677" s="320"/>
      <c r="N1677" s="320"/>
      <c r="O1677" s="320"/>
      <c r="P1677" s="320"/>
      <c r="Q1677" s="320"/>
      <c r="R1677" s="320"/>
      <c r="S1677" s="320"/>
      <c r="T1677" s="320"/>
      <c r="U1677" s="320"/>
      <c r="V1677" s="321"/>
    </row>
    <row r="1678" spans="1:25" x14ac:dyDescent="0.3">
      <c r="A1678" s="322" t="s">
        <v>7</v>
      </c>
      <c r="B1678" s="323"/>
      <c r="C1678" s="323"/>
      <c r="D1678" s="323"/>
      <c r="E1678" s="324"/>
      <c r="F1678" s="324"/>
      <c r="G1678" s="324"/>
      <c r="H1678" s="324"/>
      <c r="I1678" s="324"/>
      <c r="J1678" s="324"/>
      <c r="K1678" s="324"/>
      <c r="L1678" s="324"/>
      <c r="M1678" s="324"/>
      <c r="N1678" s="324"/>
      <c r="O1678" s="324"/>
      <c r="P1678" s="324"/>
      <c r="Q1678" s="324"/>
      <c r="R1678" s="324"/>
      <c r="S1678" s="324"/>
      <c r="T1678" s="324"/>
      <c r="U1678" s="324"/>
      <c r="V1678" s="325"/>
    </row>
    <row r="1679" spans="1:25" x14ac:dyDescent="0.3">
      <c r="A1679" s="322" t="s">
        <v>8</v>
      </c>
      <c r="B1679" s="323"/>
      <c r="C1679" s="323"/>
      <c r="D1679" s="323"/>
      <c r="E1679" s="324"/>
      <c r="F1679" s="324"/>
      <c r="G1679" s="324"/>
      <c r="H1679" s="324"/>
      <c r="I1679" s="324"/>
      <c r="J1679" s="324"/>
      <c r="K1679" s="324"/>
      <c r="L1679" s="324"/>
      <c r="M1679" s="324"/>
      <c r="N1679" s="324"/>
      <c r="O1679" s="324"/>
      <c r="P1679" s="324"/>
      <c r="Q1679" s="324"/>
      <c r="R1679" s="324"/>
      <c r="S1679" s="324"/>
      <c r="T1679" s="324"/>
      <c r="U1679" s="324"/>
      <c r="V1679" s="325"/>
    </row>
    <row r="1680" spans="1:25" x14ac:dyDescent="0.3">
      <c r="A1680" s="322" t="s">
        <v>9</v>
      </c>
      <c r="B1680" s="323"/>
      <c r="C1680" s="323"/>
      <c r="D1680" s="323"/>
      <c r="E1680" s="324"/>
      <c r="F1680" s="324"/>
      <c r="G1680" s="324"/>
      <c r="H1680" s="324"/>
      <c r="I1680" s="324"/>
      <c r="J1680" s="324"/>
      <c r="K1680" s="324"/>
      <c r="L1680" s="324"/>
      <c r="M1680" s="324"/>
      <c r="N1680" s="324"/>
      <c r="O1680" s="324"/>
      <c r="P1680" s="324"/>
      <c r="Q1680" s="324"/>
      <c r="R1680" s="324"/>
      <c r="S1680" s="324"/>
      <c r="T1680" s="324"/>
      <c r="U1680" s="324"/>
      <c r="V1680" s="325"/>
    </row>
    <row r="1681" spans="1:22" ht="12" customHeight="1" x14ac:dyDescent="0.35">
      <c r="A1681" s="263" t="s">
        <v>10</v>
      </c>
      <c r="B1681" s="264"/>
      <c r="C1681" s="264"/>
      <c r="D1681" s="264"/>
      <c r="E1681" s="264"/>
      <c r="F1681" s="264"/>
      <c r="G1681" s="264"/>
      <c r="H1681" s="264"/>
      <c r="I1681" s="264"/>
      <c r="J1681" s="264"/>
      <c r="K1681" s="264"/>
      <c r="L1681" s="264"/>
      <c r="M1681" s="264"/>
      <c r="N1681" s="264"/>
      <c r="O1681" s="264"/>
      <c r="P1681" s="264"/>
      <c r="Q1681" s="264"/>
      <c r="R1681" s="264"/>
      <c r="S1681" s="264"/>
      <c r="T1681" s="264"/>
      <c r="U1681" s="264"/>
      <c r="V1681" s="265"/>
    </row>
    <row r="1682" spans="1:22" x14ac:dyDescent="0.3">
      <c r="A1682" s="266" t="s">
        <v>11</v>
      </c>
      <c r="B1682" s="267"/>
      <c r="C1682" s="267" t="s">
        <v>12</v>
      </c>
      <c r="D1682" s="267"/>
      <c r="E1682" s="267"/>
      <c r="F1682" s="267"/>
      <c r="G1682" s="267"/>
      <c r="H1682" s="267"/>
      <c r="I1682" s="267"/>
      <c r="J1682" s="267"/>
      <c r="K1682" s="267"/>
      <c r="L1682" s="267"/>
      <c r="M1682" s="267"/>
      <c r="N1682" s="267"/>
      <c r="O1682" s="267"/>
      <c r="P1682" s="267"/>
      <c r="Q1682" s="267"/>
      <c r="R1682" s="267" t="s">
        <v>13</v>
      </c>
      <c r="S1682" s="267"/>
      <c r="T1682" s="268" t="s">
        <v>14</v>
      </c>
      <c r="U1682" s="268"/>
      <c r="V1682" s="269"/>
    </row>
    <row r="1683" spans="1:22" ht="176.25" customHeight="1" x14ac:dyDescent="0.3">
      <c r="A1683" s="270">
        <v>30</v>
      </c>
      <c r="B1683" s="271"/>
      <c r="C1683" s="364" t="s">
        <v>206</v>
      </c>
      <c r="D1683" s="365"/>
      <c r="E1683" s="365"/>
      <c r="F1683" s="365"/>
      <c r="G1683" s="365"/>
      <c r="H1683" s="365"/>
      <c r="I1683" s="365"/>
      <c r="J1683" s="365"/>
      <c r="K1683" s="365"/>
      <c r="L1683" s="365"/>
      <c r="M1683" s="365"/>
      <c r="N1683" s="365"/>
      <c r="O1683" s="365"/>
      <c r="P1683" s="365"/>
      <c r="Q1683" s="365"/>
      <c r="R1683" s="274" t="s">
        <v>166</v>
      </c>
      <c r="S1683" s="274"/>
      <c r="T1683" s="275">
        <v>1</v>
      </c>
      <c r="U1683" s="275"/>
      <c r="V1683" s="276"/>
    </row>
    <row r="1684" spans="1:22" ht="3.75" customHeight="1" x14ac:dyDescent="0.3">
      <c r="A1684" s="11"/>
      <c r="B1684" s="50"/>
      <c r="C1684" s="50"/>
      <c r="D1684" s="50"/>
      <c r="E1684" s="50"/>
      <c r="F1684" s="50"/>
      <c r="G1684" s="50"/>
      <c r="H1684" s="50"/>
      <c r="I1684" s="50"/>
      <c r="J1684" s="50"/>
      <c r="K1684" s="50"/>
      <c r="L1684" s="50"/>
      <c r="M1684" s="50"/>
      <c r="N1684" s="50"/>
      <c r="O1684" s="50"/>
      <c r="P1684" s="50"/>
      <c r="Q1684" s="50"/>
      <c r="R1684" s="50"/>
      <c r="S1684" s="50"/>
      <c r="T1684" s="51"/>
      <c r="U1684" s="51"/>
      <c r="V1684" s="35"/>
    </row>
    <row r="1685" spans="1:22" x14ac:dyDescent="0.3">
      <c r="A1685" s="243" t="s">
        <v>15</v>
      </c>
      <c r="B1685" s="244"/>
      <c r="C1685" s="244"/>
      <c r="D1685" s="244"/>
      <c r="E1685" s="244"/>
      <c r="F1685" s="244"/>
      <c r="G1685" s="244"/>
      <c r="H1685" s="244"/>
      <c r="I1685" s="244"/>
      <c r="J1685" s="244"/>
      <c r="K1685" s="244"/>
      <c r="L1685" s="244"/>
      <c r="M1685" s="244"/>
      <c r="N1685" s="244"/>
      <c r="O1685" s="244"/>
      <c r="P1685" s="244"/>
      <c r="Q1685" s="244"/>
      <c r="R1685" s="244"/>
      <c r="S1685" s="244"/>
      <c r="T1685" s="244"/>
      <c r="U1685" s="244"/>
      <c r="V1685" s="245"/>
    </row>
    <row r="1686" spans="1:22" x14ac:dyDescent="0.3">
      <c r="A1686" s="233" t="s">
        <v>12</v>
      </c>
      <c r="B1686" s="234"/>
      <c r="C1686" s="234"/>
      <c r="D1686" s="234"/>
      <c r="E1686" s="234"/>
      <c r="F1686" s="234"/>
      <c r="G1686" s="234"/>
      <c r="H1686" s="234" t="s">
        <v>16</v>
      </c>
      <c r="I1686" s="234"/>
      <c r="J1686" s="234"/>
      <c r="K1686" s="234" t="s">
        <v>17</v>
      </c>
      <c r="L1686" s="234"/>
      <c r="M1686" s="234"/>
      <c r="N1686" s="234"/>
      <c r="O1686" s="234" t="s">
        <v>18</v>
      </c>
      <c r="P1686" s="234"/>
      <c r="Q1686" s="234"/>
      <c r="R1686" s="234" t="s">
        <v>19</v>
      </c>
      <c r="S1686" s="234"/>
      <c r="T1686" s="235" t="s">
        <v>20</v>
      </c>
      <c r="U1686" s="235"/>
      <c r="V1686" s="236"/>
    </row>
    <row r="1687" spans="1:22" ht="4.5" customHeight="1" x14ac:dyDescent="0.3">
      <c r="A1687" s="371"/>
      <c r="B1687" s="371"/>
      <c r="C1687" s="371"/>
      <c r="D1687" s="371"/>
      <c r="E1687" s="371"/>
      <c r="F1687" s="371"/>
      <c r="G1687" s="371"/>
      <c r="H1687" s="376"/>
      <c r="I1687" s="376"/>
      <c r="J1687" s="376"/>
      <c r="K1687" s="376"/>
      <c r="L1687" s="376"/>
      <c r="M1687" s="376"/>
      <c r="N1687" s="376"/>
      <c r="O1687" s="374"/>
      <c r="P1687" s="374"/>
      <c r="Q1687" s="374"/>
      <c r="R1687" s="386"/>
      <c r="S1687" s="386"/>
      <c r="T1687" s="338"/>
      <c r="U1687" s="338"/>
      <c r="V1687" s="338"/>
    </row>
    <row r="1688" spans="1:22" ht="0.75" customHeight="1" x14ac:dyDescent="0.3">
      <c r="A1688" s="233"/>
      <c r="B1688" s="234"/>
      <c r="C1688" s="234"/>
      <c r="D1688" s="234"/>
      <c r="E1688" s="234"/>
      <c r="F1688" s="234"/>
      <c r="G1688" s="234"/>
      <c r="H1688" s="234"/>
      <c r="I1688" s="234"/>
      <c r="J1688" s="234"/>
      <c r="K1688" s="234"/>
      <c r="L1688" s="234"/>
      <c r="M1688" s="234"/>
      <c r="N1688" s="234"/>
      <c r="O1688" s="234"/>
      <c r="P1688" s="234"/>
      <c r="Q1688" s="234"/>
      <c r="R1688" s="234"/>
      <c r="S1688" s="234"/>
      <c r="T1688" s="235"/>
      <c r="U1688" s="235"/>
      <c r="V1688" s="236"/>
    </row>
    <row r="1689" spans="1:22" x14ac:dyDescent="0.3">
      <c r="A1689" s="237" t="s">
        <v>21</v>
      </c>
      <c r="B1689" s="238"/>
      <c r="C1689" s="238"/>
      <c r="D1689" s="238"/>
      <c r="E1689" s="238"/>
      <c r="F1689" s="238"/>
      <c r="G1689" s="238"/>
      <c r="H1689" s="238"/>
      <c r="I1689" s="238"/>
      <c r="J1689" s="238"/>
      <c r="K1689" s="238"/>
      <c r="L1689" s="238"/>
      <c r="M1689" s="238"/>
      <c r="N1689" s="238"/>
      <c r="O1689" s="238"/>
      <c r="P1689" s="238"/>
      <c r="Q1689" s="238"/>
      <c r="R1689" s="238"/>
      <c r="S1689" s="238"/>
      <c r="T1689" s="235">
        <f>+SUM(T1687:V1688)</f>
        <v>0</v>
      </c>
      <c r="U1689" s="235"/>
      <c r="V1689" s="236"/>
    </row>
    <row r="1690" spans="1:22" x14ac:dyDescent="0.3">
      <c r="A1690" s="12"/>
      <c r="B1690" s="13"/>
      <c r="C1690" s="13"/>
      <c r="D1690" s="13"/>
      <c r="E1690" s="13"/>
      <c r="F1690" s="13"/>
      <c r="G1690" s="13"/>
      <c r="H1690" s="13"/>
      <c r="I1690" s="13"/>
      <c r="J1690" s="13"/>
      <c r="K1690" s="13"/>
      <c r="L1690" s="13"/>
      <c r="M1690" s="13"/>
      <c r="N1690" s="13"/>
      <c r="O1690" s="13"/>
      <c r="P1690" s="13"/>
      <c r="Q1690" s="13"/>
      <c r="R1690" s="13"/>
      <c r="S1690" s="14"/>
      <c r="T1690" s="36"/>
      <c r="U1690" s="36"/>
      <c r="V1690" s="37"/>
    </row>
    <row r="1691" spans="1:22" x14ac:dyDescent="0.3">
      <c r="A1691" s="243" t="s">
        <v>22</v>
      </c>
      <c r="B1691" s="244"/>
      <c r="C1691" s="244"/>
      <c r="D1691" s="244"/>
      <c r="E1691" s="244"/>
      <c r="F1691" s="244"/>
      <c r="G1691" s="244"/>
      <c r="H1691" s="244"/>
      <c r="I1691" s="244"/>
      <c r="J1691" s="244"/>
      <c r="K1691" s="244"/>
      <c r="L1691" s="244"/>
      <c r="M1691" s="244"/>
      <c r="N1691" s="244"/>
      <c r="O1691" s="244"/>
      <c r="P1691" s="244"/>
      <c r="Q1691" s="244"/>
      <c r="R1691" s="244"/>
      <c r="S1691" s="244"/>
      <c r="T1691" s="244"/>
      <c r="U1691" s="244"/>
      <c r="V1691" s="245"/>
    </row>
    <row r="1692" spans="1:22" x14ac:dyDescent="0.3">
      <c r="A1692" s="259" t="s">
        <v>12</v>
      </c>
      <c r="B1692" s="260"/>
      <c r="C1692" s="260"/>
      <c r="D1692" s="260"/>
      <c r="E1692" s="260"/>
      <c r="F1692" s="260"/>
      <c r="G1692" s="260"/>
      <c r="H1692" s="260"/>
      <c r="I1692" s="260"/>
      <c r="J1692" s="260"/>
      <c r="K1692" s="260"/>
      <c r="L1692" s="260"/>
      <c r="M1692" s="260" t="s">
        <v>13</v>
      </c>
      <c r="N1692" s="260"/>
      <c r="O1692" s="260" t="s">
        <v>14</v>
      </c>
      <c r="P1692" s="260"/>
      <c r="Q1692" s="260" t="s">
        <v>23</v>
      </c>
      <c r="R1692" s="260"/>
      <c r="S1692" s="260"/>
      <c r="T1692" s="261" t="s">
        <v>24</v>
      </c>
      <c r="U1692" s="261"/>
      <c r="V1692" s="262"/>
    </row>
    <row r="1693" spans="1:22" ht="209.25" customHeight="1" x14ac:dyDescent="0.3">
      <c r="A1693" s="378" t="s">
        <v>207</v>
      </c>
      <c r="B1693" s="379"/>
      <c r="C1693" s="379"/>
      <c r="D1693" s="379"/>
      <c r="E1693" s="379"/>
      <c r="F1693" s="379"/>
      <c r="G1693" s="379"/>
      <c r="H1693" s="379"/>
      <c r="I1693" s="379"/>
      <c r="J1693" s="379"/>
      <c r="K1693" s="379"/>
      <c r="L1693" s="380"/>
      <c r="M1693" s="366" t="s">
        <v>168</v>
      </c>
      <c r="N1693" s="366"/>
      <c r="O1693" s="366">
        <v>1</v>
      </c>
      <c r="P1693" s="366"/>
      <c r="Q1693" s="367">
        <f>87989390-178000</f>
        <v>87811390</v>
      </c>
      <c r="R1693" s="368"/>
      <c r="S1693" s="369"/>
      <c r="T1693" s="367">
        <f>+Q1693*O1693</f>
        <v>87811390</v>
      </c>
      <c r="U1693" s="368"/>
      <c r="V1693" s="370"/>
    </row>
    <row r="1694" spans="1:22" x14ac:dyDescent="0.3">
      <c r="A1694" s="237" t="s">
        <v>21</v>
      </c>
      <c r="B1694" s="238"/>
      <c r="C1694" s="238"/>
      <c r="D1694" s="238"/>
      <c r="E1694" s="238"/>
      <c r="F1694" s="238"/>
      <c r="G1694" s="238"/>
      <c r="H1694" s="238"/>
      <c r="I1694" s="238"/>
      <c r="J1694" s="238"/>
      <c r="K1694" s="238"/>
      <c r="L1694" s="238"/>
      <c r="M1694" s="238"/>
      <c r="N1694" s="238"/>
      <c r="O1694" s="238"/>
      <c r="P1694" s="238"/>
      <c r="Q1694" s="238"/>
      <c r="R1694" s="238"/>
      <c r="S1694" s="238"/>
      <c r="T1694" s="235">
        <f>+SUM(T1693:V1693)</f>
        <v>87811390</v>
      </c>
      <c r="U1694" s="235"/>
      <c r="V1694" s="236"/>
    </row>
    <row r="1695" spans="1:22" x14ac:dyDescent="0.3">
      <c r="A1695" s="15"/>
      <c r="B1695" s="16"/>
      <c r="C1695" s="16"/>
      <c r="D1695" s="16"/>
      <c r="E1695" s="16"/>
      <c r="F1695" s="16"/>
      <c r="G1695" s="16"/>
      <c r="H1695" s="16"/>
      <c r="I1695" s="16"/>
      <c r="J1695" s="16"/>
      <c r="K1695" s="16"/>
      <c r="L1695" s="16"/>
      <c r="M1695" s="16"/>
      <c r="N1695" s="16"/>
      <c r="O1695" s="16"/>
      <c r="P1695" s="16"/>
      <c r="Q1695" s="16"/>
      <c r="R1695" s="16"/>
      <c r="S1695" s="14"/>
      <c r="T1695" s="36"/>
      <c r="U1695" s="36"/>
      <c r="V1695" s="37"/>
    </row>
    <row r="1696" spans="1:22" x14ac:dyDescent="0.3">
      <c r="A1696" s="243" t="s">
        <v>25</v>
      </c>
      <c r="B1696" s="244"/>
      <c r="C1696" s="244"/>
      <c r="D1696" s="244"/>
      <c r="E1696" s="244"/>
      <c r="F1696" s="244"/>
      <c r="G1696" s="244"/>
      <c r="H1696" s="244"/>
      <c r="I1696" s="244"/>
      <c r="J1696" s="244"/>
      <c r="K1696" s="244"/>
      <c r="L1696" s="244"/>
      <c r="M1696" s="244"/>
      <c r="N1696" s="244"/>
      <c r="O1696" s="244"/>
      <c r="P1696" s="244"/>
      <c r="Q1696" s="244"/>
      <c r="R1696" s="244"/>
      <c r="S1696" s="244"/>
      <c r="T1696" s="244"/>
      <c r="U1696" s="244"/>
      <c r="V1696" s="245"/>
    </row>
    <row r="1697" spans="1:25" x14ac:dyDescent="0.3">
      <c r="A1697" s="233" t="s">
        <v>26</v>
      </c>
      <c r="B1697" s="234"/>
      <c r="C1697" s="234"/>
      <c r="D1697" s="234"/>
      <c r="E1697" s="234"/>
      <c r="F1697" s="234"/>
      <c r="G1697" s="234"/>
      <c r="H1697" s="234"/>
      <c r="I1697" s="234"/>
      <c r="J1697" s="234"/>
      <c r="K1697" s="234" t="s">
        <v>27</v>
      </c>
      <c r="L1697" s="234"/>
      <c r="M1697" s="234" t="s">
        <v>28</v>
      </c>
      <c r="N1697" s="234"/>
      <c r="O1697" s="234" t="s">
        <v>29</v>
      </c>
      <c r="P1697" s="234"/>
      <c r="Q1697" s="234"/>
      <c r="R1697" s="234" t="s">
        <v>30</v>
      </c>
      <c r="S1697" s="234"/>
      <c r="T1697" s="235" t="s">
        <v>20</v>
      </c>
      <c r="U1697" s="235"/>
      <c r="V1697" s="236"/>
    </row>
    <row r="1698" spans="1:25" x14ac:dyDescent="0.3">
      <c r="A1698" s="233" t="s">
        <v>211</v>
      </c>
      <c r="B1698" s="234"/>
      <c r="C1698" s="234"/>
      <c r="D1698" s="234"/>
      <c r="E1698" s="234"/>
      <c r="F1698" s="234"/>
      <c r="G1698" s="234"/>
      <c r="H1698" s="234"/>
      <c r="I1698" s="234"/>
      <c r="J1698" s="234"/>
      <c r="K1698" s="234"/>
      <c r="L1698" s="234"/>
      <c r="M1698" s="234"/>
      <c r="N1698" s="234"/>
      <c r="O1698" s="234"/>
      <c r="P1698" s="234"/>
      <c r="Q1698" s="234"/>
      <c r="R1698" s="234"/>
      <c r="S1698" s="234"/>
      <c r="T1698" s="235">
        <v>2000000</v>
      </c>
      <c r="U1698" s="235"/>
      <c r="V1698" s="236"/>
    </row>
    <row r="1699" spans="1:25" x14ac:dyDescent="0.3">
      <c r="A1699" s="237" t="s">
        <v>21</v>
      </c>
      <c r="B1699" s="238"/>
      <c r="C1699" s="238"/>
      <c r="D1699" s="238"/>
      <c r="E1699" s="238"/>
      <c r="F1699" s="238"/>
      <c r="G1699" s="238"/>
      <c r="H1699" s="238"/>
      <c r="I1699" s="238"/>
      <c r="J1699" s="238"/>
      <c r="K1699" s="238"/>
      <c r="L1699" s="238"/>
      <c r="M1699" s="238"/>
      <c r="N1699" s="238"/>
      <c r="O1699" s="238"/>
      <c r="P1699" s="238"/>
      <c r="Q1699" s="238"/>
      <c r="R1699" s="238"/>
      <c r="S1699" s="238"/>
      <c r="T1699" s="235">
        <v>2000000</v>
      </c>
      <c r="U1699" s="235"/>
      <c r="V1699" s="236"/>
    </row>
    <row r="1700" spans="1:25" x14ac:dyDescent="0.3">
      <c r="A1700" s="12"/>
      <c r="B1700" s="13"/>
      <c r="C1700" s="13"/>
      <c r="D1700" s="13"/>
      <c r="E1700" s="13"/>
      <c r="F1700" s="13"/>
      <c r="G1700" s="13"/>
      <c r="H1700" s="13"/>
      <c r="I1700" s="13"/>
      <c r="J1700" s="13"/>
      <c r="K1700" s="13"/>
      <c r="L1700" s="13"/>
      <c r="M1700" s="13"/>
      <c r="N1700" s="13"/>
      <c r="O1700" s="13"/>
      <c r="P1700" s="13"/>
      <c r="Q1700" s="13"/>
      <c r="R1700" s="13"/>
      <c r="S1700" s="14"/>
      <c r="T1700" s="36"/>
      <c r="U1700" s="36"/>
      <c r="V1700" s="37"/>
    </row>
    <row r="1701" spans="1:25" x14ac:dyDescent="0.3">
      <c r="A1701" s="243" t="s">
        <v>31</v>
      </c>
      <c r="B1701" s="244"/>
      <c r="C1701" s="244"/>
      <c r="D1701" s="244"/>
      <c r="E1701" s="244"/>
      <c r="F1701" s="244"/>
      <c r="G1701" s="244"/>
      <c r="H1701" s="244"/>
      <c r="I1701" s="244"/>
      <c r="J1701" s="244"/>
      <c r="K1701" s="244"/>
      <c r="L1701" s="244"/>
      <c r="M1701" s="244"/>
      <c r="N1701" s="244"/>
      <c r="O1701" s="244"/>
      <c r="P1701" s="244"/>
      <c r="Q1701" s="244"/>
      <c r="R1701" s="244"/>
      <c r="S1701" s="244"/>
      <c r="T1701" s="244"/>
      <c r="U1701" s="244"/>
      <c r="V1701" s="245"/>
    </row>
    <row r="1702" spans="1:25" x14ac:dyDescent="0.3">
      <c r="A1702" s="233" t="s">
        <v>32</v>
      </c>
      <c r="B1702" s="234"/>
      <c r="C1702" s="234"/>
      <c r="D1702" s="234"/>
      <c r="E1702" s="234"/>
      <c r="F1702" s="234"/>
      <c r="G1702" s="234"/>
      <c r="H1702" s="234"/>
      <c r="I1702" s="234"/>
      <c r="J1702" s="234" t="s">
        <v>33</v>
      </c>
      <c r="K1702" s="234"/>
      <c r="L1702" s="234" t="s">
        <v>34</v>
      </c>
      <c r="M1702" s="234"/>
      <c r="N1702" s="234" t="s">
        <v>54</v>
      </c>
      <c r="O1702" s="234"/>
      <c r="P1702" s="234"/>
      <c r="Q1702" s="234" t="s">
        <v>19</v>
      </c>
      <c r="R1702" s="234"/>
      <c r="S1702" s="234"/>
      <c r="T1702" s="235" t="s">
        <v>20</v>
      </c>
      <c r="U1702" s="235"/>
      <c r="V1702" s="236"/>
    </row>
    <row r="1703" spans="1:25" x14ac:dyDescent="0.3">
      <c r="A1703" s="371"/>
      <c r="B1703" s="372"/>
      <c r="C1703" s="372"/>
      <c r="D1703" s="372"/>
      <c r="E1703" s="372"/>
      <c r="F1703" s="372"/>
      <c r="G1703" s="372"/>
      <c r="H1703" s="372"/>
      <c r="I1703" s="373"/>
      <c r="J1703" s="374"/>
      <c r="K1703" s="375"/>
      <c r="L1703" s="376"/>
      <c r="M1703" s="373"/>
      <c r="N1703" s="338"/>
      <c r="O1703" s="339"/>
      <c r="P1703" s="377"/>
      <c r="Q1703" s="376"/>
      <c r="R1703" s="372"/>
      <c r="S1703" s="373"/>
      <c r="T1703" s="338"/>
      <c r="U1703" s="339"/>
      <c r="V1703" s="340"/>
    </row>
    <row r="1704" spans="1:25" x14ac:dyDescent="0.3">
      <c r="A1704" s="371"/>
      <c r="B1704" s="372"/>
      <c r="C1704" s="372"/>
      <c r="D1704" s="372"/>
      <c r="E1704" s="372"/>
      <c r="F1704" s="372"/>
      <c r="G1704" s="372"/>
      <c r="H1704" s="372"/>
      <c r="I1704" s="373"/>
      <c r="J1704" s="376"/>
      <c r="K1704" s="373"/>
      <c r="L1704" s="376"/>
      <c r="M1704" s="373"/>
      <c r="N1704" s="376"/>
      <c r="O1704" s="372"/>
      <c r="P1704" s="373"/>
      <c r="Q1704" s="376"/>
      <c r="R1704" s="372"/>
      <c r="S1704" s="373"/>
      <c r="T1704" s="338"/>
      <c r="U1704" s="339"/>
      <c r="V1704" s="340"/>
    </row>
    <row r="1705" spans="1:25" ht="2.25" customHeight="1" x14ac:dyDescent="0.3">
      <c r="A1705" s="371"/>
      <c r="B1705" s="372"/>
      <c r="C1705" s="372"/>
      <c r="D1705" s="372"/>
      <c r="E1705" s="372"/>
      <c r="F1705" s="372"/>
      <c r="G1705" s="372"/>
      <c r="H1705" s="372"/>
      <c r="I1705" s="373"/>
      <c r="J1705" s="376"/>
      <c r="K1705" s="373"/>
      <c r="L1705" s="376"/>
      <c r="M1705" s="373"/>
      <c r="N1705" s="376"/>
      <c r="O1705" s="372"/>
      <c r="P1705" s="373"/>
      <c r="Q1705" s="376"/>
      <c r="R1705" s="372"/>
      <c r="S1705" s="373"/>
      <c r="T1705" s="338"/>
      <c r="U1705" s="339"/>
      <c r="V1705" s="340"/>
    </row>
    <row r="1706" spans="1:25" x14ac:dyDescent="0.3">
      <c r="A1706" s="237" t="s">
        <v>21</v>
      </c>
      <c r="B1706" s="238"/>
      <c r="C1706" s="238"/>
      <c r="D1706" s="238"/>
      <c r="E1706" s="238"/>
      <c r="F1706" s="238"/>
      <c r="G1706" s="238"/>
      <c r="H1706" s="238"/>
      <c r="I1706" s="238"/>
      <c r="J1706" s="238"/>
      <c r="K1706" s="238"/>
      <c r="L1706" s="238"/>
      <c r="M1706" s="238"/>
      <c r="N1706" s="238"/>
      <c r="O1706" s="238"/>
      <c r="P1706" s="238"/>
      <c r="Q1706" s="238"/>
      <c r="R1706" s="238"/>
      <c r="S1706" s="238"/>
      <c r="T1706" s="235">
        <f>+T1703</f>
        <v>0</v>
      </c>
      <c r="U1706" s="235"/>
      <c r="V1706" s="236"/>
    </row>
    <row r="1707" spans="1:25" ht="14.5" x14ac:dyDescent="0.35">
      <c r="A1707" s="239" t="s">
        <v>35</v>
      </c>
      <c r="B1707" s="240"/>
      <c r="C1707" s="240"/>
      <c r="D1707" s="240"/>
      <c r="E1707" s="240"/>
      <c r="F1707" s="240"/>
      <c r="G1707" s="240"/>
      <c r="H1707" s="240"/>
      <c r="I1707" s="240"/>
      <c r="J1707" s="240"/>
      <c r="K1707" s="240"/>
      <c r="L1707" s="240"/>
      <c r="M1707" s="240"/>
      <c r="N1707" s="240"/>
      <c r="O1707" s="240"/>
      <c r="P1707" s="240"/>
      <c r="Q1707" s="240"/>
      <c r="R1707" s="240"/>
      <c r="S1707" s="240"/>
      <c r="T1707" s="241">
        <f>ROUND(T1706+T1699+T1694+T1689,0)</f>
        <v>89811390</v>
      </c>
      <c r="U1707" s="241"/>
      <c r="V1707" s="242"/>
    </row>
    <row r="1708" spans="1:25" ht="14.5" x14ac:dyDescent="0.35">
      <c r="A1708" s="19" t="s">
        <v>36</v>
      </c>
      <c r="B1708" s="44">
        <f>+'CARGA PRESTACIONAL'!$E$40</f>
        <v>0.26950000000000002</v>
      </c>
      <c r="C1708" s="20"/>
      <c r="D1708" s="21"/>
      <c r="E1708" s="22"/>
      <c r="F1708" s="20"/>
      <c r="G1708" s="20"/>
      <c r="H1708" s="20"/>
      <c r="I1708" s="20"/>
      <c r="J1708" s="20"/>
      <c r="K1708" s="20"/>
      <c r="L1708" s="20"/>
      <c r="M1708" s="21"/>
      <c r="N1708" s="23"/>
      <c r="O1708" s="23"/>
      <c r="P1708" s="23"/>
      <c r="Q1708" s="23"/>
      <c r="R1708" s="23"/>
      <c r="S1708" s="23" t="s">
        <v>37</v>
      </c>
      <c r="T1708" s="241">
        <f>+T1707*B1708</f>
        <v>24204169.605</v>
      </c>
      <c r="U1708" s="241"/>
      <c r="V1708" s="242"/>
    </row>
    <row r="1709" spans="1:25" ht="14.5" x14ac:dyDescent="0.35">
      <c r="A1709" s="226" t="s">
        <v>38</v>
      </c>
      <c r="B1709" s="227"/>
      <c r="C1709" s="227"/>
      <c r="D1709" s="227"/>
      <c r="E1709" s="227"/>
      <c r="F1709" s="227"/>
      <c r="G1709" s="227"/>
      <c r="H1709" s="227"/>
      <c r="I1709" s="227"/>
      <c r="J1709" s="227"/>
      <c r="K1709" s="227"/>
      <c r="L1709" s="227"/>
      <c r="M1709" s="227"/>
      <c r="N1709" s="227"/>
      <c r="O1709" s="227"/>
      <c r="P1709" s="227"/>
      <c r="Q1709" s="227"/>
      <c r="R1709" s="227"/>
      <c r="S1709" s="227"/>
      <c r="T1709" s="228">
        <f>+T1708+T1707</f>
        <v>114015559.605</v>
      </c>
      <c r="U1709" s="228"/>
      <c r="V1709" s="229"/>
    </row>
    <row r="1710" spans="1:25" ht="14.5" x14ac:dyDescent="0.35">
      <c r="A1710" s="226" t="s">
        <v>39</v>
      </c>
      <c r="B1710" s="227"/>
      <c r="C1710" s="227"/>
      <c r="D1710" s="227"/>
      <c r="E1710" s="227"/>
      <c r="F1710" s="227"/>
      <c r="G1710" s="227"/>
      <c r="H1710" s="227"/>
      <c r="I1710" s="227"/>
      <c r="J1710" s="227"/>
      <c r="K1710" s="227"/>
      <c r="L1710" s="227"/>
      <c r="M1710" s="227"/>
      <c r="N1710" s="227"/>
      <c r="O1710" s="227"/>
      <c r="P1710" s="227"/>
      <c r="Q1710" s="227"/>
      <c r="R1710" s="227"/>
      <c r="S1710" s="227"/>
      <c r="T1710" s="228">
        <f>ROUND(T1709*T1683,0)</f>
        <v>114015560</v>
      </c>
      <c r="U1710" s="228"/>
      <c r="V1710" s="229"/>
    </row>
    <row r="1711" spans="1:25" ht="24" customHeight="1" x14ac:dyDescent="0.3">
      <c r="A1711" s="230" t="s">
        <v>348</v>
      </c>
      <c r="B1711" s="231"/>
      <c r="C1711" s="231"/>
      <c r="D1711" s="231"/>
      <c r="E1711" s="231"/>
      <c r="F1711" s="231"/>
      <c r="G1711" s="231"/>
      <c r="H1711" s="231"/>
      <c r="I1711" s="231"/>
      <c r="J1711" s="231"/>
      <c r="K1711" s="231"/>
      <c r="L1711" s="231"/>
      <c r="M1711" s="231"/>
      <c r="N1711" s="231"/>
      <c r="O1711" s="231"/>
      <c r="P1711" s="231"/>
      <c r="Q1711" s="231"/>
      <c r="R1711" s="231"/>
      <c r="S1711" s="231"/>
      <c r="T1711" s="231"/>
      <c r="U1711" s="231"/>
      <c r="V1711" s="232"/>
      <c r="W1711" s="7"/>
      <c r="X1711" s="7"/>
      <c r="Y1711" s="46"/>
    </row>
    <row r="1712" spans="1:25" x14ac:dyDescent="0.3">
      <c r="A1712" s="25"/>
      <c r="B1712" s="26"/>
      <c r="C1712" s="26"/>
      <c r="D1712" s="26"/>
      <c r="E1712" s="26"/>
      <c r="F1712" s="26"/>
      <c r="G1712" s="26"/>
      <c r="H1712" s="26"/>
      <c r="I1712" s="26"/>
      <c r="J1712" s="26"/>
      <c r="K1712" s="26"/>
      <c r="L1712" s="26"/>
      <c r="M1712" s="26"/>
      <c r="N1712" s="26"/>
      <c r="O1712" s="26"/>
      <c r="P1712" s="26"/>
      <c r="Q1712" s="26"/>
      <c r="R1712" s="26"/>
      <c r="S1712" s="27"/>
      <c r="T1712" s="54"/>
      <c r="U1712" s="54"/>
      <c r="V1712" s="40"/>
      <c r="W1712" s="7"/>
      <c r="X1712" s="7"/>
      <c r="Y1712" s="7"/>
    </row>
    <row r="1713" spans="1:25" ht="22.5" customHeight="1" x14ac:dyDescent="0.3">
      <c r="A1713" s="25"/>
      <c r="B1713" s="26"/>
      <c r="C1713" s="26"/>
      <c r="D1713" s="55"/>
      <c r="E1713" s="28" t="s">
        <v>40</v>
      </c>
      <c r="F1713" s="29"/>
      <c r="G1713" s="29"/>
      <c r="H1713" s="29"/>
      <c r="I1713" s="29"/>
      <c r="J1713" s="29"/>
      <c r="K1713" s="29"/>
      <c r="L1713" s="29"/>
      <c r="M1713" s="30"/>
      <c r="N1713" s="56"/>
      <c r="O1713" s="56"/>
      <c r="P1713" s="26"/>
      <c r="Q1713" s="26"/>
      <c r="R1713" s="26"/>
      <c r="S1713" s="27"/>
      <c r="T1713" s="54"/>
      <c r="U1713" s="54"/>
      <c r="V1713" s="40"/>
      <c r="W1713" s="7"/>
      <c r="X1713" s="7"/>
      <c r="Y1713" s="47"/>
    </row>
    <row r="1714" spans="1:25" x14ac:dyDescent="0.3">
      <c r="A1714" s="25"/>
      <c r="B1714" s="26"/>
      <c r="C1714" s="26"/>
      <c r="D1714" s="55"/>
      <c r="E1714" s="57"/>
      <c r="F1714" s="58"/>
      <c r="G1714" s="156" t="s">
        <v>344</v>
      </c>
      <c r="H1714" s="156"/>
      <c r="I1714" s="156"/>
      <c r="J1714" s="156"/>
      <c r="K1714" s="58"/>
      <c r="L1714" s="58"/>
      <c r="M1714" s="56"/>
      <c r="N1714" s="56"/>
      <c r="O1714" s="56"/>
      <c r="P1714" s="26"/>
      <c r="Q1714" s="26"/>
      <c r="R1714" s="26"/>
      <c r="S1714" s="27"/>
      <c r="T1714" s="54"/>
      <c r="U1714" s="54"/>
      <c r="V1714" s="40"/>
      <c r="W1714" s="7"/>
      <c r="X1714" s="7"/>
      <c r="Y1714" s="7"/>
    </row>
    <row r="1715" spans="1:25" x14ac:dyDescent="0.3">
      <c r="A1715" s="25"/>
      <c r="B1715" s="26"/>
      <c r="C1715" s="26"/>
      <c r="D1715" s="26"/>
      <c r="E1715" s="225" t="s">
        <v>349</v>
      </c>
      <c r="F1715" s="225"/>
      <c r="G1715" s="225"/>
      <c r="H1715" s="225"/>
      <c r="I1715" s="225"/>
      <c r="J1715" s="225"/>
      <c r="K1715" s="225"/>
      <c r="L1715" s="225"/>
      <c r="M1715" s="225"/>
      <c r="N1715" s="31"/>
      <c r="O1715" s="31"/>
      <c r="P1715" s="26"/>
      <c r="Q1715" s="26"/>
      <c r="R1715" s="26"/>
      <c r="S1715" s="27"/>
      <c r="T1715" s="54"/>
      <c r="U1715" s="54"/>
      <c r="V1715" s="40"/>
      <c r="W1715" s="7"/>
      <c r="X1715" s="7"/>
      <c r="Y1715" s="7"/>
    </row>
    <row r="1716" spans="1:25" ht="13.5" thickBot="1" x14ac:dyDescent="0.35">
      <c r="A1716" s="25"/>
      <c r="B1716" s="26"/>
      <c r="C1716" s="26"/>
      <c r="D1716" s="26"/>
      <c r="E1716" s="167"/>
      <c r="F1716" s="167"/>
      <c r="G1716" s="167"/>
      <c r="H1716" s="167"/>
      <c r="I1716" s="167"/>
      <c r="J1716" s="167"/>
      <c r="K1716" s="167"/>
      <c r="L1716" s="167"/>
      <c r="M1716" s="167"/>
      <c r="N1716" s="31"/>
      <c r="O1716" s="31"/>
      <c r="P1716" s="26"/>
      <c r="Q1716" s="26"/>
      <c r="R1716" s="26"/>
      <c r="S1716" s="27"/>
      <c r="T1716" s="54"/>
      <c r="U1716" s="54"/>
      <c r="V1716" s="40"/>
      <c r="W1716" s="7"/>
      <c r="X1716" s="7"/>
      <c r="Y1716" s="7"/>
    </row>
    <row r="1717" spans="1:25" x14ac:dyDescent="0.3">
      <c r="A1717" s="280"/>
      <c r="B1717" s="281"/>
      <c r="C1717" s="281"/>
      <c r="D1717" s="282"/>
      <c r="E1717" s="289" t="s">
        <v>0</v>
      </c>
      <c r="F1717" s="290"/>
      <c r="G1717" s="290"/>
      <c r="H1717" s="290"/>
      <c r="I1717" s="290"/>
      <c r="J1717" s="290"/>
      <c r="K1717" s="290"/>
      <c r="L1717" s="290"/>
      <c r="M1717" s="290"/>
      <c r="N1717" s="290"/>
      <c r="O1717" s="290"/>
      <c r="P1717" s="290"/>
      <c r="Q1717" s="290"/>
      <c r="R1717" s="290"/>
      <c r="S1717" s="291"/>
      <c r="T1717" s="295" t="s">
        <v>41</v>
      </c>
      <c r="U1717" s="296"/>
      <c r="V1717" s="297"/>
    </row>
    <row r="1718" spans="1:25" ht="22.5" customHeight="1" thickBot="1" x14ac:dyDescent="0.35">
      <c r="A1718" s="283"/>
      <c r="B1718" s="284"/>
      <c r="C1718" s="284"/>
      <c r="D1718" s="285"/>
      <c r="E1718" s="292"/>
      <c r="F1718" s="293"/>
      <c r="G1718" s="293"/>
      <c r="H1718" s="293"/>
      <c r="I1718" s="293"/>
      <c r="J1718" s="293"/>
      <c r="K1718" s="293"/>
      <c r="L1718" s="293"/>
      <c r="M1718" s="293"/>
      <c r="N1718" s="293"/>
      <c r="O1718" s="293"/>
      <c r="P1718" s="293"/>
      <c r="Q1718" s="293"/>
      <c r="R1718" s="293"/>
      <c r="S1718" s="294"/>
      <c r="T1718" s="298"/>
      <c r="U1718" s="299"/>
      <c r="V1718" s="300"/>
    </row>
    <row r="1719" spans="1:25" ht="15" thickBot="1" x14ac:dyDescent="0.4">
      <c r="A1719" s="283"/>
      <c r="B1719" s="284"/>
      <c r="C1719" s="284"/>
      <c r="D1719" s="285"/>
      <c r="E1719" s="301"/>
      <c r="F1719" s="302"/>
      <c r="G1719" s="302"/>
      <c r="H1719" s="302"/>
      <c r="I1719" s="302"/>
      <c r="J1719" s="302"/>
      <c r="K1719" s="302"/>
      <c r="L1719" s="302"/>
      <c r="M1719" s="302"/>
      <c r="N1719" s="302"/>
      <c r="O1719" s="302"/>
      <c r="P1719" s="302"/>
      <c r="Q1719" s="302"/>
      <c r="R1719" s="302"/>
      <c r="S1719" s="302"/>
      <c r="T1719" s="302"/>
      <c r="U1719" s="302"/>
      <c r="V1719" s="303"/>
    </row>
    <row r="1720" spans="1:25" ht="15" thickBot="1" x14ac:dyDescent="0.35">
      <c r="A1720" s="283"/>
      <c r="B1720" s="284"/>
      <c r="C1720" s="284"/>
      <c r="D1720" s="285"/>
      <c r="E1720" s="304" t="s">
        <v>360</v>
      </c>
      <c r="F1720" s="305"/>
      <c r="G1720" s="305"/>
      <c r="H1720" s="305"/>
      <c r="I1720" s="305"/>
      <c r="J1720" s="305"/>
      <c r="K1720" s="305"/>
      <c r="L1720" s="305"/>
      <c r="M1720" s="305"/>
      <c r="N1720" s="305"/>
      <c r="O1720" s="305"/>
      <c r="P1720" s="305"/>
      <c r="Q1720" s="305"/>
      <c r="R1720" s="305"/>
      <c r="S1720" s="305"/>
      <c r="T1720" s="305"/>
      <c r="U1720" s="305"/>
      <c r="V1720" s="306"/>
    </row>
    <row r="1721" spans="1:25" ht="15" thickBot="1" x14ac:dyDescent="0.35">
      <c r="A1721" s="286"/>
      <c r="B1721" s="287"/>
      <c r="C1721" s="287"/>
      <c r="D1721" s="288"/>
      <c r="E1721" s="307"/>
      <c r="F1721" s="308"/>
      <c r="G1721" s="308"/>
      <c r="H1721" s="308"/>
      <c r="I1721" s="308"/>
      <c r="J1721" s="308"/>
      <c r="K1721" s="308"/>
      <c r="L1721" s="308"/>
      <c r="M1721" s="308"/>
      <c r="N1721" s="308"/>
      <c r="O1721" s="308"/>
      <c r="P1721" s="308"/>
      <c r="Q1721" s="308"/>
      <c r="R1721" s="308"/>
      <c r="S1721" s="308"/>
      <c r="T1721" s="308"/>
      <c r="U1721" s="308"/>
      <c r="V1721" s="309"/>
    </row>
    <row r="1722" spans="1:25" ht="14.5" x14ac:dyDescent="0.35">
      <c r="A1722" s="310" t="s">
        <v>1</v>
      </c>
      <c r="B1722" s="311"/>
      <c r="C1722" s="311"/>
      <c r="D1722" s="311"/>
      <c r="E1722" s="311"/>
      <c r="F1722" s="311"/>
      <c r="G1722" s="311"/>
      <c r="H1722" s="311"/>
      <c r="I1722" s="311"/>
      <c r="J1722" s="311"/>
      <c r="K1722" s="311"/>
      <c r="L1722" s="311"/>
      <c r="M1722" s="311"/>
      <c r="N1722" s="311"/>
      <c r="O1722" s="311"/>
      <c r="P1722" s="311"/>
      <c r="Q1722" s="311"/>
      <c r="R1722" s="311"/>
      <c r="S1722" s="311"/>
      <c r="T1722" s="311"/>
      <c r="U1722" s="311"/>
      <c r="V1722" s="312"/>
    </row>
    <row r="1723" spans="1:25" x14ac:dyDescent="0.3">
      <c r="A1723" s="313" t="s">
        <v>2</v>
      </c>
      <c r="B1723" s="314"/>
      <c r="C1723" s="314"/>
      <c r="D1723" s="314"/>
      <c r="E1723" s="5" t="s">
        <v>3</v>
      </c>
      <c r="F1723" s="6"/>
      <c r="G1723" s="6"/>
      <c r="H1723" s="6"/>
      <c r="I1723" s="6"/>
      <c r="J1723" s="315" t="s">
        <v>4</v>
      </c>
      <c r="K1723" s="315"/>
      <c r="L1723" s="315"/>
      <c r="M1723" s="315"/>
      <c r="N1723" s="315"/>
      <c r="O1723" s="315"/>
      <c r="P1723" s="315" t="s">
        <v>5</v>
      </c>
      <c r="Q1723" s="315"/>
      <c r="R1723" s="315"/>
      <c r="S1723" s="315"/>
      <c r="T1723" s="315"/>
      <c r="U1723" s="315"/>
      <c r="V1723" s="316"/>
    </row>
    <row r="1724" spans="1:25" ht="39" customHeight="1" x14ac:dyDescent="0.3">
      <c r="A1724" s="317" t="s">
        <v>6</v>
      </c>
      <c r="B1724" s="318"/>
      <c r="C1724" s="318"/>
      <c r="D1724" s="319"/>
      <c r="E1724" s="320" t="s">
        <v>359</v>
      </c>
      <c r="F1724" s="320"/>
      <c r="G1724" s="320"/>
      <c r="H1724" s="320"/>
      <c r="I1724" s="320"/>
      <c r="J1724" s="320"/>
      <c r="K1724" s="320"/>
      <c r="L1724" s="320"/>
      <c r="M1724" s="320"/>
      <c r="N1724" s="320"/>
      <c r="O1724" s="320"/>
      <c r="P1724" s="320"/>
      <c r="Q1724" s="320"/>
      <c r="R1724" s="320"/>
      <c r="S1724" s="320"/>
      <c r="T1724" s="320"/>
      <c r="U1724" s="320"/>
      <c r="V1724" s="321"/>
    </row>
    <row r="1725" spans="1:25" x14ac:dyDescent="0.3">
      <c r="A1725" s="322" t="s">
        <v>7</v>
      </c>
      <c r="B1725" s="323"/>
      <c r="C1725" s="323"/>
      <c r="D1725" s="323"/>
      <c r="E1725" s="324"/>
      <c r="F1725" s="324"/>
      <c r="G1725" s="324"/>
      <c r="H1725" s="324"/>
      <c r="I1725" s="324"/>
      <c r="J1725" s="324"/>
      <c r="K1725" s="324"/>
      <c r="L1725" s="324"/>
      <c r="M1725" s="324"/>
      <c r="N1725" s="324"/>
      <c r="O1725" s="324"/>
      <c r="P1725" s="324"/>
      <c r="Q1725" s="324"/>
      <c r="R1725" s="324"/>
      <c r="S1725" s="324"/>
      <c r="T1725" s="324"/>
      <c r="U1725" s="324"/>
      <c r="V1725" s="325"/>
    </row>
    <row r="1726" spans="1:25" x14ac:dyDescent="0.3">
      <c r="A1726" s="322" t="s">
        <v>8</v>
      </c>
      <c r="B1726" s="323"/>
      <c r="C1726" s="323"/>
      <c r="D1726" s="323"/>
      <c r="E1726" s="324"/>
      <c r="F1726" s="324"/>
      <c r="G1726" s="324"/>
      <c r="H1726" s="324"/>
      <c r="I1726" s="324"/>
      <c r="J1726" s="324"/>
      <c r="K1726" s="324"/>
      <c r="L1726" s="324"/>
      <c r="M1726" s="324"/>
      <c r="N1726" s="324"/>
      <c r="O1726" s="324"/>
      <c r="P1726" s="324"/>
      <c r="Q1726" s="324"/>
      <c r="R1726" s="324"/>
      <c r="S1726" s="324"/>
      <c r="T1726" s="324"/>
      <c r="U1726" s="324"/>
      <c r="V1726" s="325"/>
    </row>
    <row r="1727" spans="1:25" x14ac:dyDescent="0.3">
      <c r="A1727" s="322" t="s">
        <v>9</v>
      </c>
      <c r="B1727" s="323"/>
      <c r="C1727" s="323"/>
      <c r="D1727" s="323"/>
      <c r="E1727" s="324"/>
      <c r="F1727" s="324"/>
      <c r="G1727" s="324"/>
      <c r="H1727" s="324"/>
      <c r="I1727" s="324"/>
      <c r="J1727" s="324"/>
      <c r="K1727" s="324"/>
      <c r="L1727" s="324"/>
      <c r="M1727" s="324"/>
      <c r="N1727" s="324"/>
      <c r="O1727" s="324"/>
      <c r="P1727" s="324"/>
      <c r="Q1727" s="324"/>
      <c r="R1727" s="324"/>
      <c r="S1727" s="324"/>
      <c r="T1727" s="324"/>
      <c r="U1727" s="324"/>
      <c r="V1727" s="325"/>
    </row>
    <row r="1728" spans="1:25" x14ac:dyDescent="0.3">
      <c r="A1728" s="9"/>
      <c r="B1728" s="10"/>
      <c r="C1728" s="10"/>
      <c r="D1728" s="48"/>
      <c r="E1728" s="48"/>
      <c r="F1728" s="48"/>
      <c r="G1728" s="48"/>
      <c r="H1728" s="48"/>
      <c r="I1728" s="48"/>
      <c r="J1728" s="48"/>
      <c r="K1728" s="48"/>
      <c r="L1728" s="48"/>
      <c r="M1728" s="48"/>
      <c r="N1728" s="48"/>
      <c r="O1728" s="48"/>
      <c r="P1728" s="48"/>
      <c r="Q1728" s="48"/>
      <c r="R1728" s="48"/>
      <c r="S1728" s="48"/>
      <c r="T1728" s="49"/>
      <c r="U1728" s="49"/>
      <c r="V1728" s="34"/>
    </row>
    <row r="1729" spans="1:22" ht="14.5" x14ac:dyDescent="0.35">
      <c r="A1729" s="263" t="s">
        <v>10</v>
      </c>
      <c r="B1729" s="264"/>
      <c r="C1729" s="264"/>
      <c r="D1729" s="264"/>
      <c r="E1729" s="264"/>
      <c r="F1729" s="264"/>
      <c r="G1729" s="264"/>
      <c r="H1729" s="264"/>
      <c r="I1729" s="264"/>
      <c r="J1729" s="264"/>
      <c r="K1729" s="264"/>
      <c r="L1729" s="264"/>
      <c r="M1729" s="264"/>
      <c r="N1729" s="264"/>
      <c r="O1729" s="264"/>
      <c r="P1729" s="264"/>
      <c r="Q1729" s="264"/>
      <c r="R1729" s="264"/>
      <c r="S1729" s="264"/>
      <c r="T1729" s="264"/>
      <c r="U1729" s="264"/>
      <c r="V1729" s="265"/>
    </row>
    <row r="1730" spans="1:22" x14ac:dyDescent="0.3">
      <c r="A1730" s="266" t="s">
        <v>11</v>
      </c>
      <c r="B1730" s="267"/>
      <c r="C1730" s="267" t="s">
        <v>12</v>
      </c>
      <c r="D1730" s="267"/>
      <c r="E1730" s="267"/>
      <c r="F1730" s="267"/>
      <c r="G1730" s="267"/>
      <c r="H1730" s="267"/>
      <c r="I1730" s="267"/>
      <c r="J1730" s="267"/>
      <c r="K1730" s="267"/>
      <c r="L1730" s="267"/>
      <c r="M1730" s="267"/>
      <c r="N1730" s="267"/>
      <c r="O1730" s="267"/>
      <c r="P1730" s="267"/>
      <c r="Q1730" s="267"/>
      <c r="R1730" s="267" t="s">
        <v>13</v>
      </c>
      <c r="S1730" s="267"/>
      <c r="T1730" s="268" t="s">
        <v>14</v>
      </c>
      <c r="U1730" s="268"/>
      <c r="V1730" s="269"/>
    </row>
    <row r="1731" spans="1:22" ht="60.75" customHeight="1" x14ac:dyDescent="0.3">
      <c r="A1731" s="270">
        <v>31</v>
      </c>
      <c r="B1731" s="271"/>
      <c r="C1731" s="272" t="s">
        <v>209</v>
      </c>
      <c r="D1731" s="273"/>
      <c r="E1731" s="273"/>
      <c r="F1731" s="273"/>
      <c r="G1731" s="273"/>
      <c r="H1731" s="273"/>
      <c r="I1731" s="273"/>
      <c r="J1731" s="273"/>
      <c r="K1731" s="273"/>
      <c r="L1731" s="273"/>
      <c r="M1731" s="273"/>
      <c r="N1731" s="273"/>
      <c r="O1731" s="273"/>
      <c r="P1731" s="273"/>
      <c r="Q1731" s="273"/>
      <c r="R1731" s="274" t="s">
        <v>166</v>
      </c>
      <c r="S1731" s="274"/>
      <c r="T1731" s="275">
        <v>1</v>
      </c>
      <c r="U1731" s="275"/>
      <c r="V1731" s="276"/>
    </row>
    <row r="1732" spans="1:22" x14ac:dyDescent="0.3">
      <c r="A1732" s="11"/>
      <c r="B1732" s="50"/>
      <c r="C1732" s="50"/>
      <c r="D1732" s="50"/>
      <c r="E1732" s="50"/>
      <c r="F1732" s="50"/>
      <c r="G1732" s="50"/>
      <c r="H1732" s="50"/>
      <c r="I1732" s="50"/>
      <c r="J1732" s="50"/>
      <c r="K1732" s="50"/>
      <c r="L1732" s="50"/>
      <c r="M1732" s="50"/>
      <c r="N1732" s="50"/>
      <c r="O1732" s="50"/>
      <c r="P1732" s="50"/>
      <c r="Q1732" s="50"/>
      <c r="R1732" s="50"/>
      <c r="S1732" s="50"/>
      <c r="T1732" s="51"/>
      <c r="U1732" s="51"/>
      <c r="V1732" s="35"/>
    </row>
    <row r="1733" spans="1:22" x14ac:dyDescent="0.3">
      <c r="A1733" s="243" t="s">
        <v>15</v>
      </c>
      <c r="B1733" s="244"/>
      <c r="C1733" s="244"/>
      <c r="D1733" s="244"/>
      <c r="E1733" s="244"/>
      <c r="F1733" s="244"/>
      <c r="G1733" s="244"/>
      <c r="H1733" s="244"/>
      <c r="I1733" s="244"/>
      <c r="J1733" s="244"/>
      <c r="K1733" s="244"/>
      <c r="L1733" s="244"/>
      <c r="M1733" s="244"/>
      <c r="N1733" s="244"/>
      <c r="O1733" s="244"/>
      <c r="P1733" s="244"/>
      <c r="Q1733" s="244"/>
      <c r="R1733" s="244"/>
      <c r="S1733" s="244"/>
      <c r="T1733" s="244"/>
      <c r="U1733" s="244"/>
      <c r="V1733" s="245"/>
    </row>
    <row r="1734" spans="1:22" x14ac:dyDescent="0.3">
      <c r="A1734" s="233" t="s">
        <v>12</v>
      </c>
      <c r="B1734" s="234"/>
      <c r="C1734" s="234"/>
      <c r="D1734" s="234"/>
      <c r="E1734" s="234"/>
      <c r="F1734" s="234"/>
      <c r="G1734" s="234"/>
      <c r="H1734" s="234" t="s">
        <v>16</v>
      </c>
      <c r="I1734" s="234"/>
      <c r="J1734" s="234"/>
      <c r="K1734" s="234" t="s">
        <v>17</v>
      </c>
      <c r="L1734" s="234"/>
      <c r="M1734" s="234"/>
      <c r="N1734" s="234"/>
      <c r="O1734" s="234" t="s">
        <v>18</v>
      </c>
      <c r="P1734" s="234"/>
      <c r="Q1734" s="234"/>
      <c r="R1734" s="234" t="s">
        <v>19</v>
      </c>
      <c r="S1734" s="234"/>
      <c r="T1734" s="235" t="s">
        <v>20</v>
      </c>
      <c r="U1734" s="235"/>
      <c r="V1734" s="236"/>
    </row>
    <row r="1735" spans="1:22" x14ac:dyDescent="0.3">
      <c r="A1735" s="381"/>
      <c r="B1735" s="382"/>
      <c r="C1735" s="382"/>
      <c r="D1735" s="382"/>
      <c r="E1735" s="382"/>
      <c r="F1735" s="382"/>
      <c r="G1735" s="382"/>
      <c r="H1735" s="234"/>
      <c r="I1735" s="234"/>
      <c r="J1735" s="234"/>
      <c r="K1735" s="234"/>
      <c r="L1735" s="234"/>
      <c r="M1735" s="234"/>
      <c r="N1735" s="234"/>
      <c r="O1735" s="246"/>
      <c r="P1735" s="246"/>
      <c r="Q1735" s="246"/>
      <c r="R1735" s="279">
        <v>0.03</v>
      </c>
      <c r="S1735" s="258"/>
      <c r="T1735" s="235">
        <f>+T1756*R1735</f>
        <v>0</v>
      </c>
      <c r="U1735" s="235"/>
      <c r="V1735" s="236"/>
    </row>
    <row r="1736" spans="1:22" x14ac:dyDescent="0.3">
      <c r="A1736" s="233"/>
      <c r="B1736" s="234"/>
      <c r="C1736" s="234"/>
      <c r="D1736" s="234"/>
      <c r="E1736" s="234"/>
      <c r="F1736" s="234"/>
      <c r="G1736" s="234"/>
      <c r="H1736" s="234"/>
      <c r="I1736" s="234"/>
      <c r="J1736" s="234"/>
      <c r="K1736" s="234"/>
      <c r="L1736" s="234"/>
      <c r="M1736" s="234"/>
      <c r="N1736" s="234"/>
      <c r="O1736" s="246"/>
      <c r="P1736" s="246"/>
      <c r="Q1736" s="246"/>
      <c r="R1736" s="258"/>
      <c r="S1736" s="258"/>
      <c r="T1736" s="235"/>
      <c r="U1736" s="235"/>
      <c r="V1736" s="236"/>
    </row>
    <row r="1737" spans="1:22" x14ac:dyDescent="0.3">
      <c r="A1737" s="233"/>
      <c r="B1737" s="234"/>
      <c r="C1737" s="234"/>
      <c r="D1737" s="234"/>
      <c r="E1737" s="234"/>
      <c r="F1737" s="234"/>
      <c r="G1737" s="234"/>
      <c r="H1737" s="234"/>
      <c r="I1737" s="234"/>
      <c r="J1737" s="234"/>
      <c r="K1737" s="234"/>
      <c r="L1737" s="234"/>
      <c r="M1737" s="234"/>
      <c r="N1737" s="234"/>
      <c r="O1737" s="246"/>
      <c r="P1737" s="246"/>
      <c r="Q1737" s="246"/>
      <c r="R1737" s="258"/>
      <c r="S1737" s="258"/>
      <c r="T1737" s="235"/>
      <c r="U1737" s="235"/>
      <c r="V1737" s="236"/>
    </row>
    <row r="1738" spans="1:22" x14ac:dyDescent="0.3">
      <c r="A1738" s="233"/>
      <c r="B1738" s="234"/>
      <c r="C1738" s="234"/>
      <c r="D1738" s="234"/>
      <c r="E1738" s="234"/>
      <c r="F1738" s="234"/>
      <c r="G1738" s="234"/>
      <c r="H1738" s="234"/>
      <c r="I1738" s="234"/>
      <c r="J1738" s="234"/>
      <c r="K1738" s="234"/>
      <c r="L1738" s="234"/>
      <c r="M1738" s="234"/>
      <c r="N1738" s="234"/>
      <c r="O1738" s="246"/>
      <c r="P1738" s="246"/>
      <c r="Q1738" s="246"/>
      <c r="R1738" s="347"/>
      <c r="S1738" s="347"/>
      <c r="T1738" s="235"/>
      <c r="U1738" s="235"/>
      <c r="V1738" s="236"/>
    </row>
    <row r="1739" spans="1:22" x14ac:dyDescent="0.3">
      <c r="A1739" s="233"/>
      <c r="B1739" s="234"/>
      <c r="C1739" s="234"/>
      <c r="D1739" s="234"/>
      <c r="E1739" s="234"/>
      <c r="F1739" s="234"/>
      <c r="G1739" s="234"/>
      <c r="H1739" s="234"/>
      <c r="I1739" s="234"/>
      <c r="J1739" s="234"/>
      <c r="K1739" s="234"/>
      <c r="L1739" s="234"/>
      <c r="M1739" s="234"/>
      <c r="N1739" s="234"/>
      <c r="O1739" s="234"/>
      <c r="P1739" s="234"/>
      <c r="Q1739" s="234"/>
      <c r="R1739" s="234"/>
      <c r="S1739" s="234"/>
      <c r="T1739" s="235"/>
      <c r="U1739" s="235"/>
      <c r="V1739" s="236"/>
    </row>
    <row r="1740" spans="1:22" x14ac:dyDescent="0.3">
      <c r="A1740" s="237" t="s">
        <v>21</v>
      </c>
      <c r="B1740" s="238"/>
      <c r="C1740" s="238"/>
      <c r="D1740" s="238"/>
      <c r="E1740" s="238"/>
      <c r="F1740" s="238"/>
      <c r="G1740" s="238"/>
      <c r="H1740" s="238"/>
      <c r="I1740" s="238"/>
      <c r="J1740" s="238"/>
      <c r="K1740" s="238"/>
      <c r="L1740" s="238"/>
      <c r="M1740" s="238"/>
      <c r="N1740" s="238"/>
      <c r="O1740" s="238"/>
      <c r="P1740" s="238"/>
      <c r="Q1740" s="238"/>
      <c r="R1740" s="238"/>
      <c r="S1740" s="238"/>
      <c r="T1740" s="235">
        <f>+SUM(T1735:V1739)</f>
        <v>0</v>
      </c>
      <c r="U1740" s="235"/>
      <c r="V1740" s="236"/>
    </row>
    <row r="1741" spans="1:22" x14ac:dyDescent="0.3">
      <c r="A1741" s="12"/>
      <c r="B1741" s="13"/>
      <c r="C1741" s="13"/>
      <c r="D1741" s="13"/>
      <c r="E1741" s="13"/>
      <c r="F1741" s="13"/>
      <c r="G1741" s="13"/>
      <c r="H1741" s="13"/>
      <c r="I1741" s="13"/>
      <c r="J1741" s="13"/>
      <c r="K1741" s="13"/>
      <c r="L1741" s="13"/>
      <c r="M1741" s="13"/>
      <c r="N1741" s="13"/>
      <c r="O1741" s="13"/>
      <c r="P1741" s="13"/>
      <c r="Q1741" s="13"/>
      <c r="R1741" s="13"/>
      <c r="S1741" s="14"/>
      <c r="T1741" s="36"/>
      <c r="U1741" s="36"/>
      <c r="V1741" s="37"/>
    </row>
    <row r="1742" spans="1:22" x14ac:dyDescent="0.3">
      <c r="A1742" s="243" t="s">
        <v>22</v>
      </c>
      <c r="B1742" s="244"/>
      <c r="C1742" s="244"/>
      <c r="D1742" s="244"/>
      <c r="E1742" s="244"/>
      <c r="F1742" s="244"/>
      <c r="G1742" s="244"/>
      <c r="H1742" s="244"/>
      <c r="I1742" s="244"/>
      <c r="J1742" s="244"/>
      <c r="K1742" s="244"/>
      <c r="L1742" s="244"/>
      <c r="M1742" s="244"/>
      <c r="N1742" s="244"/>
      <c r="O1742" s="244"/>
      <c r="P1742" s="244"/>
      <c r="Q1742" s="244"/>
      <c r="R1742" s="244"/>
      <c r="S1742" s="244"/>
      <c r="T1742" s="244"/>
      <c r="U1742" s="244"/>
      <c r="V1742" s="245"/>
    </row>
    <row r="1743" spans="1:22" x14ac:dyDescent="0.3">
      <c r="A1743" s="259" t="s">
        <v>12</v>
      </c>
      <c r="B1743" s="260"/>
      <c r="C1743" s="260"/>
      <c r="D1743" s="260"/>
      <c r="E1743" s="260"/>
      <c r="F1743" s="260"/>
      <c r="G1743" s="260"/>
      <c r="H1743" s="260"/>
      <c r="I1743" s="260"/>
      <c r="J1743" s="260"/>
      <c r="K1743" s="260"/>
      <c r="L1743" s="260"/>
      <c r="M1743" s="260" t="s">
        <v>13</v>
      </c>
      <c r="N1743" s="260"/>
      <c r="O1743" s="260" t="s">
        <v>14</v>
      </c>
      <c r="P1743" s="260"/>
      <c r="Q1743" s="260" t="s">
        <v>23</v>
      </c>
      <c r="R1743" s="260"/>
      <c r="S1743" s="260"/>
      <c r="T1743" s="261" t="s">
        <v>24</v>
      </c>
      <c r="U1743" s="261"/>
      <c r="V1743" s="262"/>
    </row>
    <row r="1744" spans="1:22" ht="59.25" customHeight="1" x14ac:dyDescent="0.3">
      <c r="A1744" s="383" t="s">
        <v>208</v>
      </c>
      <c r="B1744" s="384"/>
      <c r="C1744" s="384"/>
      <c r="D1744" s="384"/>
      <c r="E1744" s="384"/>
      <c r="F1744" s="384"/>
      <c r="G1744" s="384"/>
      <c r="H1744" s="384"/>
      <c r="I1744" s="384"/>
      <c r="J1744" s="384"/>
      <c r="K1744" s="384"/>
      <c r="L1744" s="385"/>
      <c r="M1744" s="366" t="s">
        <v>168</v>
      </c>
      <c r="N1744" s="366"/>
      <c r="O1744" s="366">
        <v>1</v>
      </c>
      <c r="P1744" s="366"/>
      <c r="Q1744" s="367">
        <v>33173215.879999999</v>
      </c>
      <c r="R1744" s="368"/>
      <c r="S1744" s="369"/>
      <c r="T1744" s="367">
        <f>+Q1744*O1744</f>
        <v>33173215.879999999</v>
      </c>
      <c r="U1744" s="368"/>
      <c r="V1744" s="370"/>
    </row>
    <row r="1745" spans="1:22" x14ac:dyDescent="0.3">
      <c r="A1745" s="237" t="s">
        <v>21</v>
      </c>
      <c r="B1745" s="238"/>
      <c r="C1745" s="238"/>
      <c r="D1745" s="238"/>
      <c r="E1745" s="238"/>
      <c r="F1745" s="238"/>
      <c r="G1745" s="238"/>
      <c r="H1745" s="238"/>
      <c r="I1745" s="238"/>
      <c r="J1745" s="238"/>
      <c r="K1745" s="238"/>
      <c r="L1745" s="238"/>
      <c r="M1745" s="238"/>
      <c r="N1745" s="238"/>
      <c r="O1745" s="238"/>
      <c r="P1745" s="238"/>
      <c r="Q1745" s="238"/>
      <c r="R1745" s="238"/>
      <c r="S1745" s="238"/>
      <c r="T1745" s="235">
        <f>+SUM(T1744:V1744)</f>
        <v>33173215.879999999</v>
      </c>
      <c r="U1745" s="235"/>
      <c r="V1745" s="236"/>
    </row>
    <row r="1746" spans="1:22" x14ac:dyDescent="0.3">
      <c r="A1746" s="15"/>
      <c r="B1746" s="16"/>
      <c r="C1746" s="16"/>
      <c r="D1746" s="16"/>
      <c r="E1746" s="16"/>
      <c r="F1746" s="16"/>
      <c r="G1746" s="16"/>
      <c r="H1746" s="16"/>
      <c r="I1746" s="16"/>
      <c r="J1746" s="16"/>
      <c r="K1746" s="16"/>
      <c r="L1746" s="16"/>
      <c r="M1746" s="16"/>
      <c r="N1746" s="16"/>
      <c r="O1746" s="16"/>
      <c r="P1746" s="16"/>
      <c r="Q1746" s="16"/>
      <c r="R1746" s="16"/>
      <c r="S1746" s="14"/>
      <c r="T1746" s="36"/>
      <c r="U1746" s="36"/>
      <c r="V1746" s="37"/>
    </row>
    <row r="1747" spans="1:22" x14ac:dyDescent="0.3">
      <c r="A1747" s="243" t="s">
        <v>25</v>
      </c>
      <c r="B1747" s="244"/>
      <c r="C1747" s="244"/>
      <c r="D1747" s="244"/>
      <c r="E1747" s="244"/>
      <c r="F1747" s="244"/>
      <c r="G1747" s="244"/>
      <c r="H1747" s="244"/>
      <c r="I1747" s="244"/>
      <c r="J1747" s="244"/>
      <c r="K1747" s="244"/>
      <c r="L1747" s="244"/>
      <c r="M1747" s="244"/>
      <c r="N1747" s="244"/>
      <c r="O1747" s="244"/>
      <c r="P1747" s="244"/>
      <c r="Q1747" s="244"/>
      <c r="R1747" s="244"/>
      <c r="S1747" s="244"/>
      <c r="T1747" s="244"/>
      <c r="U1747" s="244"/>
      <c r="V1747" s="245"/>
    </row>
    <row r="1748" spans="1:22" x14ac:dyDescent="0.3">
      <c r="A1748" s="233" t="s">
        <v>26</v>
      </c>
      <c r="B1748" s="234"/>
      <c r="C1748" s="234"/>
      <c r="D1748" s="234"/>
      <c r="E1748" s="234"/>
      <c r="F1748" s="234"/>
      <c r="G1748" s="234"/>
      <c r="H1748" s="234"/>
      <c r="I1748" s="234"/>
      <c r="J1748" s="234"/>
      <c r="K1748" s="234" t="s">
        <v>27</v>
      </c>
      <c r="L1748" s="234"/>
      <c r="M1748" s="234" t="s">
        <v>28</v>
      </c>
      <c r="N1748" s="234"/>
      <c r="O1748" s="234" t="s">
        <v>29</v>
      </c>
      <c r="P1748" s="234"/>
      <c r="Q1748" s="234"/>
      <c r="R1748" s="234" t="s">
        <v>30</v>
      </c>
      <c r="S1748" s="234"/>
      <c r="T1748" s="235" t="s">
        <v>20</v>
      </c>
      <c r="U1748" s="235"/>
      <c r="V1748" s="236"/>
    </row>
    <row r="1749" spans="1:22" x14ac:dyDescent="0.3">
      <c r="A1749" s="233" t="s">
        <v>212</v>
      </c>
      <c r="B1749" s="234"/>
      <c r="C1749" s="234"/>
      <c r="D1749" s="234"/>
      <c r="E1749" s="234"/>
      <c r="F1749" s="234"/>
      <c r="G1749" s="234"/>
      <c r="H1749" s="234"/>
      <c r="I1749" s="234"/>
      <c r="J1749" s="234"/>
      <c r="K1749" s="234"/>
      <c r="L1749" s="234"/>
      <c r="M1749" s="234"/>
      <c r="N1749" s="234"/>
      <c r="O1749" s="234"/>
      <c r="P1749" s="234"/>
      <c r="Q1749" s="234"/>
      <c r="R1749" s="234"/>
      <c r="S1749" s="234"/>
      <c r="T1749" s="235">
        <v>800000</v>
      </c>
      <c r="U1749" s="235"/>
      <c r="V1749" s="236"/>
    </row>
    <row r="1750" spans="1:22" x14ac:dyDescent="0.3">
      <c r="A1750" s="233"/>
      <c r="B1750" s="234"/>
      <c r="C1750" s="234"/>
      <c r="D1750" s="234"/>
      <c r="E1750" s="234"/>
      <c r="F1750" s="234"/>
      <c r="G1750" s="234"/>
      <c r="H1750" s="234"/>
      <c r="I1750" s="234"/>
      <c r="J1750" s="234"/>
      <c r="K1750" s="234"/>
      <c r="L1750" s="234"/>
      <c r="M1750" s="234"/>
      <c r="N1750" s="234"/>
      <c r="O1750" s="234"/>
      <c r="P1750" s="234"/>
      <c r="Q1750" s="234"/>
      <c r="R1750" s="234"/>
      <c r="S1750" s="234"/>
      <c r="T1750" s="235"/>
      <c r="U1750" s="235"/>
      <c r="V1750" s="236"/>
    </row>
    <row r="1751" spans="1:22" x14ac:dyDescent="0.3">
      <c r="A1751" s="233"/>
      <c r="B1751" s="234"/>
      <c r="C1751" s="234"/>
      <c r="D1751" s="234"/>
      <c r="E1751" s="234"/>
      <c r="F1751" s="234"/>
      <c r="G1751" s="234"/>
      <c r="H1751" s="234"/>
      <c r="I1751" s="234"/>
      <c r="J1751" s="234"/>
      <c r="K1751" s="234"/>
      <c r="L1751" s="234"/>
      <c r="M1751" s="234"/>
      <c r="N1751" s="234"/>
      <c r="O1751" s="234"/>
      <c r="P1751" s="234"/>
      <c r="Q1751" s="234"/>
      <c r="R1751" s="234"/>
      <c r="S1751" s="234"/>
      <c r="T1751" s="235"/>
      <c r="U1751" s="235"/>
      <c r="V1751" s="236"/>
    </row>
    <row r="1752" spans="1:22" x14ac:dyDescent="0.3">
      <c r="A1752" s="237" t="s">
        <v>21</v>
      </c>
      <c r="B1752" s="238"/>
      <c r="C1752" s="238"/>
      <c r="D1752" s="238"/>
      <c r="E1752" s="238"/>
      <c r="F1752" s="238"/>
      <c r="G1752" s="238"/>
      <c r="H1752" s="238"/>
      <c r="I1752" s="238"/>
      <c r="J1752" s="238"/>
      <c r="K1752" s="238"/>
      <c r="L1752" s="238"/>
      <c r="M1752" s="238"/>
      <c r="N1752" s="238"/>
      <c r="O1752" s="238"/>
      <c r="P1752" s="238"/>
      <c r="Q1752" s="238"/>
      <c r="R1752" s="238"/>
      <c r="S1752" s="238"/>
      <c r="T1752" s="235">
        <f>+T1749</f>
        <v>800000</v>
      </c>
      <c r="U1752" s="235"/>
      <c r="V1752" s="236"/>
    </row>
    <row r="1753" spans="1:22" x14ac:dyDescent="0.3">
      <c r="A1753" s="12"/>
      <c r="B1753" s="13"/>
      <c r="C1753" s="13"/>
      <c r="D1753" s="13"/>
      <c r="E1753" s="13"/>
      <c r="F1753" s="13"/>
      <c r="G1753" s="13"/>
      <c r="H1753" s="13"/>
      <c r="I1753" s="13"/>
      <c r="J1753" s="13"/>
      <c r="K1753" s="13"/>
      <c r="L1753" s="13"/>
      <c r="M1753" s="13"/>
      <c r="N1753" s="13"/>
      <c r="O1753" s="13"/>
      <c r="P1753" s="13"/>
      <c r="Q1753" s="13"/>
      <c r="R1753" s="13"/>
      <c r="S1753" s="14"/>
      <c r="T1753" s="36"/>
      <c r="U1753" s="36"/>
      <c r="V1753" s="37"/>
    </row>
    <row r="1754" spans="1:22" x14ac:dyDescent="0.3">
      <c r="A1754" s="243" t="s">
        <v>31</v>
      </c>
      <c r="B1754" s="244"/>
      <c r="C1754" s="244"/>
      <c r="D1754" s="244"/>
      <c r="E1754" s="244"/>
      <c r="F1754" s="244"/>
      <c r="G1754" s="244"/>
      <c r="H1754" s="244"/>
      <c r="I1754" s="244"/>
      <c r="J1754" s="244"/>
      <c r="K1754" s="244"/>
      <c r="L1754" s="244"/>
      <c r="M1754" s="244"/>
      <c r="N1754" s="244"/>
      <c r="O1754" s="244"/>
      <c r="P1754" s="244"/>
      <c r="Q1754" s="244"/>
      <c r="R1754" s="244"/>
      <c r="S1754" s="244"/>
      <c r="T1754" s="244"/>
      <c r="U1754" s="244"/>
      <c r="V1754" s="245"/>
    </row>
    <row r="1755" spans="1:22" x14ac:dyDescent="0.3">
      <c r="A1755" s="233" t="s">
        <v>32</v>
      </c>
      <c r="B1755" s="234"/>
      <c r="C1755" s="234"/>
      <c r="D1755" s="234"/>
      <c r="E1755" s="234"/>
      <c r="F1755" s="234"/>
      <c r="G1755" s="234"/>
      <c r="H1755" s="234"/>
      <c r="I1755" s="234"/>
      <c r="J1755" s="234" t="s">
        <v>33</v>
      </c>
      <c r="K1755" s="234"/>
      <c r="L1755" s="234" t="s">
        <v>34</v>
      </c>
      <c r="M1755" s="234"/>
      <c r="N1755" s="234" t="s">
        <v>54</v>
      </c>
      <c r="O1755" s="234"/>
      <c r="P1755" s="234"/>
      <c r="Q1755" s="234" t="s">
        <v>19</v>
      </c>
      <c r="R1755" s="234"/>
      <c r="S1755" s="234"/>
      <c r="T1755" s="235" t="s">
        <v>20</v>
      </c>
      <c r="U1755" s="235"/>
      <c r="V1755" s="236"/>
    </row>
    <row r="1756" spans="1:22" x14ac:dyDescent="0.3">
      <c r="A1756" s="233"/>
      <c r="B1756" s="234"/>
      <c r="C1756" s="234"/>
      <c r="D1756" s="234"/>
      <c r="E1756" s="234"/>
      <c r="F1756" s="234"/>
      <c r="G1756" s="234"/>
      <c r="H1756" s="234"/>
      <c r="I1756" s="234"/>
      <c r="J1756" s="246"/>
      <c r="K1756" s="246"/>
      <c r="L1756" s="234"/>
      <c r="M1756" s="234"/>
      <c r="N1756" s="235"/>
      <c r="O1756" s="235"/>
      <c r="P1756" s="235"/>
      <c r="Q1756" s="234"/>
      <c r="R1756" s="234"/>
      <c r="S1756" s="234"/>
      <c r="T1756" s="235"/>
      <c r="U1756" s="235"/>
      <c r="V1756" s="236"/>
    </row>
    <row r="1757" spans="1:22" x14ac:dyDescent="0.3">
      <c r="A1757" s="233"/>
      <c r="B1757" s="234"/>
      <c r="C1757" s="234"/>
      <c r="D1757" s="234"/>
      <c r="E1757" s="234"/>
      <c r="F1757" s="234"/>
      <c r="G1757" s="234"/>
      <c r="H1757" s="234"/>
      <c r="I1757" s="234"/>
      <c r="J1757" s="234"/>
      <c r="K1757" s="234"/>
      <c r="L1757" s="234"/>
      <c r="M1757" s="234"/>
      <c r="N1757" s="234"/>
      <c r="O1757" s="234"/>
      <c r="P1757" s="234"/>
      <c r="Q1757" s="234"/>
      <c r="R1757" s="234"/>
      <c r="S1757" s="234"/>
      <c r="T1757" s="235"/>
      <c r="U1757" s="235"/>
      <c r="V1757" s="236"/>
    </row>
    <row r="1758" spans="1:22" x14ac:dyDescent="0.3">
      <c r="A1758" s="233"/>
      <c r="B1758" s="234"/>
      <c r="C1758" s="234"/>
      <c r="D1758" s="234"/>
      <c r="E1758" s="234"/>
      <c r="F1758" s="234"/>
      <c r="G1758" s="234"/>
      <c r="H1758" s="234"/>
      <c r="I1758" s="234"/>
      <c r="J1758" s="234"/>
      <c r="K1758" s="234"/>
      <c r="L1758" s="234"/>
      <c r="M1758" s="234"/>
      <c r="N1758" s="234"/>
      <c r="O1758" s="234"/>
      <c r="P1758" s="234"/>
      <c r="Q1758" s="234"/>
      <c r="R1758" s="234"/>
      <c r="S1758" s="234"/>
      <c r="T1758" s="235"/>
      <c r="U1758" s="235"/>
      <c r="V1758" s="236"/>
    </row>
    <row r="1759" spans="1:22" x14ac:dyDescent="0.3">
      <c r="A1759" s="237" t="s">
        <v>21</v>
      </c>
      <c r="B1759" s="238"/>
      <c r="C1759" s="238"/>
      <c r="D1759" s="238"/>
      <c r="E1759" s="238"/>
      <c r="F1759" s="238"/>
      <c r="G1759" s="238"/>
      <c r="H1759" s="238"/>
      <c r="I1759" s="238"/>
      <c r="J1759" s="238"/>
      <c r="K1759" s="238"/>
      <c r="L1759" s="238"/>
      <c r="M1759" s="238"/>
      <c r="N1759" s="238"/>
      <c r="O1759" s="238"/>
      <c r="P1759" s="238"/>
      <c r="Q1759" s="238"/>
      <c r="R1759" s="238"/>
      <c r="S1759" s="238"/>
      <c r="T1759" s="235">
        <f>+T1756</f>
        <v>0</v>
      </c>
      <c r="U1759" s="235"/>
      <c r="V1759" s="236"/>
    </row>
    <row r="1760" spans="1:22" ht="14.5" x14ac:dyDescent="0.35">
      <c r="A1760" s="239" t="s">
        <v>35</v>
      </c>
      <c r="B1760" s="240"/>
      <c r="C1760" s="240"/>
      <c r="D1760" s="240"/>
      <c r="E1760" s="240"/>
      <c r="F1760" s="240"/>
      <c r="G1760" s="240"/>
      <c r="H1760" s="240"/>
      <c r="I1760" s="240"/>
      <c r="J1760" s="240"/>
      <c r="K1760" s="240"/>
      <c r="L1760" s="240"/>
      <c r="M1760" s="240"/>
      <c r="N1760" s="240"/>
      <c r="O1760" s="240"/>
      <c r="P1760" s="240"/>
      <c r="Q1760" s="240"/>
      <c r="R1760" s="240"/>
      <c r="S1760" s="240"/>
      <c r="T1760" s="241">
        <f>ROUND(T1759+T1752+T1745+T1740,0)</f>
        <v>33973216</v>
      </c>
      <c r="U1760" s="241"/>
      <c r="V1760" s="242"/>
    </row>
    <row r="1761" spans="1:25" ht="14.5" x14ac:dyDescent="0.35">
      <c r="A1761" s="19" t="s">
        <v>36</v>
      </c>
      <c r="B1761" s="44">
        <f>+'CARGA PRESTACIONAL'!$E$40</f>
        <v>0.26950000000000002</v>
      </c>
      <c r="C1761" s="20"/>
      <c r="D1761" s="21"/>
      <c r="E1761" s="22"/>
      <c r="F1761" s="20"/>
      <c r="G1761" s="20"/>
      <c r="H1761" s="20"/>
      <c r="I1761" s="20"/>
      <c r="J1761" s="20"/>
      <c r="K1761" s="20"/>
      <c r="L1761" s="20"/>
      <c r="M1761" s="21"/>
      <c r="N1761" s="23"/>
      <c r="O1761" s="23"/>
      <c r="P1761" s="23"/>
      <c r="Q1761" s="23"/>
      <c r="R1761" s="23"/>
      <c r="S1761" s="23" t="s">
        <v>37</v>
      </c>
      <c r="T1761" s="241">
        <f>+T1760*B1761</f>
        <v>9155781.7120000012</v>
      </c>
      <c r="U1761" s="241"/>
      <c r="V1761" s="242"/>
    </row>
    <row r="1762" spans="1:25" ht="14.5" x14ac:dyDescent="0.35">
      <c r="A1762" s="226" t="s">
        <v>38</v>
      </c>
      <c r="B1762" s="227"/>
      <c r="C1762" s="227"/>
      <c r="D1762" s="227"/>
      <c r="E1762" s="227"/>
      <c r="F1762" s="227"/>
      <c r="G1762" s="227"/>
      <c r="H1762" s="227"/>
      <c r="I1762" s="227"/>
      <c r="J1762" s="227"/>
      <c r="K1762" s="227"/>
      <c r="L1762" s="227"/>
      <c r="M1762" s="227"/>
      <c r="N1762" s="227"/>
      <c r="O1762" s="227"/>
      <c r="P1762" s="227"/>
      <c r="Q1762" s="227"/>
      <c r="R1762" s="227"/>
      <c r="S1762" s="227"/>
      <c r="T1762" s="228">
        <f>+T1761+T1760</f>
        <v>43128997.711999997</v>
      </c>
      <c r="U1762" s="228"/>
      <c r="V1762" s="229"/>
    </row>
    <row r="1763" spans="1:25" ht="14.5" x14ac:dyDescent="0.35">
      <c r="A1763" s="226" t="s">
        <v>39</v>
      </c>
      <c r="B1763" s="227"/>
      <c r="C1763" s="227"/>
      <c r="D1763" s="227"/>
      <c r="E1763" s="227"/>
      <c r="F1763" s="227"/>
      <c r="G1763" s="227"/>
      <c r="H1763" s="227"/>
      <c r="I1763" s="227"/>
      <c r="J1763" s="227"/>
      <c r="K1763" s="227"/>
      <c r="L1763" s="227"/>
      <c r="M1763" s="227"/>
      <c r="N1763" s="227"/>
      <c r="O1763" s="227"/>
      <c r="P1763" s="227"/>
      <c r="Q1763" s="227"/>
      <c r="R1763" s="227"/>
      <c r="S1763" s="227"/>
      <c r="T1763" s="228">
        <f>ROUND(T1762*T1731,0)</f>
        <v>43128998</v>
      </c>
      <c r="U1763" s="228"/>
      <c r="V1763" s="229"/>
    </row>
    <row r="1764" spans="1:25" ht="14.5" x14ac:dyDescent="0.35">
      <c r="A1764" s="24"/>
      <c r="B1764" s="52"/>
      <c r="C1764" s="52"/>
      <c r="D1764" s="52"/>
      <c r="E1764" s="52"/>
      <c r="F1764" s="52"/>
      <c r="G1764" s="52"/>
      <c r="H1764" s="52"/>
      <c r="I1764" s="52"/>
      <c r="J1764" s="52"/>
      <c r="K1764" s="52"/>
      <c r="L1764" s="52"/>
      <c r="M1764" s="52"/>
      <c r="N1764" s="52"/>
      <c r="O1764" s="52"/>
      <c r="P1764" s="52"/>
      <c r="Q1764" s="52"/>
      <c r="R1764" s="52"/>
      <c r="S1764" s="52"/>
      <c r="T1764" s="53"/>
      <c r="U1764" s="53"/>
      <c r="V1764" s="38"/>
    </row>
    <row r="1765" spans="1:25" ht="24" customHeight="1" x14ac:dyDescent="0.3">
      <c r="A1765" s="230" t="s">
        <v>348</v>
      </c>
      <c r="B1765" s="231"/>
      <c r="C1765" s="231"/>
      <c r="D1765" s="231"/>
      <c r="E1765" s="231"/>
      <c r="F1765" s="231"/>
      <c r="G1765" s="231"/>
      <c r="H1765" s="231"/>
      <c r="I1765" s="231"/>
      <c r="J1765" s="231"/>
      <c r="K1765" s="231"/>
      <c r="L1765" s="231"/>
      <c r="M1765" s="231"/>
      <c r="N1765" s="231"/>
      <c r="O1765" s="231"/>
      <c r="P1765" s="231"/>
      <c r="Q1765" s="231"/>
      <c r="R1765" s="231"/>
      <c r="S1765" s="231"/>
      <c r="T1765" s="231"/>
      <c r="U1765" s="231"/>
      <c r="V1765" s="232"/>
      <c r="W1765" s="7"/>
      <c r="X1765" s="7"/>
      <c r="Y1765" s="46"/>
    </row>
    <row r="1766" spans="1:25" x14ac:dyDescent="0.3">
      <c r="A1766" s="25"/>
      <c r="B1766" s="26"/>
      <c r="C1766" s="26"/>
      <c r="D1766" s="26"/>
      <c r="E1766" s="26"/>
      <c r="F1766" s="26"/>
      <c r="G1766" s="26"/>
      <c r="H1766" s="26"/>
      <c r="I1766" s="26"/>
      <c r="J1766" s="26"/>
      <c r="K1766" s="26"/>
      <c r="L1766" s="26"/>
      <c r="M1766" s="26"/>
      <c r="N1766" s="26"/>
      <c r="O1766" s="26"/>
      <c r="P1766" s="26"/>
      <c r="Q1766" s="26"/>
      <c r="R1766" s="26"/>
      <c r="S1766" s="27"/>
      <c r="T1766" s="54"/>
      <c r="U1766" s="54"/>
      <c r="V1766" s="40"/>
      <c r="W1766" s="7"/>
      <c r="X1766" s="7"/>
      <c r="Y1766" s="7"/>
    </row>
    <row r="1767" spans="1:25" ht="22.5" customHeight="1" x14ac:dyDescent="0.3">
      <c r="A1767" s="25"/>
      <c r="B1767" s="26"/>
      <c r="C1767" s="26"/>
      <c r="D1767" s="55"/>
      <c r="E1767" s="28" t="s">
        <v>40</v>
      </c>
      <c r="F1767" s="29"/>
      <c r="G1767" s="29"/>
      <c r="H1767" s="29"/>
      <c r="I1767" s="29"/>
      <c r="J1767" s="29"/>
      <c r="K1767" s="29"/>
      <c r="L1767" s="29"/>
      <c r="M1767" s="30"/>
      <c r="N1767" s="56"/>
      <c r="O1767" s="56"/>
      <c r="P1767" s="26"/>
      <c r="Q1767" s="26"/>
      <c r="R1767" s="26"/>
      <c r="S1767" s="27"/>
      <c r="T1767" s="54"/>
      <c r="U1767" s="54"/>
      <c r="V1767" s="40"/>
      <c r="W1767" s="7"/>
      <c r="X1767" s="7"/>
      <c r="Y1767" s="47"/>
    </row>
    <row r="1768" spans="1:25" x14ac:dyDescent="0.3">
      <c r="A1768" s="25"/>
      <c r="B1768" s="26"/>
      <c r="C1768" s="26"/>
      <c r="D1768" s="55"/>
      <c r="E1768" s="57"/>
      <c r="F1768" s="58"/>
      <c r="G1768" s="156" t="s">
        <v>344</v>
      </c>
      <c r="H1768" s="156"/>
      <c r="I1768" s="156"/>
      <c r="J1768" s="156"/>
      <c r="K1768" s="58"/>
      <c r="L1768" s="58"/>
      <c r="M1768" s="56"/>
      <c r="N1768" s="56"/>
      <c r="O1768" s="56"/>
      <c r="P1768" s="26"/>
      <c r="Q1768" s="26"/>
      <c r="R1768" s="26"/>
      <c r="S1768" s="27"/>
      <c r="T1768" s="54"/>
      <c r="U1768" s="54"/>
      <c r="V1768" s="40"/>
      <c r="W1768" s="7"/>
      <c r="X1768" s="7"/>
      <c r="Y1768" s="7"/>
    </row>
    <row r="1769" spans="1:25" x14ac:dyDescent="0.3">
      <c r="A1769" s="25"/>
      <c r="B1769" s="26"/>
      <c r="C1769" s="26"/>
      <c r="D1769" s="26"/>
      <c r="E1769" s="225" t="s">
        <v>349</v>
      </c>
      <c r="F1769" s="225"/>
      <c r="G1769" s="225"/>
      <c r="H1769" s="225"/>
      <c r="I1769" s="225"/>
      <c r="J1769" s="225"/>
      <c r="K1769" s="225"/>
      <c r="L1769" s="225"/>
      <c r="M1769" s="225"/>
      <c r="N1769" s="31"/>
      <c r="O1769" s="31"/>
      <c r="P1769" s="26"/>
      <c r="Q1769" s="26"/>
      <c r="R1769" s="26"/>
      <c r="S1769" s="27"/>
      <c r="T1769" s="54"/>
      <c r="U1769" s="54"/>
      <c r="V1769" s="40"/>
      <c r="W1769" s="7"/>
      <c r="X1769" s="7"/>
      <c r="Y1769" s="7"/>
    </row>
    <row r="1770" spans="1:25" ht="13.5" thickBot="1" x14ac:dyDescent="0.35">
      <c r="A1770" s="59"/>
      <c r="B1770" s="60"/>
      <c r="C1770" s="32"/>
      <c r="D1770" s="32"/>
      <c r="E1770" s="32"/>
      <c r="F1770" s="61"/>
      <c r="G1770" s="61"/>
      <c r="H1770" s="61"/>
      <c r="I1770" s="61"/>
      <c r="J1770" s="61"/>
      <c r="K1770" s="61"/>
      <c r="L1770" s="32"/>
      <c r="M1770" s="32"/>
      <c r="N1770" s="32"/>
      <c r="O1770" s="32"/>
      <c r="P1770" s="32"/>
      <c r="Q1770" s="32"/>
      <c r="R1770" s="32"/>
      <c r="S1770" s="32"/>
      <c r="T1770" s="62"/>
      <c r="U1770" s="62"/>
      <c r="V1770" s="42"/>
    </row>
    <row r="1771" spans="1:25" ht="13.5" thickBot="1" x14ac:dyDescent="0.35"/>
    <row r="1772" spans="1:25" x14ac:dyDescent="0.3">
      <c r="A1772" s="280"/>
      <c r="B1772" s="281"/>
      <c r="C1772" s="281"/>
      <c r="D1772" s="282"/>
      <c r="E1772" s="289" t="s">
        <v>0</v>
      </c>
      <c r="F1772" s="290"/>
      <c r="G1772" s="290"/>
      <c r="H1772" s="290"/>
      <c r="I1772" s="290"/>
      <c r="J1772" s="290"/>
      <c r="K1772" s="290"/>
      <c r="L1772" s="290"/>
      <c r="M1772" s="290"/>
      <c r="N1772" s="290"/>
      <c r="O1772" s="290"/>
      <c r="P1772" s="290"/>
      <c r="Q1772" s="290"/>
      <c r="R1772" s="290"/>
      <c r="S1772" s="291"/>
      <c r="T1772" s="295" t="s">
        <v>41</v>
      </c>
      <c r="U1772" s="296"/>
      <c r="V1772" s="297"/>
    </row>
    <row r="1773" spans="1:25" ht="21" customHeight="1" thickBot="1" x14ac:dyDescent="0.35">
      <c r="A1773" s="283"/>
      <c r="B1773" s="284"/>
      <c r="C1773" s="284"/>
      <c r="D1773" s="285"/>
      <c r="E1773" s="292"/>
      <c r="F1773" s="293"/>
      <c r="G1773" s="293"/>
      <c r="H1773" s="293"/>
      <c r="I1773" s="293"/>
      <c r="J1773" s="293"/>
      <c r="K1773" s="293"/>
      <c r="L1773" s="293"/>
      <c r="M1773" s="293"/>
      <c r="N1773" s="293"/>
      <c r="O1773" s="293"/>
      <c r="P1773" s="293"/>
      <c r="Q1773" s="293"/>
      <c r="R1773" s="293"/>
      <c r="S1773" s="294"/>
      <c r="T1773" s="298"/>
      <c r="U1773" s="299"/>
      <c r="V1773" s="300"/>
    </row>
    <row r="1774" spans="1:25" ht="15" thickBot="1" x14ac:dyDescent="0.4">
      <c r="A1774" s="283"/>
      <c r="B1774" s="284"/>
      <c r="C1774" s="284"/>
      <c r="D1774" s="285"/>
      <c r="E1774" s="301"/>
      <c r="F1774" s="302"/>
      <c r="G1774" s="302"/>
      <c r="H1774" s="302"/>
      <c r="I1774" s="302"/>
      <c r="J1774" s="302"/>
      <c r="K1774" s="302"/>
      <c r="L1774" s="302"/>
      <c r="M1774" s="302"/>
      <c r="N1774" s="302"/>
      <c r="O1774" s="302"/>
      <c r="P1774" s="302"/>
      <c r="Q1774" s="302"/>
      <c r="R1774" s="302"/>
      <c r="S1774" s="302"/>
      <c r="T1774" s="302"/>
      <c r="U1774" s="302"/>
      <c r="V1774" s="303"/>
    </row>
    <row r="1775" spans="1:25" ht="15" thickBot="1" x14ac:dyDescent="0.35">
      <c r="A1775" s="283"/>
      <c r="B1775" s="284"/>
      <c r="C1775" s="284"/>
      <c r="D1775" s="285"/>
      <c r="E1775" s="304" t="s">
        <v>360</v>
      </c>
      <c r="F1775" s="305"/>
      <c r="G1775" s="305"/>
      <c r="H1775" s="305"/>
      <c r="I1775" s="305"/>
      <c r="J1775" s="305"/>
      <c r="K1775" s="305"/>
      <c r="L1775" s="305"/>
      <c r="M1775" s="305"/>
      <c r="N1775" s="305"/>
      <c r="O1775" s="305"/>
      <c r="P1775" s="305"/>
      <c r="Q1775" s="305"/>
      <c r="R1775" s="305"/>
      <c r="S1775" s="305"/>
      <c r="T1775" s="305"/>
      <c r="U1775" s="305"/>
      <c r="V1775" s="306"/>
    </row>
    <row r="1776" spans="1:25" ht="15" thickBot="1" x14ac:dyDescent="0.35">
      <c r="A1776" s="286"/>
      <c r="B1776" s="287"/>
      <c r="C1776" s="287"/>
      <c r="D1776" s="288"/>
      <c r="E1776" s="307"/>
      <c r="F1776" s="308"/>
      <c r="G1776" s="308"/>
      <c r="H1776" s="308"/>
      <c r="I1776" s="308"/>
      <c r="J1776" s="308"/>
      <c r="K1776" s="308"/>
      <c r="L1776" s="308"/>
      <c r="M1776" s="308"/>
      <c r="N1776" s="308"/>
      <c r="O1776" s="308"/>
      <c r="P1776" s="308"/>
      <c r="Q1776" s="308"/>
      <c r="R1776" s="308"/>
      <c r="S1776" s="308"/>
      <c r="T1776" s="308"/>
      <c r="U1776" s="308"/>
      <c r="V1776" s="309"/>
    </row>
    <row r="1777" spans="1:22" ht="14.5" x14ac:dyDescent="0.35">
      <c r="A1777" s="310" t="s">
        <v>1</v>
      </c>
      <c r="B1777" s="311"/>
      <c r="C1777" s="311"/>
      <c r="D1777" s="311"/>
      <c r="E1777" s="311"/>
      <c r="F1777" s="311"/>
      <c r="G1777" s="311"/>
      <c r="H1777" s="311"/>
      <c r="I1777" s="311"/>
      <c r="J1777" s="311"/>
      <c r="K1777" s="311"/>
      <c r="L1777" s="311"/>
      <c r="M1777" s="311"/>
      <c r="N1777" s="311"/>
      <c r="O1777" s="311"/>
      <c r="P1777" s="311"/>
      <c r="Q1777" s="311"/>
      <c r="R1777" s="311"/>
      <c r="S1777" s="311"/>
      <c r="T1777" s="311"/>
      <c r="U1777" s="311"/>
      <c r="V1777" s="312"/>
    </row>
    <row r="1778" spans="1:22" x14ac:dyDescent="0.3">
      <c r="A1778" s="313" t="s">
        <v>2</v>
      </c>
      <c r="B1778" s="314"/>
      <c r="C1778" s="314"/>
      <c r="D1778" s="314"/>
      <c r="E1778" s="5" t="s">
        <v>3</v>
      </c>
      <c r="F1778" s="6"/>
      <c r="G1778" s="6"/>
      <c r="H1778" s="6"/>
      <c r="I1778" s="6"/>
      <c r="J1778" s="315" t="s">
        <v>4</v>
      </c>
      <c r="K1778" s="315"/>
      <c r="L1778" s="315"/>
      <c r="M1778" s="315"/>
      <c r="N1778" s="315"/>
      <c r="O1778" s="315"/>
      <c r="P1778" s="315" t="s">
        <v>5</v>
      </c>
      <c r="Q1778" s="315"/>
      <c r="R1778" s="315"/>
      <c r="S1778" s="315"/>
      <c r="T1778" s="315"/>
      <c r="U1778" s="315"/>
      <c r="V1778" s="316"/>
    </row>
    <row r="1779" spans="1:22" ht="39" customHeight="1" x14ac:dyDescent="0.3">
      <c r="A1779" s="317" t="s">
        <v>6</v>
      </c>
      <c r="B1779" s="318"/>
      <c r="C1779" s="318"/>
      <c r="D1779" s="319"/>
      <c r="E1779" s="320" t="s">
        <v>359</v>
      </c>
      <c r="F1779" s="320"/>
      <c r="G1779" s="320"/>
      <c r="H1779" s="320"/>
      <c r="I1779" s="320"/>
      <c r="J1779" s="320"/>
      <c r="K1779" s="320"/>
      <c r="L1779" s="320"/>
      <c r="M1779" s="320"/>
      <c r="N1779" s="320"/>
      <c r="O1779" s="320"/>
      <c r="P1779" s="320"/>
      <c r="Q1779" s="320"/>
      <c r="R1779" s="320"/>
      <c r="S1779" s="320"/>
      <c r="T1779" s="320"/>
      <c r="U1779" s="320"/>
      <c r="V1779" s="321"/>
    </row>
    <row r="1780" spans="1:22" x14ac:dyDescent="0.3">
      <c r="A1780" s="322" t="s">
        <v>7</v>
      </c>
      <c r="B1780" s="323"/>
      <c r="C1780" s="323"/>
      <c r="D1780" s="323"/>
      <c r="E1780" s="324"/>
      <c r="F1780" s="324"/>
      <c r="G1780" s="324"/>
      <c r="H1780" s="324"/>
      <c r="I1780" s="324"/>
      <c r="J1780" s="324"/>
      <c r="K1780" s="324"/>
      <c r="L1780" s="324"/>
      <c r="M1780" s="324"/>
      <c r="N1780" s="324"/>
      <c r="O1780" s="324"/>
      <c r="P1780" s="324"/>
      <c r="Q1780" s="324"/>
      <c r="R1780" s="324"/>
      <c r="S1780" s="324"/>
      <c r="T1780" s="324"/>
      <c r="U1780" s="324"/>
      <c r="V1780" s="325"/>
    </row>
    <row r="1781" spans="1:22" x14ac:dyDescent="0.3">
      <c r="A1781" s="322" t="s">
        <v>8</v>
      </c>
      <c r="B1781" s="323"/>
      <c r="C1781" s="323"/>
      <c r="D1781" s="323"/>
      <c r="E1781" s="324"/>
      <c r="F1781" s="324"/>
      <c r="G1781" s="324"/>
      <c r="H1781" s="324"/>
      <c r="I1781" s="324"/>
      <c r="J1781" s="324"/>
      <c r="K1781" s="324"/>
      <c r="L1781" s="324"/>
      <c r="M1781" s="324"/>
      <c r="N1781" s="324"/>
      <c r="O1781" s="324"/>
      <c r="P1781" s="324"/>
      <c r="Q1781" s="324"/>
      <c r="R1781" s="324"/>
      <c r="S1781" s="324"/>
      <c r="T1781" s="324"/>
      <c r="U1781" s="324"/>
      <c r="V1781" s="325"/>
    </row>
    <row r="1782" spans="1:22" x14ac:dyDescent="0.3">
      <c r="A1782" s="322" t="s">
        <v>9</v>
      </c>
      <c r="B1782" s="323"/>
      <c r="C1782" s="323"/>
      <c r="D1782" s="323"/>
      <c r="E1782" s="324"/>
      <c r="F1782" s="324"/>
      <c r="G1782" s="324"/>
      <c r="H1782" s="324"/>
      <c r="I1782" s="324"/>
      <c r="J1782" s="324"/>
      <c r="K1782" s="324"/>
      <c r="L1782" s="324"/>
      <c r="M1782" s="324"/>
      <c r="N1782" s="324"/>
      <c r="O1782" s="324"/>
      <c r="P1782" s="324"/>
      <c r="Q1782" s="324"/>
      <c r="R1782" s="324"/>
      <c r="S1782" s="324"/>
      <c r="T1782" s="324"/>
      <c r="U1782" s="324"/>
      <c r="V1782" s="325"/>
    </row>
    <row r="1783" spans="1:22" x14ac:dyDescent="0.3">
      <c r="A1783" s="9"/>
      <c r="B1783" s="10"/>
      <c r="C1783" s="10"/>
      <c r="D1783" s="48"/>
      <c r="E1783" s="48"/>
      <c r="F1783" s="48"/>
      <c r="G1783" s="48"/>
      <c r="H1783" s="48"/>
      <c r="I1783" s="48"/>
      <c r="J1783" s="48"/>
      <c r="K1783" s="48"/>
      <c r="L1783" s="48"/>
      <c r="M1783" s="48"/>
      <c r="N1783" s="48"/>
      <c r="O1783" s="48"/>
      <c r="P1783" s="48"/>
      <c r="Q1783" s="48"/>
      <c r="R1783" s="48"/>
      <c r="S1783" s="48"/>
      <c r="T1783" s="49"/>
      <c r="U1783" s="49"/>
      <c r="V1783" s="34"/>
    </row>
    <row r="1784" spans="1:22" ht="14.5" x14ac:dyDescent="0.35">
      <c r="A1784" s="263" t="s">
        <v>10</v>
      </c>
      <c r="B1784" s="264"/>
      <c r="C1784" s="264"/>
      <c r="D1784" s="264"/>
      <c r="E1784" s="264"/>
      <c r="F1784" s="264"/>
      <c r="G1784" s="264"/>
      <c r="H1784" s="264"/>
      <c r="I1784" s="264"/>
      <c r="J1784" s="264"/>
      <c r="K1784" s="264"/>
      <c r="L1784" s="264"/>
      <c r="M1784" s="264"/>
      <c r="N1784" s="264"/>
      <c r="O1784" s="264"/>
      <c r="P1784" s="264"/>
      <c r="Q1784" s="264"/>
      <c r="R1784" s="264"/>
      <c r="S1784" s="264"/>
      <c r="T1784" s="264"/>
      <c r="U1784" s="264"/>
      <c r="V1784" s="265"/>
    </row>
    <row r="1785" spans="1:22" x14ac:dyDescent="0.3">
      <c r="A1785" s="266" t="s">
        <v>11</v>
      </c>
      <c r="B1785" s="267"/>
      <c r="C1785" s="267" t="s">
        <v>12</v>
      </c>
      <c r="D1785" s="267"/>
      <c r="E1785" s="267"/>
      <c r="F1785" s="267"/>
      <c r="G1785" s="267"/>
      <c r="H1785" s="267"/>
      <c r="I1785" s="267"/>
      <c r="J1785" s="267"/>
      <c r="K1785" s="267"/>
      <c r="L1785" s="267"/>
      <c r="M1785" s="267"/>
      <c r="N1785" s="267"/>
      <c r="O1785" s="267"/>
      <c r="P1785" s="267"/>
      <c r="Q1785" s="267"/>
      <c r="R1785" s="267" t="s">
        <v>13</v>
      </c>
      <c r="S1785" s="267"/>
      <c r="T1785" s="268" t="s">
        <v>14</v>
      </c>
      <c r="U1785" s="268"/>
      <c r="V1785" s="269"/>
    </row>
    <row r="1786" spans="1:22" ht="160.5" customHeight="1" x14ac:dyDescent="0.3">
      <c r="A1786" s="270">
        <v>32</v>
      </c>
      <c r="B1786" s="271"/>
      <c r="C1786" s="272" t="s">
        <v>210</v>
      </c>
      <c r="D1786" s="273"/>
      <c r="E1786" s="273"/>
      <c r="F1786" s="273"/>
      <c r="G1786" s="273"/>
      <c r="H1786" s="273"/>
      <c r="I1786" s="273"/>
      <c r="J1786" s="273"/>
      <c r="K1786" s="273"/>
      <c r="L1786" s="273"/>
      <c r="M1786" s="273"/>
      <c r="N1786" s="273"/>
      <c r="O1786" s="273"/>
      <c r="P1786" s="273"/>
      <c r="Q1786" s="273"/>
      <c r="R1786" s="274" t="s">
        <v>166</v>
      </c>
      <c r="S1786" s="274"/>
      <c r="T1786" s="275">
        <v>1</v>
      </c>
      <c r="U1786" s="275"/>
      <c r="V1786" s="276"/>
    </row>
    <row r="1787" spans="1:22" x14ac:dyDescent="0.3">
      <c r="A1787" s="11"/>
      <c r="B1787" s="50"/>
      <c r="C1787" s="50"/>
      <c r="D1787" s="50"/>
      <c r="E1787" s="50"/>
      <c r="F1787" s="50"/>
      <c r="G1787" s="50"/>
      <c r="H1787" s="50"/>
      <c r="I1787" s="50"/>
      <c r="J1787" s="50"/>
      <c r="K1787" s="50"/>
      <c r="L1787" s="50"/>
      <c r="M1787" s="50"/>
      <c r="N1787" s="50"/>
      <c r="O1787" s="50"/>
      <c r="P1787" s="50"/>
      <c r="Q1787" s="50"/>
      <c r="R1787" s="50"/>
      <c r="S1787" s="50"/>
      <c r="T1787" s="51"/>
      <c r="U1787" s="51"/>
      <c r="V1787" s="35"/>
    </row>
    <row r="1788" spans="1:22" x14ac:dyDescent="0.3">
      <c r="A1788" s="243" t="s">
        <v>15</v>
      </c>
      <c r="B1788" s="244"/>
      <c r="C1788" s="244"/>
      <c r="D1788" s="244"/>
      <c r="E1788" s="244"/>
      <c r="F1788" s="244"/>
      <c r="G1788" s="244"/>
      <c r="H1788" s="244"/>
      <c r="I1788" s="244"/>
      <c r="J1788" s="244"/>
      <c r="K1788" s="244"/>
      <c r="L1788" s="244"/>
      <c r="M1788" s="244"/>
      <c r="N1788" s="244"/>
      <c r="O1788" s="244"/>
      <c r="P1788" s="244"/>
      <c r="Q1788" s="244"/>
      <c r="R1788" s="244"/>
      <c r="S1788" s="244"/>
      <c r="T1788" s="244"/>
      <c r="U1788" s="244"/>
      <c r="V1788" s="245"/>
    </row>
    <row r="1789" spans="1:22" x14ac:dyDescent="0.3">
      <c r="A1789" s="233" t="s">
        <v>12</v>
      </c>
      <c r="B1789" s="234"/>
      <c r="C1789" s="234"/>
      <c r="D1789" s="234"/>
      <c r="E1789" s="234"/>
      <c r="F1789" s="234"/>
      <c r="G1789" s="234"/>
      <c r="H1789" s="234" t="s">
        <v>16</v>
      </c>
      <c r="I1789" s="234"/>
      <c r="J1789" s="234"/>
      <c r="K1789" s="234" t="s">
        <v>17</v>
      </c>
      <c r="L1789" s="234"/>
      <c r="M1789" s="234"/>
      <c r="N1789" s="234"/>
      <c r="O1789" s="234" t="s">
        <v>18</v>
      </c>
      <c r="P1789" s="234"/>
      <c r="Q1789" s="234"/>
      <c r="R1789" s="234" t="s">
        <v>19</v>
      </c>
      <c r="S1789" s="234"/>
      <c r="T1789" s="235" t="s">
        <v>20</v>
      </c>
      <c r="U1789" s="235"/>
      <c r="V1789" s="236"/>
    </row>
    <row r="1790" spans="1:22" hidden="1" x14ac:dyDescent="0.3">
      <c r="A1790" s="381"/>
      <c r="B1790" s="382"/>
      <c r="C1790" s="382"/>
      <c r="D1790" s="382"/>
      <c r="E1790" s="382"/>
      <c r="F1790" s="382"/>
      <c r="G1790" s="382"/>
      <c r="H1790" s="234"/>
      <c r="I1790" s="234"/>
      <c r="J1790" s="234"/>
      <c r="K1790" s="234"/>
      <c r="L1790" s="234"/>
      <c r="M1790" s="234"/>
      <c r="N1790" s="234"/>
      <c r="O1790" s="246"/>
      <c r="P1790" s="246"/>
      <c r="Q1790" s="246"/>
      <c r="R1790" s="279">
        <v>0.03</v>
      </c>
      <c r="S1790" s="258"/>
      <c r="T1790" s="235">
        <f>+T1811*R1790</f>
        <v>0</v>
      </c>
      <c r="U1790" s="235"/>
      <c r="V1790" s="236"/>
    </row>
    <row r="1791" spans="1:22" hidden="1" x14ac:dyDescent="0.3">
      <c r="A1791" s="233"/>
      <c r="B1791" s="234"/>
      <c r="C1791" s="234"/>
      <c r="D1791" s="234"/>
      <c r="E1791" s="234"/>
      <c r="F1791" s="234"/>
      <c r="G1791" s="234"/>
      <c r="H1791" s="234"/>
      <c r="I1791" s="234"/>
      <c r="J1791" s="234"/>
      <c r="K1791" s="234"/>
      <c r="L1791" s="234"/>
      <c r="M1791" s="234"/>
      <c r="N1791" s="234"/>
      <c r="O1791" s="246"/>
      <c r="P1791" s="246"/>
      <c r="Q1791" s="246"/>
      <c r="R1791" s="258"/>
      <c r="S1791" s="258"/>
      <c r="T1791" s="235"/>
      <c r="U1791" s="235"/>
      <c r="V1791" s="236"/>
    </row>
    <row r="1792" spans="1:22" hidden="1" x14ac:dyDescent="0.3">
      <c r="A1792" s="233"/>
      <c r="B1792" s="234"/>
      <c r="C1792" s="234"/>
      <c r="D1792" s="234"/>
      <c r="E1792" s="234"/>
      <c r="F1792" s="234"/>
      <c r="G1792" s="234"/>
      <c r="H1792" s="234"/>
      <c r="I1792" s="234"/>
      <c r="J1792" s="234"/>
      <c r="K1792" s="234"/>
      <c r="L1792" s="234"/>
      <c r="M1792" s="234"/>
      <c r="N1792" s="234"/>
      <c r="O1792" s="246"/>
      <c r="P1792" s="246"/>
      <c r="Q1792" s="246"/>
      <c r="R1792" s="258"/>
      <c r="S1792" s="258"/>
      <c r="T1792" s="235"/>
      <c r="U1792" s="235"/>
      <c r="V1792" s="236"/>
    </row>
    <row r="1793" spans="1:24" hidden="1" x14ac:dyDescent="0.3">
      <c r="A1793" s="233"/>
      <c r="B1793" s="234"/>
      <c r="C1793" s="234"/>
      <c r="D1793" s="234"/>
      <c r="E1793" s="234"/>
      <c r="F1793" s="234"/>
      <c r="G1793" s="234"/>
      <c r="H1793" s="234"/>
      <c r="I1793" s="234"/>
      <c r="J1793" s="234"/>
      <c r="K1793" s="234"/>
      <c r="L1793" s="234"/>
      <c r="M1793" s="234"/>
      <c r="N1793" s="234"/>
      <c r="O1793" s="246"/>
      <c r="P1793" s="246"/>
      <c r="Q1793" s="246"/>
      <c r="R1793" s="347"/>
      <c r="S1793" s="347"/>
      <c r="T1793" s="235"/>
      <c r="U1793" s="235"/>
      <c r="V1793" s="236"/>
    </row>
    <row r="1794" spans="1:24" hidden="1" x14ac:dyDescent="0.3">
      <c r="A1794" s="233"/>
      <c r="B1794" s="234"/>
      <c r="C1794" s="234"/>
      <c r="D1794" s="234"/>
      <c r="E1794" s="234"/>
      <c r="F1794" s="234"/>
      <c r="G1794" s="234"/>
      <c r="H1794" s="234"/>
      <c r="I1794" s="234"/>
      <c r="J1794" s="234"/>
      <c r="K1794" s="234"/>
      <c r="L1794" s="234"/>
      <c r="M1794" s="234"/>
      <c r="N1794" s="234"/>
      <c r="O1794" s="234"/>
      <c r="P1794" s="234"/>
      <c r="Q1794" s="234"/>
      <c r="R1794" s="234"/>
      <c r="S1794" s="234"/>
      <c r="T1794" s="235"/>
      <c r="U1794" s="235"/>
      <c r="V1794" s="236"/>
    </row>
    <row r="1795" spans="1:24" x14ac:dyDescent="0.3">
      <c r="A1795" s="237" t="s">
        <v>21</v>
      </c>
      <c r="B1795" s="238"/>
      <c r="C1795" s="238"/>
      <c r="D1795" s="238"/>
      <c r="E1795" s="238"/>
      <c r="F1795" s="238"/>
      <c r="G1795" s="238"/>
      <c r="H1795" s="238"/>
      <c r="I1795" s="238"/>
      <c r="J1795" s="238"/>
      <c r="K1795" s="238"/>
      <c r="L1795" s="238"/>
      <c r="M1795" s="238"/>
      <c r="N1795" s="238"/>
      <c r="O1795" s="238"/>
      <c r="P1795" s="238"/>
      <c r="Q1795" s="238"/>
      <c r="R1795" s="238"/>
      <c r="S1795" s="238"/>
      <c r="T1795" s="235">
        <f>+SUM(T1790:V1794)</f>
        <v>0</v>
      </c>
      <c r="U1795" s="235"/>
      <c r="V1795" s="236"/>
    </row>
    <row r="1796" spans="1:24" x14ac:dyDescent="0.3">
      <c r="A1796" s="12"/>
      <c r="B1796" s="13"/>
      <c r="C1796" s="13"/>
      <c r="D1796" s="13"/>
      <c r="E1796" s="13"/>
      <c r="F1796" s="13"/>
      <c r="G1796" s="13"/>
      <c r="H1796" s="13"/>
      <c r="I1796" s="13"/>
      <c r="J1796" s="13"/>
      <c r="K1796" s="13"/>
      <c r="L1796" s="13"/>
      <c r="M1796" s="13"/>
      <c r="N1796" s="13"/>
      <c r="O1796" s="13"/>
      <c r="P1796" s="13"/>
      <c r="Q1796" s="13"/>
      <c r="R1796" s="13"/>
      <c r="S1796" s="14"/>
      <c r="T1796" s="36"/>
      <c r="U1796" s="36"/>
      <c r="V1796" s="37"/>
    </row>
    <row r="1797" spans="1:24" x14ac:dyDescent="0.3">
      <c r="A1797" s="243" t="s">
        <v>22</v>
      </c>
      <c r="B1797" s="244"/>
      <c r="C1797" s="244"/>
      <c r="D1797" s="244"/>
      <c r="E1797" s="244"/>
      <c r="F1797" s="244"/>
      <c r="G1797" s="244"/>
      <c r="H1797" s="244"/>
      <c r="I1797" s="244"/>
      <c r="J1797" s="244"/>
      <c r="K1797" s="244"/>
      <c r="L1797" s="244"/>
      <c r="M1797" s="244"/>
      <c r="N1797" s="244"/>
      <c r="O1797" s="244"/>
      <c r="P1797" s="244"/>
      <c r="Q1797" s="244"/>
      <c r="R1797" s="244"/>
      <c r="S1797" s="244"/>
      <c r="T1797" s="244"/>
      <c r="U1797" s="244"/>
      <c r="V1797" s="245"/>
      <c r="X1797" s="105"/>
    </row>
    <row r="1798" spans="1:24" x14ac:dyDescent="0.3">
      <c r="A1798" s="259" t="s">
        <v>12</v>
      </c>
      <c r="B1798" s="260"/>
      <c r="C1798" s="260"/>
      <c r="D1798" s="260"/>
      <c r="E1798" s="260"/>
      <c r="F1798" s="260"/>
      <c r="G1798" s="260"/>
      <c r="H1798" s="260"/>
      <c r="I1798" s="260"/>
      <c r="J1798" s="260"/>
      <c r="K1798" s="260"/>
      <c r="L1798" s="260"/>
      <c r="M1798" s="260" t="s">
        <v>13</v>
      </c>
      <c r="N1798" s="260"/>
      <c r="O1798" s="260" t="s">
        <v>14</v>
      </c>
      <c r="P1798" s="260"/>
      <c r="Q1798" s="260" t="s">
        <v>23</v>
      </c>
      <c r="R1798" s="260"/>
      <c r="S1798" s="260"/>
      <c r="T1798" s="261" t="s">
        <v>24</v>
      </c>
      <c r="U1798" s="261"/>
      <c r="V1798" s="262"/>
      <c r="X1798" s="105"/>
    </row>
    <row r="1799" spans="1:24" ht="183.75" customHeight="1" x14ac:dyDescent="0.3">
      <c r="A1799" s="383" t="s">
        <v>210</v>
      </c>
      <c r="B1799" s="384"/>
      <c r="C1799" s="384"/>
      <c r="D1799" s="384"/>
      <c r="E1799" s="384"/>
      <c r="F1799" s="384"/>
      <c r="G1799" s="384"/>
      <c r="H1799" s="384"/>
      <c r="I1799" s="384"/>
      <c r="J1799" s="384"/>
      <c r="K1799" s="384"/>
      <c r="L1799" s="385"/>
      <c r="M1799" s="366" t="s">
        <v>168</v>
      </c>
      <c r="N1799" s="366"/>
      <c r="O1799" s="366">
        <v>1</v>
      </c>
      <c r="P1799" s="366"/>
      <c r="Q1799" s="367">
        <f>15891974+800000</f>
        <v>16691974</v>
      </c>
      <c r="R1799" s="368"/>
      <c r="S1799" s="369"/>
      <c r="T1799" s="367">
        <f>+Q1799*O1799</f>
        <v>16691974</v>
      </c>
      <c r="U1799" s="368"/>
      <c r="V1799" s="370"/>
      <c r="X1799" s="105"/>
    </row>
    <row r="1800" spans="1:24" x14ac:dyDescent="0.3">
      <c r="A1800" s="237" t="s">
        <v>21</v>
      </c>
      <c r="B1800" s="238"/>
      <c r="C1800" s="238"/>
      <c r="D1800" s="238"/>
      <c r="E1800" s="238"/>
      <c r="F1800" s="238"/>
      <c r="G1800" s="238"/>
      <c r="H1800" s="238"/>
      <c r="I1800" s="238"/>
      <c r="J1800" s="238"/>
      <c r="K1800" s="238"/>
      <c r="L1800" s="238"/>
      <c r="M1800" s="238"/>
      <c r="N1800" s="238"/>
      <c r="O1800" s="238"/>
      <c r="P1800" s="238"/>
      <c r="Q1800" s="238"/>
      <c r="R1800" s="238"/>
      <c r="S1800" s="238"/>
      <c r="T1800" s="235">
        <f>+SUM(T1799:V1799)</f>
        <v>16691974</v>
      </c>
      <c r="U1800" s="235"/>
      <c r="V1800" s="236"/>
      <c r="X1800" s="105"/>
    </row>
    <row r="1801" spans="1:24" x14ac:dyDescent="0.3">
      <c r="A1801" s="15"/>
      <c r="B1801" s="16"/>
      <c r="C1801" s="16"/>
      <c r="D1801" s="16"/>
      <c r="E1801" s="16"/>
      <c r="F1801" s="16"/>
      <c r="G1801" s="16"/>
      <c r="H1801" s="16"/>
      <c r="I1801" s="16"/>
      <c r="J1801" s="16"/>
      <c r="K1801" s="16"/>
      <c r="L1801" s="16"/>
      <c r="M1801" s="16"/>
      <c r="N1801" s="16"/>
      <c r="O1801" s="16"/>
      <c r="P1801" s="16"/>
      <c r="Q1801" s="16"/>
      <c r="R1801" s="16"/>
      <c r="S1801" s="14"/>
      <c r="T1801" s="36"/>
      <c r="U1801" s="36"/>
      <c r="V1801" s="37"/>
      <c r="X1801" s="105"/>
    </row>
    <row r="1802" spans="1:24" x14ac:dyDescent="0.3">
      <c r="A1802" s="243" t="s">
        <v>25</v>
      </c>
      <c r="B1802" s="244"/>
      <c r="C1802" s="244"/>
      <c r="D1802" s="244"/>
      <c r="E1802" s="244"/>
      <c r="F1802" s="244"/>
      <c r="G1802" s="244"/>
      <c r="H1802" s="244"/>
      <c r="I1802" s="244"/>
      <c r="J1802" s="244"/>
      <c r="K1802" s="244"/>
      <c r="L1802" s="244"/>
      <c r="M1802" s="244"/>
      <c r="N1802" s="244"/>
      <c r="O1802" s="244"/>
      <c r="P1802" s="244"/>
      <c r="Q1802" s="244"/>
      <c r="R1802" s="244"/>
      <c r="S1802" s="244"/>
      <c r="T1802" s="244"/>
      <c r="U1802" s="244"/>
      <c r="V1802" s="245"/>
      <c r="X1802" s="105"/>
    </row>
    <row r="1803" spans="1:24" x14ac:dyDescent="0.3">
      <c r="A1803" s="233" t="s">
        <v>26</v>
      </c>
      <c r="B1803" s="234"/>
      <c r="C1803" s="234"/>
      <c r="D1803" s="234"/>
      <c r="E1803" s="234"/>
      <c r="F1803" s="234"/>
      <c r="G1803" s="234"/>
      <c r="H1803" s="234"/>
      <c r="I1803" s="234"/>
      <c r="J1803" s="234"/>
      <c r="K1803" s="234" t="s">
        <v>27</v>
      </c>
      <c r="L1803" s="234"/>
      <c r="M1803" s="234" t="s">
        <v>28</v>
      </c>
      <c r="N1803" s="234"/>
      <c r="O1803" s="234" t="s">
        <v>29</v>
      </c>
      <c r="P1803" s="234"/>
      <c r="Q1803" s="234"/>
      <c r="R1803" s="234" t="s">
        <v>30</v>
      </c>
      <c r="S1803" s="234"/>
      <c r="T1803" s="235" t="s">
        <v>20</v>
      </c>
      <c r="U1803" s="235"/>
      <c r="V1803" s="236"/>
      <c r="X1803" s="105"/>
    </row>
    <row r="1804" spans="1:24" hidden="1" x14ac:dyDescent="0.3">
      <c r="A1804" s="233"/>
      <c r="B1804" s="234"/>
      <c r="C1804" s="234"/>
      <c r="D1804" s="234"/>
      <c r="E1804" s="234"/>
      <c r="F1804" s="234"/>
      <c r="G1804" s="234"/>
      <c r="H1804" s="234"/>
      <c r="I1804" s="234"/>
      <c r="J1804" s="234"/>
      <c r="K1804" s="234"/>
      <c r="L1804" s="234"/>
      <c r="M1804" s="234"/>
      <c r="N1804" s="234"/>
      <c r="O1804" s="234"/>
      <c r="P1804" s="234"/>
      <c r="Q1804" s="234"/>
      <c r="R1804" s="234"/>
      <c r="S1804" s="234"/>
      <c r="T1804" s="235"/>
      <c r="U1804" s="235"/>
      <c r="V1804" s="236"/>
      <c r="X1804" s="105"/>
    </row>
    <row r="1805" spans="1:24" hidden="1" x14ac:dyDescent="0.3">
      <c r="A1805" s="233"/>
      <c r="B1805" s="234"/>
      <c r="C1805" s="234"/>
      <c r="D1805" s="234"/>
      <c r="E1805" s="234"/>
      <c r="F1805" s="234"/>
      <c r="G1805" s="234"/>
      <c r="H1805" s="234"/>
      <c r="I1805" s="234"/>
      <c r="J1805" s="234"/>
      <c r="K1805" s="234"/>
      <c r="L1805" s="234"/>
      <c r="M1805" s="234"/>
      <c r="N1805" s="234"/>
      <c r="O1805" s="234"/>
      <c r="P1805" s="234"/>
      <c r="Q1805" s="234"/>
      <c r="R1805" s="234"/>
      <c r="S1805" s="234"/>
      <c r="T1805" s="235"/>
      <c r="U1805" s="235"/>
      <c r="V1805" s="236"/>
      <c r="X1805" s="105"/>
    </row>
    <row r="1806" spans="1:24" x14ac:dyDescent="0.3">
      <c r="A1806" s="233"/>
      <c r="B1806" s="234"/>
      <c r="C1806" s="234"/>
      <c r="D1806" s="234"/>
      <c r="E1806" s="234"/>
      <c r="F1806" s="234"/>
      <c r="G1806" s="234"/>
      <c r="H1806" s="234"/>
      <c r="I1806" s="234"/>
      <c r="J1806" s="234"/>
      <c r="K1806" s="234"/>
      <c r="L1806" s="234"/>
      <c r="M1806" s="234"/>
      <c r="N1806" s="234"/>
      <c r="O1806" s="234"/>
      <c r="P1806" s="234"/>
      <c r="Q1806" s="234"/>
      <c r="R1806" s="234"/>
      <c r="S1806" s="234"/>
      <c r="T1806" s="235"/>
      <c r="U1806" s="235"/>
      <c r="V1806" s="236"/>
      <c r="X1806" s="105"/>
    </row>
    <row r="1807" spans="1:24" x14ac:dyDescent="0.3">
      <c r="A1807" s="237" t="s">
        <v>21</v>
      </c>
      <c r="B1807" s="238"/>
      <c r="C1807" s="238"/>
      <c r="D1807" s="238"/>
      <c r="E1807" s="238"/>
      <c r="F1807" s="238"/>
      <c r="G1807" s="238"/>
      <c r="H1807" s="238"/>
      <c r="I1807" s="238"/>
      <c r="J1807" s="238"/>
      <c r="K1807" s="238"/>
      <c r="L1807" s="238"/>
      <c r="M1807" s="238"/>
      <c r="N1807" s="238"/>
      <c r="O1807" s="238"/>
      <c r="P1807" s="238"/>
      <c r="Q1807" s="238"/>
      <c r="R1807" s="238"/>
      <c r="S1807" s="238"/>
      <c r="T1807" s="235">
        <f>+T1804</f>
        <v>0</v>
      </c>
      <c r="U1807" s="235"/>
      <c r="V1807" s="236"/>
      <c r="X1807" s="105"/>
    </row>
    <row r="1808" spans="1:24" x14ac:dyDescent="0.3">
      <c r="A1808" s="12"/>
      <c r="B1808" s="13"/>
      <c r="C1808" s="13"/>
      <c r="D1808" s="13"/>
      <c r="E1808" s="13"/>
      <c r="F1808" s="13"/>
      <c r="G1808" s="13"/>
      <c r="H1808" s="13"/>
      <c r="I1808" s="13"/>
      <c r="J1808" s="13"/>
      <c r="K1808" s="13"/>
      <c r="L1808" s="13"/>
      <c r="M1808" s="13"/>
      <c r="N1808" s="13"/>
      <c r="O1808" s="13"/>
      <c r="P1808" s="13"/>
      <c r="Q1808" s="13"/>
      <c r="R1808" s="13"/>
      <c r="S1808" s="14"/>
      <c r="T1808" s="36"/>
      <c r="U1808" s="36"/>
      <c r="V1808" s="37"/>
      <c r="X1808" s="105"/>
    </row>
    <row r="1809" spans="1:25" x14ac:dyDescent="0.3">
      <c r="A1809" s="243" t="s">
        <v>31</v>
      </c>
      <c r="B1809" s="244"/>
      <c r="C1809" s="244"/>
      <c r="D1809" s="244"/>
      <c r="E1809" s="244"/>
      <c r="F1809" s="244"/>
      <c r="G1809" s="244"/>
      <c r="H1809" s="244"/>
      <c r="I1809" s="244"/>
      <c r="J1809" s="244"/>
      <c r="K1809" s="244"/>
      <c r="L1809" s="244"/>
      <c r="M1809" s="244"/>
      <c r="N1809" s="244"/>
      <c r="O1809" s="244"/>
      <c r="P1809" s="244"/>
      <c r="Q1809" s="244"/>
      <c r="R1809" s="244"/>
      <c r="S1809" s="244"/>
      <c r="T1809" s="244"/>
      <c r="U1809" s="244"/>
      <c r="V1809" s="245"/>
    </row>
    <row r="1810" spans="1:25" x14ac:dyDescent="0.3">
      <c r="A1810" s="233" t="s">
        <v>32</v>
      </c>
      <c r="B1810" s="234"/>
      <c r="C1810" s="234"/>
      <c r="D1810" s="234"/>
      <c r="E1810" s="234"/>
      <c r="F1810" s="234"/>
      <c r="G1810" s="234"/>
      <c r="H1810" s="234"/>
      <c r="I1810" s="234"/>
      <c r="J1810" s="234" t="s">
        <v>33</v>
      </c>
      <c r="K1810" s="234"/>
      <c r="L1810" s="234" t="s">
        <v>34</v>
      </c>
      <c r="M1810" s="234"/>
      <c r="N1810" s="234" t="s">
        <v>54</v>
      </c>
      <c r="O1810" s="234"/>
      <c r="P1810" s="234"/>
      <c r="Q1810" s="234" t="s">
        <v>19</v>
      </c>
      <c r="R1810" s="234"/>
      <c r="S1810" s="234"/>
      <c r="T1810" s="235" t="s">
        <v>20</v>
      </c>
      <c r="U1810" s="235"/>
      <c r="V1810" s="236"/>
    </row>
    <row r="1811" spans="1:25" x14ac:dyDescent="0.3">
      <c r="A1811" s="233"/>
      <c r="B1811" s="234"/>
      <c r="C1811" s="234"/>
      <c r="D1811" s="234"/>
      <c r="E1811" s="234"/>
      <c r="F1811" s="234"/>
      <c r="G1811" s="234"/>
      <c r="H1811" s="234"/>
      <c r="I1811" s="234"/>
      <c r="J1811" s="246"/>
      <c r="K1811" s="246"/>
      <c r="L1811" s="234"/>
      <c r="M1811" s="234"/>
      <c r="N1811" s="235"/>
      <c r="O1811" s="235"/>
      <c r="P1811" s="235"/>
      <c r="Q1811" s="234"/>
      <c r="R1811" s="234"/>
      <c r="S1811" s="234"/>
      <c r="T1811" s="235"/>
      <c r="U1811" s="235"/>
      <c r="V1811" s="236"/>
    </row>
    <row r="1812" spans="1:25" x14ac:dyDescent="0.3">
      <c r="A1812" s="233"/>
      <c r="B1812" s="234"/>
      <c r="C1812" s="234"/>
      <c r="D1812" s="234"/>
      <c r="E1812" s="234"/>
      <c r="F1812" s="234"/>
      <c r="G1812" s="234"/>
      <c r="H1812" s="234"/>
      <c r="I1812" s="234"/>
      <c r="J1812" s="234"/>
      <c r="K1812" s="234"/>
      <c r="L1812" s="234"/>
      <c r="M1812" s="234"/>
      <c r="N1812" s="234"/>
      <c r="O1812" s="234"/>
      <c r="P1812" s="234"/>
      <c r="Q1812" s="234"/>
      <c r="R1812" s="234"/>
      <c r="S1812" s="234"/>
      <c r="T1812" s="235"/>
      <c r="U1812" s="235"/>
      <c r="V1812" s="236"/>
    </row>
    <row r="1813" spans="1:25" x14ac:dyDescent="0.3">
      <c r="A1813" s="233"/>
      <c r="B1813" s="234"/>
      <c r="C1813" s="234"/>
      <c r="D1813" s="234"/>
      <c r="E1813" s="234"/>
      <c r="F1813" s="234"/>
      <c r="G1813" s="234"/>
      <c r="H1813" s="234"/>
      <c r="I1813" s="234"/>
      <c r="J1813" s="234"/>
      <c r="K1813" s="234"/>
      <c r="L1813" s="234"/>
      <c r="M1813" s="234"/>
      <c r="N1813" s="234"/>
      <c r="O1813" s="234"/>
      <c r="P1813" s="234"/>
      <c r="Q1813" s="234"/>
      <c r="R1813" s="234"/>
      <c r="S1813" s="234"/>
      <c r="T1813" s="235"/>
      <c r="U1813" s="235"/>
      <c r="V1813" s="236"/>
    </row>
    <row r="1814" spans="1:25" x14ac:dyDescent="0.3">
      <c r="A1814" s="237" t="s">
        <v>21</v>
      </c>
      <c r="B1814" s="238"/>
      <c r="C1814" s="238"/>
      <c r="D1814" s="238"/>
      <c r="E1814" s="238"/>
      <c r="F1814" s="238"/>
      <c r="G1814" s="238"/>
      <c r="H1814" s="238"/>
      <c r="I1814" s="238"/>
      <c r="J1814" s="238"/>
      <c r="K1814" s="238"/>
      <c r="L1814" s="238"/>
      <c r="M1814" s="238"/>
      <c r="N1814" s="238"/>
      <c r="O1814" s="238"/>
      <c r="P1814" s="238"/>
      <c r="Q1814" s="238"/>
      <c r="R1814" s="238"/>
      <c r="S1814" s="238"/>
      <c r="T1814" s="235">
        <f>+T1811</f>
        <v>0</v>
      </c>
      <c r="U1814" s="235"/>
      <c r="V1814" s="236"/>
    </row>
    <row r="1815" spans="1:25" ht="14.5" x14ac:dyDescent="0.35">
      <c r="A1815" s="239" t="s">
        <v>35</v>
      </c>
      <c r="B1815" s="240"/>
      <c r="C1815" s="240"/>
      <c r="D1815" s="240"/>
      <c r="E1815" s="240"/>
      <c r="F1815" s="240"/>
      <c r="G1815" s="240"/>
      <c r="H1815" s="240"/>
      <c r="I1815" s="240"/>
      <c r="J1815" s="240"/>
      <c r="K1815" s="240"/>
      <c r="L1815" s="240"/>
      <c r="M1815" s="240"/>
      <c r="N1815" s="240"/>
      <c r="O1815" s="240"/>
      <c r="P1815" s="240"/>
      <c r="Q1815" s="240"/>
      <c r="R1815" s="240"/>
      <c r="S1815" s="240"/>
      <c r="T1815" s="241">
        <f>ROUND(T1814+T1807+T1800+T1795,0)</f>
        <v>16691974</v>
      </c>
      <c r="U1815" s="241"/>
      <c r="V1815" s="242"/>
    </row>
    <row r="1816" spans="1:25" ht="14.5" x14ac:dyDescent="0.35">
      <c r="A1816" s="19" t="s">
        <v>36</v>
      </c>
      <c r="B1816" s="44">
        <f>+'CARGA PRESTACIONAL'!$E$40</f>
        <v>0.26950000000000002</v>
      </c>
      <c r="C1816" s="20"/>
      <c r="D1816" s="21"/>
      <c r="E1816" s="22"/>
      <c r="F1816" s="20"/>
      <c r="G1816" s="20"/>
      <c r="H1816" s="20"/>
      <c r="I1816" s="20"/>
      <c r="J1816" s="20"/>
      <c r="K1816" s="20"/>
      <c r="L1816" s="20"/>
      <c r="M1816" s="21"/>
      <c r="N1816" s="23"/>
      <c r="O1816" s="23"/>
      <c r="P1816" s="23"/>
      <c r="Q1816" s="23"/>
      <c r="R1816" s="23"/>
      <c r="S1816" s="23" t="s">
        <v>37</v>
      </c>
      <c r="T1816" s="241">
        <f>+T1815*B1816</f>
        <v>4498486.9930000007</v>
      </c>
      <c r="U1816" s="241"/>
      <c r="V1816" s="242"/>
    </row>
    <row r="1817" spans="1:25" ht="14.5" x14ac:dyDescent="0.35">
      <c r="A1817" s="226" t="s">
        <v>38</v>
      </c>
      <c r="B1817" s="227"/>
      <c r="C1817" s="227"/>
      <c r="D1817" s="227"/>
      <c r="E1817" s="227"/>
      <c r="F1817" s="227"/>
      <c r="G1817" s="227"/>
      <c r="H1817" s="227"/>
      <c r="I1817" s="227"/>
      <c r="J1817" s="227"/>
      <c r="K1817" s="227"/>
      <c r="L1817" s="227"/>
      <c r="M1817" s="227"/>
      <c r="N1817" s="227"/>
      <c r="O1817" s="227"/>
      <c r="P1817" s="227"/>
      <c r="Q1817" s="227"/>
      <c r="R1817" s="227"/>
      <c r="S1817" s="227"/>
      <c r="T1817" s="228">
        <f>+T1816+T1815</f>
        <v>21190460.993000001</v>
      </c>
      <c r="U1817" s="228"/>
      <c r="V1817" s="229"/>
    </row>
    <row r="1818" spans="1:25" ht="14.5" x14ac:dyDescent="0.35">
      <c r="A1818" s="226" t="s">
        <v>39</v>
      </c>
      <c r="B1818" s="227"/>
      <c r="C1818" s="227"/>
      <c r="D1818" s="227"/>
      <c r="E1818" s="227"/>
      <c r="F1818" s="227"/>
      <c r="G1818" s="227"/>
      <c r="H1818" s="227"/>
      <c r="I1818" s="227"/>
      <c r="J1818" s="227"/>
      <c r="K1818" s="227"/>
      <c r="L1818" s="227"/>
      <c r="M1818" s="227"/>
      <c r="N1818" s="227"/>
      <c r="O1818" s="227"/>
      <c r="P1818" s="227"/>
      <c r="Q1818" s="227"/>
      <c r="R1818" s="227"/>
      <c r="S1818" s="227"/>
      <c r="T1818" s="228">
        <f>ROUND(T1817*T1786,0)</f>
        <v>21190461</v>
      </c>
      <c r="U1818" s="228"/>
      <c r="V1818" s="229"/>
    </row>
    <row r="1819" spans="1:25" ht="14.5" x14ac:dyDescent="0.35">
      <c r="A1819" s="24"/>
      <c r="B1819" s="52"/>
      <c r="C1819" s="52"/>
      <c r="D1819" s="52"/>
      <c r="E1819" s="52"/>
      <c r="F1819" s="52"/>
      <c r="G1819" s="52"/>
      <c r="H1819" s="52"/>
      <c r="I1819" s="52"/>
      <c r="J1819" s="52"/>
      <c r="K1819" s="52"/>
      <c r="L1819" s="52"/>
      <c r="M1819" s="52"/>
      <c r="N1819" s="52"/>
      <c r="O1819" s="52"/>
      <c r="P1819" s="52"/>
      <c r="Q1819" s="52"/>
      <c r="R1819" s="52"/>
      <c r="S1819" s="52"/>
      <c r="T1819" s="53"/>
      <c r="U1819" s="53"/>
      <c r="V1819" s="38"/>
    </row>
    <row r="1820" spans="1:25" ht="24" customHeight="1" x14ac:dyDescent="0.3">
      <c r="A1820" s="230" t="s">
        <v>348</v>
      </c>
      <c r="B1820" s="231"/>
      <c r="C1820" s="231"/>
      <c r="D1820" s="231"/>
      <c r="E1820" s="231"/>
      <c r="F1820" s="231"/>
      <c r="G1820" s="231"/>
      <c r="H1820" s="231"/>
      <c r="I1820" s="231"/>
      <c r="J1820" s="231"/>
      <c r="K1820" s="231"/>
      <c r="L1820" s="231"/>
      <c r="M1820" s="231"/>
      <c r="N1820" s="231"/>
      <c r="O1820" s="231"/>
      <c r="P1820" s="231"/>
      <c r="Q1820" s="231"/>
      <c r="R1820" s="231"/>
      <c r="S1820" s="231"/>
      <c r="T1820" s="231"/>
      <c r="U1820" s="231"/>
      <c r="V1820" s="232"/>
      <c r="W1820" s="7"/>
      <c r="X1820" s="7"/>
      <c r="Y1820" s="46"/>
    </row>
    <row r="1821" spans="1:25" x14ac:dyDescent="0.3">
      <c r="A1821" s="25"/>
      <c r="B1821" s="26"/>
      <c r="C1821" s="26"/>
      <c r="D1821" s="26"/>
      <c r="E1821" s="26"/>
      <c r="F1821" s="26"/>
      <c r="G1821" s="26"/>
      <c r="H1821" s="26"/>
      <c r="I1821" s="26"/>
      <c r="J1821" s="26"/>
      <c r="K1821" s="26"/>
      <c r="L1821" s="26"/>
      <c r="M1821" s="26"/>
      <c r="N1821" s="26"/>
      <c r="O1821" s="26"/>
      <c r="P1821" s="26"/>
      <c r="Q1821" s="26"/>
      <c r="R1821" s="26"/>
      <c r="S1821" s="27"/>
      <c r="T1821" s="54"/>
      <c r="U1821" s="54"/>
      <c r="V1821" s="40"/>
      <c r="W1821" s="7"/>
      <c r="X1821" s="7"/>
      <c r="Y1821" s="7"/>
    </row>
    <row r="1822" spans="1:25" ht="22.5" customHeight="1" x14ac:dyDescent="0.3">
      <c r="A1822" s="25"/>
      <c r="B1822" s="26"/>
      <c r="C1822" s="26"/>
      <c r="D1822" s="55"/>
      <c r="E1822" s="28" t="s">
        <v>40</v>
      </c>
      <c r="F1822" s="29"/>
      <c r="G1822" s="29"/>
      <c r="H1822" s="29"/>
      <c r="I1822" s="29"/>
      <c r="J1822" s="29"/>
      <c r="K1822" s="29"/>
      <c r="L1822" s="29"/>
      <c r="M1822" s="30"/>
      <c r="N1822" s="56"/>
      <c r="O1822" s="56"/>
      <c r="P1822" s="26"/>
      <c r="Q1822" s="26"/>
      <c r="R1822" s="26"/>
      <c r="S1822" s="27"/>
      <c r="T1822" s="54"/>
      <c r="U1822" s="54"/>
      <c r="V1822" s="40"/>
      <c r="W1822" s="7"/>
      <c r="X1822" s="7"/>
      <c r="Y1822" s="47"/>
    </row>
    <row r="1823" spans="1:25" x14ac:dyDescent="0.3">
      <c r="A1823" s="25"/>
      <c r="B1823" s="26"/>
      <c r="C1823" s="26"/>
      <c r="D1823" s="55"/>
      <c r="E1823" s="57"/>
      <c r="F1823" s="58"/>
      <c r="G1823" s="156" t="s">
        <v>344</v>
      </c>
      <c r="H1823" s="156"/>
      <c r="I1823" s="156"/>
      <c r="J1823" s="156"/>
      <c r="K1823" s="58"/>
      <c r="L1823" s="58"/>
      <c r="M1823" s="56"/>
      <c r="N1823" s="56"/>
      <c r="O1823" s="56"/>
      <c r="P1823" s="26"/>
      <c r="Q1823" s="26"/>
      <c r="R1823" s="26"/>
      <c r="S1823" s="27"/>
      <c r="T1823" s="54"/>
      <c r="U1823" s="54"/>
      <c r="V1823" s="40"/>
      <c r="W1823" s="7"/>
      <c r="X1823" s="7"/>
      <c r="Y1823" s="7"/>
    </row>
    <row r="1824" spans="1:25" x14ac:dyDescent="0.3">
      <c r="A1824" s="25"/>
      <c r="B1824" s="26"/>
      <c r="C1824" s="26"/>
      <c r="D1824" s="26"/>
      <c r="E1824" s="225" t="s">
        <v>349</v>
      </c>
      <c r="F1824" s="225"/>
      <c r="G1824" s="225"/>
      <c r="H1824" s="225"/>
      <c r="I1824" s="225"/>
      <c r="J1824" s="225"/>
      <c r="K1824" s="225"/>
      <c r="L1824" s="225"/>
      <c r="M1824" s="225"/>
      <c r="N1824" s="31"/>
      <c r="O1824" s="31"/>
      <c r="P1824" s="26"/>
      <c r="Q1824" s="26"/>
      <c r="R1824" s="26"/>
      <c r="S1824" s="27"/>
      <c r="T1824" s="54"/>
      <c r="U1824" s="54"/>
      <c r="V1824" s="40"/>
      <c r="W1824" s="7"/>
      <c r="X1824" s="7"/>
      <c r="Y1824" s="7"/>
    </row>
    <row r="1825" spans="1:25" ht="13.5" thickBot="1" x14ac:dyDescent="0.35">
      <c r="A1825" s="25"/>
      <c r="B1825" s="26"/>
      <c r="C1825" s="26"/>
      <c r="D1825" s="26"/>
      <c r="E1825" s="167"/>
      <c r="F1825" s="167"/>
      <c r="G1825" s="167"/>
      <c r="H1825" s="167"/>
      <c r="I1825" s="167"/>
      <c r="J1825" s="167"/>
      <c r="K1825" s="167"/>
      <c r="L1825" s="167"/>
      <c r="M1825" s="167"/>
      <c r="N1825" s="31"/>
      <c r="O1825" s="31"/>
      <c r="P1825" s="26"/>
      <c r="Q1825" s="26"/>
      <c r="R1825" s="26"/>
      <c r="S1825" s="27"/>
      <c r="T1825" s="54"/>
      <c r="U1825" s="54"/>
      <c r="V1825" s="40"/>
      <c r="W1825" s="7"/>
      <c r="X1825" s="7"/>
      <c r="Y1825" s="7"/>
    </row>
    <row r="1826" spans="1:25" x14ac:dyDescent="0.3">
      <c r="A1826" s="280"/>
      <c r="B1826" s="281"/>
      <c r="C1826" s="281"/>
      <c r="D1826" s="282"/>
      <c r="E1826" s="289" t="s">
        <v>0</v>
      </c>
      <c r="F1826" s="290"/>
      <c r="G1826" s="290"/>
      <c r="H1826" s="290"/>
      <c r="I1826" s="290"/>
      <c r="J1826" s="290"/>
      <c r="K1826" s="290"/>
      <c r="L1826" s="290"/>
      <c r="M1826" s="290"/>
      <c r="N1826" s="290"/>
      <c r="O1826" s="290"/>
      <c r="P1826" s="290"/>
      <c r="Q1826" s="290"/>
      <c r="R1826" s="290"/>
      <c r="S1826" s="291"/>
      <c r="T1826" s="295" t="s">
        <v>41</v>
      </c>
      <c r="U1826" s="296"/>
      <c r="V1826" s="297"/>
    </row>
    <row r="1827" spans="1:25" ht="21" customHeight="1" thickBot="1" x14ac:dyDescent="0.35">
      <c r="A1827" s="283"/>
      <c r="B1827" s="284"/>
      <c r="C1827" s="284"/>
      <c r="D1827" s="285"/>
      <c r="E1827" s="292"/>
      <c r="F1827" s="293"/>
      <c r="G1827" s="293"/>
      <c r="H1827" s="293"/>
      <c r="I1827" s="293"/>
      <c r="J1827" s="293"/>
      <c r="K1827" s="293"/>
      <c r="L1827" s="293"/>
      <c r="M1827" s="293"/>
      <c r="N1827" s="293"/>
      <c r="O1827" s="293"/>
      <c r="P1827" s="293"/>
      <c r="Q1827" s="293"/>
      <c r="R1827" s="293"/>
      <c r="S1827" s="294"/>
      <c r="T1827" s="298"/>
      <c r="U1827" s="299"/>
      <c r="V1827" s="300"/>
    </row>
    <row r="1828" spans="1:25" ht="15" thickBot="1" x14ac:dyDescent="0.4">
      <c r="A1828" s="283"/>
      <c r="B1828" s="284"/>
      <c r="C1828" s="284"/>
      <c r="D1828" s="285"/>
      <c r="E1828" s="301"/>
      <c r="F1828" s="302"/>
      <c r="G1828" s="302"/>
      <c r="H1828" s="302"/>
      <c r="I1828" s="302"/>
      <c r="J1828" s="302"/>
      <c r="K1828" s="302"/>
      <c r="L1828" s="302"/>
      <c r="M1828" s="302"/>
      <c r="N1828" s="302"/>
      <c r="O1828" s="302"/>
      <c r="P1828" s="302"/>
      <c r="Q1828" s="302"/>
      <c r="R1828" s="302"/>
      <c r="S1828" s="302"/>
      <c r="T1828" s="302"/>
      <c r="U1828" s="302"/>
      <c r="V1828" s="303"/>
    </row>
    <row r="1829" spans="1:25" ht="15" thickBot="1" x14ac:dyDescent="0.35">
      <c r="A1829" s="283"/>
      <c r="B1829" s="284"/>
      <c r="C1829" s="284"/>
      <c r="D1829" s="285"/>
      <c r="E1829" s="304" t="s">
        <v>360</v>
      </c>
      <c r="F1829" s="305"/>
      <c r="G1829" s="305"/>
      <c r="H1829" s="305"/>
      <c r="I1829" s="305"/>
      <c r="J1829" s="305"/>
      <c r="K1829" s="305"/>
      <c r="L1829" s="305"/>
      <c r="M1829" s="305"/>
      <c r="N1829" s="305"/>
      <c r="O1829" s="305"/>
      <c r="P1829" s="305"/>
      <c r="Q1829" s="305"/>
      <c r="R1829" s="305"/>
      <c r="S1829" s="305"/>
      <c r="T1829" s="305"/>
      <c r="U1829" s="305"/>
      <c r="V1829" s="306"/>
    </row>
    <row r="1830" spans="1:25" ht="15" thickBot="1" x14ac:dyDescent="0.35">
      <c r="A1830" s="286"/>
      <c r="B1830" s="287"/>
      <c r="C1830" s="287"/>
      <c r="D1830" s="288"/>
      <c r="E1830" s="307"/>
      <c r="F1830" s="308"/>
      <c r="G1830" s="308"/>
      <c r="H1830" s="308"/>
      <c r="I1830" s="308"/>
      <c r="J1830" s="308"/>
      <c r="K1830" s="308"/>
      <c r="L1830" s="308"/>
      <c r="M1830" s="308"/>
      <c r="N1830" s="308"/>
      <c r="O1830" s="308"/>
      <c r="P1830" s="308"/>
      <c r="Q1830" s="308"/>
      <c r="R1830" s="308"/>
      <c r="S1830" s="308"/>
      <c r="T1830" s="308"/>
      <c r="U1830" s="308"/>
      <c r="V1830" s="309"/>
    </row>
    <row r="1831" spans="1:25" ht="14.5" x14ac:dyDescent="0.35">
      <c r="A1831" s="310" t="s">
        <v>1</v>
      </c>
      <c r="B1831" s="311"/>
      <c r="C1831" s="311"/>
      <c r="D1831" s="311"/>
      <c r="E1831" s="311"/>
      <c r="F1831" s="311"/>
      <c r="G1831" s="311"/>
      <c r="H1831" s="311"/>
      <c r="I1831" s="311"/>
      <c r="J1831" s="311"/>
      <c r="K1831" s="311"/>
      <c r="L1831" s="311"/>
      <c r="M1831" s="311"/>
      <c r="N1831" s="311"/>
      <c r="O1831" s="311"/>
      <c r="P1831" s="311"/>
      <c r="Q1831" s="311"/>
      <c r="R1831" s="311"/>
      <c r="S1831" s="311"/>
      <c r="T1831" s="311"/>
      <c r="U1831" s="311"/>
      <c r="V1831" s="312"/>
    </row>
    <row r="1832" spans="1:25" x14ac:dyDescent="0.3">
      <c r="A1832" s="313" t="s">
        <v>2</v>
      </c>
      <c r="B1832" s="314"/>
      <c r="C1832" s="314"/>
      <c r="D1832" s="314"/>
      <c r="E1832" s="5" t="s">
        <v>3</v>
      </c>
      <c r="F1832" s="6"/>
      <c r="G1832" s="6"/>
      <c r="H1832" s="6"/>
      <c r="I1832" s="6"/>
      <c r="J1832" s="315" t="s">
        <v>4</v>
      </c>
      <c r="K1832" s="315"/>
      <c r="L1832" s="315"/>
      <c r="M1832" s="315"/>
      <c r="N1832" s="315"/>
      <c r="O1832" s="315"/>
      <c r="P1832" s="315" t="s">
        <v>5</v>
      </c>
      <c r="Q1832" s="315"/>
      <c r="R1832" s="315"/>
      <c r="S1832" s="315"/>
      <c r="T1832" s="315"/>
      <c r="U1832" s="315"/>
      <c r="V1832" s="316"/>
    </row>
    <row r="1833" spans="1:25" ht="40.5" customHeight="1" x14ac:dyDescent="0.3">
      <c r="A1833" s="317" t="s">
        <v>6</v>
      </c>
      <c r="B1833" s="318"/>
      <c r="C1833" s="318"/>
      <c r="D1833" s="319"/>
      <c r="E1833" s="320" t="s">
        <v>359</v>
      </c>
      <c r="F1833" s="320"/>
      <c r="G1833" s="320"/>
      <c r="H1833" s="320"/>
      <c r="I1833" s="320"/>
      <c r="J1833" s="320"/>
      <c r="K1833" s="320"/>
      <c r="L1833" s="320"/>
      <c r="M1833" s="320"/>
      <c r="N1833" s="320"/>
      <c r="O1833" s="320"/>
      <c r="P1833" s="320"/>
      <c r="Q1833" s="320"/>
      <c r="R1833" s="320"/>
      <c r="S1833" s="320"/>
      <c r="T1833" s="320"/>
      <c r="U1833" s="320"/>
      <c r="V1833" s="321"/>
    </row>
    <row r="1834" spans="1:25" x14ac:dyDescent="0.3">
      <c r="A1834" s="322" t="s">
        <v>7</v>
      </c>
      <c r="B1834" s="323"/>
      <c r="C1834" s="323"/>
      <c r="D1834" s="323"/>
      <c r="E1834" s="324"/>
      <c r="F1834" s="324"/>
      <c r="G1834" s="324"/>
      <c r="H1834" s="324"/>
      <c r="I1834" s="324"/>
      <c r="J1834" s="324"/>
      <c r="K1834" s="324"/>
      <c r="L1834" s="324"/>
      <c r="M1834" s="324"/>
      <c r="N1834" s="324"/>
      <c r="O1834" s="324"/>
      <c r="P1834" s="324"/>
      <c r="Q1834" s="324"/>
      <c r="R1834" s="324"/>
      <c r="S1834" s="324"/>
      <c r="T1834" s="324"/>
      <c r="U1834" s="324"/>
      <c r="V1834" s="325"/>
    </row>
    <row r="1835" spans="1:25" x14ac:dyDescent="0.3">
      <c r="A1835" s="322" t="s">
        <v>8</v>
      </c>
      <c r="B1835" s="323"/>
      <c r="C1835" s="323"/>
      <c r="D1835" s="323"/>
      <c r="E1835" s="324"/>
      <c r="F1835" s="324"/>
      <c r="G1835" s="324"/>
      <c r="H1835" s="324"/>
      <c r="I1835" s="324"/>
      <c r="J1835" s="324"/>
      <c r="K1835" s="324"/>
      <c r="L1835" s="324"/>
      <c r="M1835" s="324"/>
      <c r="N1835" s="324"/>
      <c r="O1835" s="324"/>
      <c r="P1835" s="324"/>
      <c r="Q1835" s="324"/>
      <c r="R1835" s="324"/>
      <c r="S1835" s="324"/>
      <c r="T1835" s="324"/>
      <c r="U1835" s="324"/>
      <c r="V1835" s="325"/>
    </row>
    <row r="1836" spans="1:25" x14ac:dyDescent="0.3">
      <c r="A1836" s="322" t="s">
        <v>9</v>
      </c>
      <c r="B1836" s="323"/>
      <c r="C1836" s="323"/>
      <c r="D1836" s="323"/>
      <c r="E1836" s="324"/>
      <c r="F1836" s="324"/>
      <c r="G1836" s="324"/>
      <c r="H1836" s="324"/>
      <c r="I1836" s="324"/>
      <c r="J1836" s="324"/>
      <c r="K1836" s="324"/>
      <c r="L1836" s="324"/>
      <c r="M1836" s="324"/>
      <c r="N1836" s="324"/>
      <c r="O1836" s="324"/>
      <c r="P1836" s="324"/>
      <c r="Q1836" s="324"/>
      <c r="R1836" s="324"/>
      <c r="S1836" s="324"/>
      <c r="T1836" s="324"/>
      <c r="U1836" s="324"/>
      <c r="V1836" s="325"/>
    </row>
    <row r="1837" spans="1:25" x14ac:dyDescent="0.3">
      <c r="A1837" s="9"/>
      <c r="B1837" s="10"/>
      <c r="C1837" s="10"/>
      <c r="D1837" s="48"/>
      <c r="E1837" s="48"/>
      <c r="F1837" s="48"/>
      <c r="G1837" s="48"/>
      <c r="H1837" s="48"/>
      <c r="I1837" s="48"/>
      <c r="J1837" s="48"/>
      <c r="K1837" s="48"/>
      <c r="L1837" s="48"/>
      <c r="M1837" s="48"/>
      <c r="N1837" s="48"/>
      <c r="O1837" s="48"/>
      <c r="P1837" s="48"/>
      <c r="Q1837" s="48"/>
      <c r="R1837" s="48"/>
      <c r="S1837" s="48"/>
      <c r="T1837" s="49"/>
      <c r="U1837" s="49"/>
      <c r="V1837" s="34"/>
    </row>
    <row r="1838" spans="1:25" ht="14.5" x14ac:dyDescent="0.35">
      <c r="A1838" s="263" t="s">
        <v>10</v>
      </c>
      <c r="B1838" s="264"/>
      <c r="C1838" s="264"/>
      <c r="D1838" s="264"/>
      <c r="E1838" s="264"/>
      <c r="F1838" s="264"/>
      <c r="G1838" s="264"/>
      <c r="H1838" s="264"/>
      <c r="I1838" s="264"/>
      <c r="J1838" s="264"/>
      <c r="K1838" s="264"/>
      <c r="L1838" s="264"/>
      <c r="M1838" s="264"/>
      <c r="N1838" s="264"/>
      <c r="O1838" s="264"/>
      <c r="P1838" s="264"/>
      <c r="Q1838" s="264"/>
      <c r="R1838" s="264"/>
      <c r="S1838" s="264"/>
      <c r="T1838" s="264"/>
      <c r="U1838" s="264"/>
      <c r="V1838" s="265"/>
    </row>
    <row r="1839" spans="1:25" x14ac:dyDescent="0.3">
      <c r="A1839" s="266" t="s">
        <v>11</v>
      </c>
      <c r="B1839" s="267"/>
      <c r="C1839" s="267" t="s">
        <v>12</v>
      </c>
      <c r="D1839" s="267"/>
      <c r="E1839" s="267"/>
      <c r="F1839" s="267"/>
      <c r="G1839" s="267"/>
      <c r="H1839" s="267"/>
      <c r="I1839" s="267"/>
      <c r="J1839" s="267"/>
      <c r="K1839" s="267"/>
      <c r="L1839" s="267"/>
      <c r="M1839" s="267"/>
      <c r="N1839" s="267"/>
      <c r="O1839" s="267"/>
      <c r="P1839" s="267"/>
      <c r="Q1839" s="267"/>
      <c r="R1839" s="267" t="s">
        <v>13</v>
      </c>
      <c r="S1839" s="267"/>
      <c r="T1839" s="268" t="s">
        <v>14</v>
      </c>
      <c r="U1839" s="268"/>
      <c r="V1839" s="269"/>
    </row>
    <row r="1840" spans="1:25" ht="17.25" customHeight="1" x14ac:dyDescent="0.3">
      <c r="A1840" s="270">
        <v>33</v>
      </c>
      <c r="B1840" s="271"/>
      <c r="C1840" s="272" t="s">
        <v>213</v>
      </c>
      <c r="D1840" s="273"/>
      <c r="E1840" s="273"/>
      <c r="F1840" s="273"/>
      <c r="G1840" s="273"/>
      <c r="H1840" s="273"/>
      <c r="I1840" s="273"/>
      <c r="J1840" s="273"/>
      <c r="K1840" s="273"/>
      <c r="L1840" s="273"/>
      <c r="M1840" s="273"/>
      <c r="N1840" s="273"/>
      <c r="O1840" s="273"/>
      <c r="P1840" s="273"/>
      <c r="Q1840" s="273"/>
      <c r="R1840" s="274" t="s">
        <v>166</v>
      </c>
      <c r="S1840" s="274"/>
      <c r="T1840" s="275">
        <v>2</v>
      </c>
      <c r="U1840" s="275"/>
      <c r="V1840" s="276"/>
    </row>
    <row r="1841" spans="1:22" x14ac:dyDescent="0.3">
      <c r="A1841" s="11"/>
      <c r="B1841" s="50"/>
      <c r="C1841" s="50"/>
      <c r="D1841" s="50"/>
      <c r="E1841" s="50"/>
      <c r="F1841" s="50"/>
      <c r="G1841" s="50"/>
      <c r="H1841" s="50"/>
      <c r="I1841" s="50"/>
      <c r="J1841" s="50"/>
      <c r="K1841" s="50"/>
      <c r="L1841" s="50"/>
      <c r="M1841" s="50"/>
      <c r="N1841" s="50"/>
      <c r="O1841" s="50"/>
      <c r="P1841" s="50"/>
      <c r="Q1841" s="50"/>
      <c r="R1841" s="50"/>
      <c r="S1841" s="50"/>
      <c r="T1841" s="51"/>
      <c r="U1841" s="51"/>
      <c r="V1841" s="35"/>
    </row>
    <row r="1842" spans="1:22" x14ac:dyDescent="0.3">
      <c r="A1842" s="243" t="s">
        <v>15</v>
      </c>
      <c r="B1842" s="244"/>
      <c r="C1842" s="244"/>
      <c r="D1842" s="244"/>
      <c r="E1842" s="244"/>
      <c r="F1842" s="244"/>
      <c r="G1842" s="244"/>
      <c r="H1842" s="244"/>
      <c r="I1842" s="244"/>
      <c r="J1842" s="244"/>
      <c r="K1842" s="244"/>
      <c r="L1842" s="244"/>
      <c r="M1842" s="244"/>
      <c r="N1842" s="244"/>
      <c r="O1842" s="244"/>
      <c r="P1842" s="244"/>
      <c r="Q1842" s="244"/>
      <c r="R1842" s="244"/>
      <c r="S1842" s="244"/>
      <c r="T1842" s="244"/>
      <c r="U1842" s="244"/>
      <c r="V1842" s="245"/>
    </row>
    <row r="1843" spans="1:22" x14ac:dyDescent="0.3">
      <c r="A1843" s="233" t="s">
        <v>12</v>
      </c>
      <c r="B1843" s="234"/>
      <c r="C1843" s="234"/>
      <c r="D1843" s="234"/>
      <c r="E1843" s="234"/>
      <c r="F1843" s="234"/>
      <c r="G1843" s="234"/>
      <c r="H1843" s="234" t="s">
        <v>16</v>
      </c>
      <c r="I1843" s="234"/>
      <c r="J1843" s="234"/>
      <c r="K1843" s="234" t="s">
        <v>17</v>
      </c>
      <c r="L1843" s="234"/>
      <c r="M1843" s="234"/>
      <c r="N1843" s="234"/>
      <c r="O1843" s="234" t="s">
        <v>18</v>
      </c>
      <c r="P1843" s="234"/>
      <c r="Q1843" s="234"/>
      <c r="R1843" s="234" t="s">
        <v>19</v>
      </c>
      <c r="S1843" s="234"/>
      <c r="T1843" s="235" t="s">
        <v>20</v>
      </c>
      <c r="U1843" s="235"/>
      <c r="V1843" s="236"/>
    </row>
    <row r="1844" spans="1:22" x14ac:dyDescent="0.3">
      <c r="A1844" s="381"/>
      <c r="B1844" s="382"/>
      <c r="C1844" s="382"/>
      <c r="D1844" s="382"/>
      <c r="E1844" s="382"/>
      <c r="F1844" s="382"/>
      <c r="G1844" s="382"/>
      <c r="H1844" s="234"/>
      <c r="I1844" s="234"/>
      <c r="J1844" s="234"/>
      <c r="K1844" s="234"/>
      <c r="L1844" s="234"/>
      <c r="M1844" s="234"/>
      <c r="N1844" s="234"/>
      <c r="O1844" s="246"/>
      <c r="P1844" s="246"/>
      <c r="Q1844" s="246"/>
      <c r="R1844" s="279">
        <v>0.03</v>
      </c>
      <c r="S1844" s="258"/>
      <c r="T1844" s="235">
        <f>+T1866*R1844</f>
        <v>233.292</v>
      </c>
      <c r="U1844" s="235"/>
      <c r="V1844" s="236"/>
    </row>
    <row r="1845" spans="1:22" x14ac:dyDescent="0.3">
      <c r="A1845" s="233"/>
      <c r="B1845" s="234"/>
      <c r="C1845" s="234"/>
      <c r="D1845" s="234"/>
      <c r="E1845" s="234"/>
      <c r="F1845" s="234"/>
      <c r="G1845" s="234"/>
      <c r="H1845" s="234"/>
      <c r="I1845" s="234"/>
      <c r="J1845" s="234"/>
      <c r="K1845" s="234"/>
      <c r="L1845" s="234"/>
      <c r="M1845" s="234"/>
      <c r="N1845" s="234"/>
      <c r="O1845" s="246"/>
      <c r="P1845" s="246"/>
      <c r="Q1845" s="246"/>
      <c r="R1845" s="258"/>
      <c r="S1845" s="258"/>
      <c r="T1845" s="235"/>
      <c r="U1845" s="235"/>
      <c r="V1845" s="236"/>
    </row>
    <row r="1846" spans="1:22" x14ac:dyDescent="0.3">
      <c r="A1846" s="233"/>
      <c r="B1846" s="234"/>
      <c r="C1846" s="234"/>
      <c r="D1846" s="234"/>
      <c r="E1846" s="234"/>
      <c r="F1846" s="234"/>
      <c r="G1846" s="234"/>
      <c r="H1846" s="234"/>
      <c r="I1846" s="234"/>
      <c r="J1846" s="234"/>
      <c r="K1846" s="234"/>
      <c r="L1846" s="234"/>
      <c r="M1846" s="234"/>
      <c r="N1846" s="234"/>
      <c r="O1846" s="246"/>
      <c r="P1846" s="246"/>
      <c r="Q1846" s="246"/>
      <c r="R1846" s="258"/>
      <c r="S1846" s="258"/>
      <c r="T1846" s="235"/>
      <c r="U1846" s="235"/>
      <c r="V1846" s="236"/>
    </row>
    <row r="1847" spans="1:22" x14ac:dyDescent="0.3">
      <c r="A1847" s="233"/>
      <c r="B1847" s="234"/>
      <c r="C1847" s="234"/>
      <c r="D1847" s="234"/>
      <c r="E1847" s="234"/>
      <c r="F1847" s="234"/>
      <c r="G1847" s="234"/>
      <c r="H1847" s="234"/>
      <c r="I1847" s="234"/>
      <c r="J1847" s="234"/>
      <c r="K1847" s="234"/>
      <c r="L1847" s="234"/>
      <c r="M1847" s="234"/>
      <c r="N1847" s="234"/>
      <c r="O1847" s="246"/>
      <c r="P1847" s="246"/>
      <c r="Q1847" s="246"/>
      <c r="R1847" s="347"/>
      <c r="S1847" s="347"/>
      <c r="T1847" s="235"/>
      <c r="U1847" s="235"/>
      <c r="V1847" s="236"/>
    </row>
    <row r="1848" spans="1:22" x14ac:dyDescent="0.3">
      <c r="A1848" s="233"/>
      <c r="B1848" s="234"/>
      <c r="C1848" s="234"/>
      <c r="D1848" s="234"/>
      <c r="E1848" s="234"/>
      <c r="F1848" s="234"/>
      <c r="G1848" s="234"/>
      <c r="H1848" s="234"/>
      <c r="I1848" s="234"/>
      <c r="J1848" s="234"/>
      <c r="K1848" s="234"/>
      <c r="L1848" s="234"/>
      <c r="M1848" s="234"/>
      <c r="N1848" s="234"/>
      <c r="O1848" s="234"/>
      <c r="P1848" s="234"/>
      <c r="Q1848" s="234"/>
      <c r="R1848" s="234"/>
      <c r="S1848" s="234"/>
      <c r="T1848" s="235"/>
      <c r="U1848" s="235"/>
      <c r="V1848" s="236"/>
    </row>
    <row r="1849" spans="1:22" x14ac:dyDescent="0.3">
      <c r="A1849" s="237" t="s">
        <v>21</v>
      </c>
      <c r="B1849" s="238"/>
      <c r="C1849" s="238"/>
      <c r="D1849" s="238"/>
      <c r="E1849" s="238"/>
      <c r="F1849" s="238"/>
      <c r="G1849" s="238"/>
      <c r="H1849" s="238"/>
      <c r="I1849" s="238"/>
      <c r="J1849" s="238"/>
      <c r="K1849" s="238"/>
      <c r="L1849" s="238"/>
      <c r="M1849" s="238"/>
      <c r="N1849" s="238"/>
      <c r="O1849" s="238"/>
      <c r="P1849" s="238"/>
      <c r="Q1849" s="238"/>
      <c r="R1849" s="238"/>
      <c r="S1849" s="238"/>
      <c r="T1849" s="235">
        <f>+SUM(T1844:V1848)</f>
        <v>233.292</v>
      </c>
      <c r="U1849" s="235"/>
      <c r="V1849" s="236"/>
    </row>
    <row r="1850" spans="1:22" x14ac:dyDescent="0.3">
      <c r="A1850" s="12"/>
      <c r="B1850" s="13"/>
      <c r="C1850" s="13"/>
      <c r="D1850" s="13"/>
      <c r="E1850" s="13"/>
      <c r="F1850" s="13"/>
      <c r="G1850" s="13"/>
      <c r="H1850" s="13"/>
      <c r="I1850" s="13"/>
      <c r="J1850" s="13"/>
      <c r="K1850" s="13"/>
      <c r="L1850" s="13"/>
      <c r="M1850" s="13"/>
      <c r="N1850" s="13"/>
      <c r="O1850" s="13"/>
      <c r="P1850" s="13"/>
      <c r="Q1850" s="13"/>
      <c r="R1850" s="13"/>
      <c r="S1850" s="14"/>
      <c r="T1850" s="36"/>
      <c r="U1850" s="36"/>
      <c r="V1850" s="37"/>
    </row>
    <row r="1851" spans="1:22" x14ac:dyDescent="0.3">
      <c r="A1851" s="243" t="s">
        <v>22</v>
      </c>
      <c r="B1851" s="244"/>
      <c r="C1851" s="244"/>
      <c r="D1851" s="244"/>
      <c r="E1851" s="244"/>
      <c r="F1851" s="244"/>
      <c r="G1851" s="244"/>
      <c r="H1851" s="244"/>
      <c r="I1851" s="244"/>
      <c r="J1851" s="244"/>
      <c r="K1851" s="244"/>
      <c r="L1851" s="244"/>
      <c r="M1851" s="244"/>
      <c r="N1851" s="244"/>
      <c r="O1851" s="244"/>
      <c r="P1851" s="244"/>
      <c r="Q1851" s="244"/>
      <c r="R1851" s="244"/>
      <c r="S1851" s="244"/>
      <c r="T1851" s="244"/>
      <c r="U1851" s="244"/>
      <c r="V1851" s="245"/>
    </row>
    <row r="1852" spans="1:22" x14ac:dyDescent="0.3">
      <c r="A1852" s="259" t="s">
        <v>12</v>
      </c>
      <c r="B1852" s="260"/>
      <c r="C1852" s="260"/>
      <c r="D1852" s="260"/>
      <c r="E1852" s="260"/>
      <c r="F1852" s="260"/>
      <c r="G1852" s="260"/>
      <c r="H1852" s="260"/>
      <c r="I1852" s="260"/>
      <c r="J1852" s="260"/>
      <c r="K1852" s="260"/>
      <c r="L1852" s="260"/>
      <c r="M1852" s="260" t="s">
        <v>13</v>
      </c>
      <c r="N1852" s="260"/>
      <c r="O1852" s="260" t="s">
        <v>14</v>
      </c>
      <c r="P1852" s="260"/>
      <c r="Q1852" s="260" t="s">
        <v>23</v>
      </c>
      <c r="R1852" s="260"/>
      <c r="S1852" s="260"/>
      <c r="T1852" s="261" t="s">
        <v>24</v>
      </c>
      <c r="U1852" s="261"/>
      <c r="V1852" s="262"/>
    </row>
    <row r="1853" spans="1:22" x14ac:dyDescent="0.3">
      <c r="A1853" s="383" t="s">
        <v>214</v>
      </c>
      <c r="B1853" s="384"/>
      <c r="C1853" s="384"/>
      <c r="D1853" s="384"/>
      <c r="E1853" s="384"/>
      <c r="F1853" s="384"/>
      <c r="G1853" s="384"/>
      <c r="H1853" s="384"/>
      <c r="I1853" s="384"/>
      <c r="J1853" s="384"/>
      <c r="K1853" s="384"/>
      <c r="L1853" s="385"/>
      <c r="M1853" s="366" t="s">
        <v>168</v>
      </c>
      <c r="N1853" s="366"/>
      <c r="O1853" s="366">
        <v>1</v>
      </c>
      <c r="P1853" s="366"/>
      <c r="Q1853" s="367">
        <v>110000</v>
      </c>
      <c r="R1853" s="368"/>
      <c r="S1853" s="369"/>
      <c r="T1853" s="367">
        <f>+Q1853*O1853</f>
        <v>110000</v>
      </c>
      <c r="U1853" s="368"/>
      <c r="V1853" s="370"/>
    </row>
    <row r="1854" spans="1:22" x14ac:dyDescent="0.3">
      <c r="A1854" s="383" t="s">
        <v>215</v>
      </c>
      <c r="B1854" s="384"/>
      <c r="C1854" s="384"/>
      <c r="D1854" s="384"/>
      <c r="E1854" s="384"/>
      <c r="F1854" s="384"/>
      <c r="G1854" s="384"/>
      <c r="H1854" s="384"/>
      <c r="I1854" s="384"/>
      <c r="J1854" s="384"/>
      <c r="K1854" s="384"/>
      <c r="L1854" s="385"/>
      <c r="M1854" s="366" t="s">
        <v>168</v>
      </c>
      <c r="N1854" s="366"/>
      <c r="O1854" s="366">
        <v>1</v>
      </c>
      <c r="P1854" s="366"/>
      <c r="Q1854" s="367">
        <v>51200</v>
      </c>
      <c r="R1854" s="368"/>
      <c r="S1854" s="369"/>
      <c r="T1854" s="367">
        <f>+Q1854*O1854</f>
        <v>51200</v>
      </c>
      <c r="U1854" s="368"/>
      <c r="V1854" s="370"/>
    </row>
    <row r="1855" spans="1:22" x14ac:dyDescent="0.3">
      <c r="A1855" s="237" t="s">
        <v>21</v>
      </c>
      <c r="B1855" s="238"/>
      <c r="C1855" s="238"/>
      <c r="D1855" s="238"/>
      <c r="E1855" s="238"/>
      <c r="F1855" s="238"/>
      <c r="G1855" s="238"/>
      <c r="H1855" s="238"/>
      <c r="I1855" s="238"/>
      <c r="J1855" s="238"/>
      <c r="K1855" s="238"/>
      <c r="L1855" s="238"/>
      <c r="M1855" s="238"/>
      <c r="N1855" s="238"/>
      <c r="O1855" s="238"/>
      <c r="P1855" s="238"/>
      <c r="Q1855" s="238"/>
      <c r="R1855" s="238"/>
      <c r="S1855" s="238"/>
      <c r="T1855" s="235">
        <f>+T1854+T1853</f>
        <v>161200</v>
      </c>
      <c r="U1855" s="235"/>
      <c r="V1855" s="236"/>
    </row>
    <row r="1856" spans="1:22" x14ac:dyDescent="0.3">
      <c r="A1856" s="15"/>
      <c r="B1856" s="16"/>
      <c r="C1856" s="16"/>
      <c r="D1856" s="16"/>
      <c r="E1856" s="16"/>
      <c r="F1856" s="16"/>
      <c r="G1856" s="16"/>
      <c r="H1856" s="16"/>
      <c r="I1856" s="16"/>
      <c r="J1856" s="16"/>
      <c r="K1856" s="16"/>
      <c r="L1856" s="16"/>
      <c r="M1856" s="16"/>
      <c r="N1856" s="16"/>
      <c r="O1856" s="16"/>
      <c r="P1856" s="16"/>
      <c r="Q1856" s="16"/>
      <c r="R1856" s="16"/>
      <c r="S1856" s="14"/>
      <c r="T1856" s="36"/>
      <c r="U1856" s="36"/>
      <c r="V1856" s="37"/>
    </row>
    <row r="1857" spans="1:22" x14ac:dyDescent="0.3">
      <c r="A1857" s="243" t="s">
        <v>25</v>
      </c>
      <c r="B1857" s="244"/>
      <c r="C1857" s="244"/>
      <c r="D1857" s="244"/>
      <c r="E1857" s="244"/>
      <c r="F1857" s="244"/>
      <c r="G1857" s="244"/>
      <c r="H1857" s="244"/>
      <c r="I1857" s="244"/>
      <c r="J1857" s="244"/>
      <c r="K1857" s="244"/>
      <c r="L1857" s="244"/>
      <c r="M1857" s="244"/>
      <c r="N1857" s="244"/>
      <c r="O1857" s="244"/>
      <c r="P1857" s="244"/>
      <c r="Q1857" s="244"/>
      <c r="R1857" s="244"/>
      <c r="S1857" s="244"/>
      <c r="T1857" s="244"/>
      <c r="U1857" s="244"/>
      <c r="V1857" s="245"/>
    </row>
    <row r="1858" spans="1:22" x14ac:dyDescent="0.3">
      <c r="A1858" s="233" t="s">
        <v>26</v>
      </c>
      <c r="B1858" s="234"/>
      <c r="C1858" s="234"/>
      <c r="D1858" s="234"/>
      <c r="E1858" s="234"/>
      <c r="F1858" s="234"/>
      <c r="G1858" s="234"/>
      <c r="H1858" s="234"/>
      <c r="I1858" s="234"/>
      <c r="J1858" s="234"/>
      <c r="K1858" s="234" t="s">
        <v>27</v>
      </c>
      <c r="L1858" s="234"/>
      <c r="M1858" s="234" t="s">
        <v>28</v>
      </c>
      <c r="N1858" s="234"/>
      <c r="O1858" s="234" t="s">
        <v>29</v>
      </c>
      <c r="P1858" s="234"/>
      <c r="Q1858" s="234"/>
      <c r="R1858" s="234" t="s">
        <v>30</v>
      </c>
      <c r="S1858" s="234"/>
      <c r="T1858" s="235" t="s">
        <v>20</v>
      </c>
      <c r="U1858" s="235"/>
      <c r="V1858" s="236"/>
    </row>
    <row r="1859" spans="1:22" x14ac:dyDescent="0.3">
      <c r="A1859" s="233"/>
      <c r="B1859" s="234"/>
      <c r="C1859" s="234"/>
      <c r="D1859" s="234"/>
      <c r="E1859" s="234"/>
      <c r="F1859" s="234"/>
      <c r="G1859" s="234"/>
      <c r="H1859" s="234"/>
      <c r="I1859" s="234"/>
      <c r="J1859" s="234"/>
      <c r="K1859" s="234"/>
      <c r="L1859" s="234"/>
      <c r="M1859" s="234"/>
      <c r="N1859" s="234"/>
      <c r="O1859" s="234"/>
      <c r="P1859" s="234"/>
      <c r="Q1859" s="234"/>
      <c r="R1859" s="234"/>
      <c r="S1859" s="234"/>
      <c r="T1859" s="235"/>
      <c r="U1859" s="235"/>
      <c r="V1859" s="236"/>
    </row>
    <row r="1860" spans="1:22" x14ac:dyDescent="0.3">
      <c r="A1860" s="233"/>
      <c r="B1860" s="234"/>
      <c r="C1860" s="234"/>
      <c r="D1860" s="234"/>
      <c r="E1860" s="234"/>
      <c r="F1860" s="234"/>
      <c r="G1860" s="234"/>
      <c r="H1860" s="234"/>
      <c r="I1860" s="234"/>
      <c r="J1860" s="234"/>
      <c r="K1860" s="234"/>
      <c r="L1860" s="234"/>
      <c r="M1860" s="234"/>
      <c r="N1860" s="234"/>
      <c r="O1860" s="234"/>
      <c r="P1860" s="234"/>
      <c r="Q1860" s="234"/>
      <c r="R1860" s="234"/>
      <c r="S1860" s="234"/>
      <c r="T1860" s="235"/>
      <c r="U1860" s="235"/>
      <c r="V1860" s="236"/>
    </row>
    <row r="1861" spans="1:22" x14ac:dyDescent="0.3">
      <c r="A1861" s="233"/>
      <c r="B1861" s="234"/>
      <c r="C1861" s="234"/>
      <c r="D1861" s="234"/>
      <c r="E1861" s="234"/>
      <c r="F1861" s="234"/>
      <c r="G1861" s="234"/>
      <c r="H1861" s="234"/>
      <c r="I1861" s="234"/>
      <c r="J1861" s="234"/>
      <c r="K1861" s="234"/>
      <c r="L1861" s="234"/>
      <c r="M1861" s="234"/>
      <c r="N1861" s="234"/>
      <c r="O1861" s="234"/>
      <c r="P1861" s="234"/>
      <c r="Q1861" s="234"/>
      <c r="R1861" s="234"/>
      <c r="S1861" s="234"/>
      <c r="T1861" s="235"/>
      <c r="U1861" s="235"/>
      <c r="V1861" s="236"/>
    </row>
    <row r="1862" spans="1:22" x14ac:dyDescent="0.3">
      <c r="A1862" s="237" t="s">
        <v>21</v>
      </c>
      <c r="B1862" s="238"/>
      <c r="C1862" s="238"/>
      <c r="D1862" s="238"/>
      <c r="E1862" s="238"/>
      <c r="F1862" s="238"/>
      <c r="G1862" s="238"/>
      <c r="H1862" s="238"/>
      <c r="I1862" s="238"/>
      <c r="J1862" s="238"/>
      <c r="K1862" s="238"/>
      <c r="L1862" s="238"/>
      <c r="M1862" s="238"/>
      <c r="N1862" s="238"/>
      <c r="O1862" s="238"/>
      <c r="P1862" s="238"/>
      <c r="Q1862" s="238"/>
      <c r="R1862" s="238"/>
      <c r="S1862" s="238"/>
      <c r="T1862" s="235">
        <f>+T1859</f>
        <v>0</v>
      </c>
      <c r="U1862" s="235"/>
      <c r="V1862" s="236"/>
    </row>
    <row r="1863" spans="1:22" x14ac:dyDescent="0.3">
      <c r="A1863" s="12"/>
      <c r="B1863" s="13"/>
      <c r="C1863" s="13"/>
      <c r="D1863" s="13"/>
      <c r="E1863" s="13"/>
      <c r="F1863" s="13"/>
      <c r="G1863" s="13"/>
      <c r="H1863" s="13"/>
      <c r="I1863" s="13"/>
      <c r="J1863" s="13"/>
      <c r="K1863" s="13"/>
      <c r="L1863" s="13"/>
      <c r="M1863" s="13"/>
      <c r="N1863" s="13"/>
      <c r="O1863" s="13"/>
      <c r="P1863" s="13"/>
      <c r="Q1863" s="13"/>
      <c r="R1863" s="13"/>
      <c r="S1863" s="14"/>
      <c r="T1863" s="36"/>
      <c r="U1863" s="36"/>
      <c r="V1863" s="37"/>
    </row>
    <row r="1864" spans="1:22" x14ac:dyDescent="0.3">
      <c r="A1864" s="243" t="s">
        <v>31</v>
      </c>
      <c r="B1864" s="244"/>
      <c r="C1864" s="244"/>
      <c r="D1864" s="244"/>
      <c r="E1864" s="244"/>
      <c r="F1864" s="244"/>
      <c r="G1864" s="244"/>
      <c r="H1864" s="244"/>
      <c r="I1864" s="244"/>
      <c r="J1864" s="244"/>
      <c r="K1864" s="244"/>
      <c r="L1864" s="244"/>
      <c r="M1864" s="244"/>
      <c r="N1864" s="244"/>
      <c r="O1864" s="244"/>
      <c r="P1864" s="244"/>
      <c r="Q1864" s="244"/>
      <c r="R1864" s="244"/>
      <c r="S1864" s="244"/>
      <c r="T1864" s="244"/>
      <c r="U1864" s="244"/>
      <c r="V1864" s="245"/>
    </row>
    <row r="1865" spans="1:22" x14ac:dyDescent="0.3">
      <c r="A1865" s="233" t="s">
        <v>32</v>
      </c>
      <c r="B1865" s="234"/>
      <c r="C1865" s="234"/>
      <c r="D1865" s="234"/>
      <c r="E1865" s="234"/>
      <c r="F1865" s="234"/>
      <c r="G1865" s="234"/>
      <c r="H1865" s="234"/>
      <c r="I1865" s="234"/>
      <c r="J1865" s="234" t="s">
        <v>33</v>
      </c>
      <c r="K1865" s="234"/>
      <c r="L1865" s="234" t="s">
        <v>34</v>
      </c>
      <c r="M1865" s="234"/>
      <c r="N1865" s="234" t="s">
        <v>54</v>
      </c>
      <c r="O1865" s="234"/>
      <c r="P1865" s="234"/>
      <c r="Q1865" s="234" t="s">
        <v>19</v>
      </c>
      <c r="R1865" s="234"/>
      <c r="S1865" s="234"/>
      <c r="T1865" s="235" t="s">
        <v>20</v>
      </c>
      <c r="U1865" s="235"/>
      <c r="V1865" s="236"/>
    </row>
    <row r="1866" spans="1:22" x14ac:dyDescent="0.3">
      <c r="A1866" s="233" t="s">
        <v>42</v>
      </c>
      <c r="B1866" s="234"/>
      <c r="C1866" s="234"/>
      <c r="D1866" s="234"/>
      <c r="E1866" s="234"/>
      <c r="F1866" s="234"/>
      <c r="G1866" s="234"/>
      <c r="H1866" s="234"/>
      <c r="I1866" s="234"/>
      <c r="J1866" s="246">
        <v>171314.64448972844</v>
      </c>
      <c r="K1866" s="246"/>
      <c r="L1866" s="234">
        <v>1.8157000000000001</v>
      </c>
      <c r="M1866" s="234"/>
      <c r="N1866" s="235">
        <v>38882</v>
      </c>
      <c r="O1866" s="235"/>
      <c r="P1866" s="235"/>
      <c r="Q1866" s="234">
        <v>0.2</v>
      </c>
      <c r="R1866" s="234"/>
      <c r="S1866" s="234"/>
      <c r="T1866" s="235">
        <f>+Q1866*N1866</f>
        <v>7776.4000000000005</v>
      </c>
      <c r="U1866" s="235"/>
      <c r="V1866" s="236"/>
    </row>
    <row r="1867" spans="1:22" x14ac:dyDescent="0.3">
      <c r="A1867" s="233"/>
      <c r="B1867" s="234"/>
      <c r="C1867" s="234"/>
      <c r="D1867" s="234"/>
      <c r="E1867" s="234"/>
      <c r="F1867" s="234"/>
      <c r="G1867" s="234"/>
      <c r="H1867" s="234"/>
      <c r="I1867" s="234"/>
      <c r="J1867" s="234"/>
      <c r="K1867" s="234"/>
      <c r="L1867" s="234"/>
      <c r="M1867" s="234"/>
      <c r="N1867" s="234"/>
      <c r="O1867" s="234"/>
      <c r="P1867" s="234"/>
      <c r="Q1867" s="234"/>
      <c r="R1867" s="234"/>
      <c r="S1867" s="234"/>
      <c r="T1867" s="235"/>
      <c r="U1867" s="235"/>
      <c r="V1867" s="236"/>
    </row>
    <row r="1868" spans="1:22" x14ac:dyDescent="0.3">
      <c r="A1868" s="233"/>
      <c r="B1868" s="234"/>
      <c r="C1868" s="234"/>
      <c r="D1868" s="234"/>
      <c r="E1868" s="234"/>
      <c r="F1868" s="234"/>
      <c r="G1868" s="234"/>
      <c r="H1868" s="234"/>
      <c r="I1868" s="234"/>
      <c r="J1868" s="234"/>
      <c r="K1868" s="234"/>
      <c r="L1868" s="234"/>
      <c r="M1868" s="234"/>
      <c r="N1868" s="234"/>
      <c r="O1868" s="234"/>
      <c r="P1868" s="234"/>
      <c r="Q1868" s="234"/>
      <c r="R1868" s="234"/>
      <c r="S1868" s="234"/>
      <c r="T1868" s="235"/>
      <c r="U1868" s="235"/>
      <c r="V1868" s="236"/>
    </row>
    <row r="1869" spans="1:22" x14ac:dyDescent="0.3">
      <c r="A1869" s="237" t="s">
        <v>21</v>
      </c>
      <c r="B1869" s="238"/>
      <c r="C1869" s="238"/>
      <c r="D1869" s="238"/>
      <c r="E1869" s="238"/>
      <c r="F1869" s="238"/>
      <c r="G1869" s="238"/>
      <c r="H1869" s="238"/>
      <c r="I1869" s="238"/>
      <c r="J1869" s="238"/>
      <c r="K1869" s="238"/>
      <c r="L1869" s="238"/>
      <c r="M1869" s="238"/>
      <c r="N1869" s="238"/>
      <c r="O1869" s="238"/>
      <c r="P1869" s="238"/>
      <c r="Q1869" s="238"/>
      <c r="R1869" s="238"/>
      <c r="S1869" s="238"/>
      <c r="T1869" s="235">
        <f>+T1866</f>
        <v>7776.4000000000005</v>
      </c>
      <c r="U1869" s="235"/>
      <c r="V1869" s="236"/>
    </row>
    <row r="1870" spans="1:22" ht="14.5" x14ac:dyDescent="0.35">
      <c r="A1870" s="239" t="s">
        <v>35</v>
      </c>
      <c r="B1870" s="240"/>
      <c r="C1870" s="240"/>
      <c r="D1870" s="240"/>
      <c r="E1870" s="240"/>
      <c r="F1870" s="240"/>
      <c r="G1870" s="240"/>
      <c r="H1870" s="240"/>
      <c r="I1870" s="240"/>
      <c r="J1870" s="240"/>
      <c r="K1870" s="240"/>
      <c r="L1870" s="240"/>
      <c r="M1870" s="240"/>
      <c r="N1870" s="240"/>
      <c r="O1870" s="240"/>
      <c r="P1870" s="240"/>
      <c r="Q1870" s="240"/>
      <c r="R1870" s="240"/>
      <c r="S1870" s="240"/>
      <c r="T1870" s="241">
        <f>ROUND(T1869+T1862+T1855+T1849,0)</f>
        <v>169210</v>
      </c>
      <c r="U1870" s="241"/>
      <c r="V1870" s="242"/>
    </row>
    <row r="1871" spans="1:22" ht="14.5" x14ac:dyDescent="0.35">
      <c r="A1871" s="19" t="s">
        <v>36</v>
      </c>
      <c r="B1871" s="44">
        <f>+'CARGA PRESTACIONAL'!$E$40</f>
        <v>0.26950000000000002</v>
      </c>
      <c r="C1871" s="20"/>
      <c r="D1871" s="21"/>
      <c r="E1871" s="22"/>
      <c r="F1871" s="20"/>
      <c r="G1871" s="20"/>
      <c r="H1871" s="20"/>
      <c r="I1871" s="20"/>
      <c r="J1871" s="20"/>
      <c r="K1871" s="20"/>
      <c r="L1871" s="20"/>
      <c r="M1871" s="21"/>
      <c r="N1871" s="23"/>
      <c r="O1871" s="23"/>
      <c r="P1871" s="23"/>
      <c r="Q1871" s="23"/>
      <c r="R1871" s="23"/>
      <c r="S1871" s="23" t="s">
        <v>37</v>
      </c>
      <c r="T1871" s="241">
        <f>+T1870*B1871</f>
        <v>45602.095000000001</v>
      </c>
      <c r="U1871" s="241"/>
      <c r="V1871" s="242"/>
    </row>
    <row r="1872" spans="1:22" ht="14.5" x14ac:dyDescent="0.35">
      <c r="A1872" s="226" t="s">
        <v>38</v>
      </c>
      <c r="B1872" s="227"/>
      <c r="C1872" s="227"/>
      <c r="D1872" s="227"/>
      <c r="E1872" s="227"/>
      <c r="F1872" s="227"/>
      <c r="G1872" s="227"/>
      <c r="H1872" s="227"/>
      <c r="I1872" s="227"/>
      <c r="J1872" s="227"/>
      <c r="K1872" s="227"/>
      <c r="L1872" s="227"/>
      <c r="M1872" s="227"/>
      <c r="N1872" s="227"/>
      <c r="O1872" s="227"/>
      <c r="P1872" s="227"/>
      <c r="Q1872" s="227"/>
      <c r="R1872" s="227"/>
      <c r="S1872" s="227"/>
      <c r="T1872" s="228">
        <f>+T1871+T1870</f>
        <v>214812.095</v>
      </c>
      <c r="U1872" s="228"/>
      <c r="V1872" s="229"/>
    </row>
    <row r="1873" spans="1:25" ht="14.5" x14ac:dyDescent="0.35">
      <c r="A1873" s="226" t="s">
        <v>39</v>
      </c>
      <c r="B1873" s="227"/>
      <c r="C1873" s="227"/>
      <c r="D1873" s="227"/>
      <c r="E1873" s="227"/>
      <c r="F1873" s="227"/>
      <c r="G1873" s="227"/>
      <c r="H1873" s="227"/>
      <c r="I1873" s="227"/>
      <c r="J1873" s="227"/>
      <c r="K1873" s="227"/>
      <c r="L1873" s="227"/>
      <c r="M1873" s="227"/>
      <c r="N1873" s="227"/>
      <c r="O1873" s="227"/>
      <c r="P1873" s="227"/>
      <c r="Q1873" s="227"/>
      <c r="R1873" s="227"/>
      <c r="S1873" s="227"/>
      <c r="T1873" s="228">
        <f>ROUND(T1872*T1840,0)</f>
        <v>429624</v>
      </c>
      <c r="U1873" s="228"/>
      <c r="V1873" s="229"/>
    </row>
    <row r="1874" spans="1:25" ht="14.5" x14ac:dyDescent="0.35">
      <c r="A1874" s="24"/>
      <c r="B1874" s="52"/>
      <c r="C1874" s="52"/>
      <c r="D1874" s="52"/>
      <c r="E1874" s="52"/>
      <c r="F1874" s="52"/>
      <c r="G1874" s="52"/>
      <c r="H1874" s="52"/>
      <c r="I1874" s="52"/>
      <c r="J1874" s="52"/>
      <c r="K1874" s="52"/>
      <c r="L1874" s="52"/>
      <c r="M1874" s="52"/>
      <c r="N1874" s="52"/>
      <c r="O1874" s="52"/>
      <c r="P1874" s="52"/>
      <c r="Q1874" s="52"/>
      <c r="R1874" s="52"/>
      <c r="S1874" s="52"/>
      <c r="T1874" s="53"/>
      <c r="U1874" s="53"/>
      <c r="V1874" s="38"/>
    </row>
    <row r="1875" spans="1:25" ht="24" customHeight="1" x14ac:dyDescent="0.3">
      <c r="A1875" s="230" t="s">
        <v>348</v>
      </c>
      <c r="B1875" s="231"/>
      <c r="C1875" s="231"/>
      <c r="D1875" s="231"/>
      <c r="E1875" s="231"/>
      <c r="F1875" s="231"/>
      <c r="G1875" s="231"/>
      <c r="H1875" s="231"/>
      <c r="I1875" s="231"/>
      <c r="J1875" s="231"/>
      <c r="K1875" s="231"/>
      <c r="L1875" s="231"/>
      <c r="M1875" s="231"/>
      <c r="N1875" s="231"/>
      <c r="O1875" s="231"/>
      <c r="P1875" s="231"/>
      <c r="Q1875" s="231"/>
      <c r="R1875" s="231"/>
      <c r="S1875" s="231"/>
      <c r="T1875" s="231"/>
      <c r="U1875" s="231"/>
      <c r="V1875" s="232"/>
      <c r="W1875" s="7"/>
      <c r="X1875" s="7"/>
      <c r="Y1875" s="46"/>
    </row>
    <row r="1876" spans="1:25" x14ac:dyDescent="0.3">
      <c r="A1876" s="25"/>
      <c r="B1876" s="26"/>
      <c r="C1876" s="26"/>
      <c r="D1876" s="26"/>
      <c r="E1876" s="26"/>
      <c r="F1876" s="26"/>
      <c r="G1876" s="26"/>
      <c r="H1876" s="26"/>
      <c r="I1876" s="26"/>
      <c r="J1876" s="26"/>
      <c r="K1876" s="26"/>
      <c r="L1876" s="26"/>
      <c r="M1876" s="26"/>
      <c r="N1876" s="26"/>
      <c r="O1876" s="26"/>
      <c r="P1876" s="26"/>
      <c r="Q1876" s="26"/>
      <c r="R1876" s="26"/>
      <c r="S1876" s="27"/>
      <c r="T1876" s="54"/>
      <c r="U1876" s="54"/>
      <c r="V1876" s="40"/>
      <c r="W1876" s="7"/>
      <c r="X1876" s="7"/>
      <c r="Y1876" s="7"/>
    </row>
    <row r="1877" spans="1:25" ht="22.5" customHeight="1" x14ac:dyDescent="0.3">
      <c r="A1877" s="25"/>
      <c r="B1877" s="26"/>
      <c r="C1877" s="26"/>
      <c r="D1877" s="55"/>
      <c r="E1877" s="28" t="s">
        <v>40</v>
      </c>
      <c r="F1877" s="29"/>
      <c r="G1877" s="29"/>
      <c r="H1877" s="29"/>
      <c r="I1877" s="29"/>
      <c r="J1877" s="29"/>
      <c r="K1877" s="29"/>
      <c r="L1877" s="29"/>
      <c r="M1877" s="30"/>
      <c r="N1877" s="56"/>
      <c r="O1877" s="56"/>
      <c r="P1877" s="26"/>
      <c r="Q1877" s="26"/>
      <c r="R1877" s="26"/>
      <c r="S1877" s="27"/>
      <c r="T1877" s="54"/>
      <c r="U1877" s="54"/>
      <c r="V1877" s="40"/>
      <c r="W1877" s="7"/>
      <c r="X1877" s="7"/>
      <c r="Y1877" s="47"/>
    </row>
    <row r="1878" spans="1:25" x14ac:dyDescent="0.3">
      <c r="A1878" s="25"/>
      <c r="B1878" s="26"/>
      <c r="C1878" s="26"/>
      <c r="D1878" s="55"/>
      <c r="E1878" s="57"/>
      <c r="F1878" s="58"/>
      <c r="G1878" s="156" t="s">
        <v>344</v>
      </c>
      <c r="H1878" s="156"/>
      <c r="I1878" s="156"/>
      <c r="J1878" s="156"/>
      <c r="K1878" s="58"/>
      <c r="L1878" s="58"/>
      <c r="M1878" s="56"/>
      <c r="N1878" s="56"/>
      <c r="O1878" s="56"/>
      <c r="P1878" s="26"/>
      <c r="Q1878" s="26"/>
      <c r="R1878" s="26"/>
      <c r="S1878" s="27"/>
      <c r="T1878" s="54"/>
      <c r="U1878" s="54"/>
      <c r="V1878" s="40"/>
      <c r="W1878" s="7"/>
      <c r="X1878" s="7"/>
      <c r="Y1878" s="7"/>
    </row>
    <row r="1879" spans="1:25" x14ac:dyDescent="0.3">
      <c r="A1879" s="25"/>
      <c r="B1879" s="26"/>
      <c r="C1879" s="26"/>
      <c r="D1879" s="26"/>
      <c r="E1879" s="225" t="s">
        <v>349</v>
      </c>
      <c r="F1879" s="225"/>
      <c r="G1879" s="225"/>
      <c r="H1879" s="225"/>
      <c r="I1879" s="225"/>
      <c r="J1879" s="225"/>
      <c r="K1879" s="225"/>
      <c r="L1879" s="225"/>
      <c r="M1879" s="225"/>
      <c r="N1879" s="31"/>
      <c r="O1879" s="31"/>
      <c r="P1879" s="26"/>
      <c r="Q1879" s="26"/>
      <c r="R1879" s="26"/>
      <c r="S1879" s="27"/>
      <c r="T1879" s="54"/>
      <c r="U1879" s="54"/>
      <c r="V1879" s="40"/>
      <c r="W1879" s="7"/>
      <c r="X1879" s="7"/>
      <c r="Y1879" s="7"/>
    </row>
    <row r="1880" spans="1:25" ht="13.5" thickBot="1" x14ac:dyDescent="0.35">
      <c r="A1880" s="59"/>
      <c r="B1880" s="60"/>
      <c r="C1880" s="32"/>
      <c r="D1880" s="32"/>
      <c r="E1880" s="32"/>
      <c r="F1880" s="61"/>
      <c r="G1880" s="61"/>
      <c r="H1880" s="61"/>
      <c r="I1880" s="61"/>
      <c r="J1880" s="61"/>
      <c r="K1880" s="61"/>
      <c r="L1880" s="32"/>
      <c r="M1880" s="32"/>
      <c r="N1880" s="32"/>
      <c r="O1880" s="32"/>
      <c r="P1880" s="32"/>
      <c r="Q1880" s="32"/>
      <c r="R1880" s="32"/>
      <c r="S1880" s="32"/>
      <c r="T1880" s="62"/>
      <c r="U1880" s="62"/>
      <c r="V1880" s="42"/>
    </row>
    <row r="1881" spans="1:25" ht="13.5" thickBot="1" x14ac:dyDescent="0.35"/>
    <row r="1882" spans="1:25" x14ac:dyDescent="0.3">
      <c r="A1882" s="280"/>
      <c r="B1882" s="281"/>
      <c r="C1882" s="281"/>
      <c r="D1882" s="282"/>
      <c r="E1882" s="289" t="s">
        <v>0</v>
      </c>
      <c r="F1882" s="290"/>
      <c r="G1882" s="290"/>
      <c r="H1882" s="290"/>
      <c r="I1882" s="290"/>
      <c r="J1882" s="290"/>
      <c r="K1882" s="290"/>
      <c r="L1882" s="290"/>
      <c r="M1882" s="290"/>
      <c r="N1882" s="290"/>
      <c r="O1882" s="290"/>
      <c r="P1882" s="290"/>
      <c r="Q1882" s="290"/>
      <c r="R1882" s="290"/>
      <c r="S1882" s="291"/>
      <c r="T1882" s="295" t="s">
        <v>41</v>
      </c>
      <c r="U1882" s="296"/>
      <c r="V1882" s="297"/>
    </row>
    <row r="1883" spans="1:25" ht="25.5" customHeight="1" thickBot="1" x14ac:dyDescent="0.35">
      <c r="A1883" s="283"/>
      <c r="B1883" s="284"/>
      <c r="C1883" s="284"/>
      <c r="D1883" s="285"/>
      <c r="E1883" s="292"/>
      <c r="F1883" s="293"/>
      <c r="G1883" s="293"/>
      <c r="H1883" s="293"/>
      <c r="I1883" s="293"/>
      <c r="J1883" s="293"/>
      <c r="K1883" s="293"/>
      <c r="L1883" s="293"/>
      <c r="M1883" s="293"/>
      <c r="N1883" s="293"/>
      <c r="O1883" s="293"/>
      <c r="P1883" s="293"/>
      <c r="Q1883" s="293"/>
      <c r="R1883" s="293"/>
      <c r="S1883" s="294"/>
      <c r="T1883" s="298"/>
      <c r="U1883" s="299"/>
      <c r="V1883" s="300"/>
    </row>
    <row r="1884" spans="1:25" ht="15" thickBot="1" x14ac:dyDescent="0.4">
      <c r="A1884" s="283"/>
      <c r="B1884" s="284"/>
      <c r="C1884" s="284"/>
      <c r="D1884" s="285"/>
      <c r="E1884" s="301"/>
      <c r="F1884" s="302"/>
      <c r="G1884" s="302"/>
      <c r="H1884" s="302"/>
      <c r="I1884" s="302"/>
      <c r="J1884" s="302"/>
      <c r="K1884" s="302"/>
      <c r="L1884" s="302"/>
      <c r="M1884" s="302"/>
      <c r="N1884" s="302"/>
      <c r="O1884" s="302"/>
      <c r="P1884" s="302"/>
      <c r="Q1884" s="302"/>
      <c r="R1884" s="302"/>
      <c r="S1884" s="302"/>
      <c r="T1884" s="302"/>
      <c r="U1884" s="302"/>
      <c r="V1884" s="303"/>
    </row>
    <row r="1885" spans="1:25" ht="15" thickBot="1" x14ac:dyDescent="0.35">
      <c r="A1885" s="283"/>
      <c r="B1885" s="284"/>
      <c r="C1885" s="284"/>
      <c r="D1885" s="285"/>
      <c r="E1885" s="304" t="s">
        <v>360</v>
      </c>
      <c r="F1885" s="305"/>
      <c r="G1885" s="305"/>
      <c r="H1885" s="305"/>
      <c r="I1885" s="305"/>
      <c r="J1885" s="305"/>
      <c r="K1885" s="305"/>
      <c r="L1885" s="305"/>
      <c r="M1885" s="305"/>
      <c r="N1885" s="305"/>
      <c r="O1885" s="305"/>
      <c r="P1885" s="305"/>
      <c r="Q1885" s="305"/>
      <c r="R1885" s="305"/>
      <c r="S1885" s="305"/>
      <c r="T1885" s="305"/>
      <c r="U1885" s="305"/>
      <c r="V1885" s="306"/>
    </row>
    <row r="1886" spans="1:25" ht="15" thickBot="1" x14ac:dyDescent="0.35">
      <c r="A1886" s="286"/>
      <c r="B1886" s="287"/>
      <c r="C1886" s="287"/>
      <c r="D1886" s="288"/>
      <c r="E1886" s="307"/>
      <c r="F1886" s="308"/>
      <c r="G1886" s="308"/>
      <c r="H1886" s="308"/>
      <c r="I1886" s="308"/>
      <c r="J1886" s="308"/>
      <c r="K1886" s="308"/>
      <c r="L1886" s="308"/>
      <c r="M1886" s="308"/>
      <c r="N1886" s="308"/>
      <c r="O1886" s="308"/>
      <c r="P1886" s="308"/>
      <c r="Q1886" s="308"/>
      <c r="R1886" s="308"/>
      <c r="S1886" s="308"/>
      <c r="T1886" s="308"/>
      <c r="U1886" s="308"/>
      <c r="V1886" s="309"/>
    </row>
    <row r="1887" spans="1:25" ht="14.5" x14ac:dyDescent="0.35">
      <c r="A1887" s="310" t="s">
        <v>1</v>
      </c>
      <c r="B1887" s="311"/>
      <c r="C1887" s="311"/>
      <c r="D1887" s="311"/>
      <c r="E1887" s="311"/>
      <c r="F1887" s="311"/>
      <c r="G1887" s="311"/>
      <c r="H1887" s="311"/>
      <c r="I1887" s="311"/>
      <c r="J1887" s="311"/>
      <c r="K1887" s="311"/>
      <c r="L1887" s="311"/>
      <c r="M1887" s="311"/>
      <c r="N1887" s="311"/>
      <c r="O1887" s="311"/>
      <c r="P1887" s="311"/>
      <c r="Q1887" s="311"/>
      <c r="R1887" s="311"/>
      <c r="S1887" s="311"/>
      <c r="T1887" s="311"/>
      <c r="U1887" s="311"/>
      <c r="V1887" s="312"/>
    </row>
    <row r="1888" spans="1:25" x14ac:dyDescent="0.3">
      <c r="A1888" s="313" t="s">
        <v>2</v>
      </c>
      <c r="B1888" s="314"/>
      <c r="C1888" s="314"/>
      <c r="D1888" s="314"/>
      <c r="E1888" s="5" t="s">
        <v>3</v>
      </c>
      <c r="F1888" s="6"/>
      <c r="G1888" s="6"/>
      <c r="H1888" s="6"/>
      <c r="I1888" s="6"/>
      <c r="J1888" s="315" t="s">
        <v>4</v>
      </c>
      <c r="K1888" s="315"/>
      <c r="L1888" s="315"/>
      <c r="M1888" s="315"/>
      <c r="N1888" s="315"/>
      <c r="O1888" s="315"/>
      <c r="P1888" s="315" t="s">
        <v>5</v>
      </c>
      <c r="Q1888" s="315"/>
      <c r="R1888" s="315"/>
      <c r="S1888" s="315"/>
      <c r="T1888" s="315"/>
      <c r="U1888" s="315"/>
      <c r="V1888" s="316"/>
    </row>
    <row r="1889" spans="1:22" ht="35.25" customHeight="1" x14ac:dyDescent="0.3">
      <c r="A1889" s="317" t="s">
        <v>6</v>
      </c>
      <c r="B1889" s="318"/>
      <c r="C1889" s="318"/>
      <c r="D1889" s="319"/>
      <c r="E1889" s="320" t="s">
        <v>359</v>
      </c>
      <c r="F1889" s="320"/>
      <c r="G1889" s="320"/>
      <c r="H1889" s="320"/>
      <c r="I1889" s="320"/>
      <c r="J1889" s="320"/>
      <c r="K1889" s="320"/>
      <c r="L1889" s="320"/>
      <c r="M1889" s="320"/>
      <c r="N1889" s="320"/>
      <c r="O1889" s="320"/>
      <c r="P1889" s="320"/>
      <c r="Q1889" s="320"/>
      <c r="R1889" s="320"/>
      <c r="S1889" s="320"/>
      <c r="T1889" s="320"/>
      <c r="U1889" s="320"/>
      <c r="V1889" s="321"/>
    </row>
    <row r="1890" spans="1:22" x14ac:dyDescent="0.3">
      <c r="A1890" s="322" t="s">
        <v>7</v>
      </c>
      <c r="B1890" s="323"/>
      <c r="C1890" s="323"/>
      <c r="D1890" s="323"/>
      <c r="E1890" s="324"/>
      <c r="F1890" s="324"/>
      <c r="G1890" s="324"/>
      <c r="H1890" s="324"/>
      <c r="I1890" s="324"/>
      <c r="J1890" s="324"/>
      <c r="K1890" s="324"/>
      <c r="L1890" s="324"/>
      <c r="M1890" s="324"/>
      <c r="N1890" s="324"/>
      <c r="O1890" s="324"/>
      <c r="P1890" s="324"/>
      <c r="Q1890" s="324"/>
      <c r="R1890" s="324"/>
      <c r="S1890" s="324"/>
      <c r="T1890" s="324"/>
      <c r="U1890" s="324"/>
      <c r="V1890" s="325"/>
    </row>
    <row r="1891" spans="1:22" x14ac:dyDescent="0.3">
      <c r="A1891" s="322" t="s">
        <v>8</v>
      </c>
      <c r="B1891" s="323"/>
      <c r="C1891" s="323"/>
      <c r="D1891" s="323"/>
      <c r="E1891" s="324"/>
      <c r="F1891" s="324"/>
      <c r="G1891" s="324"/>
      <c r="H1891" s="324"/>
      <c r="I1891" s="324"/>
      <c r="J1891" s="324"/>
      <c r="K1891" s="324"/>
      <c r="L1891" s="324"/>
      <c r="M1891" s="324"/>
      <c r="N1891" s="324"/>
      <c r="O1891" s="324"/>
      <c r="P1891" s="324"/>
      <c r="Q1891" s="324"/>
      <c r="R1891" s="324"/>
      <c r="S1891" s="324"/>
      <c r="T1891" s="324"/>
      <c r="U1891" s="324"/>
      <c r="V1891" s="325"/>
    </row>
    <row r="1892" spans="1:22" x14ac:dyDescent="0.3">
      <c r="A1892" s="322" t="s">
        <v>9</v>
      </c>
      <c r="B1892" s="323"/>
      <c r="C1892" s="323"/>
      <c r="D1892" s="323"/>
      <c r="E1892" s="324"/>
      <c r="F1892" s="324"/>
      <c r="G1892" s="324"/>
      <c r="H1892" s="324"/>
      <c r="I1892" s="324"/>
      <c r="J1892" s="324"/>
      <c r="K1892" s="324"/>
      <c r="L1892" s="324"/>
      <c r="M1892" s="324"/>
      <c r="N1892" s="324"/>
      <c r="O1892" s="324"/>
      <c r="P1892" s="324"/>
      <c r="Q1892" s="324"/>
      <c r="R1892" s="324"/>
      <c r="S1892" s="324"/>
      <c r="T1892" s="324"/>
      <c r="U1892" s="324"/>
      <c r="V1892" s="325"/>
    </row>
    <row r="1893" spans="1:22" x14ac:dyDescent="0.3">
      <c r="A1893" s="9"/>
      <c r="B1893" s="10"/>
      <c r="C1893" s="10"/>
      <c r="D1893" s="48"/>
      <c r="E1893" s="48"/>
      <c r="F1893" s="48"/>
      <c r="G1893" s="48"/>
      <c r="H1893" s="48"/>
      <c r="I1893" s="48"/>
      <c r="J1893" s="48"/>
      <c r="K1893" s="48"/>
      <c r="L1893" s="48"/>
      <c r="M1893" s="48"/>
      <c r="N1893" s="48"/>
      <c r="O1893" s="48"/>
      <c r="P1893" s="48"/>
      <c r="Q1893" s="48"/>
      <c r="R1893" s="48"/>
      <c r="S1893" s="48"/>
      <c r="T1893" s="49"/>
      <c r="U1893" s="49"/>
      <c r="V1893" s="34"/>
    </row>
    <row r="1894" spans="1:22" ht="14.5" x14ac:dyDescent="0.35">
      <c r="A1894" s="263" t="s">
        <v>10</v>
      </c>
      <c r="B1894" s="264"/>
      <c r="C1894" s="264"/>
      <c r="D1894" s="264"/>
      <c r="E1894" s="264"/>
      <c r="F1894" s="264"/>
      <c r="G1894" s="264"/>
      <c r="H1894" s="264"/>
      <c r="I1894" s="264"/>
      <c r="J1894" s="264"/>
      <c r="K1894" s="264"/>
      <c r="L1894" s="264"/>
      <c r="M1894" s="264"/>
      <c r="N1894" s="264"/>
      <c r="O1894" s="264"/>
      <c r="P1894" s="264"/>
      <c r="Q1894" s="264"/>
      <c r="R1894" s="264"/>
      <c r="S1894" s="264"/>
      <c r="T1894" s="264"/>
      <c r="U1894" s="264"/>
      <c r="V1894" s="265"/>
    </row>
    <row r="1895" spans="1:22" x14ac:dyDescent="0.3">
      <c r="A1895" s="266" t="s">
        <v>11</v>
      </c>
      <c r="B1895" s="267"/>
      <c r="C1895" s="267" t="s">
        <v>12</v>
      </c>
      <c r="D1895" s="267"/>
      <c r="E1895" s="267"/>
      <c r="F1895" s="267"/>
      <c r="G1895" s="267"/>
      <c r="H1895" s="267"/>
      <c r="I1895" s="267"/>
      <c r="J1895" s="267"/>
      <c r="K1895" s="267"/>
      <c r="L1895" s="267"/>
      <c r="M1895" s="267"/>
      <c r="N1895" s="267"/>
      <c r="O1895" s="267"/>
      <c r="P1895" s="267"/>
      <c r="Q1895" s="267"/>
      <c r="R1895" s="267" t="s">
        <v>13</v>
      </c>
      <c r="S1895" s="267"/>
      <c r="T1895" s="268" t="s">
        <v>14</v>
      </c>
      <c r="U1895" s="268"/>
      <c r="V1895" s="269"/>
    </row>
    <row r="1896" spans="1:22" ht="14.5" x14ac:dyDescent="0.3">
      <c r="A1896" s="270">
        <v>34</v>
      </c>
      <c r="B1896" s="271"/>
      <c r="C1896" s="272" t="s">
        <v>216</v>
      </c>
      <c r="D1896" s="273"/>
      <c r="E1896" s="273"/>
      <c r="F1896" s="273"/>
      <c r="G1896" s="273"/>
      <c r="H1896" s="273"/>
      <c r="I1896" s="273"/>
      <c r="J1896" s="273"/>
      <c r="K1896" s="273"/>
      <c r="L1896" s="273"/>
      <c r="M1896" s="273"/>
      <c r="N1896" s="273"/>
      <c r="O1896" s="273"/>
      <c r="P1896" s="273"/>
      <c r="Q1896" s="273"/>
      <c r="R1896" s="274" t="s">
        <v>166</v>
      </c>
      <c r="S1896" s="274"/>
      <c r="T1896" s="275">
        <v>1</v>
      </c>
      <c r="U1896" s="275"/>
      <c r="V1896" s="276"/>
    </row>
    <row r="1897" spans="1:22" x14ac:dyDescent="0.3">
      <c r="A1897" s="11"/>
      <c r="B1897" s="50"/>
      <c r="C1897" s="50"/>
      <c r="D1897" s="50"/>
      <c r="E1897" s="50"/>
      <c r="F1897" s="50"/>
      <c r="G1897" s="50"/>
      <c r="H1897" s="50"/>
      <c r="I1897" s="50"/>
      <c r="J1897" s="50"/>
      <c r="K1897" s="50"/>
      <c r="L1897" s="50"/>
      <c r="M1897" s="50"/>
      <c r="N1897" s="50"/>
      <c r="O1897" s="50"/>
      <c r="P1897" s="50"/>
      <c r="Q1897" s="50"/>
      <c r="R1897" s="50"/>
      <c r="S1897" s="50"/>
      <c r="T1897" s="51"/>
      <c r="U1897" s="51"/>
      <c r="V1897" s="35"/>
    </row>
    <row r="1898" spans="1:22" x14ac:dyDescent="0.3">
      <c r="A1898" s="243" t="s">
        <v>15</v>
      </c>
      <c r="B1898" s="244"/>
      <c r="C1898" s="244"/>
      <c r="D1898" s="244"/>
      <c r="E1898" s="244"/>
      <c r="F1898" s="244"/>
      <c r="G1898" s="244"/>
      <c r="H1898" s="244"/>
      <c r="I1898" s="244"/>
      <c r="J1898" s="244"/>
      <c r="K1898" s="244"/>
      <c r="L1898" s="244"/>
      <c r="M1898" s="244"/>
      <c r="N1898" s="244"/>
      <c r="O1898" s="244"/>
      <c r="P1898" s="244"/>
      <c r="Q1898" s="244"/>
      <c r="R1898" s="244"/>
      <c r="S1898" s="244"/>
      <c r="T1898" s="244"/>
      <c r="U1898" s="244"/>
      <c r="V1898" s="245"/>
    </row>
    <row r="1899" spans="1:22" x14ac:dyDescent="0.3">
      <c r="A1899" s="233" t="s">
        <v>12</v>
      </c>
      <c r="B1899" s="234"/>
      <c r="C1899" s="234"/>
      <c r="D1899" s="234"/>
      <c r="E1899" s="234"/>
      <c r="F1899" s="234"/>
      <c r="G1899" s="234"/>
      <c r="H1899" s="234" t="s">
        <v>16</v>
      </c>
      <c r="I1899" s="234"/>
      <c r="J1899" s="234"/>
      <c r="K1899" s="234" t="s">
        <v>17</v>
      </c>
      <c r="L1899" s="234"/>
      <c r="M1899" s="234"/>
      <c r="N1899" s="234"/>
      <c r="O1899" s="234" t="s">
        <v>18</v>
      </c>
      <c r="P1899" s="234"/>
      <c r="Q1899" s="234"/>
      <c r="R1899" s="234" t="s">
        <v>19</v>
      </c>
      <c r="S1899" s="234"/>
      <c r="T1899" s="235" t="s">
        <v>20</v>
      </c>
      <c r="U1899" s="235"/>
      <c r="V1899" s="236"/>
    </row>
    <row r="1900" spans="1:22" x14ac:dyDescent="0.3">
      <c r="A1900" s="381"/>
      <c r="B1900" s="382"/>
      <c r="C1900" s="382"/>
      <c r="D1900" s="382"/>
      <c r="E1900" s="382"/>
      <c r="F1900" s="382"/>
      <c r="G1900" s="382"/>
      <c r="H1900" s="234"/>
      <c r="I1900" s="234"/>
      <c r="J1900" s="234"/>
      <c r="K1900" s="234"/>
      <c r="L1900" s="234"/>
      <c r="M1900" s="234"/>
      <c r="N1900" s="234"/>
      <c r="O1900" s="246"/>
      <c r="P1900" s="246"/>
      <c r="Q1900" s="246"/>
      <c r="R1900" s="279">
        <v>0.03</v>
      </c>
      <c r="S1900" s="258"/>
      <c r="T1900" s="235">
        <f>+T1922*R1900</f>
        <v>116.646</v>
      </c>
      <c r="U1900" s="235"/>
      <c r="V1900" s="236"/>
    </row>
    <row r="1901" spans="1:22" x14ac:dyDescent="0.3">
      <c r="A1901" s="233"/>
      <c r="B1901" s="234"/>
      <c r="C1901" s="234"/>
      <c r="D1901" s="234"/>
      <c r="E1901" s="234"/>
      <c r="F1901" s="234"/>
      <c r="G1901" s="234"/>
      <c r="H1901" s="234"/>
      <c r="I1901" s="234"/>
      <c r="J1901" s="234"/>
      <c r="K1901" s="234"/>
      <c r="L1901" s="234"/>
      <c r="M1901" s="234"/>
      <c r="N1901" s="234"/>
      <c r="O1901" s="246"/>
      <c r="P1901" s="246"/>
      <c r="Q1901" s="246"/>
      <c r="R1901" s="258"/>
      <c r="S1901" s="258"/>
      <c r="T1901" s="235"/>
      <c r="U1901" s="235"/>
      <c r="V1901" s="236"/>
    </row>
    <row r="1902" spans="1:22" x14ac:dyDescent="0.3">
      <c r="A1902" s="233"/>
      <c r="B1902" s="234"/>
      <c r="C1902" s="234"/>
      <c r="D1902" s="234"/>
      <c r="E1902" s="234"/>
      <c r="F1902" s="234"/>
      <c r="G1902" s="234"/>
      <c r="H1902" s="234"/>
      <c r="I1902" s="234"/>
      <c r="J1902" s="234"/>
      <c r="K1902" s="234"/>
      <c r="L1902" s="234"/>
      <c r="M1902" s="234"/>
      <c r="N1902" s="234"/>
      <c r="O1902" s="246"/>
      <c r="P1902" s="246"/>
      <c r="Q1902" s="246"/>
      <c r="R1902" s="258"/>
      <c r="S1902" s="258"/>
      <c r="T1902" s="235"/>
      <c r="U1902" s="235"/>
      <c r="V1902" s="236"/>
    </row>
    <row r="1903" spans="1:22" x14ac:dyDescent="0.3">
      <c r="A1903" s="233"/>
      <c r="B1903" s="234"/>
      <c r="C1903" s="234"/>
      <c r="D1903" s="234"/>
      <c r="E1903" s="234"/>
      <c r="F1903" s="234"/>
      <c r="G1903" s="234"/>
      <c r="H1903" s="234"/>
      <c r="I1903" s="234"/>
      <c r="J1903" s="234"/>
      <c r="K1903" s="234"/>
      <c r="L1903" s="234"/>
      <c r="M1903" s="234"/>
      <c r="N1903" s="234"/>
      <c r="O1903" s="246"/>
      <c r="P1903" s="246"/>
      <c r="Q1903" s="246"/>
      <c r="R1903" s="347"/>
      <c r="S1903" s="347"/>
      <c r="T1903" s="235"/>
      <c r="U1903" s="235"/>
      <c r="V1903" s="236"/>
    </row>
    <row r="1904" spans="1:22" x14ac:dyDescent="0.3">
      <c r="A1904" s="233"/>
      <c r="B1904" s="234"/>
      <c r="C1904" s="234"/>
      <c r="D1904" s="234"/>
      <c r="E1904" s="234"/>
      <c r="F1904" s="234"/>
      <c r="G1904" s="234"/>
      <c r="H1904" s="234"/>
      <c r="I1904" s="234"/>
      <c r="J1904" s="234"/>
      <c r="K1904" s="234"/>
      <c r="L1904" s="234"/>
      <c r="M1904" s="234"/>
      <c r="N1904" s="234"/>
      <c r="O1904" s="234"/>
      <c r="P1904" s="234"/>
      <c r="Q1904" s="234"/>
      <c r="R1904" s="234"/>
      <c r="S1904" s="234"/>
      <c r="T1904" s="235"/>
      <c r="U1904" s="235"/>
      <c r="V1904" s="236"/>
    </row>
    <row r="1905" spans="1:22" x14ac:dyDescent="0.3">
      <c r="A1905" s="237" t="s">
        <v>21</v>
      </c>
      <c r="B1905" s="238"/>
      <c r="C1905" s="238"/>
      <c r="D1905" s="238"/>
      <c r="E1905" s="238"/>
      <c r="F1905" s="238"/>
      <c r="G1905" s="238"/>
      <c r="H1905" s="238"/>
      <c r="I1905" s="238"/>
      <c r="J1905" s="238"/>
      <c r="K1905" s="238"/>
      <c r="L1905" s="238"/>
      <c r="M1905" s="238"/>
      <c r="N1905" s="238"/>
      <c r="O1905" s="238"/>
      <c r="P1905" s="238"/>
      <c r="Q1905" s="238"/>
      <c r="R1905" s="238"/>
      <c r="S1905" s="238"/>
      <c r="T1905" s="235">
        <f>+SUM(T1900:V1904)</f>
        <v>116.646</v>
      </c>
      <c r="U1905" s="235"/>
      <c r="V1905" s="236"/>
    </row>
    <row r="1906" spans="1:22" x14ac:dyDescent="0.3">
      <c r="A1906" s="12"/>
      <c r="B1906" s="13"/>
      <c r="C1906" s="13"/>
      <c r="D1906" s="13"/>
      <c r="E1906" s="13"/>
      <c r="F1906" s="13"/>
      <c r="G1906" s="13"/>
      <c r="H1906" s="13"/>
      <c r="I1906" s="13"/>
      <c r="J1906" s="13"/>
      <c r="K1906" s="13"/>
      <c r="L1906" s="13"/>
      <c r="M1906" s="13"/>
      <c r="N1906" s="13"/>
      <c r="O1906" s="13"/>
      <c r="P1906" s="13"/>
      <c r="Q1906" s="13"/>
      <c r="R1906" s="13"/>
      <c r="S1906" s="14"/>
      <c r="T1906" s="36"/>
      <c r="U1906" s="36"/>
      <c r="V1906" s="37"/>
    </row>
    <row r="1907" spans="1:22" x14ac:dyDescent="0.3">
      <c r="A1907" s="243" t="s">
        <v>22</v>
      </c>
      <c r="B1907" s="244"/>
      <c r="C1907" s="244"/>
      <c r="D1907" s="244"/>
      <c r="E1907" s="244"/>
      <c r="F1907" s="244"/>
      <c r="G1907" s="244"/>
      <c r="H1907" s="244"/>
      <c r="I1907" s="244"/>
      <c r="J1907" s="244"/>
      <c r="K1907" s="244"/>
      <c r="L1907" s="244"/>
      <c r="M1907" s="244"/>
      <c r="N1907" s="244"/>
      <c r="O1907" s="244"/>
      <c r="P1907" s="244"/>
      <c r="Q1907" s="244"/>
      <c r="R1907" s="244"/>
      <c r="S1907" s="244"/>
      <c r="T1907" s="244"/>
      <c r="U1907" s="244"/>
      <c r="V1907" s="245"/>
    </row>
    <row r="1908" spans="1:22" x14ac:dyDescent="0.3">
      <c r="A1908" s="259" t="s">
        <v>12</v>
      </c>
      <c r="B1908" s="260"/>
      <c r="C1908" s="260"/>
      <c r="D1908" s="260"/>
      <c r="E1908" s="260"/>
      <c r="F1908" s="260"/>
      <c r="G1908" s="260"/>
      <c r="H1908" s="260"/>
      <c r="I1908" s="260"/>
      <c r="J1908" s="260"/>
      <c r="K1908" s="260"/>
      <c r="L1908" s="260"/>
      <c r="M1908" s="260" t="s">
        <v>13</v>
      </c>
      <c r="N1908" s="260"/>
      <c r="O1908" s="260" t="s">
        <v>14</v>
      </c>
      <c r="P1908" s="260"/>
      <c r="Q1908" s="260" t="s">
        <v>23</v>
      </c>
      <c r="R1908" s="260"/>
      <c r="S1908" s="260"/>
      <c r="T1908" s="261" t="s">
        <v>24</v>
      </c>
      <c r="U1908" s="261"/>
      <c r="V1908" s="262"/>
    </row>
    <row r="1909" spans="1:22" x14ac:dyDescent="0.3">
      <c r="A1909" s="383" t="s">
        <v>223</v>
      </c>
      <c r="B1909" s="384"/>
      <c r="C1909" s="384"/>
      <c r="D1909" s="384"/>
      <c r="E1909" s="384"/>
      <c r="F1909" s="384"/>
      <c r="G1909" s="384"/>
      <c r="H1909" s="384"/>
      <c r="I1909" s="384"/>
      <c r="J1909" s="384"/>
      <c r="K1909" s="384"/>
      <c r="L1909" s="385"/>
      <c r="M1909" s="366" t="s">
        <v>168</v>
      </c>
      <c r="N1909" s="366"/>
      <c r="O1909" s="366">
        <v>1</v>
      </c>
      <c r="P1909" s="366"/>
      <c r="Q1909" s="367">
        <f>620000*1.051</f>
        <v>651620</v>
      </c>
      <c r="R1909" s="368"/>
      <c r="S1909" s="369"/>
      <c r="T1909" s="367">
        <f>+Q1909*O1909</f>
        <v>651620</v>
      </c>
      <c r="U1909" s="368"/>
      <c r="V1909" s="370"/>
    </row>
    <row r="1910" spans="1:22" x14ac:dyDescent="0.3">
      <c r="A1910" s="383"/>
      <c r="B1910" s="384"/>
      <c r="C1910" s="384"/>
      <c r="D1910" s="384"/>
      <c r="E1910" s="384"/>
      <c r="F1910" s="384"/>
      <c r="G1910" s="384"/>
      <c r="H1910" s="384"/>
      <c r="I1910" s="384"/>
      <c r="J1910" s="384"/>
      <c r="K1910" s="384"/>
      <c r="L1910" s="385"/>
      <c r="M1910" s="366"/>
      <c r="N1910" s="366"/>
      <c r="O1910" s="366"/>
      <c r="P1910" s="366"/>
      <c r="Q1910" s="367"/>
      <c r="R1910" s="368"/>
      <c r="S1910" s="369"/>
      <c r="T1910" s="367"/>
      <c r="U1910" s="368"/>
      <c r="V1910" s="370"/>
    </row>
    <row r="1911" spans="1:22" x14ac:dyDescent="0.3">
      <c r="A1911" s="237" t="s">
        <v>21</v>
      </c>
      <c r="B1911" s="238"/>
      <c r="C1911" s="238"/>
      <c r="D1911" s="238"/>
      <c r="E1911" s="238"/>
      <c r="F1911" s="238"/>
      <c r="G1911" s="238"/>
      <c r="H1911" s="238"/>
      <c r="I1911" s="238"/>
      <c r="J1911" s="238"/>
      <c r="K1911" s="238"/>
      <c r="L1911" s="238"/>
      <c r="M1911" s="238"/>
      <c r="N1911" s="238"/>
      <c r="O1911" s="238"/>
      <c r="P1911" s="238"/>
      <c r="Q1911" s="238"/>
      <c r="R1911" s="238"/>
      <c r="S1911" s="238"/>
      <c r="T1911" s="235">
        <f>+T1910+T1909</f>
        <v>651620</v>
      </c>
      <c r="U1911" s="235"/>
      <c r="V1911" s="236"/>
    </row>
    <row r="1912" spans="1:22" x14ac:dyDescent="0.3">
      <c r="A1912" s="15"/>
      <c r="B1912" s="16"/>
      <c r="C1912" s="16"/>
      <c r="D1912" s="16"/>
      <c r="E1912" s="16"/>
      <c r="F1912" s="16"/>
      <c r="G1912" s="16"/>
      <c r="H1912" s="16"/>
      <c r="I1912" s="16"/>
      <c r="J1912" s="16"/>
      <c r="K1912" s="16"/>
      <c r="L1912" s="16"/>
      <c r="M1912" s="16"/>
      <c r="N1912" s="16"/>
      <c r="O1912" s="16"/>
      <c r="P1912" s="16"/>
      <c r="Q1912" s="16"/>
      <c r="R1912" s="16"/>
      <c r="S1912" s="14"/>
      <c r="T1912" s="36"/>
      <c r="U1912" s="36"/>
      <c r="V1912" s="37"/>
    </row>
    <row r="1913" spans="1:22" x14ac:dyDescent="0.3">
      <c r="A1913" s="243" t="s">
        <v>25</v>
      </c>
      <c r="B1913" s="244"/>
      <c r="C1913" s="244"/>
      <c r="D1913" s="244"/>
      <c r="E1913" s="244"/>
      <c r="F1913" s="244"/>
      <c r="G1913" s="244"/>
      <c r="H1913" s="244"/>
      <c r="I1913" s="244"/>
      <c r="J1913" s="244"/>
      <c r="K1913" s="244"/>
      <c r="L1913" s="244"/>
      <c r="M1913" s="244"/>
      <c r="N1913" s="244"/>
      <c r="O1913" s="244"/>
      <c r="P1913" s="244"/>
      <c r="Q1913" s="244"/>
      <c r="R1913" s="244"/>
      <c r="S1913" s="244"/>
      <c r="T1913" s="244"/>
      <c r="U1913" s="244"/>
      <c r="V1913" s="245"/>
    </row>
    <row r="1914" spans="1:22" x14ac:dyDescent="0.3">
      <c r="A1914" s="233" t="s">
        <v>26</v>
      </c>
      <c r="B1914" s="234"/>
      <c r="C1914" s="234"/>
      <c r="D1914" s="234"/>
      <c r="E1914" s="234"/>
      <c r="F1914" s="234"/>
      <c r="G1914" s="234"/>
      <c r="H1914" s="234"/>
      <c r="I1914" s="234"/>
      <c r="J1914" s="234"/>
      <c r="K1914" s="234" t="s">
        <v>27</v>
      </c>
      <c r="L1914" s="234"/>
      <c r="M1914" s="234" t="s">
        <v>28</v>
      </c>
      <c r="N1914" s="234"/>
      <c r="O1914" s="234" t="s">
        <v>29</v>
      </c>
      <c r="P1914" s="234"/>
      <c r="Q1914" s="234"/>
      <c r="R1914" s="234" t="s">
        <v>30</v>
      </c>
      <c r="S1914" s="234"/>
      <c r="T1914" s="235" t="s">
        <v>20</v>
      </c>
      <c r="U1914" s="235"/>
      <c r="V1914" s="236"/>
    </row>
    <row r="1915" spans="1:22" x14ac:dyDescent="0.3">
      <c r="A1915" s="233"/>
      <c r="B1915" s="234"/>
      <c r="C1915" s="234"/>
      <c r="D1915" s="234"/>
      <c r="E1915" s="234"/>
      <c r="F1915" s="234"/>
      <c r="G1915" s="234"/>
      <c r="H1915" s="234"/>
      <c r="I1915" s="234"/>
      <c r="J1915" s="234"/>
      <c r="K1915" s="234"/>
      <c r="L1915" s="234"/>
      <c r="M1915" s="234"/>
      <c r="N1915" s="234"/>
      <c r="O1915" s="234"/>
      <c r="P1915" s="234"/>
      <c r="Q1915" s="234"/>
      <c r="R1915" s="234"/>
      <c r="S1915" s="234"/>
      <c r="T1915" s="235"/>
      <c r="U1915" s="235"/>
      <c r="V1915" s="236"/>
    </row>
    <row r="1916" spans="1:22" x14ac:dyDescent="0.3">
      <c r="A1916" s="233"/>
      <c r="B1916" s="234"/>
      <c r="C1916" s="234"/>
      <c r="D1916" s="234"/>
      <c r="E1916" s="234"/>
      <c r="F1916" s="234"/>
      <c r="G1916" s="234"/>
      <c r="H1916" s="234"/>
      <c r="I1916" s="234"/>
      <c r="J1916" s="234"/>
      <c r="K1916" s="234"/>
      <c r="L1916" s="234"/>
      <c r="M1916" s="234"/>
      <c r="N1916" s="234"/>
      <c r="O1916" s="234"/>
      <c r="P1916" s="234"/>
      <c r="Q1916" s="234"/>
      <c r="R1916" s="234"/>
      <c r="S1916" s="234"/>
      <c r="T1916" s="235"/>
      <c r="U1916" s="235"/>
      <c r="V1916" s="236"/>
    </row>
    <row r="1917" spans="1:22" x14ac:dyDescent="0.3">
      <c r="A1917" s="233"/>
      <c r="B1917" s="234"/>
      <c r="C1917" s="234"/>
      <c r="D1917" s="234"/>
      <c r="E1917" s="234"/>
      <c r="F1917" s="234"/>
      <c r="G1917" s="234"/>
      <c r="H1917" s="234"/>
      <c r="I1917" s="234"/>
      <c r="J1917" s="234"/>
      <c r="K1917" s="234"/>
      <c r="L1917" s="234"/>
      <c r="M1917" s="234"/>
      <c r="N1917" s="234"/>
      <c r="O1917" s="234"/>
      <c r="P1917" s="234"/>
      <c r="Q1917" s="234"/>
      <c r="R1917" s="234"/>
      <c r="S1917" s="234"/>
      <c r="T1917" s="235"/>
      <c r="U1917" s="235"/>
      <c r="V1917" s="236"/>
    </row>
    <row r="1918" spans="1:22" x14ac:dyDescent="0.3">
      <c r="A1918" s="237" t="s">
        <v>21</v>
      </c>
      <c r="B1918" s="238"/>
      <c r="C1918" s="238"/>
      <c r="D1918" s="238"/>
      <c r="E1918" s="238"/>
      <c r="F1918" s="238"/>
      <c r="G1918" s="238"/>
      <c r="H1918" s="238"/>
      <c r="I1918" s="238"/>
      <c r="J1918" s="238"/>
      <c r="K1918" s="238"/>
      <c r="L1918" s="238"/>
      <c r="M1918" s="238"/>
      <c r="N1918" s="238"/>
      <c r="O1918" s="238"/>
      <c r="P1918" s="238"/>
      <c r="Q1918" s="238"/>
      <c r="R1918" s="238"/>
      <c r="S1918" s="238"/>
      <c r="T1918" s="235">
        <f>+T1915</f>
        <v>0</v>
      </c>
      <c r="U1918" s="235"/>
      <c r="V1918" s="236"/>
    </row>
    <row r="1919" spans="1:22" x14ac:dyDescent="0.3">
      <c r="A1919" s="12"/>
      <c r="B1919" s="13"/>
      <c r="C1919" s="13"/>
      <c r="D1919" s="13"/>
      <c r="E1919" s="13"/>
      <c r="F1919" s="13"/>
      <c r="G1919" s="13"/>
      <c r="H1919" s="13"/>
      <c r="I1919" s="13"/>
      <c r="J1919" s="13"/>
      <c r="K1919" s="13"/>
      <c r="L1919" s="13"/>
      <c r="M1919" s="13"/>
      <c r="N1919" s="13"/>
      <c r="O1919" s="13"/>
      <c r="P1919" s="13"/>
      <c r="Q1919" s="13"/>
      <c r="R1919" s="13"/>
      <c r="S1919" s="14"/>
      <c r="T1919" s="36"/>
      <c r="U1919" s="36"/>
      <c r="V1919" s="37"/>
    </row>
    <row r="1920" spans="1:22" x14ac:dyDescent="0.3">
      <c r="A1920" s="243" t="s">
        <v>31</v>
      </c>
      <c r="B1920" s="244"/>
      <c r="C1920" s="244"/>
      <c r="D1920" s="244"/>
      <c r="E1920" s="244"/>
      <c r="F1920" s="244"/>
      <c r="G1920" s="244"/>
      <c r="H1920" s="244"/>
      <c r="I1920" s="244"/>
      <c r="J1920" s="244"/>
      <c r="K1920" s="244"/>
      <c r="L1920" s="244"/>
      <c r="M1920" s="244"/>
      <c r="N1920" s="244"/>
      <c r="O1920" s="244"/>
      <c r="P1920" s="244"/>
      <c r="Q1920" s="244"/>
      <c r="R1920" s="244"/>
      <c r="S1920" s="244"/>
      <c r="T1920" s="244"/>
      <c r="U1920" s="244"/>
      <c r="V1920" s="245"/>
    </row>
    <row r="1921" spans="1:25" x14ac:dyDescent="0.3">
      <c r="A1921" s="233" t="s">
        <v>32</v>
      </c>
      <c r="B1921" s="234"/>
      <c r="C1921" s="234"/>
      <c r="D1921" s="234"/>
      <c r="E1921" s="234"/>
      <c r="F1921" s="234"/>
      <c r="G1921" s="234"/>
      <c r="H1921" s="234"/>
      <c r="I1921" s="234"/>
      <c r="J1921" s="234" t="s">
        <v>33</v>
      </c>
      <c r="K1921" s="234"/>
      <c r="L1921" s="234" t="s">
        <v>34</v>
      </c>
      <c r="M1921" s="234"/>
      <c r="N1921" s="234" t="s">
        <v>54</v>
      </c>
      <c r="O1921" s="234"/>
      <c r="P1921" s="234"/>
      <c r="Q1921" s="234" t="s">
        <v>19</v>
      </c>
      <c r="R1921" s="234"/>
      <c r="S1921" s="234"/>
      <c r="T1921" s="235" t="s">
        <v>20</v>
      </c>
      <c r="U1921" s="235"/>
      <c r="V1921" s="236"/>
    </row>
    <row r="1922" spans="1:25" x14ac:dyDescent="0.3">
      <c r="A1922" s="233" t="s">
        <v>42</v>
      </c>
      <c r="B1922" s="234"/>
      <c r="C1922" s="234"/>
      <c r="D1922" s="234"/>
      <c r="E1922" s="234"/>
      <c r="F1922" s="234"/>
      <c r="G1922" s="234"/>
      <c r="H1922" s="234"/>
      <c r="I1922" s="234"/>
      <c r="J1922" s="246">
        <v>171314.64448972844</v>
      </c>
      <c r="K1922" s="246"/>
      <c r="L1922" s="234">
        <v>1.8157000000000001</v>
      </c>
      <c r="M1922" s="234"/>
      <c r="N1922" s="235">
        <v>38882</v>
      </c>
      <c r="O1922" s="235"/>
      <c r="P1922" s="235"/>
      <c r="Q1922" s="234">
        <v>0.1</v>
      </c>
      <c r="R1922" s="234"/>
      <c r="S1922" s="234"/>
      <c r="T1922" s="235">
        <f>+Q1922*N1922</f>
        <v>3888.2000000000003</v>
      </c>
      <c r="U1922" s="235"/>
      <c r="V1922" s="236"/>
    </row>
    <row r="1923" spans="1:25" x14ac:dyDescent="0.3">
      <c r="A1923" s="233"/>
      <c r="B1923" s="234"/>
      <c r="C1923" s="234"/>
      <c r="D1923" s="234"/>
      <c r="E1923" s="234"/>
      <c r="F1923" s="234"/>
      <c r="G1923" s="234"/>
      <c r="H1923" s="234"/>
      <c r="I1923" s="234"/>
      <c r="J1923" s="234"/>
      <c r="K1923" s="234"/>
      <c r="L1923" s="234"/>
      <c r="M1923" s="234"/>
      <c r="N1923" s="234"/>
      <c r="O1923" s="234"/>
      <c r="P1923" s="234"/>
      <c r="Q1923" s="234"/>
      <c r="R1923" s="234"/>
      <c r="S1923" s="234"/>
      <c r="T1923" s="235"/>
      <c r="U1923" s="235"/>
      <c r="V1923" s="236"/>
    </row>
    <row r="1924" spans="1:25" x14ac:dyDescent="0.3">
      <c r="A1924" s="233"/>
      <c r="B1924" s="234"/>
      <c r="C1924" s="234"/>
      <c r="D1924" s="234"/>
      <c r="E1924" s="234"/>
      <c r="F1924" s="234"/>
      <c r="G1924" s="234"/>
      <c r="H1924" s="234"/>
      <c r="I1924" s="234"/>
      <c r="J1924" s="234"/>
      <c r="K1924" s="234"/>
      <c r="L1924" s="234"/>
      <c r="M1924" s="234"/>
      <c r="N1924" s="234"/>
      <c r="O1924" s="234"/>
      <c r="P1924" s="234"/>
      <c r="Q1924" s="234"/>
      <c r="R1924" s="234"/>
      <c r="S1924" s="234"/>
      <c r="T1924" s="235"/>
      <c r="U1924" s="235"/>
      <c r="V1924" s="236"/>
    </row>
    <row r="1925" spans="1:25" x14ac:dyDescent="0.3">
      <c r="A1925" s="237" t="s">
        <v>21</v>
      </c>
      <c r="B1925" s="238"/>
      <c r="C1925" s="238"/>
      <c r="D1925" s="238"/>
      <c r="E1925" s="238"/>
      <c r="F1925" s="238"/>
      <c r="G1925" s="238"/>
      <c r="H1925" s="238"/>
      <c r="I1925" s="238"/>
      <c r="J1925" s="238"/>
      <c r="K1925" s="238"/>
      <c r="L1925" s="238"/>
      <c r="M1925" s="238"/>
      <c r="N1925" s="238"/>
      <c r="O1925" s="238"/>
      <c r="P1925" s="238"/>
      <c r="Q1925" s="238"/>
      <c r="R1925" s="238"/>
      <c r="S1925" s="238"/>
      <c r="T1925" s="235">
        <f>+T1922</f>
        <v>3888.2000000000003</v>
      </c>
      <c r="U1925" s="235"/>
      <c r="V1925" s="236"/>
    </row>
    <row r="1926" spans="1:25" ht="14.5" x14ac:dyDescent="0.35">
      <c r="A1926" s="239" t="s">
        <v>35</v>
      </c>
      <c r="B1926" s="240"/>
      <c r="C1926" s="240"/>
      <c r="D1926" s="240"/>
      <c r="E1926" s="240"/>
      <c r="F1926" s="240"/>
      <c r="G1926" s="240"/>
      <c r="H1926" s="240"/>
      <c r="I1926" s="240"/>
      <c r="J1926" s="240"/>
      <c r="K1926" s="240"/>
      <c r="L1926" s="240"/>
      <c r="M1926" s="240"/>
      <c r="N1926" s="240"/>
      <c r="O1926" s="240"/>
      <c r="P1926" s="240"/>
      <c r="Q1926" s="240"/>
      <c r="R1926" s="240"/>
      <c r="S1926" s="240"/>
      <c r="T1926" s="241">
        <f>ROUND(T1925+T1918+T1911+T1905,0)</f>
        <v>655625</v>
      </c>
      <c r="U1926" s="241"/>
      <c r="V1926" s="242"/>
    </row>
    <row r="1927" spans="1:25" ht="14.5" x14ac:dyDescent="0.35">
      <c r="A1927" s="19" t="s">
        <v>36</v>
      </c>
      <c r="B1927" s="44">
        <f>+'CARGA PRESTACIONAL'!$E$40</f>
        <v>0.26950000000000002</v>
      </c>
      <c r="C1927" s="20"/>
      <c r="D1927" s="21"/>
      <c r="E1927" s="22"/>
      <c r="F1927" s="20"/>
      <c r="G1927" s="20"/>
      <c r="H1927" s="20"/>
      <c r="I1927" s="20"/>
      <c r="J1927" s="20"/>
      <c r="K1927" s="20"/>
      <c r="L1927" s="20"/>
      <c r="M1927" s="21"/>
      <c r="N1927" s="23"/>
      <c r="O1927" s="23"/>
      <c r="P1927" s="23"/>
      <c r="Q1927" s="23"/>
      <c r="R1927" s="23"/>
      <c r="S1927" s="23" t="s">
        <v>37</v>
      </c>
      <c r="T1927" s="241">
        <f>+T1926*B1927</f>
        <v>176690.9375</v>
      </c>
      <c r="U1927" s="241"/>
      <c r="V1927" s="242"/>
    </row>
    <row r="1928" spans="1:25" ht="14.5" x14ac:dyDescent="0.35">
      <c r="A1928" s="226" t="s">
        <v>38</v>
      </c>
      <c r="B1928" s="227"/>
      <c r="C1928" s="227"/>
      <c r="D1928" s="227"/>
      <c r="E1928" s="227"/>
      <c r="F1928" s="227"/>
      <c r="G1928" s="227"/>
      <c r="H1928" s="227"/>
      <c r="I1928" s="227"/>
      <c r="J1928" s="227"/>
      <c r="K1928" s="227"/>
      <c r="L1928" s="227"/>
      <c r="M1928" s="227"/>
      <c r="N1928" s="227"/>
      <c r="O1928" s="227"/>
      <c r="P1928" s="227"/>
      <c r="Q1928" s="227"/>
      <c r="R1928" s="227"/>
      <c r="S1928" s="227"/>
      <c r="T1928" s="228">
        <f>+T1927+T1926</f>
        <v>832315.9375</v>
      </c>
      <c r="U1928" s="228"/>
      <c r="V1928" s="229"/>
    </row>
    <row r="1929" spans="1:25" ht="14.5" x14ac:dyDescent="0.35">
      <c r="A1929" s="226" t="s">
        <v>39</v>
      </c>
      <c r="B1929" s="227"/>
      <c r="C1929" s="227"/>
      <c r="D1929" s="227"/>
      <c r="E1929" s="227"/>
      <c r="F1929" s="227"/>
      <c r="G1929" s="227"/>
      <c r="H1929" s="227"/>
      <c r="I1929" s="227"/>
      <c r="J1929" s="227"/>
      <c r="K1929" s="227"/>
      <c r="L1929" s="227"/>
      <c r="M1929" s="227"/>
      <c r="N1929" s="227"/>
      <c r="O1929" s="227"/>
      <c r="P1929" s="227"/>
      <c r="Q1929" s="227"/>
      <c r="R1929" s="227"/>
      <c r="S1929" s="227"/>
      <c r="T1929" s="228">
        <f>ROUND(T1928*T1896,0)</f>
        <v>832316</v>
      </c>
      <c r="U1929" s="228"/>
      <c r="V1929" s="229"/>
    </row>
    <row r="1930" spans="1:25" ht="14.5" x14ac:dyDescent="0.35">
      <c r="A1930" s="24"/>
      <c r="B1930" s="52"/>
      <c r="C1930" s="52"/>
      <c r="D1930" s="52"/>
      <c r="E1930" s="52"/>
      <c r="F1930" s="52"/>
      <c r="G1930" s="52"/>
      <c r="H1930" s="52"/>
      <c r="I1930" s="52"/>
      <c r="J1930" s="52"/>
      <c r="K1930" s="52"/>
      <c r="L1930" s="52"/>
      <c r="M1930" s="52"/>
      <c r="N1930" s="52"/>
      <c r="O1930" s="52"/>
      <c r="P1930" s="52"/>
      <c r="Q1930" s="52"/>
      <c r="R1930" s="52"/>
      <c r="S1930" s="52"/>
      <c r="T1930" s="53"/>
      <c r="U1930" s="53"/>
      <c r="V1930" s="38"/>
    </row>
    <row r="1931" spans="1:25" ht="24" customHeight="1" x14ac:dyDescent="0.3">
      <c r="A1931" s="230" t="s">
        <v>348</v>
      </c>
      <c r="B1931" s="231"/>
      <c r="C1931" s="231"/>
      <c r="D1931" s="231"/>
      <c r="E1931" s="231"/>
      <c r="F1931" s="231"/>
      <c r="G1931" s="231"/>
      <c r="H1931" s="231"/>
      <c r="I1931" s="231"/>
      <c r="J1931" s="231"/>
      <c r="K1931" s="231"/>
      <c r="L1931" s="231"/>
      <c r="M1931" s="231"/>
      <c r="N1931" s="231"/>
      <c r="O1931" s="231"/>
      <c r="P1931" s="231"/>
      <c r="Q1931" s="231"/>
      <c r="R1931" s="231"/>
      <c r="S1931" s="231"/>
      <c r="T1931" s="231"/>
      <c r="U1931" s="231"/>
      <c r="V1931" s="232"/>
      <c r="W1931" s="7"/>
      <c r="X1931" s="7"/>
      <c r="Y1931" s="46"/>
    </row>
    <row r="1932" spans="1:25" x14ac:dyDescent="0.3">
      <c r="A1932" s="25"/>
      <c r="B1932" s="26"/>
      <c r="C1932" s="26"/>
      <c r="D1932" s="26"/>
      <c r="E1932" s="26"/>
      <c r="F1932" s="26"/>
      <c r="G1932" s="26"/>
      <c r="H1932" s="26"/>
      <c r="I1932" s="26"/>
      <c r="J1932" s="26"/>
      <c r="K1932" s="26"/>
      <c r="L1932" s="26"/>
      <c r="M1932" s="26"/>
      <c r="N1932" s="26"/>
      <c r="O1932" s="26"/>
      <c r="P1932" s="26"/>
      <c r="Q1932" s="26"/>
      <c r="R1932" s="26"/>
      <c r="S1932" s="27"/>
      <c r="T1932" s="54"/>
      <c r="U1932" s="54"/>
      <c r="V1932" s="40"/>
      <c r="W1932" s="7"/>
      <c r="X1932" s="7"/>
      <c r="Y1932" s="7"/>
    </row>
    <row r="1933" spans="1:25" ht="22.5" customHeight="1" x14ac:dyDescent="0.3">
      <c r="A1933" s="25"/>
      <c r="B1933" s="26"/>
      <c r="C1933" s="26"/>
      <c r="D1933" s="55"/>
      <c r="E1933" s="28" t="s">
        <v>40</v>
      </c>
      <c r="F1933" s="29"/>
      <c r="G1933" s="29"/>
      <c r="H1933" s="29"/>
      <c r="I1933" s="29"/>
      <c r="J1933" s="29"/>
      <c r="K1933" s="29"/>
      <c r="L1933" s="29"/>
      <c r="M1933" s="30"/>
      <c r="N1933" s="56"/>
      <c r="O1933" s="56"/>
      <c r="P1933" s="26"/>
      <c r="Q1933" s="26"/>
      <c r="R1933" s="26"/>
      <c r="S1933" s="27"/>
      <c r="T1933" s="54"/>
      <c r="U1933" s="54"/>
      <c r="V1933" s="40"/>
      <c r="W1933" s="7"/>
      <c r="X1933" s="7"/>
      <c r="Y1933" s="47"/>
    </row>
    <row r="1934" spans="1:25" x14ac:dyDescent="0.3">
      <c r="A1934" s="25"/>
      <c r="B1934" s="26"/>
      <c r="C1934" s="26"/>
      <c r="D1934" s="55"/>
      <c r="E1934" s="57"/>
      <c r="F1934" s="58"/>
      <c r="G1934" s="156" t="s">
        <v>344</v>
      </c>
      <c r="H1934" s="156"/>
      <c r="I1934" s="156"/>
      <c r="J1934" s="156"/>
      <c r="K1934" s="58"/>
      <c r="L1934" s="58"/>
      <c r="M1934" s="56"/>
      <c r="N1934" s="56"/>
      <c r="O1934" s="56"/>
      <c r="P1934" s="26"/>
      <c r="Q1934" s="26"/>
      <c r="R1934" s="26"/>
      <c r="S1934" s="27"/>
      <c r="T1934" s="54"/>
      <c r="U1934" s="54"/>
      <c r="V1934" s="40"/>
      <c r="W1934" s="7"/>
      <c r="X1934" s="7"/>
      <c r="Y1934" s="7"/>
    </row>
    <row r="1935" spans="1:25" x14ac:dyDescent="0.3">
      <c r="A1935" s="25"/>
      <c r="B1935" s="26"/>
      <c r="C1935" s="26"/>
      <c r="D1935" s="26"/>
      <c r="E1935" s="225" t="s">
        <v>349</v>
      </c>
      <c r="F1935" s="225"/>
      <c r="G1935" s="225"/>
      <c r="H1935" s="225"/>
      <c r="I1935" s="225"/>
      <c r="J1935" s="225"/>
      <c r="K1935" s="225"/>
      <c r="L1935" s="225"/>
      <c r="M1935" s="225"/>
      <c r="N1935" s="31"/>
      <c r="O1935" s="31"/>
      <c r="P1935" s="26"/>
      <c r="Q1935" s="26"/>
      <c r="R1935" s="26"/>
      <c r="S1935" s="27"/>
      <c r="T1935" s="54"/>
      <c r="U1935" s="54"/>
      <c r="V1935" s="40"/>
      <c r="W1935" s="7"/>
      <c r="X1935" s="7"/>
      <c r="Y1935" s="7"/>
    </row>
    <row r="1936" spans="1:25" ht="13.5" thickBot="1" x14ac:dyDescent="0.35">
      <c r="A1936" s="59"/>
      <c r="B1936" s="60"/>
      <c r="C1936" s="32"/>
      <c r="D1936" s="32"/>
      <c r="E1936" s="32"/>
      <c r="F1936" s="61"/>
      <c r="G1936" s="61"/>
      <c r="H1936" s="61"/>
      <c r="I1936" s="61"/>
      <c r="J1936" s="61"/>
      <c r="K1936" s="61"/>
      <c r="L1936" s="32"/>
      <c r="M1936" s="32"/>
      <c r="N1936" s="32"/>
      <c r="O1936" s="32"/>
      <c r="P1936" s="32"/>
      <c r="Q1936" s="32"/>
      <c r="R1936" s="32"/>
      <c r="S1936" s="32"/>
      <c r="T1936" s="62"/>
      <c r="U1936" s="62"/>
      <c r="V1936" s="42"/>
    </row>
    <row r="1937" spans="1:22" ht="13.5" thickBot="1" x14ac:dyDescent="0.35"/>
    <row r="1938" spans="1:22" x14ac:dyDescent="0.3">
      <c r="A1938" s="280"/>
      <c r="B1938" s="281"/>
      <c r="C1938" s="281"/>
      <c r="D1938" s="282"/>
      <c r="E1938" s="289" t="s">
        <v>0</v>
      </c>
      <c r="F1938" s="290"/>
      <c r="G1938" s="290"/>
      <c r="H1938" s="290"/>
      <c r="I1938" s="290"/>
      <c r="J1938" s="290"/>
      <c r="K1938" s="290"/>
      <c r="L1938" s="290"/>
      <c r="M1938" s="290"/>
      <c r="N1938" s="290"/>
      <c r="O1938" s="290"/>
      <c r="P1938" s="290"/>
      <c r="Q1938" s="290"/>
      <c r="R1938" s="290"/>
      <c r="S1938" s="291"/>
      <c r="T1938" s="295" t="s">
        <v>41</v>
      </c>
      <c r="U1938" s="296"/>
      <c r="V1938" s="297"/>
    </row>
    <row r="1939" spans="1:22" ht="22.5" customHeight="1" thickBot="1" x14ac:dyDescent="0.35">
      <c r="A1939" s="283"/>
      <c r="B1939" s="284"/>
      <c r="C1939" s="284"/>
      <c r="D1939" s="285"/>
      <c r="E1939" s="292"/>
      <c r="F1939" s="293"/>
      <c r="G1939" s="293"/>
      <c r="H1939" s="293"/>
      <c r="I1939" s="293"/>
      <c r="J1939" s="293"/>
      <c r="K1939" s="293"/>
      <c r="L1939" s="293"/>
      <c r="M1939" s="293"/>
      <c r="N1939" s="293"/>
      <c r="O1939" s="293"/>
      <c r="P1939" s="293"/>
      <c r="Q1939" s="293"/>
      <c r="R1939" s="293"/>
      <c r="S1939" s="294"/>
      <c r="T1939" s="298"/>
      <c r="U1939" s="299"/>
      <c r="V1939" s="300"/>
    </row>
    <row r="1940" spans="1:22" ht="15" thickBot="1" x14ac:dyDescent="0.4">
      <c r="A1940" s="283"/>
      <c r="B1940" s="284"/>
      <c r="C1940" s="284"/>
      <c r="D1940" s="285"/>
      <c r="E1940" s="301"/>
      <c r="F1940" s="302"/>
      <c r="G1940" s="302"/>
      <c r="H1940" s="302"/>
      <c r="I1940" s="302"/>
      <c r="J1940" s="302"/>
      <c r="K1940" s="302"/>
      <c r="L1940" s="302"/>
      <c r="M1940" s="302"/>
      <c r="N1940" s="302"/>
      <c r="O1940" s="302"/>
      <c r="P1940" s="302"/>
      <c r="Q1940" s="302"/>
      <c r="R1940" s="302"/>
      <c r="S1940" s="302"/>
      <c r="T1940" s="302"/>
      <c r="U1940" s="302"/>
      <c r="V1940" s="303"/>
    </row>
    <row r="1941" spans="1:22" ht="15" thickBot="1" x14ac:dyDescent="0.35">
      <c r="A1941" s="283"/>
      <c r="B1941" s="284"/>
      <c r="C1941" s="284"/>
      <c r="D1941" s="285"/>
      <c r="E1941" s="304" t="s">
        <v>360</v>
      </c>
      <c r="F1941" s="305"/>
      <c r="G1941" s="305"/>
      <c r="H1941" s="305"/>
      <c r="I1941" s="305"/>
      <c r="J1941" s="305"/>
      <c r="K1941" s="305"/>
      <c r="L1941" s="305"/>
      <c r="M1941" s="305"/>
      <c r="N1941" s="305"/>
      <c r="O1941" s="305"/>
      <c r="P1941" s="305"/>
      <c r="Q1941" s="305"/>
      <c r="R1941" s="305"/>
      <c r="S1941" s="305"/>
      <c r="T1941" s="305"/>
      <c r="U1941" s="305"/>
      <c r="V1941" s="306"/>
    </row>
    <row r="1942" spans="1:22" ht="15" thickBot="1" x14ac:dyDescent="0.35">
      <c r="A1942" s="286"/>
      <c r="B1942" s="287"/>
      <c r="C1942" s="287"/>
      <c r="D1942" s="288"/>
      <c r="E1942" s="307"/>
      <c r="F1942" s="308"/>
      <c r="G1942" s="308"/>
      <c r="H1942" s="308"/>
      <c r="I1942" s="308"/>
      <c r="J1942" s="308"/>
      <c r="K1942" s="308"/>
      <c r="L1942" s="308"/>
      <c r="M1942" s="308"/>
      <c r="N1942" s="308"/>
      <c r="O1942" s="308"/>
      <c r="P1942" s="308"/>
      <c r="Q1942" s="308"/>
      <c r="R1942" s="308"/>
      <c r="S1942" s="308"/>
      <c r="T1942" s="308"/>
      <c r="U1942" s="308"/>
      <c r="V1942" s="309"/>
    </row>
    <row r="1943" spans="1:22" ht="14.5" x14ac:dyDescent="0.35">
      <c r="A1943" s="310" t="s">
        <v>1</v>
      </c>
      <c r="B1943" s="311"/>
      <c r="C1943" s="311"/>
      <c r="D1943" s="311"/>
      <c r="E1943" s="311"/>
      <c r="F1943" s="311"/>
      <c r="G1943" s="311"/>
      <c r="H1943" s="311"/>
      <c r="I1943" s="311"/>
      <c r="J1943" s="311"/>
      <c r="K1943" s="311"/>
      <c r="L1943" s="311"/>
      <c r="M1943" s="311"/>
      <c r="N1943" s="311"/>
      <c r="O1943" s="311"/>
      <c r="P1943" s="311"/>
      <c r="Q1943" s="311"/>
      <c r="R1943" s="311"/>
      <c r="S1943" s="311"/>
      <c r="T1943" s="311"/>
      <c r="U1943" s="311"/>
      <c r="V1943" s="312"/>
    </row>
    <row r="1944" spans="1:22" x14ac:dyDescent="0.3">
      <c r="A1944" s="313" t="s">
        <v>2</v>
      </c>
      <c r="B1944" s="314"/>
      <c r="C1944" s="314"/>
      <c r="D1944" s="314"/>
      <c r="E1944" s="5" t="s">
        <v>3</v>
      </c>
      <c r="F1944" s="6"/>
      <c r="G1944" s="6"/>
      <c r="H1944" s="6"/>
      <c r="I1944" s="6"/>
      <c r="J1944" s="315" t="s">
        <v>4</v>
      </c>
      <c r="K1944" s="315"/>
      <c r="L1944" s="315"/>
      <c r="M1944" s="315"/>
      <c r="N1944" s="315"/>
      <c r="O1944" s="315"/>
      <c r="P1944" s="315" t="s">
        <v>5</v>
      </c>
      <c r="Q1944" s="315"/>
      <c r="R1944" s="315"/>
      <c r="S1944" s="315"/>
      <c r="T1944" s="315"/>
      <c r="U1944" s="315"/>
      <c r="V1944" s="316"/>
    </row>
    <row r="1945" spans="1:22" ht="44.25" customHeight="1" x14ac:dyDescent="0.3">
      <c r="A1945" s="317" t="s">
        <v>6</v>
      </c>
      <c r="B1945" s="318"/>
      <c r="C1945" s="318"/>
      <c r="D1945" s="319"/>
      <c r="E1945" s="320" t="s">
        <v>359</v>
      </c>
      <c r="F1945" s="320"/>
      <c r="G1945" s="320"/>
      <c r="H1945" s="320"/>
      <c r="I1945" s="320"/>
      <c r="J1945" s="320"/>
      <c r="K1945" s="320"/>
      <c r="L1945" s="320"/>
      <c r="M1945" s="320"/>
      <c r="N1945" s="320"/>
      <c r="O1945" s="320"/>
      <c r="P1945" s="320"/>
      <c r="Q1945" s="320"/>
      <c r="R1945" s="320"/>
      <c r="S1945" s="320"/>
      <c r="T1945" s="320"/>
      <c r="U1945" s="320"/>
      <c r="V1945" s="321"/>
    </row>
    <row r="1946" spans="1:22" x14ac:dyDescent="0.3">
      <c r="A1946" s="322" t="s">
        <v>7</v>
      </c>
      <c r="B1946" s="323"/>
      <c r="C1946" s="323"/>
      <c r="D1946" s="323"/>
      <c r="E1946" s="324"/>
      <c r="F1946" s="324"/>
      <c r="G1946" s="324"/>
      <c r="H1946" s="324"/>
      <c r="I1946" s="324"/>
      <c r="J1946" s="324"/>
      <c r="K1946" s="324"/>
      <c r="L1946" s="324"/>
      <c r="M1946" s="324"/>
      <c r="N1946" s="324"/>
      <c r="O1946" s="324"/>
      <c r="P1946" s="324"/>
      <c r="Q1946" s="324"/>
      <c r="R1946" s="324"/>
      <c r="S1946" s="324"/>
      <c r="T1946" s="324"/>
      <c r="U1946" s="324"/>
      <c r="V1946" s="325"/>
    </row>
    <row r="1947" spans="1:22" x14ac:dyDescent="0.3">
      <c r="A1947" s="322" t="s">
        <v>8</v>
      </c>
      <c r="B1947" s="323"/>
      <c r="C1947" s="323"/>
      <c r="D1947" s="323"/>
      <c r="E1947" s="324"/>
      <c r="F1947" s="324"/>
      <c r="G1947" s="324"/>
      <c r="H1947" s="324"/>
      <c r="I1947" s="324"/>
      <c r="J1947" s="324"/>
      <c r="K1947" s="324"/>
      <c r="L1947" s="324"/>
      <c r="M1947" s="324"/>
      <c r="N1947" s="324"/>
      <c r="O1947" s="324"/>
      <c r="P1947" s="324"/>
      <c r="Q1947" s="324"/>
      <c r="R1947" s="324"/>
      <c r="S1947" s="324"/>
      <c r="T1947" s="324"/>
      <c r="U1947" s="324"/>
      <c r="V1947" s="325"/>
    </row>
    <row r="1948" spans="1:22" x14ac:dyDescent="0.3">
      <c r="A1948" s="322" t="s">
        <v>9</v>
      </c>
      <c r="B1948" s="323"/>
      <c r="C1948" s="323"/>
      <c r="D1948" s="323"/>
      <c r="E1948" s="324"/>
      <c r="F1948" s="324"/>
      <c r="G1948" s="324"/>
      <c r="H1948" s="324"/>
      <c r="I1948" s="324"/>
      <c r="J1948" s="324"/>
      <c r="K1948" s="324"/>
      <c r="L1948" s="324"/>
      <c r="M1948" s="324"/>
      <c r="N1948" s="324"/>
      <c r="O1948" s="324"/>
      <c r="P1948" s="324"/>
      <c r="Q1948" s="324"/>
      <c r="R1948" s="324"/>
      <c r="S1948" s="324"/>
      <c r="T1948" s="324"/>
      <c r="U1948" s="324"/>
      <c r="V1948" s="325"/>
    </row>
    <row r="1949" spans="1:22" x14ac:dyDescent="0.3">
      <c r="A1949" s="9"/>
      <c r="B1949" s="10"/>
      <c r="C1949" s="10"/>
      <c r="D1949" s="48"/>
      <c r="E1949" s="48"/>
      <c r="F1949" s="48"/>
      <c r="G1949" s="48"/>
      <c r="H1949" s="48"/>
      <c r="I1949" s="48"/>
      <c r="J1949" s="48"/>
      <c r="K1949" s="48"/>
      <c r="L1949" s="48"/>
      <c r="M1949" s="48"/>
      <c r="N1949" s="48"/>
      <c r="O1949" s="48"/>
      <c r="P1949" s="48"/>
      <c r="Q1949" s="48"/>
      <c r="R1949" s="48"/>
      <c r="S1949" s="48"/>
      <c r="T1949" s="49"/>
      <c r="U1949" s="49"/>
      <c r="V1949" s="34"/>
    </row>
    <row r="1950" spans="1:22" ht="14.5" x14ac:dyDescent="0.35">
      <c r="A1950" s="263" t="s">
        <v>10</v>
      </c>
      <c r="B1950" s="264"/>
      <c r="C1950" s="264"/>
      <c r="D1950" s="264"/>
      <c r="E1950" s="264"/>
      <c r="F1950" s="264"/>
      <c r="G1950" s="264"/>
      <c r="H1950" s="264"/>
      <c r="I1950" s="264"/>
      <c r="J1950" s="264"/>
      <c r="K1950" s="264"/>
      <c r="L1950" s="264"/>
      <c r="M1950" s="264"/>
      <c r="N1950" s="264"/>
      <c r="O1950" s="264"/>
      <c r="P1950" s="264"/>
      <c r="Q1950" s="264"/>
      <c r="R1950" s="264"/>
      <c r="S1950" s="264"/>
      <c r="T1950" s="264"/>
      <c r="U1950" s="264"/>
      <c r="V1950" s="265"/>
    </row>
    <row r="1951" spans="1:22" x14ac:dyDescent="0.3">
      <c r="A1951" s="266" t="s">
        <v>11</v>
      </c>
      <c r="B1951" s="267"/>
      <c r="C1951" s="267" t="s">
        <v>12</v>
      </c>
      <c r="D1951" s="267"/>
      <c r="E1951" s="267"/>
      <c r="F1951" s="267"/>
      <c r="G1951" s="267"/>
      <c r="H1951" s="267"/>
      <c r="I1951" s="267"/>
      <c r="J1951" s="267"/>
      <c r="K1951" s="267"/>
      <c r="L1951" s="267"/>
      <c r="M1951" s="267"/>
      <c r="N1951" s="267"/>
      <c r="O1951" s="267"/>
      <c r="P1951" s="267"/>
      <c r="Q1951" s="267"/>
      <c r="R1951" s="267" t="s">
        <v>13</v>
      </c>
      <c r="S1951" s="267"/>
      <c r="T1951" s="268" t="s">
        <v>14</v>
      </c>
      <c r="U1951" s="268"/>
      <c r="V1951" s="269"/>
    </row>
    <row r="1952" spans="1:22" ht="14.5" x14ac:dyDescent="0.3">
      <c r="A1952" s="270">
        <v>35</v>
      </c>
      <c r="B1952" s="271"/>
      <c r="C1952" s="272" t="s">
        <v>217</v>
      </c>
      <c r="D1952" s="273"/>
      <c r="E1952" s="273"/>
      <c r="F1952" s="273"/>
      <c r="G1952" s="273"/>
      <c r="H1952" s="273"/>
      <c r="I1952" s="273"/>
      <c r="J1952" s="273"/>
      <c r="K1952" s="273"/>
      <c r="L1952" s="273"/>
      <c r="M1952" s="273"/>
      <c r="N1952" s="273"/>
      <c r="O1952" s="273"/>
      <c r="P1952" s="273"/>
      <c r="Q1952" s="273"/>
      <c r="R1952" s="274" t="s">
        <v>166</v>
      </c>
      <c r="S1952" s="274"/>
      <c r="T1952" s="275">
        <v>4</v>
      </c>
      <c r="U1952" s="275"/>
      <c r="V1952" s="276"/>
    </row>
    <row r="1953" spans="1:22" x14ac:dyDescent="0.3">
      <c r="A1953" s="11"/>
      <c r="B1953" s="50"/>
      <c r="C1953" s="50"/>
      <c r="D1953" s="50"/>
      <c r="E1953" s="50"/>
      <c r="F1953" s="50"/>
      <c r="G1953" s="50"/>
      <c r="H1953" s="50"/>
      <c r="I1953" s="50"/>
      <c r="J1953" s="50"/>
      <c r="K1953" s="50"/>
      <c r="L1953" s="50"/>
      <c r="M1953" s="50"/>
      <c r="N1953" s="50"/>
      <c r="O1953" s="50"/>
      <c r="P1953" s="50"/>
      <c r="Q1953" s="50"/>
      <c r="R1953" s="50"/>
      <c r="S1953" s="50"/>
      <c r="T1953" s="51"/>
      <c r="U1953" s="51"/>
      <c r="V1953" s="35"/>
    </row>
    <row r="1954" spans="1:22" x14ac:dyDescent="0.3">
      <c r="A1954" s="243" t="s">
        <v>15</v>
      </c>
      <c r="B1954" s="244"/>
      <c r="C1954" s="244"/>
      <c r="D1954" s="244"/>
      <c r="E1954" s="244"/>
      <c r="F1954" s="244"/>
      <c r="G1954" s="244"/>
      <c r="H1954" s="244"/>
      <c r="I1954" s="244"/>
      <c r="J1954" s="244"/>
      <c r="K1954" s="244"/>
      <c r="L1954" s="244"/>
      <c r="M1954" s="244"/>
      <c r="N1954" s="244"/>
      <c r="O1954" s="244"/>
      <c r="P1954" s="244"/>
      <c r="Q1954" s="244"/>
      <c r="R1954" s="244"/>
      <c r="S1954" s="244"/>
      <c r="T1954" s="244"/>
      <c r="U1954" s="244"/>
      <c r="V1954" s="245"/>
    </row>
    <row r="1955" spans="1:22" x14ac:dyDescent="0.3">
      <c r="A1955" s="233" t="s">
        <v>12</v>
      </c>
      <c r="B1955" s="234"/>
      <c r="C1955" s="234"/>
      <c r="D1955" s="234"/>
      <c r="E1955" s="234"/>
      <c r="F1955" s="234"/>
      <c r="G1955" s="234"/>
      <c r="H1955" s="234" t="s">
        <v>16</v>
      </c>
      <c r="I1955" s="234"/>
      <c r="J1955" s="234"/>
      <c r="K1955" s="234" t="s">
        <v>17</v>
      </c>
      <c r="L1955" s="234"/>
      <c r="M1955" s="234"/>
      <c r="N1955" s="234"/>
      <c r="O1955" s="234" t="s">
        <v>18</v>
      </c>
      <c r="P1955" s="234"/>
      <c r="Q1955" s="234"/>
      <c r="R1955" s="234" t="s">
        <v>19</v>
      </c>
      <c r="S1955" s="234"/>
      <c r="T1955" s="235" t="s">
        <v>20</v>
      </c>
      <c r="U1955" s="235"/>
      <c r="V1955" s="236"/>
    </row>
    <row r="1956" spans="1:22" x14ac:dyDescent="0.3">
      <c r="A1956" s="381"/>
      <c r="B1956" s="382"/>
      <c r="C1956" s="382"/>
      <c r="D1956" s="382"/>
      <c r="E1956" s="382"/>
      <c r="F1956" s="382"/>
      <c r="G1956" s="382"/>
      <c r="H1956" s="234"/>
      <c r="I1956" s="234"/>
      <c r="J1956" s="234"/>
      <c r="K1956" s="234"/>
      <c r="L1956" s="234"/>
      <c r="M1956" s="234"/>
      <c r="N1956" s="234"/>
      <c r="O1956" s="246"/>
      <c r="P1956" s="246"/>
      <c r="Q1956" s="246"/>
      <c r="R1956" s="279">
        <v>0.03</v>
      </c>
      <c r="S1956" s="258"/>
      <c r="T1956" s="235">
        <f>+T1982*R1956</f>
        <v>2332.92</v>
      </c>
      <c r="U1956" s="235"/>
      <c r="V1956" s="236"/>
    </row>
    <row r="1957" spans="1:22" x14ac:dyDescent="0.3">
      <c r="A1957" s="256"/>
      <c r="B1957" s="257"/>
      <c r="C1957" s="257"/>
      <c r="D1957" s="257"/>
      <c r="E1957" s="257"/>
      <c r="F1957" s="257"/>
      <c r="G1957" s="257"/>
      <c r="H1957" s="234"/>
      <c r="I1957" s="234"/>
      <c r="J1957" s="234"/>
      <c r="K1957" s="234"/>
      <c r="L1957" s="234"/>
      <c r="M1957" s="234"/>
      <c r="N1957" s="234"/>
      <c r="O1957" s="246"/>
      <c r="P1957" s="246"/>
      <c r="Q1957" s="246"/>
      <c r="R1957" s="258"/>
      <c r="S1957" s="258"/>
      <c r="T1957" s="235"/>
      <c r="U1957" s="235"/>
      <c r="V1957" s="236"/>
    </row>
    <row r="1958" spans="1:22" x14ac:dyDescent="0.3">
      <c r="A1958" s="256"/>
      <c r="B1958" s="257"/>
      <c r="C1958" s="257"/>
      <c r="D1958" s="257"/>
      <c r="E1958" s="257"/>
      <c r="F1958" s="257"/>
      <c r="G1958" s="257"/>
      <c r="H1958" s="234"/>
      <c r="I1958" s="234"/>
      <c r="J1958" s="234"/>
      <c r="K1958" s="234"/>
      <c r="L1958" s="234"/>
      <c r="M1958" s="234"/>
      <c r="N1958" s="234"/>
      <c r="O1958" s="234"/>
      <c r="P1958" s="234"/>
      <c r="Q1958" s="234"/>
      <c r="R1958" s="234"/>
      <c r="S1958" s="234"/>
      <c r="T1958" s="235"/>
      <c r="U1958" s="235"/>
      <c r="V1958" s="236"/>
    </row>
    <row r="1959" spans="1:22" x14ac:dyDescent="0.3">
      <c r="A1959" s="237" t="s">
        <v>21</v>
      </c>
      <c r="B1959" s="238"/>
      <c r="C1959" s="238"/>
      <c r="D1959" s="238"/>
      <c r="E1959" s="238"/>
      <c r="F1959" s="238"/>
      <c r="G1959" s="238"/>
      <c r="H1959" s="238"/>
      <c r="I1959" s="238"/>
      <c r="J1959" s="238"/>
      <c r="K1959" s="238"/>
      <c r="L1959" s="238"/>
      <c r="M1959" s="238"/>
      <c r="N1959" s="238"/>
      <c r="O1959" s="238"/>
      <c r="P1959" s="238"/>
      <c r="Q1959" s="238"/>
      <c r="R1959" s="238"/>
      <c r="S1959" s="238"/>
      <c r="T1959" s="235">
        <f>+SUM(T1956:V1957)</f>
        <v>2332.92</v>
      </c>
      <c r="U1959" s="235"/>
      <c r="V1959" s="236"/>
    </row>
    <row r="1960" spans="1:22" x14ac:dyDescent="0.3">
      <c r="A1960" s="12"/>
      <c r="B1960" s="13"/>
      <c r="C1960" s="13"/>
      <c r="D1960" s="13"/>
      <c r="E1960" s="13"/>
      <c r="F1960" s="13"/>
      <c r="G1960" s="13"/>
      <c r="H1960" s="13"/>
      <c r="I1960" s="13"/>
      <c r="J1960" s="13"/>
      <c r="K1960" s="13"/>
      <c r="L1960" s="13"/>
      <c r="M1960" s="13"/>
      <c r="N1960" s="13"/>
      <c r="O1960" s="13"/>
      <c r="P1960" s="13"/>
      <c r="Q1960" s="13"/>
      <c r="R1960" s="13"/>
      <c r="S1960" s="14"/>
      <c r="T1960" s="36"/>
      <c r="U1960" s="36"/>
      <c r="V1960" s="37"/>
    </row>
    <row r="1961" spans="1:22" x14ac:dyDescent="0.3">
      <c r="A1961" s="243" t="s">
        <v>22</v>
      </c>
      <c r="B1961" s="244"/>
      <c r="C1961" s="244"/>
      <c r="D1961" s="244"/>
      <c r="E1961" s="244"/>
      <c r="F1961" s="244"/>
      <c r="G1961" s="244"/>
      <c r="H1961" s="244"/>
      <c r="I1961" s="244"/>
      <c r="J1961" s="244"/>
      <c r="K1961" s="244"/>
      <c r="L1961" s="244"/>
      <c r="M1961" s="244"/>
      <c r="N1961" s="244"/>
      <c r="O1961" s="244"/>
      <c r="P1961" s="244"/>
      <c r="Q1961" s="244"/>
      <c r="R1961" s="244"/>
      <c r="S1961" s="244"/>
      <c r="T1961" s="244"/>
      <c r="U1961" s="244"/>
      <c r="V1961" s="245"/>
    </row>
    <row r="1962" spans="1:22" x14ac:dyDescent="0.3">
      <c r="A1962" s="259" t="s">
        <v>12</v>
      </c>
      <c r="B1962" s="260"/>
      <c r="C1962" s="260"/>
      <c r="D1962" s="260"/>
      <c r="E1962" s="260"/>
      <c r="F1962" s="260"/>
      <c r="G1962" s="260"/>
      <c r="H1962" s="260"/>
      <c r="I1962" s="260"/>
      <c r="J1962" s="260"/>
      <c r="K1962" s="260"/>
      <c r="L1962" s="260"/>
      <c r="M1962" s="260" t="s">
        <v>13</v>
      </c>
      <c r="N1962" s="260"/>
      <c r="O1962" s="260" t="s">
        <v>14</v>
      </c>
      <c r="P1962" s="260"/>
      <c r="Q1962" s="260" t="s">
        <v>23</v>
      </c>
      <c r="R1962" s="260"/>
      <c r="S1962" s="260"/>
      <c r="T1962" s="261" t="s">
        <v>24</v>
      </c>
      <c r="U1962" s="261"/>
      <c r="V1962" s="262"/>
    </row>
    <row r="1963" spans="1:22" ht="11.25" customHeight="1" x14ac:dyDescent="0.3">
      <c r="A1963" s="247" t="s">
        <v>218</v>
      </c>
      <c r="B1963" s="248"/>
      <c r="C1963" s="248"/>
      <c r="D1963" s="248"/>
      <c r="E1963" s="248"/>
      <c r="F1963" s="248"/>
      <c r="G1963" s="248"/>
      <c r="H1963" s="248"/>
      <c r="I1963" s="248"/>
      <c r="J1963" s="248"/>
      <c r="K1963" s="248"/>
      <c r="L1963" s="249"/>
      <c r="M1963" s="250" t="s">
        <v>168</v>
      </c>
      <c r="N1963" s="251"/>
      <c r="O1963" s="250">
        <v>1</v>
      </c>
      <c r="P1963" s="251"/>
      <c r="Q1963" s="252">
        <v>298500</v>
      </c>
      <c r="R1963" s="253"/>
      <c r="S1963" s="254"/>
      <c r="T1963" s="252">
        <f>+Q1963*O1963</f>
        <v>298500</v>
      </c>
      <c r="U1963" s="253"/>
      <c r="V1963" s="255"/>
    </row>
    <row r="1964" spans="1:22" ht="11.25" customHeight="1" x14ac:dyDescent="0.3">
      <c r="A1964" s="247" t="s">
        <v>219</v>
      </c>
      <c r="B1964" s="248"/>
      <c r="C1964" s="248"/>
      <c r="D1964" s="248"/>
      <c r="E1964" s="248"/>
      <c r="F1964" s="248"/>
      <c r="G1964" s="248"/>
      <c r="H1964" s="248"/>
      <c r="I1964" s="248"/>
      <c r="J1964" s="248"/>
      <c r="K1964" s="248"/>
      <c r="L1964" s="249"/>
      <c r="M1964" s="250" t="s">
        <v>133</v>
      </c>
      <c r="N1964" s="251"/>
      <c r="O1964" s="250">
        <v>3</v>
      </c>
      <c r="P1964" s="251"/>
      <c r="Q1964" s="252">
        <v>1215</v>
      </c>
      <c r="R1964" s="253"/>
      <c r="S1964" s="254"/>
      <c r="T1964" s="252">
        <f t="shared" ref="T1964:T1970" si="16">+Q1964*O1964</f>
        <v>3645</v>
      </c>
      <c r="U1964" s="253"/>
      <c r="V1964" s="255"/>
    </row>
    <row r="1965" spans="1:22" ht="11.25" customHeight="1" x14ac:dyDescent="0.3">
      <c r="A1965" s="247" t="s">
        <v>135</v>
      </c>
      <c r="B1965" s="248"/>
      <c r="C1965" s="248"/>
      <c r="D1965" s="248"/>
      <c r="E1965" s="248"/>
      <c r="F1965" s="248"/>
      <c r="G1965" s="248"/>
      <c r="H1965" s="248"/>
      <c r="I1965" s="248"/>
      <c r="J1965" s="248"/>
      <c r="K1965" s="248"/>
      <c r="L1965" s="249"/>
      <c r="M1965" s="250" t="s">
        <v>164</v>
      </c>
      <c r="N1965" s="251"/>
      <c r="O1965" s="250">
        <v>4.0000000000000001E-3</v>
      </c>
      <c r="P1965" s="251"/>
      <c r="Q1965" s="252">
        <v>110900</v>
      </c>
      <c r="R1965" s="253"/>
      <c r="S1965" s="254"/>
      <c r="T1965" s="252">
        <f>+Q1965*O1965</f>
        <v>443.6</v>
      </c>
      <c r="U1965" s="253"/>
      <c r="V1965" s="255"/>
    </row>
    <row r="1966" spans="1:22" ht="11.25" customHeight="1" x14ac:dyDescent="0.3">
      <c r="A1966" s="247" t="s">
        <v>224</v>
      </c>
      <c r="B1966" s="248"/>
      <c r="C1966" s="248"/>
      <c r="D1966" s="248"/>
      <c r="E1966" s="248"/>
      <c r="F1966" s="248"/>
      <c r="G1966" s="248"/>
      <c r="H1966" s="248"/>
      <c r="I1966" s="248"/>
      <c r="J1966" s="248"/>
      <c r="K1966" s="248"/>
      <c r="L1966" s="249"/>
      <c r="M1966" s="250" t="s">
        <v>133</v>
      </c>
      <c r="N1966" s="251"/>
      <c r="O1966" s="250">
        <v>9</v>
      </c>
      <c r="P1966" s="251"/>
      <c r="Q1966" s="252">
        <f>110000/50</f>
        <v>2200</v>
      </c>
      <c r="R1966" s="253"/>
      <c r="S1966" s="254"/>
      <c r="T1966" s="252">
        <f t="shared" si="16"/>
        <v>19800</v>
      </c>
      <c r="U1966" s="253"/>
      <c r="V1966" s="255"/>
    </row>
    <row r="1967" spans="1:22" ht="11.25" customHeight="1" x14ac:dyDescent="0.3">
      <c r="A1967" s="247" t="s">
        <v>225</v>
      </c>
      <c r="B1967" s="248"/>
      <c r="C1967" s="248"/>
      <c r="D1967" s="248"/>
      <c r="E1967" s="248"/>
      <c r="F1967" s="248"/>
      <c r="G1967" s="248"/>
      <c r="H1967" s="248"/>
      <c r="I1967" s="248"/>
      <c r="J1967" s="248"/>
      <c r="K1967" s="248"/>
      <c r="L1967" s="249"/>
      <c r="M1967" s="250" t="s">
        <v>133</v>
      </c>
      <c r="N1967" s="251"/>
      <c r="O1967" s="250">
        <v>3</v>
      </c>
      <c r="P1967" s="251"/>
      <c r="Q1967" s="252">
        <v>4300</v>
      </c>
      <c r="R1967" s="253"/>
      <c r="S1967" s="254"/>
      <c r="T1967" s="252">
        <f t="shared" si="16"/>
        <v>12900</v>
      </c>
      <c r="U1967" s="253"/>
      <c r="V1967" s="255"/>
    </row>
    <row r="1968" spans="1:22" ht="11.25" customHeight="1" x14ac:dyDescent="0.3">
      <c r="A1968" s="247" t="s">
        <v>220</v>
      </c>
      <c r="B1968" s="248"/>
      <c r="C1968" s="248"/>
      <c r="D1968" s="248"/>
      <c r="E1968" s="248"/>
      <c r="F1968" s="248"/>
      <c r="G1968" s="248"/>
      <c r="H1968" s="248"/>
      <c r="I1968" s="248"/>
      <c r="J1968" s="248"/>
      <c r="K1968" s="248"/>
      <c r="L1968" s="249"/>
      <c r="M1968" s="250" t="s">
        <v>168</v>
      </c>
      <c r="N1968" s="251"/>
      <c r="O1968" s="250">
        <v>1</v>
      </c>
      <c r="P1968" s="251"/>
      <c r="Q1968" s="252">
        <v>7500</v>
      </c>
      <c r="R1968" s="253"/>
      <c r="S1968" s="254"/>
      <c r="T1968" s="252">
        <f t="shared" si="16"/>
        <v>7500</v>
      </c>
      <c r="U1968" s="253"/>
      <c r="V1968" s="255"/>
    </row>
    <row r="1969" spans="1:23" ht="11.25" customHeight="1" x14ac:dyDescent="0.3">
      <c r="A1969" s="247" t="s">
        <v>221</v>
      </c>
      <c r="B1969" s="248"/>
      <c r="C1969" s="248"/>
      <c r="D1969" s="248"/>
      <c r="E1969" s="248"/>
      <c r="F1969" s="248"/>
      <c r="G1969" s="248"/>
      <c r="H1969" s="248"/>
      <c r="I1969" s="248"/>
      <c r="J1969" s="248"/>
      <c r="K1969" s="248"/>
      <c r="L1969" s="249"/>
      <c r="M1969" s="250" t="s">
        <v>168</v>
      </c>
      <c r="N1969" s="251"/>
      <c r="O1969" s="250">
        <v>1</v>
      </c>
      <c r="P1969" s="251"/>
      <c r="Q1969" s="252">
        <v>1920</v>
      </c>
      <c r="R1969" s="253"/>
      <c r="S1969" s="254"/>
      <c r="T1969" s="252">
        <f t="shared" si="16"/>
        <v>1920</v>
      </c>
      <c r="U1969" s="253"/>
      <c r="V1969" s="255"/>
    </row>
    <row r="1970" spans="1:23" x14ac:dyDescent="0.3">
      <c r="A1970" s="247" t="s">
        <v>222</v>
      </c>
      <c r="B1970" s="248"/>
      <c r="C1970" s="248"/>
      <c r="D1970" s="248"/>
      <c r="E1970" s="248"/>
      <c r="F1970" s="248"/>
      <c r="G1970" s="248"/>
      <c r="H1970" s="248"/>
      <c r="I1970" s="248"/>
      <c r="J1970" s="248"/>
      <c r="K1970" s="248"/>
      <c r="L1970" s="249"/>
      <c r="M1970" s="250" t="s">
        <v>168</v>
      </c>
      <c r="N1970" s="251"/>
      <c r="O1970" s="250">
        <v>2</v>
      </c>
      <c r="P1970" s="251"/>
      <c r="Q1970" s="252">
        <v>2100</v>
      </c>
      <c r="R1970" s="253"/>
      <c r="S1970" s="254"/>
      <c r="T1970" s="252">
        <f t="shared" si="16"/>
        <v>4200</v>
      </c>
      <c r="U1970" s="253"/>
      <c r="V1970" s="255"/>
    </row>
    <row r="1971" spans="1:23" x14ac:dyDescent="0.3">
      <c r="A1971" s="237" t="s">
        <v>21</v>
      </c>
      <c r="B1971" s="238"/>
      <c r="C1971" s="238"/>
      <c r="D1971" s="238"/>
      <c r="E1971" s="238"/>
      <c r="F1971" s="238"/>
      <c r="G1971" s="238"/>
      <c r="H1971" s="238"/>
      <c r="I1971" s="238"/>
      <c r="J1971" s="238"/>
      <c r="K1971" s="238"/>
      <c r="L1971" s="238"/>
      <c r="M1971" s="238"/>
      <c r="N1971" s="238"/>
      <c r="O1971" s="238"/>
      <c r="P1971" s="238"/>
      <c r="Q1971" s="238"/>
      <c r="R1971" s="238"/>
      <c r="S1971" s="238"/>
      <c r="T1971" s="235">
        <f>+SUM(T1963:V1970)</f>
        <v>348908.6</v>
      </c>
      <c r="U1971" s="235"/>
      <c r="V1971" s="236"/>
    </row>
    <row r="1972" spans="1:23" x14ac:dyDescent="0.3">
      <c r="A1972" s="15"/>
      <c r="B1972" s="16"/>
      <c r="C1972" s="16"/>
      <c r="D1972" s="16"/>
      <c r="E1972" s="16"/>
      <c r="F1972" s="16"/>
      <c r="G1972" s="16"/>
      <c r="H1972" s="16"/>
      <c r="I1972" s="16"/>
      <c r="J1972" s="16"/>
      <c r="K1972" s="16"/>
      <c r="L1972" s="16"/>
      <c r="M1972" s="16"/>
      <c r="N1972" s="16"/>
      <c r="O1972" s="16"/>
      <c r="P1972" s="16"/>
      <c r="Q1972" s="16"/>
      <c r="R1972" s="16"/>
      <c r="S1972" s="14"/>
      <c r="T1972" s="36"/>
      <c r="U1972" s="36"/>
      <c r="V1972" s="37"/>
    </row>
    <row r="1973" spans="1:23" x14ac:dyDescent="0.3">
      <c r="A1973" s="243" t="s">
        <v>25</v>
      </c>
      <c r="B1973" s="244"/>
      <c r="C1973" s="244"/>
      <c r="D1973" s="244"/>
      <c r="E1973" s="244"/>
      <c r="F1973" s="244"/>
      <c r="G1973" s="244"/>
      <c r="H1973" s="244"/>
      <c r="I1973" s="244"/>
      <c r="J1973" s="244"/>
      <c r="K1973" s="244"/>
      <c r="L1973" s="244"/>
      <c r="M1973" s="244"/>
      <c r="N1973" s="244"/>
      <c r="O1973" s="244"/>
      <c r="P1973" s="244"/>
      <c r="Q1973" s="244"/>
      <c r="R1973" s="244"/>
      <c r="S1973" s="244"/>
      <c r="T1973" s="244"/>
      <c r="U1973" s="244"/>
      <c r="V1973" s="245"/>
    </row>
    <row r="1974" spans="1:23" x14ac:dyDescent="0.3">
      <c r="A1974" s="233" t="s">
        <v>26</v>
      </c>
      <c r="B1974" s="234"/>
      <c r="C1974" s="234"/>
      <c r="D1974" s="234"/>
      <c r="E1974" s="234"/>
      <c r="F1974" s="234"/>
      <c r="G1974" s="234"/>
      <c r="H1974" s="234"/>
      <c r="I1974" s="234"/>
      <c r="J1974" s="234"/>
      <c r="K1974" s="234" t="s">
        <v>27</v>
      </c>
      <c r="L1974" s="234"/>
      <c r="M1974" s="234" t="s">
        <v>28</v>
      </c>
      <c r="N1974" s="234"/>
      <c r="O1974" s="234" t="s">
        <v>29</v>
      </c>
      <c r="P1974" s="234"/>
      <c r="Q1974" s="234"/>
      <c r="R1974" s="234" t="s">
        <v>30</v>
      </c>
      <c r="S1974" s="234"/>
      <c r="T1974" s="235" t="s">
        <v>20</v>
      </c>
      <c r="U1974" s="235"/>
      <c r="V1974" s="236"/>
    </row>
    <row r="1975" spans="1:23" x14ac:dyDescent="0.3">
      <c r="A1975" s="233"/>
      <c r="B1975" s="234"/>
      <c r="C1975" s="234"/>
      <c r="D1975" s="234"/>
      <c r="E1975" s="234"/>
      <c r="F1975" s="234"/>
      <c r="G1975" s="234"/>
      <c r="H1975" s="234"/>
      <c r="I1975" s="234"/>
      <c r="J1975" s="234"/>
      <c r="K1975" s="234"/>
      <c r="L1975" s="234"/>
      <c r="M1975" s="234"/>
      <c r="N1975" s="234"/>
      <c r="O1975" s="234"/>
      <c r="P1975" s="234"/>
      <c r="Q1975" s="234"/>
      <c r="R1975" s="234"/>
      <c r="S1975" s="234"/>
      <c r="T1975" s="235"/>
      <c r="U1975" s="235"/>
      <c r="V1975" s="236"/>
      <c r="W1975" s="94"/>
    </row>
    <row r="1976" spans="1:23" x14ac:dyDescent="0.3">
      <c r="A1976" s="233"/>
      <c r="B1976" s="234"/>
      <c r="C1976" s="234"/>
      <c r="D1976" s="234"/>
      <c r="E1976" s="234"/>
      <c r="F1976" s="234"/>
      <c r="G1976" s="234"/>
      <c r="H1976" s="234"/>
      <c r="I1976" s="234"/>
      <c r="J1976" s="234"/>
      <c r="K1976" s="234"/>
      <c r="L1976" s="234"/>
      <c r="M1976" s="234"/>
      <c r="N1976" s="234"/>
      <c r="O1976" s="234"/>
      <c r="P1976" s="234"/>
      <c r="Q1976" s="234"/>
      <c r="R1976" s="234"/>
      <c r="S1976" s="234"/>
      <c r="T1976" s="235"/>
      <c r="U1976" s="235"/>
      <c r="V1976" s="236"/>
    </row>
    <row r="1977" spans="1:23" x14ac:dyDescent="0.3">
      <c r="A1977" s="233"/>
      <c r="B1977" s="234"/>
      <c r="C1977" s="234"/>
      <c r="D1977" s="234"/>
      <c r="E1977" s="234"/>
      <c r="F1977" s="234"/>
      <c r="G1977" s="234"/>
      <c r="H1977" s="234"/>
      <c r="I1977" s="234"/>
      <c r="J1977" s="234"/>
      <c r="K1977" s="234"/>
      <c r="L1977" s="234"/>
      <c r="M1977" s="234"/>
      <c r="N1977" s="234"/>
      <c r="O1977" s="234"/>
      <c r="P1977" s="234"/>
      <c r="Q1977" s="234"/>
      <c r="R1977" s="234"/>
      <c r="S1977" s="234"/>
      <c r="T1977" s="235"/>
      <c r="U1977" s="235"/>
      <c r="V1977" s="236"/>
    </row>
    <row r="1978" spans="1:23" x14ac:dyDescent="0.3">
      <c r="A1978" s="237" t="s">
        <v>21</v>
      </c>
      <c r="B1978" s="238"/>
      <c r="C1978" s="238"/>
      <c r="D1978" s="238"/>
      <c r="E1978" s="238"/>
      <c r="F1978" s="238"/>
      <c r="G1978" s="238"/>
      <c r="H1978" s="238"/>
      <c r="I1978" s="238"/>
      <c r="J1978" s="238"/>
      <c r="K1978" s="238"/>
      <c r="L1978" s="238"/>
      <c r="M1978" s="238"/>
      <c r="N1978" s="238"/>
      <c r="O1978" s="238"/>
      <c r="P1978" s="238"/>
      <c r="Q1978" s="238"/>
      <c r="R1978" s="238"/>
      <c r="S1978" s="238"/>
      <c r="T1978" s="235">
        <f>+T1975</f>
        <v>0</v>
      </c>
      <c r="U1978" s="235"/>
      <c r="V1978" s="236"/>
    </row>
    <row r="1979" spans="1:23" x14ac:dyDescent="0.3">
      <c r="A1979" s="12"/>
      <c r="B1979" s="13"/>
      <c r="C1979" s="13"/>
      <c r="D1979" s="13"/>
      <c r="E1979" s="13"/>
      <c r="F1979" s="13"/>
      <c r="G1979" s="13"/>
      <c r="H1979" s="13"/>
      <c r="I1979" s="13"/>
      <c r="J1979" s="13"/>
      <c r="K1979" s="13"/>
      <c r="L1979" s="13"/>
      <c r="M1979" s="13"/>
      <c r="N1979" s="13"/>
      <c r="O1979" s="13"/>
      <c r="P1979" s="13"/>
      <c r="Q1979" s="13"/>
      <c r="R1979" s="13"/>
      <c r="S1979" s="14"/>
      <c r="T1979" s="36"/>
      <c r="U1979" s="36"/>
      <c r="V1979" s="37"/>
    </row>
    <row r="1980" spans="1:23" x14ac:dyDescent="0.3">
      <c r="A1980" s="243" t="s">
        <v>31</v>
      </c>
      <c r="B1980" s="244"/>
      <c r="C1980" s="244"/>
      <c r="D1980" s="244"/>
      <c r="E1980" s="244"/>
      <c r="F1980" s="244"/>
      <c r="G1980" s="244"/>
      <c r="H1980" s="244"/>
      <c r="I1980" s="244"/>
      <c r="J1980" s="244"/>
      <c r="K1980" s="244"/>
      <c r="L1980" s="244"/>
      <c r="M1980" s="244"/>
      <c r="N1980" s="244"/>
      <c r="O1980" s="244"/>
      <c r="P1980" s="244"/>
      <c r="Q1980" s="244"/>
      <c r="R1980" s="244"/>
      <c r="S1980" s="244"/>
      <c r="T1980" s="244"/>
      <c r="U1980" s="244"/>
      <c r="V1980" s="245"/>
    </row>
    <row r="1981" spans="1:23" x14ac:dyDescent="0.3">
      <c r="A1981" s="233" t="s">
        <v>32</v>
      </c>
      <c r="B1981" s="234"/>
      <c r="C1981" s="234"/>
      <c r="D1981" s="234"/>
      <c r="E1981" s="234"/>
      <c r="F1981" s="234"/>
      <c r="G1981" s="234"/>
      <c r="H1981" s="234"/>
      <c r="I1981" s="234"/>
      <c r="J1981" s="234" t="s">
        <v>33</v>
      </c>
      <c r="K1981" s="234"/>
      <c r="L1981" s="234" t="s">
        <v>34</v>
      </c>
      <c r="M1981" s="234"/>
      <c r="N1981" s="234" t="s">
        <v>54</v>
      </c>
      <c r="O1981" s="234"/>
      <c r="P1981" s="234"/>
      <c r="Q1981" s="234" t="s">
        <v>19</v>
      </c>
      <c r="R1981" s="234"/>
      <c r="S1981" s="234"/>
      <c r="T1981" s="235" t="s">
        <v>20</v>
      </c>
      <c r="U1981" s="235"/>
      <c r="V1981" s="236"/>
    </row>
    <row r="1982" spans="1:23" x14ac:dyDescent="0.3">
      <c r="A1982" s="233" t="s">
        <v>42</v>
      </c>
      <c r="B1982" s="234"/>
      <c r="C1982" s="234"/>
      <c r="D1982" s="234"/>
      <c r="E1982" s="234"/>
      <c r="F1982" s="234"/>
      <c r="G1982" s="234"/>
      <c r="H1982" s="234"/>
      <c r="I1982" s="234"/>
      <c r="J1982" s="246">
        <v>171314.64448972844</v>
      </c>
      <c r="K1982" s="246"/>
      <c r="L1982" s="234">
        <v>1.8157000000000001</v>
      </c>
      <c r="M1982" s="234"/>
      <c r="N1982" s="235">
        <v>38882</v>
      </c>
      <c r="O1982" s="235"/>
      <c r="P1982" s="235"/>
      <c r="Q1982" s="234">
        <v>2</v>
      </c>
      <c r="R1982" s="234"/>
      <c r="S1982" s="234"/>
      <c r="T1982" s="235">
        <f>+Q1982*N1982</f>
        <v>77764</v>
      </c>
      <c r="U1982" s="235"/>
      <c r="V1982" s="236"/>
    </row>
    <row r="1983" spans="1:23" x14ac:dyDescent="0.3">
      <c r="A1983" s="233"/>
      <c r="B1983" s="234"/>
      <c r="C1983" s="234"/>
      <c r="D1983" s="234"/>
      <c r="E1983" s="234"/>
      <c r="F1983" s="234"/>
      <c r="G1983" s="234"/>
      <c r="H1983" s="234"/>
      <c r="I1983" s="234"/>
      <c r="J1983" s="234"/>
      <c r="K1983" s="234"/>
      <c r="L1983" s="234"/>
      <c r="M1983" s="234"/>
      <c r="N1983" s="234"/>
      <c r="O1983" s="234"/>
      <c r="P1983" s="234"/>
      <c r="Q1983" s="234"/>
      <c r="R1983" s="234"/>
      <c r="S1983" s="234"/>
      <c r="T1983" s="235"/>
      <c r="U1983" s="235"/>
      <c r="V1983" s="236"/>
    </row>
    <row r="1984" spans="1:23" x14ac:dyDescent="0.3">
      <c r="A1984" s="233"/>
      <c r="B1984" s="234"/>
      <c r="C1984" s="234"/>
      <c r="D1984" s="234"/>
      <c r="E1984" s="234"/>
      <c r="F1984" s="234"/>
      <c r="G1984" s="234"/>
      <c r="H1984" s="234"/>
      <c r="I1984" s="234"/>
      <c r="J1984" s="234"/>
      <c r="K1984" s="234"/>
      <c r="L1984" s="234"/>
      <c r="M1984" s="234"/>
      <c r="N1984" s="234"/>
      <c r="O1984" s="234"/>
      <c r="P1984" s="234"/>
      <c r="Q1984" s="234"/>
      <c r="R1984" s="234"/>
      <c r="S1984" s="234"/>
      <c r="T1984" s="235"/>
      <c r="U1984" s="235"/>
      <c r="V1984" s="236"/>
    </row>
    <row r="1985" spans="1:25" x14ac:dyDescent="0.3">
      <c r="A1985" s="237" t="s">
        <v>21</v>
      </c>
      <c r="B1985" s="238"/>
      <c r="C1985" s="238"/>
      <c r="D1985" s="238"/>
      <c r="E1985" s="238"/>
      <c r="F1985" s="238"/>
      <c r="G1985" s="238"/>
      <c r="H1985" s="238"/>
      <c r="I1985" s="238"/>
      <c r="J1985" s="238"/>
      <c r="K1985" s="238"/>
      <c r="L1985" s="238"/>
      <c r="M1985" s="238"/>
      <c r="N1985" s="238"/>
      <c r="O1985" s="238"/>
      <c r="P1985" s="238"/>
      <c r="Q1985" s="238"/>
      <c r="R1985" s="238"/>
      <c r="S1985" s="238"/>
      <c r="T1985" s="235">
        <f>+T1982</f>
        <v>77764</v>
      </c>
      <c r="U1985" s="235"/>
      <c r="V1985" s="236"/>
    </row>
    <row r="1986" spans="1:25" ht="14.5" x14ac:dyDescent="0.35">
      <c r="A1986" s="239" t="s">
        <v>35</v>
      </c>
      <c r="B1986" s="240"/>
      <c r="C1986" s="240"/>
      <c r="D1986" s="240"/>
      <c r="E1986" s="240"/>
      <c r="F1986" s="240"/>
      <c r="G1986" s="240"/>
      <c r="H1986" s="240"/>
      <c r="I1986" s="240"/>
      <c r="J1986" s="240"/>
      <c r="K1986" s="240"/>
      <c r="L1986" s="240"/>
      <c r="M1986" s="240"/>
      <c r="N1986" s="240"/>
      <c r="O1986" s="240"/>
      <c r="P1986" s="240"/>
      <c r="Q1986" s="240"/>
      <c r="R1986" s="240"/>
      <c r="S1986" s="240"/>
      <c r="T1986" s="241">
        <f>ROUND(T1985+T1978+T1971+T1959,0)</f>
        <v>429006</v>
      </c>
      <c r="U1986" s="241"/>
      <c r="V1986" s="242"/>
    </row>
    <row r="1987" spans="1:25" ht="14.5" x14ac:dyDescent="0.35">
      <c r="A1987" s="19" t="s">
        <v>36</v>
      </c>
      <c r="B1987" s="44">
        <f>+'CARGA PRESTACIONAL'!$E$40</f>
        <v>0.26950000000000002</v>
      </c>
      <c r="C1987" s="20"/>
      <c r="D1987" s="21"/>
      <c r="E1987" s="22"/>
      <c r="F1987" s="20"/>
      <c r="G1987" s="20"/>
      <c r="H1987" s="20"/>
      <c r="I1987" s="20"/>
      <c r="J1987" s="20"/>
      <c r="K1987" s="20"/>
      <c r="L1987" s="20"/>
      <c r="M1987" s="21"/>
      <c r="N1987" s="23"/>
      <c r="O1987" s="23"/>
      <c r="P1987" s="23"/>
      <c r="Q1987" s="23"/>
      <c r="R1987" s="23"/>
      <c r="S1987" s="23" t="s">
        <v>37</v>
      </c>
      <c r="T1987" s="241">
        <f>+T1986*B1987</f>
        <v>115617.11700000001</v>
      </c>
      <c r="U1987" s="241"/>
      <c r="V1987" s="242"/>
    </row>
    <row r="1988" spans="1:25" ht="14.5" x14ac:dyDescent="0.35">
      <c r="A1988" s="226" t="s">
        <v>38</v>
      </c>
      <c r="B1988" s="227"/>
      <c r="C1988" s="227"/>
      <c r="D1988" s="227"/>
      <c r="E1988" s="227"/>
      <c r="F1988" s="227"/>
      <c r="G1988" s="227"/>
      <c r="H1988" s="227"/>
      <c r="I1988" s="227"/>
      <c r="J1988" s="227"/>
      <c r="K1988" s="227"/>
      <c r="L1988" s="227"/>
      <c r="M1988" s="227"/>
      <c r="N1988" s="227"/>
      <c r="O1988" s="227"/>
      <c r="P1988" s="227"/>
      <c r="Q1988" s="227"/>
      <c r="R1988" s="227"/>
      <c r="S1988" s="227"/>
      <c r="T1988" s="228">
        <f>+T1987+T1986</f>
        <v>544623.11699999997</v>
      </c>
      <c r="U1988" s="228"/>
      <c r="V1988" s="229"/>
    </row>
    <row r="1989" spans="1:25" ht="14.5" x14ac:dyDescent="0.35">
      <c r="A1989" s="226" t="s">
        <v>39</v>
      </c>
      <c r="B1989" s="227"/>
      <c r="C1989" s="227"/>
      <c r="D1989" s="227"/>
      <c r="E1989" s="227"/>
      <c r="F1989" s="227"/>
      <c r="G1989" s="227"/>
      <c r="H1989" s="227"/>
      <c r="I1989" s="227"/>
      <c r="J1989" s="227"/>
      <c r="K1989" s="227"/>
      <c r="L1989" s="227"/>
      <c r="M1989" s="227"/>
      <c r="N1989" s="227"/>
      <c r="O1989" s="227"/>
      <c r="P1989" s="227"/>
      <c r="Q1989" s="227"/>
      <c r="R1989" s="227"/>
      <c r="S1989" s="227"/>
      <c r="T1989" s="228">
        <f>ROUND(T1988*T1952,0)</f>
        <v>2178492</v>
      </c>
      <c r="U1989" s="228"/>
      <c r="V1989" s="229"/>
    </row>
    <row r="1990" spans="1:25" ht="14.5" x14ac:dyDescent="0.35">
      <c r="A1990" s="24"/>
      <c r="B1990" s="52"/>
      <c r="C1990" s="52"/>
      <c r="D1990" s="52"/>
      <c r="E1990" s="52"/>
      <c r="F1990" s="52"/>
      <c r="G1990" s="52"/>
      <c r="H1990" s="52"/>
      <c r="I1990" s="52"/>
      <c r="J1990" s="52"/>
      <c r="K1990" s="52"/>
      <c r="L1990" s="52"/>
      <c r="M1990" s="52"/>
      <c r="N1990" s="52"/>
      <c r="O1990" s="52"/>
      <c r="P1990" s="52"/>
      <c r="Q1990" s="52"/>
      <c r="R1990" s="52"/>
      <c r="S1990" s="52"/>
      <c r="T1990" s="53"/>
      <c r="U1990" s="53"/>
      <c r="V1990" s="38"/>
    </row>
    <row r="1991" spans="1:25" ht="24" customHeight="1" x14ac:dyDescent="0.3">
      <c r="A1991" s="230" t="s">
        <v>348</v>
      </c>
      <c r="B1991" s="231"/>
      <c r="C1991" s="231"/>
      <c r="D1991" s="231"/>
      <c r="E1991" s="231"/>
      <c r="F1991" s="231"/>
      <c r="G1991" s="231"/>
      <c r="H1991" s="231"/>
      <c r="I1991" s="231"/>
      <c r="J1991" s="231"/>
      <c r="K1991" s="231"/>
      <c r="L1991" s="231"/>
      <c r="M1991" s="231"/>
      <c r="N1991" s="231"/>
      <c r="O1991" s="231"/>
      <c r="P1991" s="231"/>
      <c r="Q1991" s="231"/>
      <c r="R1991" s="231"/>
      <c r="S1991" s="231"/>
      <c r="T1991" s="231"/>
      <c r="U1991" s="231"/>
      <c r="V1991" s="232"/>
      <c r="W1991" s="7"/>
      <c r="X1991" s="7"/>
      <c r="Y1991" s="46"/>
    </row>
    <row r="1992" spans="1:25" x14ac:dyDescent="0.3">
      <c r="A1992" s="25"/>
      <c r="B1992" s="26"/>
      <c r="C1992" s="26"/>
      <c r="D1992" s="26"/>
      <c r="E1992" s="26"/>
      <c r="F1992" s="26"/>
      <c r="G1992" s="26"/>
      <c r="H1992" s="26"/>
      <c r="I1992" s="26"/>
      <c r="J1992" s="26"/>
      <c r="K1992" s="26"/>
      <c r="L1992" s="26"/>
      <c r="M1992" s="26"/>
      <c r="N1992" s="26"/>
      <c r="O1992" s="26"/>
      <c r="P1992" s="26"/>
      <c r="Q1992" s="26"/>
      <c r="R1992" s="26"/>
      <c r="S1992" s="27"/>
      <c r="T1992" s="54"/>
      <c r="U1992" s="54"/>
      <c r="V1992" s="40"/>
      <c r="W1992" s="7"/>
      <c r="X1992" s="7"/>
      <c r="Y1992" s="7"/>
    </row>
    <row r="1993" spans="1:25" ht="22.5" customHeight="1" x14ac:dyDescent="0.3">
      <c r="A1993" s="25"/>
      <c r="B1993" s="26"/>
      <c r="C1993" s="26"/>
      <c r="D1993" s="55"/>
      <c r="E1993" s="28" t="s">
        <v>40</v>
      </c>
      <c r="F1993" s="29"/>
      <c r="G1993" s="29"/>
      <c r="H1993" s="29"/>
      <c r="I1993" s="29"/>
      <c r="J1993" s="29"/>
      <c r="K1993" s="29"/>
      <c r="L1993" s="29"/>
      <c r="M1993" s="30"/>
      <c r="N1993" s="56"/>
      <c r="O1993" s="56"/>
      <c r="P1993" s="26"/>
      <c r="Q1993" s="26"/>
      <c r="R1993" s="26"/>
      <c r="S1993" s="27"/>
      <c r="T1993" s="54"/>
      <c r="U1993" s="54"/>
      <c r="V1993" s="40"/>
      <c r="W1993" s="7"/>
      <c r="X1993" s="7"/>
      <c r="Y1993" s="47"/>
    </row>
    <row r="1994" spans="1:25" x14ac:dyDescent="0.3">
      <c r="A1994" s="25"/>
      <c r="B1994" s="26"/>
      <c r="C1994" s="26"/>
      <c r="D1994" s="55"/>
      <c r="E1994" s="57"/>
      <c r="F1994" s="58"/>
      <c r="G1994" s="156" t="s">
        <v>344</v>
      </c>
      <c r="H1994" s="156"/>
      <c r="I1994" s="156"/>
      <c r="J1994" s="156"/>
      <c r="K1994" s="58"/>
      <c r="L1994" s="58"/>
      <c r="M1994" s="56"/>
      <c r="N1994" s="56"/>
      <c r="O1994" s="56"/>
      <c r="P1994" s="26"/>
      <c r="Q1994" s="26"/>
      <c r="R1994" s="26"/>
      <c r="S1994" s="27"/>
      <c r="T1994" s="54"/>
      <c r="U1994" s="54"/>
      <c r="V1994" s="40"/>
      <c r="W1994" s="7"/>
      <c r="X1994" s="7"/>
      <c r="Y1994" s="7"/>
    </row>
    <row r="1995" spans="1:25" x14ac:dyDescent="0.3">
      <c r="A1995" s="25"/>
      <c r="B1995" s="26"/>
      <c r="C1995" s="26"/>
      <c r="D1995" s="26"/>
      <c r="E1995" s="225" t="s">
        <v>349</v>
      </c>
      <c r="F1995" s="225"/>
      <c r="G1995" s="225"/>
      <c r="H1995" s="225"/>
      <c r="I1995" s="225"/>
      <c r="J1995" s="225"/>
      <c r="K1995" s="225"/>
      <c r="L1995" s="225"/>
      <c r="M1995" s="225"/>
      <c r="N1995" s="31"/>
      <c r="O1995" s="31"/>
      <c r="P1995" s="26"/>
      <c r="Q1995" s="26"/>
      <c r="R1995" s="26"/>
      <c r="S1995" s="27"/>
      <c r="T1995" s="54"/>
      <c r="U1995" s="54"/>
      <c r="V1995" s="40"/>
      <c r="W1995" s="7"/>
      <c r="X1995" s="7"/>
      <c r="Y1995" s="7"/>
    </row>
    <row r="1996" spans="1:25" ht="13.5" thickBot="1" x14ac:dyDescent="0.35">
      <c r="A1996" s="59"/>
      <c r="B1996" s="60"/>
      <c r="C1996" s="32"/>
      <c r="D1996" s="32"/>
      <c r="E1996" s="32"/>
      <c r="F1996" s="61"/>
      <c r="G1996" s="61"/>
      <c r="H1996" s="61"/>
      <c r="I1996" s="61"/>
      <c r="J1996" s="61"/>
      <c r="K1996" s="61"/>
      <c r="L1996" s="32"/>
      <c r="M1996" s="32"/>
      <c r="N1996" s="32"/>
      <c r="O1996" s="32"/>
      <c r="P1996" s="32"/>
      <c r="Q1996" s="32"/>
      <c r="R1996" s="32"/>
      <c r="S1996" s="32"/>
      <c r="T1996" s="62"/>
      <c r="U1996" s="62"/>
      <c r="V1996" s="42"/>
    </row>
    <row r="1997" spans="1:25" ht="13.5" thickBot="1" x14ac:dyDescent="0.35"/>
    <row r="1998" spans="1:25" ht="21" customHeight="1" x14ac:dyDescent="0.3">
      <c r="A1998" s="280"/>
      <c r="B1998" s="281"/>
      <c r="C1998" s="281"/>
      <c r="D1998" s="282"/>
      <c r="E1998" s="289" t="s">
        <v>0</v>
      </c>
      <c r="F1998" s="290"/>
      <c r="G1998" s="290"/>
      <c r="H1998" s="290"/>
      <c r="I1998" s="290"/>
      <c r="J1998" s="290"/>
      <c r="K1998" s="290"/>
      <c r="L1998" s="290"/>
      <c r="M1998" s="290"/>
      <c r="N1998" s="290"/>
      <c r="O1998" s="290"/>
      <c r="P1998" s="290"/>
      <c r="Q1998" s="290"/>
      <c r="R1998" s="290"/>
      <c r="S1998" s="291"/>
      <c r="T1998" s="295" t="s">
        <v>41</v>
      </c>
      <c r="U1998" s="296"/>
      <c r="V1998" s="297"/>
    </row>
    <row r="1999" spans="1:25" ht="13.5" thickBot="1" x14ac:dyDescent="0.35">
      <c r="A1999" s="283"/>
      <c r="B1999" s="284"/>
      <c r="C1999" s="284"/>
      <c r="D1999" s="285"/>
      <c r="E1999" s="292"/>
      <c r="F1999" s="293"/>
      <c r="G1999" s="293"/>
      <c r="H1999" s="293"/>
      <c r="I1999" s="293"/>
      <c r="J1999" s="293"/>
      <c r="K1999" s="293"/>
      <c r="L1999" s="293"/>
      <c r="M1999" s="293"/>
      <c r="N1999" s="293"/>
      <c r="O1999" s="293"/>
      <c r="P1999" s="293"/>
      <c r="Q1999" s="293"/>
      <c r="R1999" s="293"/>
      <c r="S1999" s="294"/>
      <c r="T1999" s="298"/>
      <c r="U1999" s="299"/>
      <c r="V1999" s="300"/>
    </row>
    <row r="2000" spans="1:25" ht="15" thickBot="1" x14ac:dyDescent="0.4">
      <c r="A2000" s="283"/>
      <c r="B2000" s="284"/>
      <c r="C2000" s="284"/>
      <c r="D2000" s="285"/>
      <c r="E2000" s="301"/>
      <c r="F2000" s="302"/>
      <c r="G2000" s="302"/>
      <c r="H2000" s="302"/>
      <c r="I2000" s="302"/>
      <c r="J2000" s="302"/>
      <c r="K2000" s="302"/>
      <c r="L2000" s="302"/>
      <c r="M2000" s="302"/>
      <c r="N2000" s="302"/>
      <c r="O2000" s="302"/>
      <c r="P2000" s="302"/>
      <c r="Q2000" s="302"/>
      <c r="R2000" s="302"/>
      <c r="S2000" s="302"/>
      <c r="T2000" s="302"/>
      <c r="U2000" s="302"/>
      <c r="V2000" s="303"/>
    </row>
    <row r="2001" spans="1:22" ht="15" thickBot="1" x14ac:dyDescent="0.35">
      <c r="A2001" s="283"/>
      <c r="B2001" s="284"/>
      <c r="C2001" s="284"/>
      <c r="D2001" s="285"/>
      <c r="E2001" s="304" t="s">
        <v>360</v>
      </c>
      <c r="F2001" s="305"/>
      <c r="G2001" s="305"/>
      <c r="H2001" s="305"/>
      <c r="I2001" s="305"/>
      <c r="J2001" s="305"/>
      <c r="K2001" s="305"/>
      <c r="L2001" s="305"/>
      <c r="M2001" s="305"/>
      <c r="N2001" s="305"/>
      <c r="O2001" s="305"/>
      <c r="P2001" s="305"/>
      <c r="Q2001" s="305"/>
      <c r="R2001" s="305"/>
      <c r="S2001" s="305"/>
      <c r="T2001" s="305"/>
      <c r="U2001" s="305"/>
      <c r="V2001" s="306"/>
    </row>
    <row r="2002" spans="1:22" ht="15" thickBot="1" x14ac:dyDescent="0.35">
      <c r="A2002" s="286"/>
      <c r="B2002" s="287"/>
      <c r="C2002" s="287"/>
      <c r="D2002" s="288"/>
      <c r="E2002" s="307"/>
      <c r="F2002" s="308"/>
      <c r="G2002" s="308"/>
      <c r="H2002" s="308"/>
      <c r="I2002" s="308"/>
      <c r="J2002" s="308"/>
      <c r="K2002" s="308"/>
      <c r="L2002" s="308"/>
      <c r="M2002" s="308"/>
      <c r="N2002" s="308"/>
      <c r="O2002" s="308"/>
      <c r="P2002" s="308"/>
      <c r="Q2002" s="308"/>
      <c r="R2002" s="308"/>
      <c r="S2002" s="308"/>
      <c r="T2002" s="308"/>
      <c r="U2002" s="308"/>
      <c r="V2002" s="309"/>
    </row>
    <row r="2003" spans="1:22" ht="14.5" x14ac:dyDescent="0.35">
      <c r="A2003" s="310" t="s">
        <v>1</v>
      </c>
      <c r="B2003" s="311"/>
      <c r="C2003" s="311"/>
      <c r="D2003" s="311"/>
      <c r="E2003" s="311"/>
      <c r="F2003" s="311"/>
      <c r="G2003" s="311"/>
      <c r="H2003" s="311"/>
      <c r="I2003" s="311"/>
      <c r="J2003" s="311"/>
      <c r="K2003" s="311"/>
      <c r="L2003" s="311"/>
      <c r="M2003" s="311"/>
      <c r="N2003" s="311"/>
      <c r="O2003" s="311"/>
      <c r="P2003" s="311"/>
      <c r="Q2003" s="311"/>
      <c r="R2003" s="311"/>
      <c r="S2003" s="311"/>
      <c r="T2003" s="311"/>
      <c r="U2003" s="311"/>
      <c r="V2003" s="312"/>
    </row>
    <row r="2004" spans="1:22" x14ac:dyDescent="0.3">
      <c r="A2004" s="313" t="s">
        <v>2</v>
      </c>
      <c r="B2004" s="314"/>
      <c r="C2004" s="314"/>
      <c r="D2004" s="314"/>
      <c r="E2004" s="5" t="s">
        <v>3</v>
      </c>
      <c r="F2004" s="6"/>
      <c r="G2004" s="6"/>
      <c r="H2004" s="6"/>
      <c r="I2004" s="6"/>
      <c r="J2004" s="315" t="s">
        <v>4</v>
      </c>
      <c r="K2004" s="315"/>
      <c r="L2004" s="315"/>
      <c r="M2004" s="315"/>
      <c r="N2004" s="315"/>
      <c r="O2004" s="315"/>
      <c r="P2004" s="315" t="s">
        <v>5</v>
      </c>
      <c r="Q2004" s="315"/>
      <c r="R2004" s="315"/>
      <c r="S2004" s="315"/>
      <c r="T2004" s="315"/>
      <c r="U2004" s="315"/>
      <c r="V2004" s="316"/>
    </row>
    <row r="2005" spans="1:22" ht="35.25" customHeight="1" x14ac:dyDescent="0.3">
      <c r="A2005" s="317" t="s">
        <v>6</v>
      </c>
      <c r="B2005" s="318"/>
      <c r="C2005" s="318"/>
      <c r="D2005" s="319"/>
      <c r="E2005" s="320" t="s">
        <v>359</v>
      </c>
      <c r="F2005" s="320"/>
      <c r="G2005" s="320"/>
      <c r="H2005" s="320"/>
      <c r="I2005" s="320"/>
      <c r="J2005" s="320"/>
      <c r="K2005" s="320"/>
      <c r="L2005" s="320"/>
      <c r="M2005" s="320"/>
      <c r="N2005" s="320"/>
      <c r="O2005" s="320"/>
      <c r="P2005" s="320"/>
      <c r="Q2005" s="320"/>
      <c r="R2005" s="320"/>
      <c r="S2005" s="320"/>
      <c r="T2005" s="320"/>
      <c r="U2005" s="320"/>
      <c r="V2005" s="321"/>
    </row>
    <row r="2006" spans="1:22" x14ac:dyDescent="0.3">
      <c r="A2006" s="322" t="s">
        <v>7</v>
      </c>
      <c r="B2006" s="323"/>
      <c r="C2006" s="323"/>
      <c r="D2006" s="323"/>
      <c r="E2006" s="324"/>
      <c r="F2006" s="324"/>
      <c r="G2006" s="324"/>
      <c r="H2006" s="324"/>
      <c r="I2006" s="324"/>
      <c r="J2006" s="324"/>
      <c r="K2006" s="324"/>
      <c r="L2006" s="324"/>
      <c r="M2006" s="324"/>
      <c r="N2006" s="324"/>
      <c r="O2006" s="324"/>
      <c r="P2006" s="324"/>
      <c r="Q2006" s="324"/>
      <c r="R2006" s="324"/>
      <c r="S2006" s="324"/>
      <c r="T2006" s="324"/>
      <c r="U2006" s="324"/>
      <c r="V2006" s="325"/>
    </row>
    <row r="2007" spans="1:22" x14ac:dyDescent="0.3">
      <c r="A2007" s="322" t="s">
        <v>8</v>
      </c>
      <c r="B2007" s="323"/>
      <c r="C2007" s="323"/>
      <c r="D2007" s="323"/>
      <c r="E2007" s="324"/>
      <c r="F2007" s="324"/>
      <c r="G2007" s="324"/>
      <c r="H2007" s="324"/>
      <c r="I2007" s="324"/>
      <c r="J2007" s="324"/>
      <c r="K2007" s="324"/>
      <c r="L2007" s="324"/>
      <c r="M2007" s="324"/>
      <c r="N2007" s="324"/>
      <c r="O2007" s="324"/>
      <c r="P2007" s="324"/>
      <c r="Q2007" s="324"/>
      <c r="R2007" s="324"/>
      <c r="S2007" s="324"/>
      <c r="T2007" s="324"/>
      <c r="U2007" s="324"/>
      <c r="V2007" s="325"/>
    </row>
    <row r="2008" spans="1:22" x14ac:dyDescent="0.3">
      <c r="A2008" s="322" t="s">
        <v>9</v>
      </c>
      <c r="B2008" s="323"/>
      <c r="C2008" s="323"/>
      <c r="D2008" s="323"/>
      <c r="E2008" s="324"/>
      <c r="F2008" s="324"/>
      <c r="G2008" s="324"/>
      <c r="H2008" s="324"/>
      <c r="I2008" s="324"/>
      <c r="J2008" s="324"/>
      <c r="K2008" s="324"/>
      <c r="L2008" s="324"/>
      <c r="M2008" s="324"/>
      <c r="N2008" s="324"/>
      <c r="O2008" s="324"/>
      <c r="P2008" s="324"/>
      <c r="Q2008" s="324"/>
      <c r="R2008" s="324"/>
      <c r="S2008" s="324"/>
      <c r="T2008" s="324"/>
      <c r="U2008" s="324"/>
      <c r="V2008" s="325"/>
    </row>
    <row r="2009" spans="1:22" x14ac:dyDescent="0.3">
      <c r="A2009" s="9"/>
      <c r="B2009" s="10"/>
      <c r="C2009" s="10"/>
      <c r="D2009" s="48"/>
      <c r="E2009" s="48"/>
      <c r="F2009" s="48"/>
      <c r="G2009" s="48"/>
      <c r="H2009" s="48"/>
      <c r="I2009" s="48"/>
      <c r="J2009" s="48"/>
      <c r="K2009" s="48"/>
      <c r="L2009" s="48"/>
      <c r="M2009" s="48"/>
      <c r="N2009" s="48"/>
      <c r="O2009" s="48"/>
      <c r="P2009" s="48"/>
      <c r="Q2009" s="48"/>
      <c r="R2009" s="48"/>
      <c r="S2009" s="48"/>
      <c r="T2009" s="49"/>
      <c r="U2009" s="49"/>
      <c r="V2009" s="34"/>
    </row>
    <row r="2010" spans="1:22" ht="14.5" x14ac:dyDescent="0.35">
      <c r="A2010" s="263" t="s">
        <v>10</v>
      </c>
      <c r="B2010" s="264"/>
      <c r="C2010" s="264"/>
      <c r="D2010" s="264"/>
      <c r="E2010" s="264"/>
      <c r="F2010" s="264"/>
      <c r="G2010" s="264"/>
      <c r="H2010" s="264"/>
      <c r="I2010" s="264"/>
      <c r="J2010" s="264"/>
      <c r="K2010" s="264"/>
      <c r="L2010" s="264"/>
      <c r="M2010" s="264"/>
      <c r="N2010" s="264"/>
      <c r="O2010" s="264"/>
      <c r="P2010" s="264"/>
      <c r="Q2010" s="264"/>
      <c r="R2010" s="264"/>
      <c r="S2010" s="264"/>
      <c r="T2010" s="264"/>
      <c r="U2010" s="264"/>
      <c r="V2010" s="265"/>
    </row>
    <row r="2011" spans="1:22" x14ac:dyDescent="0.3">
      <c r="A2011" s="266" t="s">
        <v>11</v>
      </c>
      <c r="B2011" s="267"/>
      <c r="C2011" s="267" t="s">
        <v>12</v>
      </c>
      <c r="D2011" s="267"/>
      <c r="E2011" s="267"/>
      <c r="F2011" s="267"/>
      <c r="G2011" s="267"/>
      <c r="H2011" s="267"/>
      <c r="I2011" s="267"/>
      <c r="J2011" s="267"/>
      <c r="K2011" s="267"/>
      <c r="L2011" s="267"/>
      <c r="M2011" s="267"/>
      <c r="N2011" s="267"/>
      <c r="O2011" s="267"/>
      <c r="P2011" s="267"/>
      <c r="Q2011" s="267"/>
      <c r="R2011" s="267" t="s">
        <v>13</v>
      </c>
      <c r="S2011" s="267"/>
      <c r="T2011" s="268" t="s">
        <v>14</v>
      </c>
      <c r="U2011" s="268"/>
      <c r="V2011" s="269"/>
    </row>
    <row r="2012" spans="1:22" ht="30" customHeight="1" x14ac:dyDescent="0.3">
      <c r="A2012" s="270">
        <v>36</v>
      </c>
      <c r="B2012" s="271"/>
      <c r="C2012" s="272" t="s">
        <v>226</v>
      </c>
      <c r="D2012" s="273"/>
      <c r="E2012" s="273"/>
      <c r="F2012" s="273"/>
      <c r="G2012" s="273"/>
      <c r="H2012" s="273"/>
      <c r="I2012" s="273"/>
      <c r="J2012" s="273"/>
      <c r="K2012" s="273"/>
      <c r="L2012" s="273"/>
      <c r="M2012" s="273"/>
      <c r="N2012" s="273"/>
      <c r="O2012" s="273"/>
      <c r="P2012" s="273"/>
      <c r="Q2012" s="273"/>
      <c r="R2012" s="274" t="s">
        <v>166</v>
      </c>
      <c r="S2012" s="274"/>
      <c r="T2012" s="275">
        <v>1</v>
      </c>
      <c r="U2012" s="275"/>
      <c r="V2012" s="276"/>
    </row>
    <row r="2013" spans="1:22" x14ac:dyDescent="0.3">
      <c r="A2013" s="11"/>
      <c r="B2013" s="50"/>
      <c r="C2013" s="50"/>
      <c r="D2013" s="50"/>
      <c r="E2013" s="50"/>
      <c r="F2013" s="50"/>
      <c r="G2013" s="50"/>
      <c r="H2013" s="50"/>
      <c r="I2013" s="50"/>
      <c r="J2013" s="50"/>
      <c r="K2013" s="50"/>
      <c r="L2013" s="50"/>
      <c r="M2013" s="50"/>
      <c r="N2013" s="50"/>
      <c r="O2013" s="50"/>
      <c r="P2013" s="50"/>
      <c r="Q2013" s="50"/>
      <c r="R2013" s="50"/>
      <c r="S2013" s="50"/>
      <c r="T2013" s="51"/>
      <c r="U2013" s="51"/>
      <c r="V2013" s="35"/>
    </row>
    <row r="2014" spans="1:22" x14ac:dyDescent="0.3">
      <c r="A2014" s="243" t="s">
        <v>15</v>
      </c>
      <c r="B2014" s="244"/>
      <c r="C2014" s="244"/>
      <c r="D2014" s="244"/>
      <c r="E2014" s="244"/>
      <c r="F2014" s="244"/>
      <c r="G2014" s="244"/>
      <c r="H2014" s="244"/>
      <c r="I2014" s="244"/>
      <c r="J2014" s="244"/>
      <c r="K2014" s="244"/>
      <c r="L2014" s="244"/>
      <c r="M2014" s="244"/>
      <c r="N2014" s="244"/>
      <c r="O2014" s="244"/>
      <c r="P2014" s="244"/>
      <c r="Q2014" s="244"/>
      <c r="R2014" s="244"/>
      <c r="S2014" s="244"/>
      <c r="T2014" s="244"/>
      <c r="U2014" s="244"/>
      <c r="V2014" s="245"/>
    </row>
    <row r="2015" spans="1:22" x14ac:dyDescent="0.3">
      <c r="A2015" s="233" t="s">
        <v>12</v>
      </c>
      <c r="B2015" s="234"/>
      <c r="C2015" s="234"/>
      <c r="D2015" s="234"/>
      <c r="E2015" s="234"/>
      <c r="F2015" s="234"/>
      <c r="G2015" s="234"/>
      <c r="H2015" s="234" t="s">
        <v>16</v>
      </c>
      <c r="I2015" s="234"/>
      <c r="J2015" s="234"/>
      <c r="K2015" s="234" t="s">
        <v>17</v>
      </c>
      <c r="L2015" s="234"/>
      <c r="M2015" s="234"/>
      <c r="N2015" s="234"/>
      <c r="O2015" s="234" t="s">
        <v>18</v>
      </c>
      <c r="P2015" s="234"/>
      <c r="Q2015" s="234"/>
      <c r="R2015" s="234" t="s">
        <v>19</v>
      </c>
      <c r="S2015" s="234"/>
      <c r="T2015" s="235" t="s">
        <v>20</v>
      </c>
      <c r="U2015" s="235"/>
      <c r="V2015" s="236"/>
    </row>
    <row r="2016" spans="1:22" x14ac:dyDescent="0.3">
      <c r="A2016" s="277" t="s">
        <v>120</v>
      </c>
      <c r="B2016" s="278"/>
      <c r="C2016" s="278"/>
      <c r="D2016" s="278"/>
      <c r="E2016" s="278"/>
      <c r="F2016" s="278"/>
      <c r="G2016" s="278"/>
      <c r="H2016" s="234"/>
      <c r="I2016" s="234"/>
      <c r="J2016" s="234"/>
      <c r="K2016" s="234"/>
      <c r="L2016" s="234"/>
      <c r="M2016" s="234"/>
      <c r="N2016" s="234"/>
      <c r="O2016" s="246"/>
      <c r="P2016" s="246"/>
      <c r="Q2016" s="246"/>
      <c r="R2016" s="279">
        <v>0.03</v>
      </c>
      <c r="S2016" s="258"/>
      <c r="T2016" s="235">
        <f>+T2041*R2016</f>
        <v>3266.0879999999997</v>
      </c>
      <c r="U2016" s="235"/>
      <c r="V2016" s="236"/>
    </row>
    <row r="2017" spans="1:22" x14ac:dyDescent="0.3">
      <c r="A2017" s="256"/>
      <c r="B2017" s="257"/>
      <c r="C2017" s="257"/>
      <c r="D2017" s="257"/>
      <c r="E2017" s="257"/>
      <c r="F2017" s="257"/>
      <c r="G2017" s="257"/>
      <c r="H2017" s="234"/>
      <c r="I2017" s="234"/>
      <c r="J2017" s="234"/>
      <c r="K2017" s="234"/>
      <c r="L2017" s="234"/>
      <c r="M2017" s="234"/>
      <c r="N2017" s="234"/>
      <c r="O2017" s="246"/>
      <c r="P2017" s="246"/>
      <c r="Q2017" s="246"/>
      <c r="R2017" s="258"/>
      <c r="S2017" s="258"/>
      <c r="T2017" s="235"/>
      <c r="U2017" s="235"/>
      <c r="V2017" s="236"/>
    </row>
    <row r="2018" spans="1:22" x14ac:dyDescent="0.3">
      <c r="A2018" s="256"/>
      <c r="B2018" s="257"/>
      <c r="C2018" s="257"/>
      <c r="D2018" s="257"/>
      <c r="E2018" s="257"/>
      <c r="F2018" s="257"/>
      <c r="G2018" s="257"/>
      <c r="H2018" s="234"/>
      <c r="I2018" s="234"/>
      <c r="J2018" s="234"/>
      <c r="K2018" s="234"/>
      <c r="L2018" s="234"/>
      <c r="M2018" s="234"/>
      <c r="N2018" s="234"/>
      <c r="O2018" s="234"/>
      <c r="P2018" s="234"/>
      <c r="Q2018" s="234"/>
      <c r="R2018" s="234"/>
      <c r="S2018" s="234"/>
      <c r="T2018" s="235"/>
      <c r="U2018" s="235"/>
      <c r="V2018" s="236"/>
    </row>
    <row r="2019" spans="1:22" x14ac:dyDescent="0.3">
      <c r="A2019" s="237" t="s">
        <v>21</v>
      </c>
      <c r="B2019" s="238"/>
      <c r="C2019" s="238"/>
      <c r="D2019" s="238"/>
      <c r="E2019" s="238"/>
      <c r="F2019" s="238"/>
      <c r="G2019" s="238"/>
      <c r="H2019" s="238"/>
      <c r="I2019" s="238"/>
      <c r="J2019" s="238"/>
      <c r="K2019" s="238"/>
      <c r="L2019" s="238"/>
      <c r="M2019" s="238"/>
      <c r="N2019" s="238"/>
      <c r="O2019" s="238"/>
      <c r="P2019" s="238"/>
      <c r="Q2019" s="238"/>
      <c r="R2019" s="238"/>
      <c r="S2019" s="238"/>
      <c r="T2019" s="235">
        <f>+SUM(T2016:V2017)</f>
        <v>3266.0879999999997</v>
      </c>
      <c r="U2019" s="235"/>
      <c r="V2019" s="236"/>
    </row>
    <row r="2020" spans="1:22" x14ac:dyDescent="0.3">
      <c r="A2020" s="12"/>
      <c r="B2020" s="13"/>
      <c r="C2020" s="13"/>
      <c r="D2020" s="13"/>
      <c r="E2020" s="13"/>
      <c r="F2020" s="13"/>
      <c r="G2020" s="13"/>
      <c r="H2020" s="13"/>
      <c r="I2020" s="13"/>
      <c r="J2020" s="13"/>
      <c r="K2020" s="13"/>
      <c r="L2020" s="13"/>
      <c r="M2020" s="13"/>
      <c r="N2020" s="13"/>
      <c r="O2020" s="13"/>
      <c r="P2020" s="13"/>
      <c r="Q2020" s="13"/>
      <c r="R2020" s="13"/>
      <c r="S2020" s="14"/>
      <c r="T2020" s="36"/>
      <c r="U2020" s="36"/>
      <c r="V2020" s="37"/>
    </row>
    <row r="2021" spans="1:22" x14ac:dyDescent="0.3">
      <c r="A2021" s="243" t="s">
        <v>22</v>
      </c>
      <c r="B2021" s="244"/>
      <c r="C2021" s="244"/>
      <c r="D2021" s="244"/>
      <c r="E2021" s="244"/>
      <c r="F2021" s="244"/>
      <c r="G2021" s="244"/>
      <c r="H2021" s="244"/>
      <c r="I2021" s="244"/>
      <c r="J2021" s="244"/>
      <c r="K2021" s="244"/>
      <c r="L2021" s="244"/>
      <c r="M2021" s="244"/>
      <c r="N2021" s="244"/>
      <c r="O2021" s="244"/>
      <c r="P2021" s="244"/>
      <c r="Q2021" s="244"/>
      <c r="R2021" s="244"/>
      <c r="S2021" s="244"/>
      <c r="T2021" s="244"/>
      <c r="U2021" s="244"/>
      <c r="V2021" s="245"/>
    </row>
    <row r="2022" spans="1:22" x14ac:dyDescent="0.3">
      <c r="A2022" s="259" t="s">
        <v>12</v>
      </c>
      <c r="B2022" s="260"/>
      <c r="C2022" s="260"/>
      <c r="D2022" s="260"/>
      <c r="E2022" s="260"/>
      <c r="F2022" s="260"/>
      <c r="G2022" s="260"/>
      <c r="H2022" s="260"/>
      <c r="I2022" s="260"/>
      <c r="J2022" s="260"/>
      <c r="K2022" s="260"/>
      <c r="L2022" s="260"/>
      <c r="M2022" s="260" t="s">
        <v>13</v>
      </c>
      <c r="N2022" s="260"/>
      <c r="O2022" s="260" t="s">
        <v>14</v>
      </c>
      <c r="P2022" s="260"/>
      <c r="Q2022" s="260" t="s">
        <v>23</v>
      </c>
      <c r="R2022" s="260"/>
      <c r="S2022" s="260"/>
      <c r="T2022" s="261" t="s">
        <v>24</v>
      </c>
      <c r="U2022" s="261"/>
      <c r="V2022" s="262"/>
    </row>
    <row r="2023" spans="1:22" x14ac:dyDescent="0.3">
      <c r="A2023" s="247" t="s">
        <v>227</v>
      </c>
      <c r="B2023" s="248"/>
      <c r="C2023" s="248"/>
      <c r="D2023" s="248"/>
      <c r="E2023" s="248"/>
      <c r="F2023" s="248"/>
      <c r="G2023" s="248"/>
      <c r="H2023" s="248"/>
      <c r="I2023" s="248"/>
      <c r="J2023" s="248"/>
      <c r="K2023" s="248"/>
      <c r="L2023" s="249"/>
      <c r="M2023" s="250" t="s">
        <v>133</v>
      </c>
      <c r="N2023" s="251"/>
      <c r="O2023" s="250">
        <v>3</v>
      </c>
      <c r="P2023" s="251"/>
      <c r="Q2023" s="252">
        <f>190000/50</f>
        <v>3800</v>
      </c>
      <c r="R2023" s="253"/>
      <c r="S2023" s="254"/>
      <c r="T2023" s="252">
        <f>+Q2023*O2023</f>
        <v>11400</v>
      </c>
      <c r="U2023" s="253"/>
      <c r="V2023" s="255"/>
    </row>
    <row r="2024" spans="1:22" x14ac:dyDescent="0.3">
      <c r="A2024" s="247" t="s">
        <v>219</v>
      </c>
      <c r="B2024" s="248"/>
      <c r="C2024" s="248"/>
      <c r="D2024" s="248"/>
      <c r="E2024" s="248"/>
      <c r="F2024" s="248"/>
      <c r="G2024" s="248"/>
      <c r="H2024" s="248"/>
      <c r="I2024" s="248"/>
      <c r="J2024" s="248"/>
      <c r="K2024" s="248"/>
      <c r="L2024" s="249"/>
      <c r="M2024" s="250" t="s">
        <v>133</v>
      </c>
      <c r="N2024" s="251"/>
      <c r="O2024" s="250">
        <v>6</v>
      </c>
      <c r="P2024" s="251"/>
      <c r="Q2024" s="252">
        <v>1215</v>
      </c>
      <c r="R2024" s="253"/>
      <c r="S2024" s="254"/>
      <c r="T2024" s="252">
        <f t="shared" ref="T2024" si="17">+Q2024*O2024</f>
        <v>7290</v>
      </c>
      <c r="U2024" s="253"/>
      <c r="V2024" s="255"/>
    </row>
    <row r="2025" spans="1:22" x14ac:dyDescent="0.3">
      <c r="A2025" s="247" t="s">
        <v>230</v>
      </c>
      <c r="B2025" s="248"/>
      <c r="C2025" s="248"/>
      <c r="D2025" s="248"/>
      <c r="E2025" s="248"/>
      <c r="F2025" s="248"/>
      <c r="G2025" s="248"/>
      <c r="H2025" s="248"/>
      <c r="I2025" s="248"/>
      <c r="J2025" s="248"/>
      <c r="K2025" s="248"/>
      <c r="L2025" s="249"/>
      <c r="M2025" s="250" t="s">
        <v>168</v>
      </c>
      <c r="N2025" s="251"/>
      <c r="O2025" s="250">
        <v>12</v>
      </c>
      <c r="P2025" s="251"/>
      <c r="Q2025" s="252">
        <v>25175</v>
      </c>
      <c r="R2025" s="253"/>
      <c r="S2025" s="254"/>
      <c r="T2025" s="252">
        <f>+Q2025*O2025</f>
        <v>302100</v>
      </c>
      <c r="U2025" s="253"/>
      <c r="V2025" s="255"/>
    </row>
    <row r="2026" spans="1:22" x14ac:dyDescent="0.3">
      <c r="A2026" s="247" t="s">
        <v>228</v>
      </c>
      <c r="B2026" s="248"/>
      <c r="C2026" s="248"/>
      <c r="D2026" s="248"/>
      <c r="E2026" s="248"/>
      <c r="F2026" s="248"/>
      <c r="G2026" s="248"/>
      <c r="H2026" s="248"/>
      <c r="I2026" s="248"/>
      <c r="J2026" s="248"/>
      <c r="K2026" s="248"/>
      <c r="L2026" s="249"/>
      <c r="M2026" s="250" t="s">
        <v>133</v>
      </c>
      <c r="N2026" s="251"/>
      <c r="O2026" s="250">
        <v>1</v>
      </c>
      <c r="P2026" s="251"/>
      <c r="Q2026" s="252">
        <f>310000/50</f>
        <v>6200</v>
      </c>
      <c r="R2026" s="253"/>
      <c r="S2026" s="254"/>
      <c r="T2026" s="252">
        <f t="shared" ref="T2026:T2028" si="18">+Q2026*O2026</f>
        <v>6200</v>
      </c>
      <c r="U2026" s="253"/>
      <c r="V2026" s="255"/>
    </row>
    <row r="2027" spans="1:22" x14ac:dyDescent="0.3">
      <c r="A2027" s="247" t="s">
        <v>229</v>
      </c>
      <c r="B2027" s="248"/>
      <c r="C2027" s="248"/>
      <c r="D2027" s="248"/>
      <c r="E2027" s="248"/>
      <c r="F2027" s="248"/>
      <c r="G2027" s="248"/>
      <c r="H2027" s="248"/>
      <c r="I2027" s="248"/>
      <c r="J2027" s="248"/>
      <c r="K2027" s="248"/>
      <c r="L2027" s="249"/>
      <c r="M2027" s="250" t="s">
        <v>168</v>
      </c>
      <c r="N2027" s="251"/>
      <c r="O2027" s="250">
        <v>1</v>
      </c>
      <c r="P2027" s="251"/>
      <c r="Q2027" s="252">
        <v>343100</v>
      </c>
      <c r="R2027" s="253"/>
      <c r="S2027" s="254"/>
      <c r="T2027" s="252">
        <f t="shared" si="18"/>
        <v>343100</v>
      </c>
      <c r="U2027" s="253"/>
      <c r="V2027" s="255"/>
    </row>
    <row r="2028" spans="1:22" x14ac:dyDescent="0.3">
      <c r="A2028" s="326" t="s">
        <v>192</v>
      </c>
      <c r="B2028" s="327"/>
      <c r="C2028" s="327"/>
      <c r="D2028" s="327"/>
      <c r="E2028" s="327"/>
      <c r="F2028" s="327"/>
      <c r="G2028" s="327"/>
      <c r="H2028" s="327"/>
      <c r="I2028" s="327"/>
      <c r="J2028" s="327"/>
      <c r="K2028" s="327"/>
      <c r="L2028" s="251"/>
      <c r="M2028" s="260" t="s">
        <v>53</v>
      </c>
      <c r="N2028" s="260"/>
      <c r="O2028" s="260">
        <v>1.32E-2</v>
      </c>
      <c r="P2028" s="260"/>
      <c r="Q2028" s="252">
        <v>417590</v>
      </c>
      <c r="R2028" s="253"/>
      <c r="S2028" s="254"/>
      <c r="T2028" s="252">
        <f t="shared" si="18"/>
        <v>5512.1880000000001</v>
      </c>
      <c r="U2028" s="253"/>
      <c r="V2028" s="255"/>
    </row>
    <row r="2029" spans="1:22" x14ac:dyDescent="0.3">
      <c r="A2029" s="247"/>
      <c r="B2029" s="248"/>
      <c r="C2029" s="248"/>
      <c r="D2029" s="248"/>
      <c r="E2029" s="248"/>
      <c r="F2029" s="248"/>
      <c r="G2029" s="248"/>
      <c r="H2029" s="248"/>
      <c r="I2029" s="248"/>
      <c r="J2029" s="248"/>
      <c r="K2029" s="248"/>
      <c r="L2029" s="249"/>
      <c r="M2029" s="250"/>
      <c r="N2029" s="251"/>
      <c r="O2029" s="250"/>
      <c r="P2029" s="251"/>
      <c r="Q2029" s="252"/>
      <c r="R2029" s="253"/>
      <c r="S2029" s="254"/>
      <c r="T2029" s="252"/>
      <c r="U2029" s="253"/>
      <c r="V2029" s="255"/>
    </row>
    <row r="2030" spans="1:22" x14ac:dyDescent="0.3">
      <c r="A2030" s="237" t="s">
        <v>21</v>
      </c>
      <c r="B2030" s="238"/>
      <c r="C2030" s="238"/>
      <c r="D2030" s="238"/>
      <c r="E2030" s="238"/>
      <c r="F2030" s="238"/>
      <c r="G2030" s="238"/>
      <c r="H2030" s="238"/>
      <c r="I2030" s="238"/>
      <c r="J2030" s="238"/>
      <c r="K2030" s="238"/>
      <c r="L2030" s="238"/>
      <c r="M2030" s="238"/>
      <c r="N2030" s="238"/>
      <c r="O2030" s="238"/>
      <c r="P2030" s="238"/>
      <c r="Q2030" s="238"/>
      <c r="R2030" s="238"/>
      <c r="S2030" s="238"/>
      <c r="T2030" s="235">
        <f>+SUM(T2023:V2029)</f>
        <v>675602.18799999997</v>
      </c>
      <c r="U2030" s="235"/>
      <c r="V2030" s="236"/>
    </row>
    <row r="2031" spans="1:22" x14ac:dyDescent="0.3">
      <c r="A2031" s="15"/>
      <c r="B2031" s="16"/>
      <c r="C2031" s="16"/>
      <c r="D2031" s="16"/>
      <c r="E2031" s="16"/>
      <c r="F2031" s="16"/>
      <c r="G2031" s="16"/>
      <c r="H2031" s="16"/>
      <c r="I2031" s="16"/>
      <c r="J2031" s="16"/>
      <c r="K2031" s="16"/>
      <c r="L2031" s="16"/>
      <c r="M2031" s="16"/>
      <c r="N2031" s="16"/>
      <c r="O2031" s="16"/>
      <c r="P2031" s="16"/>
      <c r="Q2031" s="16"/>
      <c r="R2031" s="16"/>
      <c r="S2031" s="14"/>
      <c r="T2031" s="36"/>
      <c r="U2031" s="36"/>
      <c r="V2031" s="37"/>
    </row>
    <row r="2032" spans="1:22" x14ac:dyDescent="0.3">
      <c r="A2032" s="243" t="s">
        <v>25</v>
      </c>
      <c r="B2032" s="244"/>
      <c r="C2032" s="244"/>
      <c r="D2032" s="244"/>
      <c r="E2032" s="244"/>
      <c r="F2032" s="244"/>
      <c r="G2032" s="244"/>
      <c r="H2032" s="244"/>
      <c r="I2032" s="244"/>
      <c r="J2032" s="244"/>
      <c r="K2032" s="244"/>
      <c r="L2032" s="244"/>
      <c r="M2032" s="244"/>
      <c r="N2032" s="244"/>
      <c r="O2032" s="244"/>
      <c r="P2032" s="244"/>
      <c r="Q2032" s="244"/>
      <c r="R2032" s="244"/>
      <c r="S2032" s="244"/>
      <c r="T2032" s="244"/>
      <c r="U2032" s="244"/>
      <c r="V2032" s="245"/>
    </row>
    <row r="2033" spans="1:22" x14ac:dyDescent="0.3">
      <c r="A2033" s="233" t="s">
        <v>26</v>
      </c>
      <c r="B2033" s="234"/>
      <c r="C2033" s="234"/>
      <c r="D2033" s="234"/>
      <c r="E2033" s="234"/>
      <c r="F2033" s="234"/>
      <c r="G2033" s="234"/>
      <c r="H2033" s="234"/>
      <c r="I2033" s="234"/>
      <c r="J2033" s="234"/>
      <c r="K2033" s="234" t="s">
        <v>27</v>
      </c>
      <c r="L2033" s="234"/>
      <c r="M2033" s="234" t="s">
        <v>28</v>
      </c>
      <c r="N2033" s="234"/>
      <c r="O2033" s="234" t="s">
        <v>29</v>
      </c>
      <c r="P2033" s="234"/>
      <c r="Q2033" s="234"/>
      <c r="R2033" s="234" t="s">
        <v>30</v>
      </c>
      <c r="S2033" s="234"/>
      <c r="T2033" s="235" t="s">
        <v>20</v>
      </c>
      <c r="U2033" s="235"/>
      <c r="V2033" s="236"/>
    </row>
    <row r="2034" spans="1:22" x14ac:dyDescent="0.3">
      <c r="A2034" s="233"/>
      <c r="B2034" s="234"/>
      <c r="C2034" s="234"/>
      <c r="D2034" s="234"/>
      <c r="E2034" s="234"/>
      <c r="F2034" s="234"/>
      <c r="G2034" s="234"/>
      <c r="H2034" s="234"/>
      <c r="I2034" s="234"/>
      <c r="J2034" s="234"/>
      <c r="K2034" s="234"/>
      <c r="L2034" s="234"/>
      <c r="M2034" s="234"/>
      <c r="N2034" s="234"/>
      <c r="O2034" s="234"/>
      <c r="P2034" s="234"/>
      <c r="Q2034" s="234"/>
      <c r="R2034" s="234"/>
      <c r="S2034" s="234"/>
      <c r="T2034" s="235"/>
      <c r="U2034" s="235"/>
      <c r="V2034" s="236"/>
    </row>
    <row r="2035" spans="1:22" x14ac:dyDescent="0.3">
      <c r="A2035" s="233"/>
      <c r="B2035" s="234"/>
      <c r="C2035" s="234"/>
      <c r="D2035" s="234"/>
      <c r="E2035" s="234"/>
      <c r="F2035" s="234"/>
      <c r="G2035" s="234"/>
      <c r="H2035" s="234"/>
      <c r="I2035" s="234"/>
      <c r="J2035" s="234"/>
      <c r="K2035" s="234"/>
      <c r="L2035" s="234"/>
      <c r="M2035" s="234"/>
      <c r="N2035" s="234"/>
      <c r="O2035" s="234"/>
      <c r="P2035" s="234"/>
      <c r="Q2035" s="234"/>
      <c r="R2035" s="234"/>
      <c r="S2035" s="234"/>
      <c r="T2035" s="235"/>
      <c r="U2035" s="235"/>
      <c r="V2035" s="236"/>
    </row>
    <row r="2036" spans="1:22" x14ac:dyDescent="0.3">
      <c r="A2036" s="233"/>
      <c r="B2036" s="234"/>
      <c r="C2036" s="234"/>
      <c r="D2036" s="234"/>
      <c r="E2036" s="234"/>
      <c r="F2036" s="234"/>
      <c r="G2036" s="234"/>
      <c r="H2036" s="234"/>
      <c r="I2036" s="234"/>
      <c r="J2036" s="234"/>
      <c r="K2036" s="234"/>
      <c r="L2036" s="234"/>
      <c r="M2036" s="234"/>
      <c r="N2036" s="234"/>
      <c r="O2036" s="234"/>
      <c r="P2036" s="234"/>
      <c r="Q2036" s="234"/>
      <c r="R2036" s="234"/>
      <c r="S2036" s="234"/>
      <c r="T2036" s="235"/>
      <c r="U2036" s="235"/>
      <c r="V2036" s="236"/>
    </row>
    <row r="2037" spans="1:22" x14ac:dyDescent="0.3">
      <c r="A2037" s="237" t="s">
        <v>21</v>
      </c>
      <c r="B2037" s="238"/>
      <c r="C2037" s="238"/>
      <c r="D2037" s="238"/>
      <c r="E2037" s="238"/>
      <c r="F2037" s="238"/>
      <c r="G2037" s="238"/>
      <c r="H2037" s="238"/>
      <c r="I2037" s="238"/>
      <c r="J2037" s="238"/>
      <c r="K2037" s="238"/>
      <c r="L2037" s="238"/>
      <c r="M2037" s="238"/>
      <c r="N2037" s="238"/>
      <c r="O2037" s="238"/>
      <c r="P2037" s="238"/>
      <c r="Q2037" s="238"/>
      <c r="R2037" s="238"/>
      <c r="S2037" s="238"/>
      <c r="T2037" s="235">
        <f>+T2034</f>
        <v>0</v>
      </c>
      <c r="U2037" s="235"/>
      <c r="V2037" s="236"/>
    </row>
    <row r="2038" spans="1:22" x14ac:dyDescent="0.3">
      <c r="A2038" s="12"/>
      <c r="B2038" s="13"/>
      <c r="C2038" s="13"/>
      <c r="D2038" s="13"/>
      <c r="E2038" s="13"/>
      <c r="F2038" s="13"/>
      <c r="G2038" s="13"/>
      <c r="H2038" s="13"/>
      <c r="I2038" s="13"/>
      <c r="J2038" s="13"/>
      <c r="K2038" s="13"/>
      <c r="L2038" s="13"/>
      <c r="M2038" s="13"/>
      <c r="N2038" s="13"/>
      <c r="O2038" s="13"/>
      <c r="P2038" s="13"/>
      <c r="Q2038" s="13"/>
      <c r="R2038" s="13"/>
      <c r="S2038" s="14"/>
      <c r="T2038" s="36"/>
      <c r="U2038" s="36"/>
      <c r="V2038" s="37"/>
    </row>
    <row r="2039" spans="1:22" x14ac:dyDescent="0.3">
      <c r="A2039" s="243" t="s">
        <v>31</v>
      </c>
      <c r="B2039" s="244"/>
      <c r="C2039" s="244"/>
      <c r="D2039" s="244"/>
      <c r="E2039" s="244"/>
      <c r="F2039" s="244"/>
      <c r="G2039" s="244"/>
      <c r="H2039" s="244"/>
      <c r="I2039" s="244"/>
      <c r="J2039" s="244"/>
      <c r="K2039" s="244"/>
      <c r="L2039" s="244"/>
      <c r="M2039" s="244"/>
      <c r="N2039" s="244"/>
      <c r="O2039" s="244"/>
      <c r="P2039" s="244"/>
      <c r="Q2039" s="244"/>
      <c r="R2039" s="244"/>
      <c r="S2039" s="244"/>
      <c r="T2039" s="244"/>
      <c r="U2039" s="244"/>
      <c r="V2039" s="245"/>
    </row>
    <row r="2040" spans="1:22" x14ac:dyDescent="0.3">
      <c r="A2040" s="233" t="s">
        <v>32</v>
      </c>
      <c r="B2040" s="234"/>
      <c r="C2040" s="234"/>
      <c r="D2040" s="234"/>
      <c r="E2040" s="234"/>
      <c r="F2040" s="234"/>
      <c r="G2040" s="234"/>
      <c r="H2040" s="234"/>
      <c r="I2040" s="234"/>
      <c r="J2040" s="234" t="s">
        <v>33</v>
      </c>
      <c r="K2040" s="234"/>
      <c r="L2040" s="234" t="s">
        <v>34</v>
      </c>
      <c r="M2040" s="234"/>
      <c r="N2040" s="234" t="s">
        <v>54</v>
      </c>
      <c r="O2040" s="234"/>
      <c r="P2040" s="234"/>
      <c r="Q2040" s="234" t="s">
        <v>19</v>
      </c>
      <c r="R2040" s="234"/>
      <c r="S2040" s="234"/>
      <c r="T2040" s="235" t="s">
        <v>20</v>
      </c>
      <c r="U2040" s="235"/>
      <c r="V2040" s="236"/>
    </row>
    <row r="2041" spans="1:22" x14ac:dyDescent="0.3">
      <c r="A2041" s="233" t="s">
        <v>42</v>
      </c>
      <c r="B2041" s="234"/>
      <c r="C2041" s="234"/>
      <c r="D2041" s="234"/>
      <c r="E2041" s="234"/>
      <c r="F2041" s="234"/>
      <c r="G2041" s="234"/>
      <c r="H2041" s="234"/>
      <c r="I2041" s="234"/>
      <c r="J2041" s="246">
        <v>171314.64448972844</v>
      </c>
      <c r="K2041" s="246"/>
      <c r="L2041" s="234">
        <v>1.8157000000000001</v>
      </c>
      <c r="M2041" s="234"/>
      <c r="N2041" s="235">
        <v>38882</v>
      </c>
      <c r="O2041" s="235"/>
      <c r="P2041" s="235"/>
      <c r="Q2041" s="234">
        <v>2.8</v>
      </c>
      <c r="R2041" s="234"/>
      <c r="S2041" s="234"/>
      <c r="T2041" s="235">
        <f>+Q2041*N2041</f>
        <v>108869.59999999999</v>
      </c>
      <c r="U2041" s="235"/>
      <c r="V2041" s="236"/>
    </row>
    <row r="2042" spans="1:22" x14ac:dyDescent="0.3">
      <c r="A2042" s="233"/>
      <c r="B2042" s="234"/>
      <c r="C2042" s="234"/>
      <c r="D2042" s="234"/>
      <c r="E2042" s="234"/>
      <c r="F2042" s="234"/>
      <c r="G2042" s="234"/>
      <c r="H2042" s="234"/>
      <c r="I2042" s="234"/>
      <c r="J2042" s="234"/>
      <c r="K2042" s="234"/>
      <c r="L2042" s="234"/>
      <c r="M2042" s="234"/>
      <c r="N2042" s="234"/>
      <c r="O2042" s="234"/>
      <c r="P2042" s="234"/>
      <c r="Q2042" s="234"/>
      <c r="R2042" s="234"/>
      <c r="S2042" s="234"/>
      <c r="T2042" s="235"/>
      <c r="U2042" s="235"/>
      <c r="V2042" s="236"/>
    </row>
    <row r="2043" spans="1:22" x14ac:dyDescent="0.3">
      <c r="A2043" s="233"/>
      <c r="B2043" s="234"/>
      <c r="C2043" s="234"/>
      <c r="D2043" s="234"/>
      <c r="E2043" s="234"/>
      <c r="F2043" s="234"/>
      <c r="G2043" s="234"/>
      <c r="H2043" s="234"/>
      <c r="I2043" s="234"/>
      <c r="J2043" s="234"/>
      <c r="K2043" s="234"/>
      <c r="L2043" s="234"/>
      <c r="M2043" s="234"/>
      <c r="N2043" s="234"/>
      <c r="O2043" s="234"/>
      <c r="P2043" s="234"/>
      <c r="Q2043" s="234"/>
      <c r="R2043" s="234"/>
      <c r="S2043" s="234"/>
      <c r="T2043" s="235"/>
      <c r="U2043" s="235"/>
      <c r="V2043" s="236"/>
    </row>
    <row r="2044" spans="1:22" x14ac:dyDescent="0.3">
      <c r="A2044" s="237" t="s">
        <v>21</v>
      </c>
      <c r="B2044" s="238"/>
      <c r="C2044" s="238"/>
      <c r="D2044" s="238"/>
      <c r="E2044" s="238"/>
      <c r="F2044" s="238"/>
      <c r="G2044" s="238"/>
      <c r="H2044" s="238"/>
      <c r="I2044" s="238"/>
      <c r="J2044" s="238"/>
      <c r="K2044" s="238"/>
      <c r="L2044" s="238"/>
      <c r="M2044" s="238"/>
      <c r="N2044" s="238"/>
      <c r="O2044" s="238"/>
      <c r="P2044" s="238"/>
      <c r="Q2044" s="238"/>
      <c r="R2044" s="238"/>
      <c r="S2044" s="238"/>
      <c r="T2044" s="235">
        <f>+T2041</f>
        <v>108869.59999999999</v>
      </c>
      <c r="U2044" s="235"/>
      <c r="V2044" s="236"/>
    </row>
    <row r="2045" spans="1:22" ht="14.5" x14ac:dyDescent="0.35">
      <c r="A2045" s="239" t="s">
        <v>35</v>
      </c>
      <c r="B2045" s="240"/>
      <c r="C2045" s="240"/>
      <c r="D2045" s="240"/>
      <c r="E2045" s="240"/>
      <c r="F2045" s="240"/>
      <c r="G2045" s="240"/>
      <c r="H2045" s="240"/>
      <c r="I2045" s="240"/>
      <c r="J2045" s="240"/>
      <c r="K2045" s="240"/>
      <c r="L2045" s="240"/>
      <c r="M2045" s="240"/>
      <c r="N2045" s="240"/>
      <c r="O2045" s="240"/>
      <c r="P2045" s="240"/>
      <c r="Q2045" s="240"/>
      <c r="R2045" s="240"/>
      <c r="S2045" s="240"/>
      <c r="T2045" s="241">
        <f>ROUND(T2044+T2037+T2030+T2019,0)</f>
        <v>787738</v>
      </c>
      <c r="U2045" s="241"/>
      <c r="V2045" s="242"/>
    </row>
    <row r="2046" spans="1:22" ht="14.5" x14ac:dyDescent="0.35">
      <c r="A2046" s="19" t="s">
        <v>36</v>
      </c>
      <c r="B2046" s="44">
        <f>+'CARGA PRESTACIONAL'!$E$40</f>
        <v>0.26950000000000002</v>
      </c>
      <c r="C2046" s="20"/>
      <c r="D2046" s="21"/>
      <c r="E2046" s="22"/>
      <c r="F2046" s="20"/>
      <c r="G2046" s="20"/>
      <c r="H2046" s="20"/>
      <c r="I2046" s="20"/>
      <c r="J2046" s="20"/>
      <c r="K2046" s="20"/>
      <c r="L2046" s="20"/>
      <c r="M2046" s="21"/>
      <c r="N2046" s="23"/>
      <c r="O2046" s="23"/>
      <c r="P2046" s="23"/>
      <c r="Q2046" s="23"/>
      <c r="R2046" s="23"/>
      <c r="S2046" s="23" t="s">
        <v>37</v>
      </c>
      <c r="T2046" s="241">
        <f>+T2045*B2046</f>
        <v>212295.391</v>
      </c>
      <c r="U2046" s="241"/>
      <c r="V2046" s="242"/>
    </row>
    <row r="2047" spans="1:22" ht="14.5" x14ac:dyDescent="0.35">
      <c r="A2047" s="226" t="s">
        <v>38</v>
      </c>
      <c r="B2047" s="227"/>
      <c r="C2047" s="227"/>
      <c r="D2047" s="227"/>
      <c r="E2047" s="227"/>
      <c r="F2047" s="227"/>
      <c r="G2047" s="227"/>
      <c r="H2047" s="227"/>
      <c r="I2047" s="227"/>
      <c r="J2047" s="227"/>
      <c r="K2047" s="227"/>
      <c r="L2047" s="227"/>
      <c r="M2047" s="227"/>
      <c r="N2047" s="227"/>
      <c r="O2047" s="227"/>
      <c r="P2047" s="227"/>
      <c r="Q2047" s="227"/>
      <c r="R2047" s="227"/>
      <c r="S2047" s="227"/>
      <c r="T2047" s="228">
        <f>+T2046+T2045</f>
        <v>1000033.3910000001</v>
      </c>
      <c r="U2047" s="228"/>
      <c r="V2047" s="229"/>
    </row>
    <row r="2048" spans="1:22" ht="14.5" x14ac:dyDescent="0.35">
      <c r="A2048" s="226" t="s">
        <v>39</v>
      </c>
      <c r="B2048" s="227"/>
      <c r="C2048" s="227"/>
      <c r="D2048" s="227"/>
      <c r="E2048" s="227"/>
      <c r="F2048" s="227"/>
      <c r="G2048" s="227"/>
      <c r="H2048" s="227"/>
      <c r="I2048" s="227"/>
      <c r="J2048" s="227"/>
      <c r="K2048" s="227"/>
      <c r="L2048" s="227"/>
      <c r="M2048" s="227"/>
      <c r="N2048" s="227"/>
      <c r="O2048" s="227"/>
      <c r="P2048" s="227"/>
      <c r="Q2048" s="227"/>
      <c r="R2048" s="227"/>
      <c r="S2048" s="227"/>
      <c r="T2048" s="228">
        <f>ROUND(T2047*T2012,0)</f>
        <v>1000033</v>
      </c>
      <c r="U2048" s="228"/>
      <c r="V2048" s="229"/>
    </row>
    <row r="2049" spans="1:25" ht="14.5" x14ac:dyDescent="0.35">
      <c r="A2049" s="24"/>
      <c r="B2049" s="52"/>
      <c r="C2049" s="52"/>
      <c r="D2049" s="52"/>
      <c r="E2049" s="52"/>
      <c r="F2049" s="52"/>
      <c r="G2049" s="52"/>
      <c r="H2049" s="52"/>
      <c r="I2049" s="52"/>
      <c r="J2049" s="52"/>
      <c r="K2049" s="52"/>
      <c r="L2049" s="52"/>
      <c r="M2049" s="52"/>
      <c r="N2049" s="52"/>
      <c r="O2049" s="52"/>
      <c r="P2049" s="52"/>
      <c r="Q2049" s="52"/>
      <c r="R2049" s="52"/>
      <c r="S2049" s="52"/>
      <c r="T2049" s="53"/>
      <c r="U2049" s="53"/>
      <c r="V2049" s="38"/>
    </row>
    <row r="2050" spans="1:25" ht="24" customHeight="1" x14ac:dyDescent="0.3">
      <c r="A2050" s="230" t="s">
        <v>348</v>
      </c>
      <c r="B2050" s="231"/>
      <c r="C2050" s="231"/>
      <c r="D2050" s="231"/>
      <c r="E2050" s="231"/>
      <c r="F2050" s="231"/>
      <c r="G2050" s="231"/>
      <c r="H2050" s="231"/>
      <c r="I2050" s="231"/>
      <c r="J2050" s="231"/>
      <c r="K2050" s="231"/>
      <c r="L2050" s="231"/>
      <c r="M2050" s="231"/>
      <c r="N2050" s="231"/>
      <c r="O2050" s="231"/>
      <c r="P2050" s="231"/>
      <c r="Q2050" s="231"/>
      <c r="R2050" s="231"/>
      <c r="S2050" s="231"/>
      <c r="T2050" s="231"/>
      <c r="U2050" s="231"/>
      <c r="V2050" s="232"/>
      <c r="W2050" s="7"/>
      <c r="X2050" s="7"/>
      <c r="Y2050" s="46"/>
    </row>
    <row r="2051" spans="1:25" x14ac:dyDescent="0.3">
      <c r="A2051" s="25"/>
      <c r="B2051" s="26"/>
      <c r="C2051" s="26"/>
      <c r="D2051" s="26"/>
      <c r="E2051" s="26"/>
      <c r="F2051" s="26"/>
      <c r="G2051" s="26"/>
      <c r="H2051" s="26"/>
      <c r="I2051" s="26"/>
      <c r="J2051" s="26"/>
      <c r="K2051" s="26"/>
      <c r="L2051" s="26"/>
      <c r="M2051" s="26"/>
      <c r="N2051" s="26"/>
      <c r="O2051" s="26"/>
      <c r="P2051" s="26"/>
      <c r="Q2051" s="26"/>
      <c r="R2051" s="26"/>
      <c r="S2051" s="27"/>
      <c r="T2051" s="54"/>
      <c r="U2051" s="54"/>
      <c r="V2051" s="40"/>
      <c r="W2051" s="7"/>
      <c r="X2051" s="7"/>
      <c r="Y2051" s="7"/>
    </row>
    <row r="2052" spans="1:25" ht="22.5" customHeight="1" x14ac:dyDescent="0.3">
      <c r="A2052" s="25"/>
      <c r="B2052" s="26"/>
      <c r="C2052" s="26"/>
      <c r="D2052" s="55"/>
      <c r="E2052" s="28" t="s">
        <v>40</v>
      </c>
      <c r="F2052" s="29"/>
      <c r="G2052" s="29"/>
      <c r="H2052" s="29"/>
      <c r="I2052" s="29"/>
      <c r="J2052" s="29"/>
      <c r="K2052" s="29"/>
      <c r="L2052" s="29"/>
      <c r="M2052" s="30"/>
      <c r="N2052" s="56"/>
      <c r="O2052" s="56"/>
      <c r="P2052" s="26"/>
      <c r="Q2052" s="26"/>
      <c r="R2052" s="26"/>
      <c r="S2052" s="27"/>
      <c r="T2052" s="54"/>
      <c r="U2052" s="54"/>
      <c r="V2052" s="40"/>
      <c r="W2052" s="7"/>
      <c r="X2052" s="7"/>
      <c r="Y2052" s="47"/>
    </row>
    <row r="2053" spans="1:25" x14ac:dyDescent="0.3">
      <c r="A2053" s="25"/>
      <c r="B2053" s="26"/>
      <c r="C2053" s="26"/>
      <c r="D2053" s="55"/>
      <c r="E2053" s="57"/>
      <c r="F2053" s="58"/>
      <c r="G2053" s="156" t="s">
        <v>344</v>
      </c>
      <c r="H2053" s="156"/>
      <c r="I2053" s="156"/>
      <c r="J2053" s="156"/>
      <c r="K2053" s="58"/>
      <c r="L2053" s="58"/>
      <c r="M2053" s="56"/>
      <c r="N2053" s="56"/>
      <c r="O2053" s="56"/>
      <c r="P2053" s="26"/>
      <c r="Q2053" s="26"/>
      <c r="R2053" s="26"/>
      <c r="S2053" s="27"/>
      <c r="T2053" s="54"/>
      <c r="U2053" s="54"/>
      <c r="V2053" s="40"/>
      <c r="W2053" s="7"/>
      <c r="X2053" s="7"/>
      <c r="Y2053" s="7"/>
    </row>
    <row r="2054" spans="1:25" x14ac:dyDescent="0.3">
      <c r="A2054" s="25"/>
      <c r="B2054" s="26"/>
      <c r="C2054" s="26"/>
      <c r="D2054" s="26"/>
      <c r="E2054" s="225" t="s">
        <v>349</v>
      </c>
      <c r="F2054" s="225"/>
      <c r="G2054" s="225"/>
      <c r="H2054" s="225"/>
      <c r="I2054" s="225"/>
      <c r="J2054" s="225"/>
      <c r="K2054" s="225"/>
      <c r="L2054" s="225"/>
      <c r="M2054" s="225"/>
      <c r="N2054" s="31"/>
      <c r="O2054" s="31"/>
      <c r="P2054" s="26"/>
      <c r="Q2054" s="26"/>
      <c r="R2054" s="26"/>
      <c r="S2054" s="27"/>
      <c r="T2054" s="54"/>
      <c r="U2054" s="54"/>
      <c r="V2054" s="40"/>
      <c r="W2054" s="7"/>
      <c r="X2054" s="7"/>
      <c r="Y2054" s="7"/>
    </row>
    <row r="2055" spans="1:25" ht="13.5" thickBot="1" x14ac:dyDescent="0.35">
      <c r="A2055" s="59"/>
      <c r="B2055" s="60"/>
      <c r="C2055" s="32"/>
      <c r="D2055" s="32"/>
      <c r="E2055" s="32"/>
      <c r="F2055" s="61"/>
      <c r="G2055" s="61"/>
      <c r="H2055" s="61"/>
      <c r="I2055" s="61"/>
      <c r="J2055" s="61"/>
      <c r="K2055" s="61"/>
      <c r="L2055" s="32"/>
      <c r="M2055" s="32"/>
      <c r="N2055" s="32"/>
      <c r="O2055" s="32"/>
      <c r="P2055" s="32"/>
      <c r="Q2055" s="32"/>
      <c r="R2055" s="32"/>
      <c r="S2055" s="32"/>
      <c r="T2055" s="62"/>
      <c r="U2055" s="62"/>
      <c r="V2055" s="42"/>
    </row>
    <row r="2056" spans="1:25" ht="13.5" thickBot="1" x14ac:dyDescent="0.35"/>
    <row r="2057" spans="1:25" x14ac:dyDescent="0.3">
      <c r="A2057" s="280"/>
      <c r="B2057" s="281"/>
      <c r="C2057" s="281"/>
      <c r="D2057" s="282"/>
      <c r="E2057" s="289" t="s">
        <v>0</v>
      </c>
      <c r="F2057" s="290"/>
      <c r="G2057" s="290"/>
      <c r="H2057" s="290"/>
      <c r="I2057" s="290"/>
      <c r="J2057" s="290"/>
      <c r="K2057" s="290"/>
      <c r="L2057" s="290"/>
      <c r="M2057" s="290"/>
      <c r="N2057" s="290"/>
      <c r="O2057" s="290"/>
      <c r="P2057" s="290"/>
      <c r="Q2057" s="290"/>
      <c r="R2057" s="290"/>
      <c r="S2057" s="291"/>
      <c r="T2057" s="295" t="s">
        <v>41</v>
      </c>
      <c r="U2057" s="296"/>
      <c r="V2057" s="297"/>
    </row>
    <row r="2058" spans="1:25" ht="21" customHeight="1" thickBot="1" x14ac:dyDescent="0.35">
      <c r="A2058" s="283"/>
      <c r="B2058" s="284"/>
      <c r="C2058" s="284"/>
      <c r="D2058" s="285"/>
      <c r="E2058" s="292"/>
      <c r="F2058" s="293"/>
      <c r="G2058" s="293"/>
      <c r="H2058" s="293"/>
      <c r="I2058" s="293"/>
      <c r="J2058" s="293"/>
      <c r="K2058" s="293"/>
      <c r="L2058" s="293"/>
      <c r="M2058" s="293"/>
      <c r="N2058" s="293"/>
      <c r="O2058" s="293"/>
      <c r="P2058" s="293"/>
      <c r="Q2058" s="293"/>
      <c r="R2058" s="293"/>
      <c r="S2058" s="294"/>
      <c r="T2058" s="298"/>
      <c r="U2058" s="299"/>
      <c r="V2058" s="300"/>
    </row>
    <row r="2059" spans="1:25" ht="15" thickBot="1" x14ac:dyDescent="0.4">
      <c r="A2059" s="283"/>
      <c r="B2059" s="284"/>
      <c r="C2059" s="284"/>
      <c r="D2059" s="285"/>
      <c r="E2059" s="301"/>
      <c r="F2059" s="302"/>
      <c r="G2059" s="302"/>
      <c r="H2059" s="302"/>
      <c r="I2059" s="302"/>
      <c r="J2059" s="302"/>
      <c r="K2059" s="302"/>
      <c r="L2059" s="302"/>
      <c r="M2059" s="302"/>
      <c r="N2059" s="302"/>
      <c r="O2059" s="302"/>
      <c r="P2059" s="302"/>
      <c r="Q2059" s="302"/>
      <c r="R2059" s="302"/>
      <c r="S2059" s="302"/>
      <c r="T2059" s="302"/>
      <c r="U2059" s="302"/>
      <c r="V2059" s="303"/>
    </row>
    <row r="2060" spans="1:25" ht="15" thickBot="1" x14ac:dyDescent="0.35">
      <c r="A2060" s="283"/>
      <c r="B2060" s="284"/>
      <c r="C2060" s="284"/>
      <c r="D2060" s="285"/>
      <c r="E2060" s="304" t="s">
        <v>360</v>
      </c>
      <c r="F2060" s="305"/>
      <c r="G2060" s="305"/>
      <c r="H2060" s="305"/>
      <c r="I2060" s="305"/>
      <c r="J2060" s="305"/>
      <c r="K2060" s="305"/>
      <c r="L2060" s="305"/>
      <c r="M2060" s="305"/>
      <c r="N2060" s="305"/>
      <c r="O2060" s="305"/>
      <c r="P2060" s="305"/>
      <c r="Q2060" s="305"/>
      <c r="R2060" s="305"/>
      <c r="S2060" s="305"/>
      <c r="T2060" s="305"/>
      <c r="U2060" s="305"/>
      <c r="V2060" s="306"/>
    </row>
    <row r="2061" spans="1:25" ht="15" thickBot="1" x14ac:dyDescent="0.35">
      <c r="A2061" s="286"/>
      <c r="B2061" s="287"/>
      <c r="C2061" s="287"/>
      <c r="D2061" s="288"/>
      <c r="E2061" s="307"/>
      <c r="F2061" s="308"/>
      <c r="G2061" s="308"/>
      <c r="H2061" s="308"/>
      <c r="I2061" s="308"/>
      <c r="J2061" s="308"/>
      <c r="K2061" s="308"/>
      <c r="L2061" s="308"/>
      <c r="M2061" s="308"/>
      <c r="N2061" s="308"/>
      <c r="O2061" s="308"/>
      <c r="P2061" s="308"/>
      <c r="Q2061" s="308"/>
      <c r="R2061" s="308"/>
      <c r="S2061" s="308"/>
      <c r="T2061" s="308"/>
      <c r="U2061" s="308"/>
      <c r="V2061" s="309"/>
    </row>
    <row r="2062" spans="1:25" ht="14.5" x14ac:dyDescent="0.35">
      <c r="A2062" s="310" t="s">
        <v>1</v>
      </c>
      <c r="B2062" s="311"/>
      <c r="C2062" s="311"/>
      <c r="D2062" s="311"/>
      <c r="E2062" s="311"/>
      <c r="F2062" s="311"/>
      <c r="G2062" s="311"/>
      <c r="H2062" s="311"/>
      <c r="I2062" s="311"/>
      <c r="J2062" s="311"/>
      <c r="K2062" s="311"/>
      <c r="L2062" s="311"/>
      <c r="M2062" s="311"/>
      <c r="N2062" s="311"/>
      <c r="O2062" s="311"/>
      <c r="P2062" s="311"/>
      <c r="Q2062" s="311"/>
      <c r="R2062" s="311"/>
      <c r="S2062" s="311"/>
      <c r="T2062" s="311"/>
      <c r="U2062" s="311"/>
      <c r="V2062" s="312"/>
    </row>
    <row r="2063" spans="1:25" x14ac:dyDescent="0.3">
      <c r="A2063" s="313" t="s">
        <v>2</v>
      </c>
      <c r="B2063" s="314"/>
      <c r="C2063" s="314"/>
      <c r="D2063" s="314"/>
      <c r="E2063" s="5" t="s">
        <v>3</v>
      </c>
      <c r="F2063" s="6"/>
      <c r="G2063" s="6"/>
      <c r="H2063" s="6"/>
      <c r="I2063" s="6"/>
      <c r="J2063" s="315" t="s">
        <v>4</v>
      </c>
      <c r="K2063" s="315"/>
      <c r="L2063" s="315"/>
      <c r="M2063" s="315"/>
      <c r="N2063" s="315"/>
      <c r="O2063" s="315"/>
      <c r="P2063" s="315" t="s">
        <v>5</v>
      </c>
      <c r="Q2063" s="315"/>
      <c r="R2063" s="315"/>
      <c r="S2063" s="315"/>
      <c r="T2063" s="315"/>
      <c r="U2063" s="315"/>
      <c r="V2063" s="316"/>
    </row>
    <row r="2064" spans="1:25" ht="42" customHeight="1" x14ac:dyDescent="0.3">
      <c r="A2064" s="317" t="s">
        <v>6</v>
      </c>
      <c r="B2064" s="318"/>
      <c r="C2064" s="318"/>
      <c r="D2064" s="319"/>
      <c r="E2064" s="320" t="s">
        <v>359</v>
      </c>
      <c r="F2064" s="320"/>
      <c r="G2064" s="320"/>
      <c r="H2064" s="320"/>
      <c r="I2064" s="320"/>
      <c r="J2064" s="320"/>
      <c r="K2064" s="320"/>
      <c r="L2064" s="320"/>
      <c r="M2064" s="320"/>
      <c r="N2064" s="320"/>
      <c r="O2064" s="320"/>
      <c r="P2064" s="320"/>
      <c r="Q2064" s="320"/>
      <c r="R2064" s="320"/>
      <c r="S2064" s="320"/>
      <c r="T2064" s="320"/>
      <c r="U2064" s="320"/>
      <c r="V2064" s="321"/>
    </row>
    <row r="2065" spans="1:22" x14ac:dyDescent="0.3">
      <c r="A2065" s="322" t="s">
        <v>7</v>
      </c>
      <c r="B2065" s="323"/>
      <c r="C2065" s="323"/>
      <c r="D2065" s="323"/>
      <c r="E2065" s="324"/>
      <c r="F2065" s="324"/>
      <c r="G2065" s="324"/>
      <c r="H2065" s="324"/>
      <c r="I2065" s="324"/>
      <c r="J2065" s="324"/>
      <c r="K2065" s="324"/>
      <c r="L2065" s="324"/>
      <c r="M2065" s="324"/>
      <c r="N2065" s="324"/>
      <c r="O2065" s="324"/>
      <c r="P2065" s="324"/>
      <c r="Q2065" s="324"/>
      <c r="R2065" s="324"/>
      <c r="S2065" s="324"/>
      <c r="T2065" s="324"/>
      <c r="U2065" s="324"/>
      <c r="V2065" s="325"/>
    </row>
    <row r="2066" spans="1:22" x14ac:dyDescent="0.3">
      <c r="A2066" s="322" t="s">
        <v>8</v>
      </c>
      <c r="B2066" s="323"/>
      <c r="C2066" s="323"/>
      <c r="D2066" s="323"/>
      <c r="E2066" s="324"/>
      <c r="F2066" s="324"/>
      <c r="G2066" s="324"/>
      <c r="H2066" s="324"/>
      <c r="I2066" s="324"/>
      <c r="J2066" s="324"/>
      <c r="K2066" s="324"/>
      <c r="L2066" s="324"/>
      <c r="M2066" s="324"/>
      <c r="N2066" s="324"/>
      <c r="O2066" s="324"/>
      <c r="P2066" s="324"/>
      <c r="Q2066" s="324"/>
      <c r="R2066" s="324"/>
      <c r="S2066" s="324"/>
      <c r="T2066" s="324"/>
      <c r="U2066" s="324"/>
      <c r="V2066" s="325"/>
    </row>
    <row r="2067" spans="1:22" x14ac:dyDescent="0.3">
      <c r="A2067" s="322" t="s">
        <v>9</v>
      </c>
      <c r="B2067" s="323"/>
      <c r="C2067" s="323"/>
      <c r="D2067" s="323"/>
      <c r="E2067" s="324"/>
      <c r="F2067" s="324"/>
      <c r="G2067" s="324"/>
      <c r="H2067" s="324"/>
      <c r="I2067" s="324"/>
      <c r="J2067" s="324"/>
      <c r="K2067" s="324"/>
      <c r="L2067" s="324"/>
      <c r="M2067" s="324"/>
      <c r="N2067" s="324"/>
      <c r="O2067" s="324"/>
      <c r="P2067" s="324"/>
      <c r="Q2067" s="324"/>
      <c r="R2067" s="324"/>
      <c r="S2067" s="324"/>
      <c r="T2067" s="324"/>
      <c r="U2067" s="324"/>
      <c r="V2067" s="325"/>
    </row>
    <row r="2068" spans="1:22" x14ac:dyDescent="0.3">
      <c r="A2068" s="9"/>
      <c r="B2068" s="10"/>
      <c r="C2068" s="10"/>
      <c r="D2068" s="48"/>
      <c r="E2068" s="48"/>
      <c r="F2068" s="48"/>
      <c r="G2068" s="48"/>
      <c r="H2068" s="48"/>
      <c r="I2068" s="48"/>
      <c r="J2068" s="48"/>
      <c r="K2068" s="48"/>
      <c r="L2068" s="48"/>
      <c r="M2068" s="48"/>
      <c r="N2068" s="48"/>
      <c r="O2068" s="48"/>
      <c r="P2068" s="48"/>
      <c r="Q2068" s="48"/>
      <c r="R2068" s="48"/>
      <c r="S2068" s="48"/>
      <c r="T2068" s="49"/>
      <c r="U2068" s="49"/>
      <c r="V2068" s="34"/>
    </row>
    <row r="2069" spans="1:22" ht="14.5" x14ac:dyDescent="0.35">
      <c r="A2069" s="263" t="s">
        <v>10</v>
      </c>
      <c r="B2069" s="264"/>
      <c r="C2069" s="264"/>
      <c r="D2069" s="264"/>
      <c r="E2069" s="264"/>
      <c r="F2069" s="264"/>
      <c r="G2069" s="264"/>
      <c r="H2069" s="264"/>
      <c r="I2069" s="264"/>
      <c r="J2069" s="264"/>
      <c r="K2069" s="264"/>
      <c r="L2069" s="264"/>
      <c r="M2069" s="264"/>
      <c r="N2069" s="264"/>
      <c r="O2069" s="264"/>
      <c r="P2069" s="264"/>
      <c r="Q2069" s="264"/>
      <c r="R2069" s="264"/>
      <c r="S2069" s="264"/>
      <c r="T2069" s="264"/>
      <c r="U2069" s="264"/>
      <c r="V2069" s="265"/>
    </row>
    <row r="2070" spans="1:22" x14ac:dyDescent="0.3">
      <c r="A2070" s="266" t="s">
        <v>11</v>
      </c>
      <c r="B2070" s="267"/>
      <c r="C2070" s="267" t="s">
        <v>12</v>
      </c>
      <c r="D2070" s="267"/>
      <c r="E2070" s="267"/>
      <c r="F2070" s="267"/>
      <c r="G2070" s="267"/>
      <c r="H2070" s="267"/>
      <c r="I2070" s="267"/>
      <c r="J2070" s="267"/>
      <c r="K2070" s="267"/>
      <c r="L2070" s="267"/>
      <c r="M2070" s="267"/>
      <c r="N2070" s="267"/>
      <c r="O2070" s="267"/>
      <c r="P2070" s="267"/>
      <c r="Q2070" s="267"/>
      <c r="R2070" s="267" t="s">
        <v>13</v>
      </c>
      <c r="S2070" s="267"/>
      <c r="T2070" s="268" t="s">
        <v>14</v>
      </c>
      <c r="U2070" s="268"/>
      <c r="V2070" s="269"/>
    </row>
    <row r="2071" spans="1:22" ht="27.75" customHeight="1" x14ac:dyDescent="0.3">
      <c r="A2071" s="270">
        <v>37</v>
      </c>
      <c r="B2071" s="271"/>
      <c r="C2071" s="272" t="s">
        <v>231</v>
      </c>
      <c r="D2071" s="273"/>
      <c r="E2071" s="273"/>
      <c r="F2071" s="273"/>
      <c r="G2071" s="273"/>
      <c r="H2071" s="273"/>
      <c r="I2071" s="273"/>
      <c r="J2071" s="273"/>
      <c r="K2071" s="273"/>
      <c r="L2071" s="273"/>
      <c r="M2071" s="273"/>
      <c r="N2071" s="273"/>
      <c r="O2071" s="273"/>
      <c r="P2071" s="273"/>
      <c r="Q2071" s="273"/>
      <c r="R2071" s="274" t="s">
        <v>166</v>
      </c>
      <c r="S2071" s="274"/>
      <c r="T2071" s="275">
        <v>1</v>
      </c>
      <c r="U2071" s="275"/>
      <c r="V2071" s="276"/>
    </row>
    <row r="2072" spans="1:22" x14ac:dyDescent="0.3">
      <c r="A2072" s="11"/>
      <c r="B2072" s="50"/>
      <c r="C2072" s="50"/>
      <c r="D2072" s="50"/>
      <c r="E2072" s="50"/>
      <c r="F2072" s="50"/>
      <c r="G2072" s="50"/>
      <c r="H2072" s="50"/>
      <c r="I2072" s="50"/>
      <c r="J2072" s="50"/>
      <c r="K2072" s="50"/>
      <c r="L2072" s="50"/>
      <c r="M2072" s="50"/>
      <c r="N2072" s="50"/>
      <c r="O2072" s="50"/>
      <c r="P2072" s="50"/>
      <c r="Q2072" s="50"/>
      <c r="R2072" s="50"/>
      <c r="S2072" s="50"/>
      <c r="T2072" s="51"/>
      <c r="U2072" s="51"/>
      <c r="V2072" s="35"/>
    </row>
    <row r="2073" spans="1:22" x14ac:dyDescent="0.3">
      <c r="A2073" s="243" t="s">
        <v>15</v>
      </c>
      <c r="B2073" s="244"/>
      <c r="C2073" s="244"/>
      <c r="D2073" s="244"/>
      <c r="E2073" s="244"/>
      <c r="F2073" s="244"/>
      <c r="G2073" s="244"/>
      <c r="H2073" s="244"/>
      <c r="I2073" s="244"/>
      <c r="J2073" s="244"/>
      <c r="K2073" s="244"/>
      <c r="L2073" s="244"/>
      <c r="M2073" s="244"/>
      <c r="N2073" s="244"/>
      <c r="O2073" s="244"/>
      <c r="P2073" s="244"/>
      <c r="Q2073" s="244"/>
      <c r="R2073" s="244"/>
      <c r="S2073" s="244"/>
      <c r="T2073" s="244"/>
      <c r="U2073" s="244"/>
      <c r="V2073" s="245"/>
    </row>
    <row r="2074" spans="1:22" x14ac:dyDescent="0.3">
      <c r="A2074" s="233" t="s">
        <v>12</v>
      </c>
      <c r="B2074" s="234"/>
      <c r="C2074" s="234"/>
      <c r="D2074" s="234"/>
      <c r="E2074" s="234"/>
      <c r="F2074" s="234"/>
      <c r="G2074" s="234"/>
      <c r="H2074" s="234" t="s">
        <v>16</v>
      </c>
      <c r="I2074" s="234"/>
      <c r="J2074" s="234"/>
      <c r="K2074" s="234" t="s">
        <v>17</v>
      </c>
      <c r="L2074" s="234"/>
      <c r="M2074" s="234"/>
      <c r="N2074" s="234"/>
      <c r="O2074" s="234" t="s">
        <v>18</v>
      </c>
      <c r="P2074" s="234"/>
      <c r="Q2074" s="234"/>
      <c r="R2074" s="234" t="s">
        <v>19</v>
      </c>
      <c r="S2074" s="234"/>
      <c r="T2074" s="235" t="s">
        <v>20</v>
      </c>
      <c r="U2074" s="235"/>
      <c r="V2074" s="236"/>
    </row>
    <row r="2075" spans="1:22" x14ac:dyDescent="0.3">
      <c r="A2075" s="277" t="s">
        <v>120</v>
      </c>
      <c r="B2075" s="278"/>
      <c r="C2075" s="278"/>
      <c r="D2075" s="278"/>
      <c r="E2075" s="278"/>
      <c r="F2075" s="278"/>
      <c r="G2075" s="278"/>
      <c r="H2075" s="234"/>
      <c r="I2075" s="234"/>
      <c r="J2075" s="234"/>
      <c r="K2075" s="234"/>
      <c r="L2075" s="234"/>
      <c r="M2075" s="234"/>
      <c r="N2075" s="234"/>
      <c r="O2075" s="246"/>
      <c r="P2075" s="246"/>
      <c r="Q2075" s="246"/>
      <c r="R2075" s="279">
        <v>0.03</v>
      </c>
      <c r="S2075" s="258"/>
      <c r="T2075" s="235">
        <f>+T2101*R2075</f>
        <v>933.16800000000001</v>
      </c>
      <c r="U2075" s="235"/>
      <c r="V2075" s="236"/>
    </row>
    <row r="2076" spans="1:22" x14ac:dyDescent="0.3">
      <c r="A2076" s="256"/>
      <c r="B2076" s="257"/>
      <c r="C2076" s="257"/>
      <c r="D2076" s="257"/>
      <c r="E2076" s="257"/>
      <c r="F2076" s="257"/>
      <c r="G2076" s="257"/>
      <c r="H2076" s="234"/>
      <c r="I2076" s="234"/>
      <c r="J2076" s="234"/>
      <c r="K2076" s="234"/>
      <c r="L2076" s="234"/>
      <c r="M2076" s="234"/>
      <c r="N2076" s="234"/>
      <c r="O2076" s="246"/>
      <c r="P2076" s="246"/>
      <c r="Q2076" s="246"/>
      <c r="R2076" s="258"/>
      <c r="S2076" s="258"/>
      <c r="T2076" s="235"/>
      <c r="U2076" s="235"/>
      <c r="V2076" s="236"/>
    </row>
    <row r="2077" spans="1:22" x14ac:dyDescent="0.3">
      <c r="A2077" s="256"/>
      <c r="B2077" s="257"/>
      <c r="C2077" s="257"/>
      <c r="D2077" s="257"/>
      <c r="E2077" s="257"/>
      <c r="F2077" s="257"/>
      <c r="G2077" s="257"/>
      <c r="H2077" s="234"/>
      <c r="I2077" s="234"/>
      <c r="J2077" s="234"/>
      <c r="K2077" s="234"/>
      <c r="L2077" s="234"/>
      <c r="M2077" s="234"/>
      <c r="N2077" s="234"/>
      <c r="O2077" s="234"/>
      <c r="P2077" s="234"/>
      <c r="Q2077" s="234"/>
      <c r="R2077" s="234"/>
      <c r="S2077" s="234"/>
      <c r="T2077" s="235"/>
      <c r="U2077" s="235"/>
      <c r="V2077" s="236"/>
    </row>
    <row r="2078" spans="1:22" x14ac:dyDescent="0.3">
      <c r="A2078" s="237" t="s">
        <v>21</v>
      </c>
      <c r="B2078" s="238"/>
      <c r="C2078" s="238"/>
      <c r="D2078" s="238"/>
      <c r="E2078" s="238"/>
      <c r="F2078" s="238"/>
      <c r="G2078" s="238"/>
      <c r="H2078" s="238"/>
      <c r="I2078" s="238"/>
      <c r="J2078" s="238"/>
      <c r="K2078" s="238"/>
      <c r="L2078" s="238"/>
      <c r="M2078" s="238"/>
      <c r="N2078" s="238"/>
      <c r="O2078" s="238"/>
      <c r="P2078" s="238"/>
      <c r="Q2078" s="238"/>
      <c r="R2078" s="238"/>
      <c r="S2078" s="238"/>
      <c r="T2078" s="235">
        <f>+SUM(T2075:V2076)</f>
        <v>933.16800000000001</v>
      </c>
      <c r="U2078" s="235"/>
      <c r="V2078" s="236"/>
    </row>
    <row r="2079" spans="1:22" x14ac:dyDescent="0.3">
      <c r="A2079" s="12"/>
      <c r="B2079" s="13"/>
      <c r="C2079" s="13"/>
      <c r="D2079" s="13"/>
      <c r="E2079" s="13"/>
      <c r="F2079" s="13"/>
      <c r="G2079" s="13"/>
      <c r="H2079" s="13"/>
      <c r="I2079" s="13"/>
      <c r="J2079" s="13"/>
      <c r="K2079" s="13"/>
      <c r="L2079" s="13"/>
      <c r="M2079" s="13"/>
      <c r="N2079" s="13"/>
      <c r="O2079" s="13"/>
      <c r="P2079" s="13"/>
      <c r="Q2079" s="13"/>
      <c r="R2079" s="13"/>
      <c r="S2079" s="14"/>
      <c r="T2079" s="36"/>
      <c r="U2079" s="36"/>
      <c r="V2079" s="37"/>
    </row>
    <row r="2080" spans="1:22" x14ac:dyDescent="0.3">
      <c r="A2080" s="243" t="s">
        <v>22</v>
      </c>
      <c r="B2080" s="244"/>
      <c r="C2080" s="244"/>
      <c r="D2080" s="244"/>
      <c r="E2080" s="244"/>
      <c r="F2080" s="244"/>
      <c r="G2080" s="244"/>
      <c r="H2080" s="244"/>
      <c r="I2080" s="244"/>
      <c r="J2080" s="244"/>
      <c r="K2080" s="244"/>
      <c r="L2080" s="244"/>
      <c r="M2080" s="244"/>
      <c r="N2080" s="244"/>
      <c r="O2080" s="244"/>
      <c r="P2080" s="244"/>
      <c r="Q2080" s="244"/>
      <c r="R2080" s="244"/>
      <c r="S2080" s="244"/>
      <c r="T2080" s="244"/>
      <c r="U2080" s="244"/>
      <c r="V2080" s="245"/>
    </row>
    <row r="2081" spans="1:22" x14ac:dyDescent="0.3">
      <c r="A2081" s="259" t="s">
        <v>12</v>
      </c>
      <c r="B2081" s="260"/>
      <c r="C2081" s="260"/>
      <c r="D2081" s="260"/>
      <c r="E2081" s="260"/>
      <c r="F2081" s="260"/>
      <c r="G2081" s="260"/>
      <c r="H2081" s="260"/>
      <c r="I2081" s="260"/>
      <c r="J2081" s="260"/>
      <c r="K2081" s="260"/>
      <c r="L2081" s="260"/>
      <c r="M2081" s="260" t="s">
        <v>13</v>
      </c>
      <c r="N2081" s="260"/>
      <c r="O2081" s="260" t="s">
        <v>14</v>
      </c>
      <c r="P2081" s="260"/>
      <c r="Q2081" s="260" t="s">
        <v>23</v>
      </c>
      <c r="R2081" s="260"/>
      <c r="S2081" s="260"/>
      <c r="T2081" s="261" t="s">
        <v>24</v>
      </c>
      <c r="U2081" s="261"/>
      <c r="V2081" s="262"/>
    </row>
    <row r="2082" spans="1:22" x14ac:dyDescent="0.3">
      <c r="A2082" s="326" t="s">
        <v>136</v>
      </c>
      <c r="B2082" s="327"/>
      <c r="C2082" s="327"/>
      <c r="D2082" s="327"/>
      <c r="E2082" s="327"/>
      <c r="F2082" s="327"/>
      <c r="G2082" s="327"/>
      <c r="H2082" s="327"/>
      <c r="I2082" s="327"/>
      <c r="J2082" s="327"/>
      <c r="K2082" s="327"/>
      <c r="L2082" s="251"/>
      <c r="M2082" s="260" t="s">
        <v>164</v>
      </c>
      <c r="N2082" s="260"/>
      <c r="O2082" s="260">
        <v>3.0000000000000001E-3</v>
      </c>
      <c r="P2082" s="260"/>
      <c r="Q2082" s="252">
        <v>32900</v>
      </c>
      <c r="R2082" s="253"/>
      <c r="S2082" s="254"/>
      <c r="T2082" s="261">
        <f>+Q2082*O2082</f>
        <v>98.7</v>
      </c>
      <c r="U2082" s="261"/>
      <c r="V2082" s="262"/>
    </row>
    <row r="2083" spans="1:22" x14ac:dyDescent="0.3">
      <c r="A2083" s="247" t="s">
        <v>234</v>
      </c>
      <c r="B2083" s="248"/>
      <c r="C2083" s="248"/>
      <c r="D2083" s="248"/>
      <c r="E2083" s="248"/>
      <c r="F2083" s="248"/>
      <c r="G2083" s="248"/>
      <c r="H2083" s="248"/>
      <c r="I2083" s="248"/>
      <c r="J2083" s="248"/>
      <c r="K2083" s="248"/>
      <c r="L2083" s="249"/>
      <c r="M2083" s="250" t="s">
        <v>168</v>
      </c>
      <c r="N2083" s="251"/>
      <c r="O2083" s="250">
        <v>1</v>
      </c>
      <c r="P2083" s="251"/>
      <c r="Q2083" s="252">
        <v>5700</v>
      </c>
      <c r="R2083" s="253"/>
      <c r="S2083" s="254"/>
      <c r="T2083" s="252">
        <f t="shared" ref="T2083" si="19">+Q2083*O2083</f>
        <v>5700</v>
      </c>
      <c r="U2083" s="253"/>
      <c r="V2083" s="255"/>
    </row>
    <row r="2084" spans="1:22" x14ac:dyDescent="0.3">
      <c r="A2084" s="247" t="s">
        <v>233</v>
      </c>
      <c r="B2084" s="248"/>
      <c r="C2084" s="248"/>
      <c r="D2084" s="248"/>
      <c r="E2084" s="248"/>
      <c r="F2084" s="248"/>
      <c r="G2084" s="248"/>
      <c r="H2084" s="248"/>
      <c r="I2084" s="248"/>
      <c r="J2084" s="248"/>
      <c r="K2084" s="248"/>
      <c r="L2084" s="249"/>
      <c r="M2084" s="250" t="s">
        <v>133</v>
      </c>
      <c r="N2084" s="251"/>
      <c r="O2084" s="250">
        <v>4.5</v>
      </c>
      <c r="P2084" s="251"/>
      <c r="Q2084" s="252">
        <v>9066.6666666666661</v>
      </c>
      <c r="R2084" s="253"/>
      <c r="S2084" s="254"/>
      <c r="T2084" s="252">
        <f t="shared" ref="T2084" si="20">+Q2084*O2084</f>
        <v>40800</v>
      </c>
      <c r="U2084" s="253"/>
      <c r="V2084" s="255"/>
    </row>
    <row r="2085" spans="1:22" ht="12.75" customHeight="1" x14ac:dyDescent="0.3">
      <c r="A2085" s="247" t="s">
        <v>228</v>
      </c>
      <c r="B2085" s="248"/>
      <c r="C2085" s="248"/>
      <c r="D2085" s="248"/>
      <c r="E2085" s="248"/>
      <c r="F2085" s="248"/>
      <c r="G2085" s="248"/>
      <c r="H2085" s="248"/>
      <c r="I2085" s="248"/>
      <c r="J2085" s="248"/>
      <c r="K2085" s="248"/>
      <c r="L2085" s="249"/>
      <c r="M2085" s="250" t="s">
        <v>133</v>
      </c>
      <c r="N2085" s="251"/>
      <c r="O2085" s="250">
        <v>13.5</v>
      </c>
      <c r="P2085" s="251"/>
      <c r="Q2085" s="252">
        <f>+Q2026</f>
        <v>6200</v>
      </c>
      <c r="R2085" s="253"/>
      <c r="S2085" s="254"/>
      <c r="T2085" s="252">
        <f>+Q2085*O2085</f>
        <v>83700</v>
      </c>
      <c r="U2085" s="253"/>
      <c r="V2085" s="255"/>
    </row>
    <row r="2086" spans="1:22" x14ac:dyDescent="0.3">
      <c r="A2086" s="247" t="s">
        <v>219</v>
      </c>
      <c r="B2086" s="248"/>
      <c r="C2086" s="248"/>
      <c r="D2086" s="248"/>
      <c r="E2086" s="248"/>
      <c r="F2086" s="248"/>
      <c r="G2086" s="248"/>
      <c r="H2086" s="248"/>
      <c r="I2086" s="248"/>
      <c r="J2086" s="248"/>
      <c r="K2086" s="248"/>
      <c r="L2086" s="249"/>
      <c r="M2086" s="250" t="s">
        <v>133</v>
      </c>
      <c r="N2086" s="251"/>
      <c r="O2086" s="250">
        <v>3</v>
      </c>
      <c r="P2086" s="251"/>
      <c r="Q2086" s="252">
        <f>+Q2024</f>
        <v>1215</v>
      </c>
      <c r="R2086" s="253"/>
      <c r="S2086" s="254"/>
      <c r="T2086" s="252">
        <f t="shared" ref="T2086:T2088" si="21">+Q2086*O2086</f>
        <v>3645</v>
      </c>
      <c r="U2086" s="253"/>
      <c r="V2086" s="255"/>
    </row>
    <row r="2087" spans="1:22" x14ac:dyDescent="0.3">
      <c r="A2087" s="247" t="s">
        <v>235</v>
      </c>
      <c r="B2087" s="248"/>
      <c r="C2087" s="248"/>
      <c r="D2087" s="248"/>
      <c r="E2087" s="248"/>
      <c r="F2087" s="248"/>
      <c r="G2087" s="248"/>
      <c r="H2087" s="248"/>
      <c r="I2087" s="248"/>
      <c r="J2087" s="248"/>
      <c r="K2087" s="248"/>
      <c r="L2087" s="249"/>
      <c r="M2087" s="250" t="s">
        <v>133</v>
      </c>
      <c r="N2087" s="251"/>
      <c r="O2087" s="250">
        <v>3</v>
      </c>
      <c r="P2087" s="251"/>
      <c r="Q2087" s="252">
        <f>+Q1966</f>
        <v>2200</v>
      </c>
      <c r="R2087" s="253"/>
      <c r="S2087" s="254"/>
      <c r="T2087" s="252">
        <f t="shared" si="21"/>
        <v>6600</v>
      </c>
      <c r="U2087" s="253"/>
      <c r="V2087" s="255"/>
    </row>
    <row r="2088" spans="1:22" x14ac:dyDescent="0.3">
      <c r="A2088" s="326" t="s">
        <v>232</v>
      </c>
      <c r="B2088" s="327"/>
      <c r="C2088" s="327"/>
      <c r="D2088" s="327"/>
      <c r="E2088" s="327"/>
      <c r="F2088" s="327"/>
      <c r="G2088" s="327"/>
      <c r="H2088" s="327"/>
      <c r="I2088" s="327"/>
      <c r="J2088" s="327"/>
      <c r="K2088" s="327"/>
      <c r="L2088" s="251"/>
      <c r="M2088" s="260" t="s">
        <v>166</v>
      </c>
      <c r="N2088" s="260"/>
      <c r="O2088" s="260">
        <v>1</v>
      </c>
      <c r="P2088" s="260"/>
      <c r="Q2088" s="252">
        <v>60800</v>
      </c>
      <c r="R2088" s="253"/>
      <c r="S2088" s="254"/>
      <c r="T2088" s="252">
        <f t="shared" si="21"/>
        <v>60800</v>
      </c>
      <c r="U2088" s="253"/>
      <c r="V2088" s="255"/>
    </row>
    <row r="2089" spans="1:22" x14ac:dyDescent="0.3">
      <c r="A2089" s="247" t="s">
        <v>192</v>
      </c>
      <c r="B2089" s="248"/>
      <c r="C2089" s="248"/>
      <c r="D2089" s="248"/>
      <c r="E2089" s="248"/>
      <c r="F2089" s="248"/>
      <c r="G2089" s="248"/>
      <c r="H2089" s="248"/>
      <c r="I2089" s="248"/>
      <c r="J2089" s="248"/>
      <c r="K2089" s="248"/>
      <c r="L2089" s="249"/>
      <c r="M2089" s="250" t="s">
        <v>53</v>
      </c>
      <c r="N2089" s="251"/>
      <c r="O2089" s="250">
        <v>4.0000000000000001E-3</v>
      </c>
      <c r="P2089" s="251"/>
      <c r="Q2089" s="252">
        <f>+Q2028</f>
        <v>417590</v>
      </c>
      <c r="R2089" s="253"/>
      <c r="S2089" s="254"/>
      <c r="T2089" s="252">
        <f t="shared" ref="T2089" si="22">+Q2089*O2089</f>
        <v>1670.3600000000001</v>
      </c>
      <c r="U2089" s="253"/>
      <c r="V2089" s="255"/>
    </row>
    <row r="2090" spans="1:22" x14ac:dyDescent="0.3">
      <c r="A2090" s="237"/>
      <c r="B2090" s="238"/>
      <c r="C2090" s="238"/>
      <c r="D2090" s="238"/>
      <c r="E2090" s="238"/>
      <c r="F2090" s="238"/>
      <c r="G2090" s="238"/>
      <c r="H2090" s="238"/>
      <c r="I2090" s="238"/>
      <c r="J2090" s="238"/>
      <c r="K2090" s="238"/>
      <c r="L2090" s="238"/>
      <c r="M2090" s="238"/>
      <c r="N2090" s="238"/>
      <c r="O2090" s="238"/>
      <c r="P2090" s="238"/>
      <c r="Q2090" s="238"/>
      <c r="R2090" s="238"/>
      <c r="S2090" s="238"/>
      <c r="T2090" s="235">
        <f>+SUM(T2082:V2089)</f>
        <v>203014.06</v>
      </c>
      <c r="U2090" s="235"/>
      <c r="V2090" s="236"/>
    </row>
    <row r="2091" spans="1:22" x14ac:dyDescent="0.3">
      <c r="A2091" s="15"/>
      <c r="B2091" s="16"/>
      <c r="C2091" s="16"/>
      <c r="D2091" s="16"/>
      <c r="E2091" s="16"/>
      <c r="F2091" s="16"/>
      <c r="G2091" s="16"/>
      <c r="H2091" s="16"/>
      <c r="I2091" s="16"/>
      <c r="J2091" s="16"/>
      <c r="K2091" s="16"/>
      <c r="L2091" s="16"/>
      <c r="M2091" s="16"/>
      <c r="N2091" s="16"/>
      <c r="O2091" s="16"/>
      <c r="P2091" s="16"/>
      <c r="Q2091" s="16"/>
      <c r="R2091" s="16"/>
      <c r="S2091" s="14"/>
      <c r="T2091" s="36"/>
      <c r="U2091" s="36"/>
      <c r="V2091" s="37"/>
    </row>
    <row r="2092" spans="1:22" x14ac:dyDescent="0.3">
      <c r="A2092" s="243" t="s">
        <v>25</v>
      </c>
      <c r="B2092" s="244"/>
      <c r="C2092" s="244"/>
      <c r="D2092" s="244"/>
      <c r="E2092" s="244"/>
      <c r="F2092" s="244"/>
      <c r="G2092" s="244"/>
      <c r="H2092" s="244"/>
      <c r="I2092" s="244"/>
      <c r="J2092" s="244"/>
      <c r="K2092" s="244"/>
      <c r="L2092" s="244"/>
      <c r="M2092" s="244"/>
      <c r="N2092" s="244"/>
      <c r="O2092" s="244"/>
      <c r="P2092" s="244"/>
      <c r="Q2092" s="244"/>
      <c r="R2092" s="244"/>
      <c r="S2092" s="244"/>
      <c r="T2092" s="244"/>
      <c r="U2092" s="244"/>
      <c r="V2092" s="245"/>
    </row>
    <row r="2093" spans="1:22" x14ac:dyDescent="0.3">
      <c r="A2093" s="233" t="s">
        <v>26</v>
      </c>
      <c r="B2093" s="234"/>
      <c r="C2093" s="234"/>
      <c r="D2093" s="234"/>
      <c r="E2093" s="234"/>
      <c r="F2093" s="234"/>
      <c r="G2093" s="234"/>
      <c r="H2093" s="234"/>
      <c r="I2093" s="234"/>
      <c r="J2093" s="234"/>
      <c r="K2093" s="234" t="s">
        <v>27</v>
      </c>
      <c r="L2093" s="234"/>
      <c r="M2093" s="234" t="s">
        <v>28</v>
      </c>
      <c r="N2093" s="234"/>
      <c r="O2093" s="234" t="s">
        <v>29</v>
      </c>
      <c r="P2093" s="234"/>
      <c r="Q2093" s="234"/>
      <c r="R2093" s="234" t="s">
        <v>30</v>
      </c>
      <c r="S2093" s="234"/>
      <c r="T2093" s="235" t="s">
        <v>20</v>
      </c>
      <c r="U2093" s="235"/>
      <c r="V2093" s="236"/>
    </row>
    <row r="2094" spans="1:22" x14ac:dyDescent="0.3">
      <c r="A2094" s="233"/>
      <c r="B2094" s="234"/>
      <c r="C2094" s="234"/>
      <c r="D2094" s="234"/>
      <c r="E2094" s="234"/>
      <c r="F2094" s="234"/>
      <c r="G2094" s="234"/>
      <c r="H2094" s="234"/>
      <c r="I2094" s="234"/>
      <c r="J2094" s="234"/>
      <c r="K2094" s="234"/>
      <c r="L2094" s="234"/>
      <c r="M2094" s="234"/>
      <c r="N2094" s="234"/>
      <c r="O2094" s="234"/>
      <c r="P2094" s="234"/>
      <c r="Q2094" s="234"/>
      <c r="R2094" s="234"/>
      <c r="S2094" s="234"/>
      <c r="T2094" s="235"/>
      <c r="U2094" s="235"/>
      <c r="V2094" s="236"/>
    </row>
    <row r="2095" spans="1:22" x14ac:dyDescent="0.3">
      <c r="A2095" s="233"/>
      <c r="B2095" s="234"/>
      <c r="C2095" s="234"/>
      <c r="D2095" s="234"/>
      <c r="E2095" s="234"/>
      <c r="F2095" s="234"/>
      <c r="G2095" s="234"/>
      <c r="H2095" s="234"/>
      <c r="I2095" s="234"/>
      <c r="J2095" s="234"/>
      <c r="K2095" s="234"/>
      <c r="L2095" s="234"/>
      <c r="M2095" s="234"/>
      <c r="N2095" s="234"/>
      <c r="O2095" s="234"/>
      <c r="P2095" s="234"/>
      <c r="Q2095" s="234"/>
      <c r="R2095" s="234"/>
      <c r="S2095" s="234"/>
      <c r="T2095" s="235"/>
      <c r="U2095" s="235"/>
      <c r="V2095" s="236"/>
    </row>
    <row r="2096" spans="1:22" x14ac:dyDescent="0.3">
      <c r="A2096" s="233"/>
      <c r="B2096" s="234"/>
      <c r="C2096" s="234"/>
      <c r="D2096" s="234"/>
      <c r="E2096" s="234"/>
      <c r="F2096" s="234"/>
      <c r="G2096" s="234"/>
      <c r="H2096" s="234"/>
      <c r="I2096" s="234"/>
      <c r="J2096" s="234"/>
      <c r="K2096" s="234"/>
      <c r="L2096" s="234"/>
      <c r="M2096" s="234"/>
      <c r="N2096" s="234"/>
      <c r="O2096" s="234"/>
      <c r="P2096" s="234"/>
      <c r="Q2096" s="234"/>
      <c r="R2096" s="234"/>
      <c r="S2096" s="234"/>
      <c r="T2096" s="235"/>
      <c r="U2096" s="235"/>
      <c r="V2096" s="236"/>
    </row>
    <row r="2097" spans="1:25" x14ac:dyDescent="0.3">
      <c r="A2097" s="237" t="s">
        <v>21</v>
      </c>
      <c r="B2097" s="238"/>
      <c r="C2097" s="238"/>
      <c r="D2097" s="238"/>
      <c r="E2097" s="238"/>
      <c r="F2097" s="238"/>
      <c r="G2097" s="238"/>
      <c r="H2097" s="238"/>
      <c r="I2097" s="238"/>
      <c r="J2097" s="238"/>
      <c r="K2097" s="238"/>
      <c r="L2097" s="238"/>
      <c r="M2097" s="238"/>
      <c r="N2097" s="238"/>
      <c r="O2097" s="238"/>
      <c r="P2097" s="238"/>
      <c r="Q2097" s="238"/>
      <c r="R2097" s="238"/>
      <c r="S2097" s="238"/>
      <c r="T2097" s="235">
        <f>+T2094</f>
        <v>0</v>
      </c>
      <c r="U2097" s="235"/>
      <c r="V2097" s="236"/>
    </row>
    <row r="2098" spans="1:25" x14ac:dyDescent="0.3">
      <c r="A2098" s="12"/>
      <c r="B2098" s="13"/>
      <c r="C2098" s="13"/>
      <c r="D2098" s="13"/>
      <c r="E2098" s="13"/>
      <c r="F2098" s="13"/>
      <c r="G2098" s="13"/>
      <c r="H2098" s="13"/>
      <c r="I2098" s="13"/>
      <c r="J2098" s="13"/>
      <c r="K2098" s="13"/>
      <c r="L2098" s="13"/>
      <c r="M2098" s="13"/>
      <c r="N2098" s="13"/>
      <c r="O2098" s="13"/>
      <c r="P2098" s="13"/>
      <c r="Q2098" s="13"/>
      <c r="R2098" s="13"/>
      <c r="S2098" s="14"/>
      <c r="T2098" s="36"/>
      <c r="U2098" s="36"/>
      <c r="V2098" s="37"/>
    </row>
    <row r="2099" spans="1:25" x14ac:dyDescent="0.3">
      <c r="A2099" s="243" t="s">
        <v>31</v>
      </c>
      <c r="B2099" s="244"/>
      <c r="C2099" s="244"/>
      <c r="D2099" s="244"/>
      <c r="E2099" s="244"/>
      <c r="F2099" s="244"/>
      <c r="G2099" s="244"/>
      <c r="H2099" s="244"/>
      <c r="I2099" s="244"/>
      <c r="J2099" s="244"/>
      <c r="K2099" s="244"/>
      <c r="L2099" s="244"/>
      <c r="M2099" s="244"/>
      <c r="N2099" s="244"/>
      <c r="O2099" s="244"/>
      <c r="P2099" s="244"/>
      <c r="Q2099" s="244"/>
      <c r="R2099" s="244"/>
      <c r="S2099" s="244"/>
      <c r="T2099" s="244"/>
      <c r="U2099" s="244"/>
      <c r="V2099" s="245"/>
    </row>
    <row r="2100" spans="1:25" x14ac:dyDescent="0.3">
      <c r="A2100" s="233" t="s">
        <v>32</v>
      </c>
      <c r="B2100" s="234"/>
      <c r="C2100" s="234"/>
      <c r="D2100" s="234"/>
      <c r="E2100" s="234"/>
      <c r="F2100" s="234"/>
      <c r="G2100" s="234"/>
      <c r="H2100" s="234"/>
      <c r="I2100" s="234"/>
      <c r="J2100" s="234" t="s">
        <v>33</v>
      </c>
      <c r="K2100" s="234"/>
      <c r="L2100" s="234" t="s">
        <v>34</v>
      </c>
      <c r="M2100" s="234"/>
      <c r="N2100" s="234" t="s">
        <v>54</v>
      </c>
      <c r="O2100" s="234"/>
      <c r="P2100" s="234"/>
      <c r="Q2100" s="234" t="s">
        <v>19</v>
      </c>
      <c r="R2100" s="234"/>
      <c r="S2100" s="234"/>
      <c r="T2100" s="235" t="s">
        <v>20</v>
      </c>
      <c r="U2100" s="235"/>
      <c r="V2100" s="236"/>
    </row>
    <row r="2101" spans="1:25" x14ac:dyDescent="0.3">
      <c r="A2101" s="233" t="s">
        <v>42</v>
      </c>
      <c r="B2101" s="234"/>
      <c r="C2101" s="234"/>
      <c r="D2101" s="234"/>
      <c r="E2101" s="234"/>
      <c r="F2101" s="234"/>
      <c r="G2101" s="234"/>
      <c r="H2101" s="234"/>
      <c r="I2101" s="234"/>
      <c r="J2101" s="246">
        <v>171314.64448972844</v>
      </c>
      <c r="K2101" s="246"/>
      <c r="L2101" s="234">
        <v>1.8157000000000001</v>
      </c>
      <c r="M2101" s="234"/>
      <c r="N2101" s="235">
        <v>38882</v>
      </c>
      <c r="O2101" s="235"/>
      <c r="P2101" s="235"/>
      <c r="Q2101" s="234">
        <v>0.8</v>
      </c>
      <c r="R2101" s="234"/>
      <c r="S2101" s="234"/>
      <c r="T2101" s="235">
        <f>+Q2101*N2101</f>
        <v>31105.600000000002</v>
      </c>
      <c r="U2101" s="235"/>
      <c r="V2101" s="236"/>
    </row>
    <row r="2102" spans="1:25" x14ac:dyDescent="0.3">
      <c r="A2102" s="233"/>
      <c r="B2102" s="234"/>
      <c r="C2102" s="234"/>
      <c r="D2102" s="234"/>
      <c r="E2102" s="234"/>
      <c r="F2102" s="234"/>
      <c r="G2102" s="234"/>
      <c r="H2102" s="234"/>
      <c r="I2102" s="234"/>
      <c r="J2102" s="234"/>
      <c r="K2102" s="234"/>
      <c r="L2102" s="234"/>
      <c r="M2102" s="234"/>
      <c r="N2102" s="234"/>
      <c r="O2102" s="234"/>
      <c r="P2102" s="234"/>
      <c r="Q2102" s="234"/>
      <c r="R2102" s="234"/>
      <c r="S2102" s="234"/>
      <c r="T2102" s="235"/>
      <c r="U2102" s="235"/>
      <c r="V2102" s="236"/>
    </row>
    <row r="2103" spans="1:25" x14ac:dyDescent="0.3">
      <c r="A2103" s="233"/>
      <c r="B2103" s="234"/>
      <c r="C2103" s="234"/>
      <c r="D2103" s="234"/>
      <c r="E2103" s="234"/>
      <c r="F2103" s="234"/>
      <c r="G2103" s="234"/>
      <c r="H2103" s="234"/>
      <c r="I2103" s="234"/>
      <c r="J2103" s="234"/>
      <c r="K2103" s="234"/>
      <c r="L2103" s="234"/>
      <c r="M2103" s="234"/>
      <c r="N2103" s="234"/>
      <c r="O2103" s="234"/>
      <c r="P2103" s="234"/>
      <c r="Q2103" s="234"/>
      <c r="R2103" s="234"/>
      <c r="S2103" s="234"/>
      <c r="T2103" s="235"/>
      <c r="U2103" s="235"/>
      <c r="V2103" s="236"/>
    </row>
    <row r="2104" spans="1:25" x14ac:dyDescent="0.3">
      <c r="A2104" s="237" t="s">
        <v>21</v>
      </c>
      <c r="B2104" s="238"/>
      <c r="C2104" s="238"/>
      <c r="D2104" s="238"/>
      <c r="E2104" s="238"/>
      <c r="F2104" s="238"/>
      <c r="G2104" s="238"/>
      <c r="H2104" s="238"/>
      <c r="I2104" s="238"/>
      <c r="J2104" s="238"/>
      <c r="K2104" s="238"/>
      <c r="L2104" s="238"/>
      <c r="M2104" s="238"/>
      <c r="N2104" s="238"/>
      <c r="O2104" s="238"/>
      <c r="P2104" s="238"/>
      <c r="Q2104" s="238"/>
      <c r="R2104" s="238"/>
      <c r="S2104" s="238"/>
      <c r="T2104" s="235">
        <f>+T2101</f>
        <v>31105.600000000002</v>
      </c>
      <c r="U2104" s="235"/>
      <c r="V2104" s="236"/>
    </row>
    <row r="2105" spans="1:25" ht="14.5" x14ac:dyDescent="0.35">
      <c r="A2105" s="239" t="s">
        <v>35</v>
      </c>
      <c r="B2105" s="240"/>
      <c r="C2105" s="240"/>
      <c r="D2105" s="240"/>
      <c r="E2105" s="240"/>
      <c r="F2105" s="240"/>
      <c r="G2105" s="240"/>
      <c r="H2105" s="240"/>
      <c r="I2105" s="240"/>
      <c r="J2105" s="240"/>
      <c r="K2105" s="240"/>
      <c r="L2105" s="240"/>
      <c r="M2105" s="240"/>
      <c r="N2105" s="240"/>
      <c r="O2105" s="240"/>
      <c r="P2105" s="240"/>
      <c r="Q2105" s="240"/>
      <c r="R2105" s="240"/>
      <c r="S2105" s="240"/>
      <c r="T2105" s="241">
        <f>ROUND(T2104+T2097+T2090+T2078,0)</f>
        <v>235053</v>
      </c>
      <c r="U2105" s="241"/>
      <c r="V2105" s="242"/>
    </row>
    <row r="2106" spans="1:25" ht="14.5" x14ac:dyDescent="0.35">
      <c r="A2106" s="19" t="s">
        <v>36</v>
      </c>
      <c r="B2106" s="44">
        <f>+'CARGA PRESTACIONAL'!$E$40</f>
        <v>0.26950000000000002</v>
      </c>
      <c r="C2106" s="20"/>
      <c r="D2106" s="21"/>
      <c r="E2106" s="22"/>
      <c r="F2106" s="20"/>
      <c r="G2106" s="20"/>
      <c r="H2106" s="20"/>
      <c r="I2106" s="20"/>
      <c r="J2106" s="20"/>
      <c r="K2106" s="20"/>
      <c r="L2106" s="20"/>
      <c r="M2106" s="21"/>
      <c r="N2106" s="23"/>
      <c r="O2106" s="23"/>
      <c r="P2106" s="23"/>
      <c r="Q2106" s="23"/>
      <c r="R2106" s="23"/>
      <c r="S2106" s="23" t="s">
        <v>37</v>
      </c>
      <c r="T2106" s="241">
        <f>+T2105*B2106</f>
        <v>63346.783500000005</v>
      </c>
      <c r="U2106" s="241"/>
      <c r="V2106" s="242"/>
    </row>
    <row r="2107" spans="1:25" ht="14.5" x14ac:dyDescent="0.35">
      <c r="A2107" s="226" t="s">
        <v>38</v>
      </c>
      <c r="B2107" s="227"/>
      <c r="C2107" s="227"/>
      <c r="D2107" s="227"/>
      <c r="E2107" s="227"/>
      <c r="F2107" s="227"/>
      <c r="G2107" s="227"/>
      <c r="H2107" s="227"/>
      <c r="I2107" s="227"/>
      <c r="J2107" s="227"/>
      <c r="K2107" s="227"/>
      <c r="L2107" s="227"/>
      <c r="M2107" s="227"/>
      <c r="N2107" s="227"/>
      <c r="O2107" s="227"/>
      <c r="P2107" s="227"/>
      <c r="Q2107" s="227"/>
      <c r="R2107" s="227"/>
      <c r="S2107" s="227"/>
      <c r="T2107" s="228">
        <f>+T2106+T2105</f>
        <v>298399.78350000002</v>
      </c>
      <c r="U2107" s="228"/>
      <c r="V2107" s="229"/>
    </row>
    <row r="2108" spans="1:25" ht="14.5" x14ac:dyDescent="0.35">
      <c r="A2108" s="226" t="s">
        <v>39</v>
      </c>
      <c r="B2108" s="227"/>
      <c r="C2108" s="227"/>
      <c r="D2108" s="227"/>
      <c r="E2108" s="227"/>
      <c r="F2108" s="227"/>
      <c r="G2108" s="227"/>
      <c r="H2108" s="227"/>
      <c r="I2108" s="227"/>
      <c r="J2108" s="227"/>
      <c r="K2108" s="227"/>
      <c r="L2108" s="227"/>
      <c r="M2108" s="227"/>
      <c r="N2108" s="227"/>
      <c r="O2108" s="227"/>
      <c r="P2108" s="227"/>
      <c r="Q2108" s="227"/>
      <c r="R2108" s="227"/>
      <c r="S2108" s="227"/>
      <c r="T2108" s="228">
        <f>ROUND(T2107*T2071,0)</f>
        <v>298400</v>
      </c>
      <c r="U2108" s="228"/>
      <c r="V2108" s="229"/>
    </row>
    <row r="2109" spans="1:25" ht="14.5" x14ac:dyDescent="0.35">
      <c r="A2109" s="24"/>
      <c r="B2109" s="52"/>
      <c r="C2109" s="52"/>
      <c r="D2109" s="52"/>
      <c r="E2109" s="52"/>
      <c r="F2109" s="52"/>
      <c r="G2109" s="52"/>
      <c r="H2109" s="52"/>
      <c r="I2109" s="52"/>
      <c r="J2109" s="52"/>
      <c r="K2109" s="52"/>
      <c r="L2109" s="52"/>
      <c r="M2109" s="52"/>
      <c r="N2109" s="52"/>
      <c r="O2109" s="52"/>
      <c r="P2109" s="52"/>
      <c r="Q2109" s="52"/>
      <c r="R2109" s="52"/>
      <c r="S2109" s="52"/>
      <c r="T2109" s="53"/>
      <c r="U2109" s="53"/>
      <c r="V2109" s="38"/>
    </row>
    <row r="2110" spans="1:25" ht="24" customHeight="1" x14ac:dyDescent="0.3">
      <c r="A2110" s="230" t="s">
        <v>348</v>
      </c>
      <c r="B2110" s="231"/>
      <c r="C2110" s="231"/>
      <c r="D2110" s="231"/>
      <c r="E2110" s="231"/>
      <c r="F2110" s="231"/>
      <c r="G2110" s="231"/>
      <c r="H2110" s="231"/>
      <c r="I2110" s="231"/>
      <c r="J2110" s="231"/>
      <c r="K2110" s="231"/>
      <c r="L2110" s="231"/>
      <c r="M2110" s="231"/>
      <c r="N2110" s="231"/>
      <c r="O2110" s="231"/>
      <c r="P2110" s="231"/>
      <c r="Q2110" s="231"/>
      <c r="R2110" s="231"/>
      <c r="S2110" s="231"/>
      <c r="T2110" s="231"/>
      <c r="U2110" s="231"/>
      <c r="V2110" s="232"/>
      <c r="W2110" s="7"/>
      <c r="X2110" s="7"/>
      <c r="Y2110" s="46"/>
    </row>
    <row r="2111" spans="1:25" x14ac:dyDescent="0.3">
      <c r="A2111" s="25"/>
      <c r="B2111" s="26"/>
      <c r="C2111" s="26"/>
      <c r="D2111" s="26"/>
      <c r="E2111" s="26"/>
      <c r="F2111" s="26"/>
      <c r="G2111" s="26"/>
      <c r="H2111" s="26"/>
      <c r="I2111" s="26"/>
      <c r="J2111" s="26"/>
      <c r="K2111" s="26"/>
      <c r="L2111" s="26"/>
      <c r="M2111" s="26"/>
      <c r="N2111" s="26"/>
      <c r="O2111" s="26"/>
      <c r="P2111" s="26"/>
      <c r="Q2111" s="26"/>
      <c r="R2111" s="26"/>
      <c r="S2111" s="27"/>
      <c r="T2111" s="54"/>
      <c r="U2111" s="54"/>
      <c r="V2111" s="40"/>
      <c r="W2111" s="7"/>
      <c r="X2111" s="7"/>
      <c r="Y2111" s="7"/>
    </row>
    <row r="2112" spans="1:25" ht="22.5" customHeight="1" x14ac:dyDescent="0.3">
      <c r="A2112" s="25"/>
      <c r="B2112" s="26"/>
      <c r="C2112" s="26"/>
      <c r="D2112" s="55"/>
      <c r="E2112" s="28" t="s">
        <v>40</v>
      </c>
      <c r="F2112" s="29"/>
      <c r="G2112" s="29"/>
      <c r="H2112" s="29"/>
      <c r="I2112" s="29"/>
      <c r="J2112" s="29"/>
      <c r="K2112" s="29"/>
      <c r="L2112" s="29"/>
      <c r="M2112" s="30"/>
      <c r="N2112" s="56"/>
      <c r="O2112" s="56"/>
      <c r="P2112" s="26"/>
      <c r="Q2112" s="26"/>
      <c r="R2112" s="26"/>
      <c r="S2112" s="27"/>
      <c r="T2112" s="54"/>
      <c r="U2112" s="54"/>
      <c r="V2112" s="40"/>
      <c r="W2112" s="7"/>
      <c r="X2112" s="7"/>
      <c r="Y2112" s="47"/>
    </row>
    <row r="2113" spans="1:25" x14ac:dyDescent="0.3">
      <c r="A2113" s="25"/>
      <c r="B2113" s="26"/>
      <c r="C2113" s="26"/>
      <c r="D2113" s="55"/>
      <c r="E2113" s="57"/>
      <c r="F2113" s="58"/>
      <c r="G2113" s="156" t="s">
        <v>344</v>
      </c>
      <c r="H2113" s="156"/>
      <c r="I2113" s="156"/>
      <c r="J2113" s="156"/>
      <c r="K2113" s="58"/>
      <c r="L2113" s="58"/>
      <c r="M2113" s="56"/>
      <c r="N2113" s="56"/>
      <c r="O2113" s="56"/>
      <c r="P2113" s="26"/>
      <c r="Q2113" s="26"/>
      <c r="R2113" s="26"/>
      <c r="S2113" s="27"/>
      <c r="T2113" s="54"/>
      <c r="U2113" s="54"/>
      <c r="V2113" s="40"/>
      <c r="W2113" s="7"/>
      <c r="X2113" s="7"/>
      <c r="Y2113" s="7"/>
    </row>
    <row r="2114" spans="1:25" x14ac:dyDescent="0.3">
      <c r="A2114" s="25"/>
      <c r="B2114" s="26"/>
      <c r="C2114" s="26"/>
      <c r="D2114" s="26"/>
      <c r="E2114" s="225" t="s">
        <v>349</v>
      </c>
      <c r="F2114" s="225"/>
      <c r="G2114" s="225"/>
      <c r="H2114" s="225"/>
      <c r="I2114" s="225"/>
      <c r="J2114" s="225"/>
      <c r="K2114" s="225"/>
      <c r="L2114" s="225"/>
      <c r="M2114" s="225"/>
      <c r="N2114" s="31"/>
      <c r="O2114" s="31"/>
      <c r="P2114" s="26"/>
      <c r="Q2114" s="26"/>
      <c r="R2114" s="26"/>
      <c r="S2114" s="27"/>
      <c r="T2114" s="54"/>
      <c r="U2114" s="54"/>
      <c r="V2114" s="40"/>
      <c r="W2114" s="7"/>
      <c r="X2114" s="7"/>
      <c r="Y2114" s="7"/>
    </row>
    <row r="2115" spans="1:25" ht="13.5" thickBot="1" x14ac:dyDescent="0.35">
      <c r="A2115" s="59"/>
      <c r="B2115" s="60"/>
      <c r="C2115" s="32"/>
      <c r="D2115" s="32"/>
      <c r="E2115" s="32"/>
      <c r="F2115" s="61"/>
      <c r="G2115" s="61"/>
      <c r="H2115" s="61"/>
      <c r="I2115" s="61"/>
      <c r="J2115" s="61"/>
      <c r="K2115" s="61"/>
      <c r="L2115" s="32"/>
      <c r="M2115" s="32"/>
      <c r="N2115" s="32"/>
      <c r="O2115" s="32"/>
      <c r="P2115" s="32"/>
      <c r="Q2115" s="32"/>
      <c r="R2115" s="32"/>
      <c r="S2115" s="32"/>
      <c r="T2115" s="62"/>
      <c r="U2115" s="62"/>
      <c r="V2115" s="42"/>
    </row>
    <row r="2116" spans="1:25" ht="13.5" thickBot="1" x14ac:dyDescent="0.35"/>
    <row r="2117" spans="1:25" ht="19.5" customHeight="1" x14ac:dyDescent="0.3">
      <c r="A2117" s="280"/>
      <c r="B2117" s="281"/>
      <c r="C2117" s="281"/>
      <c r="D2117" s="282"/>
      <c r="E2117" s="289" t="s">
        <v>0</v>
      </c>
      <c r="F2117" s="290"/>
      <c r="G2117" s="290"/>
      <c r="H2117" s="290"/>
      <c r="I2117" s="290"/>
      <c r="J2117" s="290"/>
      <c r="K2117" s="290"/>
      <c r="L2117" s="290"/>
      <c r="M2117" s="290"/>
      <c r="N2117" s="290"/>
      <c r="O2117" s="290"/>
      <c r="P2117" s="290"/>
      <c r="Q2117" s="290"/>
      <c r="R2117" s="290"/>
      <c r="S2117" s="291"/>
      <c r="T2117" s="295" t="s">
        <v>41</v>
      </c>
      <c r="U2117" s="296"/>
      <c r="V2117" s="297"/>
    </row>
    <row r="2118" spans="1:25" ht="13.5" thickBot="1" x14ac:dyDescent="0.35">
      <c r="A2118" s="283"/>
      <c r="B2118" s="284"/>
      <c r="C2118" s="284"/>
      <c r="D2118" s="285"/>
      <c r="E2118" s="292"/>
      <c r="F2118" s="293"/>
      <c r="G2118" s="293"/>
      <c r="H2118" s="293"/>
      <c r="I2118" s="293"/>
      <c r="J2118" s="293"/>
      <c r="K2118" s="293"/>
      <c r="L2118" s="293"/>
      <c r="M2118" s="293"/>
      <c r="N2118" s="293"/>
      <c r="O2118" s="293"/>
      <c r="P2118" s="293"/>
      <c r="Q2118" s="293"/>
      <c r="R2118" s="293"/>
      <c r="S2118" s="294"/>
      <c r="T2118" s="298"/>
      <c r="U2118" s="299"/>
      <c r="V2118" s="300"/>
    </row>
    <row r="2119" spans="1:25" ht="15" thickBot="1" x14ac:dyDescent="0.4">
      <c r="A2119" s="283"/>
      <c r="B2119" s="284"/>
      <c r="C2119" s="284"/>
      <c r="D2119" s="285"/>
      <c r="E2119" s="301"/>
      <c r="F2119" s="302"/>
      <c r="G2119" s="302"/>
      <c r="H2119" s="302"/>
      <c r="I2119" s="302"/>
      <c r="J2119" s="302"/>
      <c r="K2119" s="302"/>
      <c r="L2119" s="302"/>
      <c r="M2119" s="302"/>
      <c r="N2119" s="302"/>
      <c r="O2119" s="302"/>
      <c r="P2119" s="302"/>
      <c r="Q2119" s="302"/>
      <c r="R2119" s="302"/>
      <c r="S2119" s="302"/>
      <c r="T2119" s="302"/>
      <c r="U2119" s="302"/>
      <c r="V2119" s="303"/>
    </row>
    <row r="2120" spans="1:25" ht="15" thickBot="1" x14ac:dyDescent="0.35">
      <c r="A2120" s="283"/>
      <c r="B2120" s="284"/>
      <c r="C2120" s="284"/>
      <c r="D2120" s="285"/>
      <c r="E2120" s="304" t="s">
        <v>360</v>
      </c>
      <c r="F2120" s="305"/>
      <c r="G2120" s="305"/>
      <c r="H2120" s="305"/>
      <c r="I2120" s="305"/>
      <c r="J2120" s="305"/>
      <c r="K2120" s="305"/>
      <c r="L2120" s="305"/>
      <c r="M2120" s="305"/>
      <c r="N2120" s="305"/>
      <c r="O2120" s="305"/>
      <c r="P2120" s="305"/>
      <c r="Q2120" s="305"/>
      <c r="R2120" s="305"/>
      <c r="S2120" s="305"/>
      <c r="T2120" s="305"/>
      <c r="U2120" s="305"/>
      <c r="V2120" s="306"/>
    </row>
    <row r="2121" spans="1:25" ht="15" thickBot="1" x14ac:dyDescent="0.35">
      <c r="A2121" s="286"/>
      <c r="B2121" s="287"/>
      <c r="C2121" s="287"/>
      <c r="D2121" s="288"/>
      <c r="E2121" s="307"/>
      <c r="F2121" s="308"/>
      <c r="G2121" s="308"/>
      <c r="H2121" s="308"/>
      <c r="I2121" s="308"/>
      <c r="J2121" s="308"/>
      <c r="K2121" s="308"/>
      <c r="L2121" s="308"/>
      <c r="M2121" s="308"/>
      <c r="N2121" s="308"/>
      <c r="O2121" s="308"/>
      <c r="P2121" s="308"/>
      <c r="Q2121" s="308"/>
      <c r="R2121" s="308"/>
      <c r="S2121" s="308"/>
      <c r="T2121" s="308"/>
      <c r="U2121" s="308"/>
      <c r="V2121" s="309"/>
    </row>
    <row r="2122" spans="1:25" ht="14.5" x14ac:dyDescent="0.35">
      <c r="A2122" s="310" t="s">
        <v>1</v>
      </c>
      <c r="B2122" s="311"/>
      <c r="C2122" s="311"/>
      <c r="D2122" s="311"/>
      <c r="E2122" s="311"/>
      <c r="F2122" s="311"/>
      <c r="G2122" s="311"/>
      <c r="H2122" s="311"/>
      <c r="I2122" s="311"/>
      <c r="J2122" s="311"/>
      <c r="K2122" s="311"/>
      <c r="L2122" s="311"/>
      <c r="M2122" s="311"/>
      <c r="N2122" s="311"/>
      <c r="O2122" s="311"/>
      <c r="P2122" s="311"/>
      <c r="Q2122" s="311"/>
      <c r="R2122" s="311"/>
      <c r="S2122" s="311"/>
      <c r="T2122" s="311"/>
      <c r="U2122" s="311"/>
      <c r="V2122" s="312"/>
    </row>
    <row r="2123" spans="1:25" x14ac:dyDescent="0.3">
      <c r="A2123" s="313" t="s">
        <v>2</v>
      </c>
      <c r="B2123" s="314"/>
      <c r="C2123" s="314"/>
      <c r="D2123" s="314"/>
      <c r="E2123" s="5" t="s">
        <v>3</v>
      </c>
      <c r="F2123" s="6"/>
      <c r="G2123" s="6"/>
      <c r="H2123" s="6"/>
      <c r="I2123" s="6"/>
      <c r="J2123" s="315" t="s">
        <v>4</v>
      </c>
      <c r="K2123" s="315"/>
      <c r="L2123" s="315"/>
      <c r="M2123" s="315"/>
      <c r="N2123" s="315"/>
      <c r="O2123" s="315"/>
      <c r="P2123" s="315" t="s">
        <v>5</v>
      </c>
      <c r="Q2123" s="315"/>
      <c r="R2123" s="315"/>
      <c r="S2123" s="315"/>
      <c r="T2123" s="315"/>
      <c r="U2123" s="315"/>
      <c r="V2123" s="316"/>
    </row>
    <row r="2124" spans="1:25" ht="37.5" customHeight="1" x14ac:dyDescent="0.3">
      <c r="A2124" s="317" t="s">
        <v>6</v>
      </c>
      <c r="B2124" s="318"/>
      <c r="C2124" s="318"/>
      <c r="D2124" s="319"/>
      <c r="E2124" s="320" t="s">
        <v>359</v>
      </c>
      <c r="F2124" s="320"/>
      <c r="G2124" s="320"/>
      <c r="H2124" s="320"/>
      <c r="I2124" s="320"/>
      <c r="J2124" s="320"/>
      <c r="K2124" s="320"/>
      <c r="L2124" s="320"/>
      <c r="M2124" s="320"/>
      <c r="N2124" s="320"/>
      <c r="O2124" s="320"/>
      <c r="P2124" s="320"/>
      <c r="Q2124" s="320"/>
      <c r="R2124" s="320"/>
      <c r="S2124" s="320"/>
      <c r="T2124" s="320"/>
      <c r="U2124" s="320"/>
      <c r="V2124" s="321"/>
    </row>
    <row r="2125" spans="1:25" x14ac:dyDescent="0.3">
      <c r="A2125" s="322" t="s">
        <v>7</v>
      </c>
      <c r="B2125" s="323"/>
      <c r="C2125" s="323"/>
      <c r="D2125" s="323"/>
      <c r="E2125" s="324"/>
      <c r="F2125" s="324"/>
      <c r="G2125" s="324"/>
      <c r="H2125" s="324"/>
      <c r="I2125" s="324"/>
      <c r="J2125" s="324"/>
      <c r="K2125" s="324"/>
      <c r="L2125" s="324"/>
      <c r="M2125" s="324"/>
      <c r="N2125" s="324"/>
      <c r="O2125" s="324"/>
      <c r="P2125" s="324"/>
      <c r="Q2125" s="324"/>
      <c r="R2125" s="324"/>
      <c r="S2125" s="324"/>
      <c r="T2125" s="324"/>
      <c r="U2125" s="324"/>
      <c r="V2125" s="325"/>
    </row>
    <row r="2126" spans="1:25" x14ac:dyDescent="0.3">
      <c r="A2126" s="322" t="s">
        <v>8</v>
      </c>
      <c r="B2126" s="323"/>
      <c r="C2126" s="323"/>
      <c r="D2126" s="323"/>
      <c r="E2126" s="324"/>
      <c r="F2126" s="324"/>
      <c r="G2126" s="324"/>
      <c r="H2126" s="324"/>
      <c r="I2126" s="324"/>
      <c r="J2126" s="324"/>
      <c r="K2126" s="324"/>
      <c r="L2126" s="324"/>
      <c r="M2126" s="324"/>
      <c r="N2126" s="324"/>
      <c r="O2126" s="324"/>
      <c r="P2126" s="324"/>
      <c r="Q2126" s="324"/>
      <c r="R2126" s="324"/>
      <c r="S2126" s="324"/>
      <c r="T2126" s="324"/>
      <c r="U2126" s="324"/>
      <c r="V2126" s="325"/>
    </row>
    <row r="2127" spans="1:25" x14ac:dyDescent="0.3">
      <c r="A2127" s="322" t="s">
        <v>9</v>
      </c>
      <c r="B2127" s="323"/>
      <c r="C2127" s="323"/>
      <c r="D2127" s="323"/>
      <c r="E2127" s="324"/>
      <c r="F2127" s="324"/>
      <c r="G2127" s="324"/>
      <c r="H2127" s="324"/>
      <c r="I2127" s="324"/>
      <c r="J2127" s="324"/>
      <c r="K2127" s="324"/>
      <c r="L2127" s="324"/>
      <c r="M2127" s="324"/>
      <c r="N2127" s="324"/>
      <c r="O2127" s="324"/>
      <c r="P2127" s="324"/>
      <c r="Q2127" s="324"/>
      <c r="R2127" s="324"/>
      <c r="S2127" s="324"/>
      <c r="T2127" s="324"/>
      <c r="U2127" s="324"/>
      <c r="V2127" s="325"/>
    </row>
    <row r="2128" spans="1:25" x14ac:dyDescent="0.3">
      <c r="A2128" s="9"/>
      <c r="B2128" s="10"/>
      <c r="C2128" s="10"/>
      <c r="D2128" s="48"/>
      <c r="E2128" s="48"/>
      <c r="F2128" s="48"/>
      <c r="G2128" s="48"/>
      <c r="H2128" s="48"/>
      <c r="I2128" s="48"/>
      <c r="J2128" s="48"/>
      <c r="K2128" s="48"/>
      <c r="L2128" s="48"/>
      <c r="M2128" s="48"/>
      <c r="N2128" s="48"/>
      <c r="O2128" s="48"/>
      <c r="P2128" s="48"/>
      <c r="Q2128" s="48"/>
      <c r="R2128" s="48"/>
      <c r="S2128" s="48"/>
      <c r="T2128" s="49"/>
      <c r="U2128" s="49"/>
      <c r="V2128" s="34"/>
    </row>
    <row r="2129" spans="1:22" ht="14.5" x14ac:dyDescent="0.35">
      <c r="A2129" s="263" t="s">
        <v>10</v>
      </c>
      <c r="B2129" s="264"/>
      <c r="C2129" s="264"/>
      <c r="D2129" s="264"/>
      <c r="E2129" s="264"/>
      <c r="F2129" s="264"/>
      <c r="G2129" s="264"/>
      <c r="H2129" s="264"/>
      <c r="I2129" s="264"/>
      <c r="J2129" s="264"/>
      <c r="K2129" s="264"/>
      <c r="L2129" s="264"/>
      <c r="M2129" s="264"/>
      <c r="N2129" s="264"/>
      <c r="O2129" s="264"/>
      <c r="P2129" s="264"/>
      <c r="Q2129" s="264"/>
      <c r="R2129" s="264"/>
      <c r="S2129" s="264"/>
      <c r="T2129" s="264"/>
      <c r="U2129" s="264"/>
      <c r="V2129" s="265"/>
    </row>
    <row r="2130" spans="1:22" x14ac:dyDescent="0.3">
      <c r="A2130" s="266" t="s">
        <v>11</v>
      </c>
      <c r="B2130" s="267"/>
      <c r="C2130" s="267" t="s">
        <v>12</v>
      </c>
      <c r="D2130" s="267"/>
      <c r="E2130" s="267"/>
      <c r="F2130" s="267"/>
      <c r="G2130" s="267"/>
      <c r="H2130" s="267"/>
      <c r="I2130" s="267"/>
      <c r="J2130" s="267"/>
      <c r="K2130" s="267"/>
      <c r="L2130" s="267"/>
      <c r="M2130" s="267"/>
      <c r="N2130" s="267"/>
      <c r="O2130" s="267"/>
      <c r="P2130" s="267"/>
      <c r="Q2130" s="267"/>
      <c r="R2130" s="267" t="s">
        <v>13</v>
      </c>
      <c r="S2130" s="267"/>
      <c r="T2130" s="268" t="s">
        <v>14</v>
      </c>
      <c r="U2130" s="268"/>
      <c r="V2130" s="269"/>
    </row>
    <row r="2131" spans="1:22" ht="14.5" x14ac:dyDescent="0.3">
      <c r="A2131" s="270">
        <v>38</v>
      </c>
      <c r="B2131" s="271"/>
      <c r="C2131" s="272" t="s">
        <v>236</v>
      </c>
      <c r="D2131" s="273"/>
      <c r="E2131" s="273"/>
      <c r="F2131" s="273"/>
      <c r="G2131" s="273"/>
      <c r="H2131" s="273"/>
      <c r="I2131" s="273"/>
      <c r="J2131" s="273"/>
      <c r="K2131" s="273"/>
      <c r="L2131" s="273"/>
      <c r="M2131" s="273"/>
      <c r="N2131" s="273"/>
      <c r="O2131" s="273"/>
      <c r="P2131" s="273"/>
      <c r="Q2131" s="273"/>
      <c r="R2131" s="274" t="s">
        <v>166</v>
      </c>
      <c r="S2131" s="274"/>
      <c r="T2131" s="275">
        <v>1</v>
      </c>
      <c r="U2131" s="275"/>
      <c r="V2131" s="276"/>
    </row>
    <row r="2132" spans="1:22" x14ac:dyDescent="0.3">
      <c r="A2132" s="11"/>
      <c r="B2132" s="50"/>
      <c r="C2132" s="50"/>
      <c r="D2132" s="50"/>
      <c r="E2132" s="50"/>
      <c r="F2132" s="50"/>
      <c r="G2132" s="50"/>
      <c r="H2132" s="50"/>
      <c r="I2132" s="50"/>
      <c r="J2132" s="50"/>
      <c r="K2132" s="50"/>
      <c r="L2132" s="50"/>
      <c r="M2132" s="50"/>
      <c r="N2132" s="50"/>
      <c r="O2132" s="50"/>
      <c r="P2132" s="50"/>
      <c r="Q2132" s="50"/>
      <c r="R2132" s="50"/>
      <c r="S2132" s="50"/>
      <c r="T2132" s="51"/>
      <c r="U2132" s="51"/>
      <c r="V2132" s="35"/>
    </row>
    <row r="2133" spans="1:22" x14ac:dyDescent="0.3">
      <c r="A2133" s="243" t="s">
        <v>15</v>
      </c>
      <c r="B2133" s="244"/>
      <c r="C2133" s="244"/>
      <c r="D2133" s="244"/>
      <c r="E2133" s="244"/>
      <c r="F2133" s="244"/>
      <c r="G2133" s="244"/>
      <c r="H2133" s="244"/>
      <c r="I2133" s="244"/>
      <c r="J2133" s="244"/>
      <c r="K2133" s="244"/>
      <c r="L2133" s="244"/>
      <c r="M2133" s="244"/>
      <c r="N2133" s="244"/>
      <c r="O2133" s="244"/>
      <c r="P2133" s="244"/>
      <c r="Q2133" s="244"/>
      <c r="R2133" s="244"/>
      <c r="S2133" s="244"/>
      <c r="T2133" s="244"/>
      <c r="U2133" s="244"/>
      <c r="V2133" s="245"/>
    </row>
    <row r="2134" spans="1:22" x14ac:dyDescent="0.3">
      <c r="A2134" s="233" t="s">
        <v>12</v>
      </c>
      <c r="B2134" s="234"/>
      <c r="C2134" s="234"/>
      <c r="D2134" s="234"/>
      <c r="E2134" s="234"/>
      <c r="F2134" s="234"/>
      <c r="G2134" s="234"/>
      <c r="H2134" s="234" t="s">
        <v>16</v>
      </c>
      <c r="I2134" s="234"/>
      <c r="J2134" s="234"/>
      <c r="K2134" s="234" t="s">
        <v>17</v>
      </c>
      <c r="L2134" s="234"/>
      <c r="M2134" s="234"/>
      <c r="N2134" s="234"/>
      <c r="O2134" s="234" t="s">
        <v>18</v>
      </c>
      <c r="P2134" s="234"/>
      <c r="Q2134" s="234"/>
      <c r="R2134" s="234" t="s">
        <v>19</v>
      </c>
      <c r="S2134" s="234"/>
      <c r="T2134" s="235" t="s">
        <v>20</v>
      </c>
      <c r="U2134" s="235"/>
      <c r="V2134" s="236"/>
    </row>
    <row r="2135" spans="1:22" x14ac:dyDescent="0.3">
      <c r="A2135" s="277" t="s">
        <v>120</v>
      </c>
      <c r="B2135" s="278"/>
      <c r="C2135" s="278"/>
      <c r="D2135" s="278"/>
      <c r="E2135" s="278"/>
      <c r="F2135" s="278"/>
      <c r="G2135" s="278"/>
      <c r="H2135" s="234"/>
      <c r="I2135" s="234"/>
      <c r="J2135" s="234"/>
      <c r="K2135" s="234"/>
      <c r="L2135" s="234"/>
      <c r="M2135" s="234"/>
      <c r="N2135" s="234"/>
      <c r="O2135" s="246"/>
      <c r="P2135" s="246"/>
      <c r="Q2135" s="246"/>
      <c r="R2135" s="279">
        <v>0.03</v>
      </c>
      <c r="S2135" s="258"/>
      <c r="T2135" s="235">
        <f>+T2161*R2135</f>
        <v>349.93799999999999</v>
      </c>
      <c r="U2135" s="235"/>
      <c r="V2135" s="236"/>
    </row>
    <row r="2136" spans="1:22" x14ac:dyDescent="0.3">
      <c r="A2136" s="256"/>
      <c r="B2136" s="257"/>
      <c r="C2136" s="257"/>
      <c r="D2136" s="257"/>
      <c r="E2136" s="257"/>
      <c r="F2136" s="257"/>
      <c r="G2136" s="257"/>
      <c r="H2136" s="234"/>
      <c r="I2136" s="234"/>
      <c r="J2136" s="234"/>
      <c r="K2136" s="234"/>
      <c r="L2136" s="234"/>
      <c r="M2136" s="234"/>
      <c r="N2136" s="234"/>
      <c r="O2136" s="246"/>
      <c r="P2136" s="246"/>
      <c r="Q2136" s="246"/>
      <c r="R2136" s="258"/>
      <c r="S2136" s="258"/>
      <c r="T2136" s="235"/>
      <c r="U2136" s="235"/>
      <c r="V2136" s="236"/>
    </row>
    <row r="2137" spans="1:22" x14ac:dyDescent="0.3">
      <c r="A2137" s="256"/>
      <c r="B2137" s="257"/>
      <c r="C2137" s="257"/>
      <c r="D2137" s="257"/>
      <c r="E2137" s="257"/>
      <c r="F2137" s="257"/>
      <c r="G2137" s="257"/>
      <c r="H2137" s="234"/>
      <c r="I2137" s="234"/>
      <c r="J2137" s="234"/>
      <c r="K2137" s="234"/>
      <c r="L2137" s="234"/>
      <c r="M2137" s="234"/>
      <c r="N2137" s="234"/>
      <c r="O2137" s="234"/>
      <c r="P2137" s="234"/>
      <c r="Q2137" s="234"/>
      <c r="R2137" s="234"/>
      <c r="S2137" s="234"/>
      <c r="T2137" s="235"/>
      <c r="U2137" s="235"/>
      <c r="V2137" s="236"/>
    </row>
    <row r="2138" spans="1:22" x14ac:dyDescent="0.3">
      <c r="A2138" s="237" t="s">
        <v>21</v>
      </c>
      <c r="B2138" s="238"/>
      <c r="C2138" s="238"/>
      <c r="D2138" s="238"/>
      <c r="E2138" s="238"/>
      <c r="F2138" s="238"/>
      <c r="G2138" s="238"/>
      <c r="H2138" s="238"/>
      <c r="I2138" s="238"/>
      <c r="J2138" s="238"/>
      <c r="K2138" s="238"/>
      <c r="L2138" s="238"/>
      <c r="M2138" s="238"/>
      <c r="N2138" s="238"/>
      <c r="O2138" s="238"/>
      <c r="P2138" s="238"/>
      <c r="Q2138" s="238"/>
      <c r="R2138" s="238"/>
      <c r="S2138" s="238"/>
      <c r="T2138" s="235">
        <f>+SUM(T2135:V2136)</f>
        <v>349.93799999999999</v>
      </c>
      <c r="U2138" s="235"/>
      <c r="V2138" s="236"/>
    </row>
    <row r="2139" spans="1:22" x14ac:dyDescent="0.3">
      <c r="A2139" s="12"/>
      <c r="B2139" s="13"/>
      <c r="C2139" s="13"/>
      <c r="D2139" s="13"/>
      <c r="E2139" s="13"/>
      <c r="F2139" s="13"/>
      <c r="G2139" s="13"/>
      <c r="H2139" s="13"/>
      <c r="I2139" s="13"/>
      <c r="J2139" s="13"/>
      <c r="K2139" s="13"/>
      <c r="L2139" s="13"/>
      <c r="M2139" s="13"/>
      <c r="N2139" s="13"/>
      <c r="O2139" s="13"/>
      <c r="P2139" s="13"/>
      <c r="Q2139" s="13"/>
      <c r="R2139" s="13"/>
      <c r="S2139" s="14"/>
      <c r="T2139" s="36"/>
      <c r="U2139" s="36"/>
      <c r="V2139" s="37"/>
    </row>
    <row r="2140" spans="1:22" x14ac:dyDescent="0.3">
      <c r="A2140" s="243" t="s">
        <v>22</v>
      </c>
      <c r="B2140" s="244"/>
      <c r="C2140" s="244"/>
      <c r="D2140" s="244"/>
      <c r="E2140" s="244"/>
      <c r="F2140" s="244"/>
      <c r="G2140" s="244"/>
      <c r="H2140" s="244"/>
      <c r="I2140" s="244"/>
      <c r="J2140" s="244"/>
      <c r="K2140" s="244"/>
      <c r="L2140" s="244"/>
      <c r="M2140" s="244"/>
      <c r="N2140" s="244"/>
      <c r="O2140" s="244"/>
      <c r="P2140" s="244"/>
      <c r="Q2140" s="244"/>
      <c r="R2140" s="244"/>
      <c r="S2140" s="244"/>
      <c r="T2140" s="244"/>
      <c r="U2140" s="244"/>
      <c r="V2140" s="245"/>
    </row>
    <row r="2141" spans="1:22" x14ac:dyDescent="0.3">
      <c r="A2141" s="259" t="s">
        <v>12</v>
      </c>
      <c r="B2141" s="260"/>
      <c r="C2141" s="260"/>
      <c r="D2141" s="260"/>
      <c r="E2141" s="260"/>
      <c r="F2141" s="260"/>
      <c r="G2141" s="260"/>
      <c r="H2141" s="260"/>
      <c r="I2141" s="260"/>
      <c r="J2141" s="260"/>
      <c r="K2141" s="260"/>
      <c r="L2141" s="260"/>
      <c r="M2141" s="260" t="s">
        <v>13</v>
      </c>
      <c r="N2141" s="260"/>
      <c r="O2141" s="260" t="s">
        <v>14</v>
      </c>
      <c r="P2141" s="260"/>
      <c r="Q2141" s="260" t="s">
        <v>23</v>
      </c>
      <c r="R2141" s="260"/>
      <c r="S2141" s="260"/>
      <c r="T2141" s="261" t="s">
        <v>24</v>
      </c>
      <c r="U2141" s="261"/>
      <c r="V2141" s="262"/>
    </row>
    <row r="2142" spans="1:22" x14ac:dyDescent="0.3">
      <c r="A2142" s="326" t="s">
        <v>136</v>
      </c>
      <c r="B2142" s="327"/>
      <c r="C2142" s="327"/>
      <c r="D2142" s="327"/>
      <c r="E2142" s="327"/>
      <c r="F2142" s="327"/>
      <c r="G2142" s="327"/>
      <c r="H2142" s="327"/>
      <c r="I2142" s="327"/>
      <c r="J2142" s="327"/>
      <c r="K2142" s="327"/>
      <c r="L2142" s="251"/>
      <c r="M2142" s="260" t="s">
        <v>164</v>
      </c>
      <c r="N2142" s="260"/>
      <c r="O2142" s="260">
        <v>3.0000000000000001E-3</v>
      </c>
      <c r="P2142" s="260"/>
      <c r="Q2142" s="252">
        <v>32900</v>
      </c>
      <c r="R2142" s="253"/>
      <c r="S2142" s="254"/>
      <c r="T2142" s="261">
        <f>+Q2142*O2142</f>
        <v>98.7</v>
      </c>
      <c r="U2142" s="261"/>
      <c r="V2142" s="262"/>
    </row>
    <row r="2143" spans="1:22" x14ac:dyDescent="0.3">
      <c r="A2143" s="247" t="s">
        <v>234</v>
      </c>
      <c r="B2143" s="248"/>
      <c r="C2143" s="248"/>
      <c r="D2143" s="248"/>
      <c r="E2143" s="248"/>
      <c r="F2143" s="248"/>
      <c r="G2143" s="248"/>
      <c r="H2143" s="248"/>
      <c r="I2143" s="248"/>
      <c r="J2143" s="248"/>
      <c r="K2143" s="248"/>
      <c r="L2143" s="249"/>
      <c r="M2143" s="250" t="s">
        <v>168</v>
      </c>
      <c r="N2143" s="251"/>
      <c r="O2143" s="250">
        <v>1</v>
      </c>
      <c r="P2143" s="251"/>
      <c r="Q2143" s="252">
        <v>5700</v>
      </c>
      <c r="R2143" s="253"/>
      <c r="S2143" s="254"/>
      <c r="T2143" s="252">
        <f t="shared" ref="T2143:T2144" si="23">+Q2143*O2143</f>
        <v>5700</v>
      </c>
      <c r="U2143" s="253"/>
      <c r="V2143" s="255"/>
    </row>
    <row r="2144" spans="1:22" x14ac:dyDescent="0.3">
      <c r="A2144" s="247" t="s">
        <v>233</v>
      </c>
      <c r="B2144" s="248"/>
      <c r="C2144" s="248"/>
      <c r="D2144" s="248"/>
      <c r="E2144" s="248"/>
      <c r="F2144" s="248"/>
      <c r="G2144" s="248"/>
      <c r="H2144" s="248"/>
      <c r="I2144" s="248"/>
      <c r="J2144" s="248"/>
      <c r="K2144" s="248"/>
      <c r="L2144" s="249"/>
      <c r="M2144" s="250" t="s">
        <v>133</v>
      </c>
      <c r="N2144" s="251"/>
      <c r="O2144" s="250">
        <v>4.5</v>
      </c>
      <c r="P2144" s="251"/>
      <c r="Q2144" s="252">
        <v>9066.6666666666661</v>
      </c>
      <c r="R2144" s="253"/>
      <c r="S2144" s="254"/>
      <c r="T2144" s="252">
        <f t="shared" si="23"/>
        <v>40800</v>
      </c>
      <c r="U2144" s="253"/>
      <c r="V2144" s="255"/>
    </row>
    <row r="2145" spans="1:22" x14ac:dyDescent="0.3">
      <c r="A2145" s="247" t="s">
        <v>228</v>
      </c>
      <c r="B2145" s="248"/>
      <c r="C2145" s="248"/>
      <c r="D2145" s="248"/>
      <c r="E2145" s="248"/>
      <c r="F2145" s="248"/>
      <c r="G2145" s="248"/>
      <c r="H2145" s="248"/>
      <c r="I2145" s="248"/>
      <c r="J2145" s="248"/>
      <c r="K2145" s="248"/>
      <c r="L2145" s="249"/>
      <c r="M2145" s="250" t="s">
        <v>133</v>
      </c>
      <c r="N2145" s="251"/>
      <c r="O2145" s="250">
        <v>5.5</v>
      </c>
      <c r="P2145" s="251"/>
      <c r="Q2145" s="252">
        <f>+Q2085</f>
        <v>6200</v>
      </c>
      <c r="R2145" s="253"/>
      <c r="S2145" s="254"/>
      <c r="T2145" s="252">
        <f>+Q2145*O2145</f>
        <v>34100</v>
      </c>
      <c r="U2145" s="253"/>
      <c r="V2145" s="255"/>
    </row>
    <row r="2146" spans="1:22" x14ac:dyDescent="0.3">
      <c r="A2146" s="247" t="s">
        <v>219</v>
      </c>
      <c r="B2146" s="248"/>
      <c r="C2146" s="248"/>
      <c r="D2146" s="248"/>
      <c r="E2146" s="248"/>
      <c r="F2146" s="248"/>
      <c r="G2146" s="248"/>
      <c r="H2146" s="248"/>
      <c r="I2146" s="248"/>
      <c r="J2146" s="248"/>
      <c r="K2146" s="248"/>
      <c r="L2146" s="249"/>
      <c r="M2146" s="250" t="s">
        <v>133</v>
      </c>
      <c r="N2146" s="251"/>
      <c r="O2146" s="250">
        <v>3</v>
      </c>
      <c r="P2146" s="251"/>
      <c r="Q2146" s="252">
        <f>+Q2086</f>
        <v>1215</v>
      </c>
      <c r="R2146" s="253"/>
      <c r="S2146" s="254"/>
      <c r="T2146" s="252">
        <f t="shared" ref="T2146:T2149" si="24">+Q2146*O2146</f>
        <v>3645</v>
      </c>
      <c r="U2146" s="253"/>
      <c r="V2146" s="255"/>
    </row>
    <row r="2147" spans="1:22" x14ac:dyDescent="0.3">
      <c r="A2147" s="247" t="s">
        <v>235</v>
      </c>
      <c r="B2147" s="248"/>
      <c r="C2147" s="248"/>
      <c r="D2147" s="248"/>
      <c r="E2147" s="248"/>
      <c r="F2147" s="248"/>
      <c r="G2147" s="248"/>
      <c r="H2147" s="248"/>
      <c r="I2147" s="248"/>
      <c r="J2147" s="248"/>
      <c r="K2147" s="248"/>
      <c r="L2147" s="249"/>
      <c r="M2147" s="250" t="s">
        <v>133</v>
      </c>
      <c r="N2147" s="251"/>
      <c r="O2147" s="250">
        <v>4.5</v>
      </c>
      <c r="P2147" s="251"/>
      <c r="Q2147" s="252">
        <f>+Q2087</f>
        <v>2200</v>
      </c>
      <c r="R2147" s="253"/>
      <c r="S2147" s="254"/>
      <c r="T2147" s="252">
        <f t="shared" si="24"/>
        <v>9900</v>
      </c>
      <c r="U2147" s="253"/>
      <c r="V2147" s="255"/>
    </row>
    <row r="2148" spans="1:22" x14ac:dyDescent="0.3">
      <c r="A2148" s="326" t="s">
        <v>237</v>
      </c>
      <c r="B2148" s="327"/>
      <c r="C2148" s="327"/>
      <c r="D2148" s="327"/>
      <c r="E2148" s="327"/>
      <c r="F2148" s="327"/>
      <c r="G2148" s="327"/>
      <c r="H2148" s="327"/>
      <c r="I2148" s="327"/>
      <c r="J2148" s="327"/>
      <c r="K2148" s="327"/>
      <c r="L2148" s="251"/>
      <c r="M2148" s="260" t="s">
        <v>166</v>
      </c>
      <c r="N2148" s="260"/>
      <c r="O2148" s="260">
        <v>1</v>
      </c>
      <c r="P2148" s="260"/>
      <c r="Q2148" s="252">
        <v>31200</v>
      </c>
      <c r="R2148" s="253"/>
      <c r="S2148" s="254"/>
      <c r="T2148" s="252">
        <f t="shared" si="24"/>
        <v>31200</v>
      </c>
      <c r="U2148" s="253"/>
      <c r="V2148" s="255"/>
    </row>
    <row r="2149" spans="1:22" x14ac:dyDescent="0.3">
      <c r="A2149" s="247" t="s">
        <v>192</v>
      </c>
      <c r="B2149" s="248"/>
      <c r="C2149" s="248"/>
      <c r="D2149" s="248"/>
      <c r="E2149" s="248"/>
      <c r="F2149" s="248"/>
      <c r="G2149" s="248"/>
      <c r="H2149" s="248"/>
      <c r="I2149" s="248"/>
      <c r="J2149" s="248"/>
      <c r="K2149" s="248"/>
      <c r="L2149" s="249"/>
      <c r="M2149" s="250" t="s">
        <v>53</v>
      </c>
      <c r="N2149" s="251"/>
      <c r="O2149" s="250">
        <v>4.0000000000000001E-3</v>
      </c>
      <c r="P2149" s="251"/>
      <c r="Q2149" s="252">
        <f>+Q2089</f>
        <v>417590</v>
      </c>
      <c r="R2149" s="253"/>
      <c r="S2149" s="254"/>
      <c r="T2149" s="252">
        <f t="shared" si="24"/>
        <v>1670.3600000000001</v>
      </c>
      <c r="U2149" s="253"/>
      <c r="V2149" s="255"/>
    </row>
    <row r="2150" spans="1:22" x14ac:dyDescent="0.3">
      <c r="A2150" s="237"/>
      <c r="B2150" s="238"/>
      <c r="C2150" s="238"/>
      <c r="D2150" s="238"/>
      <c r="E2150" s="238"/>
      <c r="F2150" s="238"/>
      <c r="G2150" s="238"/>
      <c r="H2150" s="238"/>
      <c r="I2150" s="238"/>
      <c r="J2150" s="238"/>
      <c r="K2150" s="238"/>
      <c r="L2150" s="238"/>
      <c r="M2150" s="238"/>
      <c r="N2150" s="238"/>
      <c r="O2150" s="238"/>
      <c r="P2150" s="238"/>
      <c r="Q2150" s="238"/>
      <c r="R2150" s="238"/>
      <c r="S2150" s="238"/>
      <c r="T2150" s="235">
        <f>+SUM(T2142:V2149)</f>
        <v>127114.06</v>
      </c>
      <c r="U2150" s="235"/>
      <c r="V2150" s="236"/>
    </row>
    <row r="2151" spans="1:22" x14ac:dyDescent="0.3">
      <c r="A2151" s="15"/>
      <c r="B2151" s="16"/>
      <c r="C2151" s="16"/>
      <c r="D2151" s="16"/>
      <c r="E2151" s="16"/>
      <c r="F2151" s="16"/>
      <c r="G2151" s="16"/>
      <c r="H2151" s="16"/>
      <c r="I2151" s="16"/>
      <c r="J2151" s="16"/>
      <c r="K2151" s="16"/>
      <c r="L2151" s="16"/>
      <c r="M2151" s="16"/>
      <c r="N2151" s="16"/>
      <c r="O2151" s="16"/>
      <c r="P2151" s="16"/>
      <c r="Q2151" s="16"/>
      <c r="R2151" s="16"/>
      <c r="S2151" s="14"/>
      <c r="T2151" s="36"/>
      <c r="U2151" s="36"/>
      <c r="V2151" s="37"/>
    </row>
    <row r="2152" spans="1:22" x14ac:dyDescent="0.3">
      <c r="A2152" s="243" t="s">
        <v>25</v>
      </c>
      <c r="B2152" s="244"/>
      <c r="C2152" s="244"/>
      <c r="D2152" s="244"/>
      <c r="E2152" s="244"/>
      <c r="F2152" s="244"/>
      <c r="G2152" s="244"/>
      <c r="H2152" s="244"/>
      <c r="I2152" s="244"/>
      <c r="J2152" s="244"/>
      <c r="K2152" s="244"/>
      <c r="L2152" s="244"/>
      <c r="M2152" s="244"/>
      <c r="N2152" s="244"/>
      <c r="O2152" s="244"/>
      <c r="P2152" s="244"/>
      <c r="Q2152" s="244"/>
      <c r="R2152" s="244"/>
      <c r="S2152" s="244"/>
      <c r="T2152" s="244"/>
      <c r="U2152" s="244"/>
      <c r="V2152" s="245"/>
    </row>
    <row r="2153" spans="1:22" x14ac:dyDescent="0.3">
      <c r="A2153" s="233" t="s">
        <v>26</v>
      </c>
      <c r="B2153" s="234"/>
      <c r="C2153" s="234"/>
      <c r="D2153" s="234"/>
      <c r="E2153" s="234"/>
      <c r="F2153" s="234"/>
      <c r="G2153" s="234"/>
      <c r="H2153" s="234"/>
      <c r="I2153" s="234"/>
      <c r="J2153" s="234"/>
      <c r="K2153" s="234" t="s">
        <v>27</v>
      </c>
      <c r="L2153" s="234"/>
      <c r="M2153" s="234" t="s">
        <v>28</v>
      </c>
      <c r="N2153" s="234"/>
      <c r="O2153" s="234" t="s">
        <v>29</v>
      </c>
      <c r="P2153" s="234"/>
      <c r="Q2153" s="234"/>
      <c r="R2153" s="234" t="s">
        <v>30</v>
      </c>
      <c r="S2153" s="234"/>
      <c r="T2153" s="235" t="s">
        <v>20</v>
      </c>
      <c r="U2153" s="235"/>
      <c r="V2153" s="236"/>
    </row>
    <row r="2154" spans="1:22" x14ac:dyDescent="0.3">
      <c r="A2154" s="233"/>
      <c r="B2154" s="234"/>
      <c r="C2154" s="234"/>
      <c r="D2154" s="234"/>
      <c r="E2154" s="234"/>
      <c r="F2154" s="234"/>
      <c r="G2154" s="234"/>
      <c r="H2154" s="234"/>
      <c r="I2154" s="234"/>
      <c r="J2154" s="234"/>
      <c r="K2154" s="234"/>
      <c r="L2154" s="234"/>
      <c r="M2154" s="234"/>
      <c r="N2154" s="234"/>
      <c r="O2154" s="234"/>
      <c r="P2154" s="234"/>
      <c r="Q2154" s="234"/>
      <c r="R2154" s="234"/>
      <c r="S2154" s="234"/>
      <c r="T2154" s="235"/>
      <c r="U2154" s="235"/>
      <c r="V2154" s="236"/>
    </row>
    <row r="2155" spans="1:22" x14ac:dyDescent="0.3">
      <c r="A2155" s="233"/>
      <c r="B2155" s="234"/>
      <c r="C2155" s="234"/>
      <c r="D2155" s="234"/>
      <c r="E2155" s="234"/>
      <c r="F2155" s="234"/>
      <c r="G2155" s="234"/>
      <c r="H2155" s="234"/>
      <c r="I2155" s="234"/>
      <c r="J2155" s="234"/>
      <c r="K2155" s="234"/>
      <c r="L2155" s="234"/>
      <c r="M2155" s="234"/>
      <c r="N2155" s="234"/>
      <c r="O2155" s="234"/>
      <c r="P2155" s="234"/>
      <c r="Q2155" s="234"/>
      <c r="R2155" s="234"/>
      <c r="S2155" s="234"/>
      <c r="T2155" s="235"/>
      <c r="U2155" s="235"/>
      <c r="V2155" s="236"/>
    </row>
    <row r="2156" spans="1:22" x14ac:dyDescent="0.3">
      <c r="A2156" s="233"/>
      <c r="B2156" s="234"/>
      <c r="C2156" s="234"/>
      <c r="D2156" s="234"/>
      <c r="E2156" s="234"/>
      <c r="F2156" s="234"/>
      <c r="G2156" s="234"/>
      <c r="H2156" s="234"/>
      <c r="I2156" s="234"/>
      <c r="J2156" s="234"/>
      <c r="K2156" s="234"/>
      <c r="L2156" s="234"/>
      <c r="M2156" s="234"/>
      <c r="N2156" s="234"/>
      <c r="O2156" s="234"/>
      <c r="P2156" s="234"/>
      <c r="Q2156" s="234"/>
      <c r="R2156" s="234"/>
      <c r="S2156" s="234"/>
      <c r="T2156" s="235"/>
      <c r="U2156" s="235"/>
      <c r="V2156" s="236"/>
    </row>
    <row r="2157" spans="1:22" x14ac:dyDescent="0.3">
      <c r="A2157" s="237" t="s">
        <v>21</v>
      </c>
      <c r="B2157" s="238"/>
      <c r="C2157" s="238"/>
      <c r="D2157" s="238"/>
      <c r="E2157" s="238"/>
      <c r="F2157" s="238"/>
      <c r="G2157" s="238"/>
      <c r="H2157" s="238"/>
      <c r="I2157" s="238"/>
      <c r="J2157" s="238"/>
      <c r="K2157" s="238"/>
      <c r="L2157" s="238"/>
      <c r="M2157" s="238"/>
      <c r="N2157" s="238"/>
      <c r="O2157" s="238"/>
      <c r="P2157" s="238"/>
      <c r="Q2157" s="238"/>
      <c r="R2157" s="238"/>
      <c r="S2157" s="238"/>
      <c r="T2157" s="235">
        <f>+T2154</f>
        <v>0</v>
      </c>
      <c r="U2157" s="235"/>
      <c r="V2157" s="236"/>
    </row>
    <row r="2158" spans="1:22" x14ac:dyDescent="0.3">
      <c r="A2158" s="12"/>
      <c r="B2158" s="13"/>
      <c r="C2158" s="13"/>
      <c r="D2158" s="13"/>
      <c r="E2158" s="13"/>
      <c r="F2158" s="13"/>
      <c r="G2158" s="13"/>
      <c r="H2158" s="13"/>
      <c r="I2158" s="13"/>
      <c r="J2158" s="13"/>
      <c r="K2158" s="13"/>
      <c r="L2158" s="13"/>
      <c r="M2158" s="13"/>
      <c r="N2158" s="13"/>
      <c r="O2158" s="13"/>
      <c r="P2158" s="13"/>
      <c r="Q2158" s="13"/>
      <c r="R2158" s="13"/>
      <c r="S2158" s="14"/>
      <c r="T2158" s="36"/>
      <c r="U2158" s="36"/>
      <c r="V2158" s="37"/>
    </row>
    <row r="2159" spans="1:22" x14ac:dyDescent="0.3">
      <c r="A2159" s="243" t="s">
        <v>31</v>
      </c>
      <c r="B2159" s="244"/>
      <c r="C2159" s="244"/>
      <c r="D2159" s="244"/>
      <c r="E2159" s="244"/>
      <c r="F2159" s="244"/>
      <c r="G2159" s="244"/>
      <c r="H2159" s="244"/>
      <c r="I2159" s="244"/>
      <c r="J2159" s="244"/>
      <c r="K2159" s="244"/>
      <c r="L2159" s="244"/>
      <c r="M2159" s="244"/>
      <c r="N2159" s="244"/>
      <c r="O2159" s="244"/>
      <c r="P2159" s="244"/>
      <c r="Q2159" s="244"/>
      <c r="R2159" s="244"/>
      <c r="S2159" s="244"/>
      <c r="T2159" s="244"/>
      <c r="U2159" s="244"/>
      <c r="V2159" s="245"/>
    </row>
    <row r="2160" spans="1:22" x14ac:dyDescent="0.3">
      <c r="A2160" s="233" t="s">
        <v>32</v>
      </c>
      <c r="B2160" s="234"/>
      <c r="C2160" s="234"/>
      <c r="D2160" s="234"/>
      <c r="E2160" s="234"/>
      <c r="F2160" s="234"/>
      <c r="G2160" s="234"/>
      <c r="H2160" s="234"/>
      <c r="I2160" s="234"/>
      <c r="J2160" s="234" t="s">
        <v>33</v>
      </c>
      <c r="K2160" s="234"/>
      <c r="L2160" s="234" t="s">
        <v>34</v>
      </c>
      <c r="M2160" s="234"/>
      <c r="N2160" s="234" t="s">
        <v>54</v>
      </c>
      <c r="O2160" s="234"/>
      <c r="P2160" s="234"/>
      <c r="Q2160" s="234" t="s">
        <v>19</v>
      </c>
      <c r="R2160" s="234"/>
      <c r="S2160" s="234"/>
      <c r="T2160" s="235" t="s">
        <v>20</v>
      </c>
      <c r="U2160" s="235"/>
      <c r="V2160" s="236"/>
    </row>
    <row r="2161" spans="1:25" x14ac:dyDescent="0.3">
      <c r="A2161" s="233" t="s">
        <v>42</v>
      </c>
      <c r="B2161" s="234"/>
      <c r="C2161" s="234"/>
      <c r="D2161" s="234"/>
      <c r="E2161" s="234"/>
      <c r="F2161" s="234"/>
      <c r="G2161" s="234"/>
      <c r="H2161" s="234"/>
      <c r="I2161" s="234"/>
      <c r="J2161" s="246">
        <v>171314.64448972844</v>
      </c>
      <c r="K2161" s="246"/>
      <c r="L2161" s="234">
        <v>1.8157000000000001</v>
      </c>
      <c r="M2161" s="234"/>
      <c r="N2161" s="235">
        <v>38882</v>
      </c>
      <c r="O2161" s="235"/>
      <c r="P2161" s="235"/>
      <c r="Q2161" s="234">
        <v>0.3</v>
      </c>
      <c r="R2161" s="234"/>
      <c r="S2161" s="234"/>
      <c r="T2161" s="235">
        <f>+Q2161*N2161</f>
        <v>11664.6</v>
      </c>
      <c r="U2161" s="235"/>
      <c r="V2161" s="236"/>
    </row>
    <row r="2162" spans="1:25" x14ac:dyDescent="0.3">
      <c r="A2162" s="233"/>
      <c r="B2162" s="234"/>
      <c r="C2162" s="234"/>
      <c r="D2162" s="234"/>
      <c r="E2162" s="234"/>
      <c r="F2162" s="234"/>
      <c r="G2162" s="234"/>
      <c r="H2162" s="234"/>
      <c r="I2162" s="234"/>
      <c r="J2162" s="234"/>
      <c r="K2162" s="234"/>
      <c r="L2162" s="234"/>
      <c r="M2162" s="234"/>
      <c r="N2162" s="234"/>
      <c r="O2162" s="234"/>
      <c r="P2162" s="234"/>
      <c r="Q2162" s="234"/>
      <c r="R2162" s="234"/>
      <c r="S2162" s="234"/>
      <c r="T2162" s="235"/>
      <c r="U2162" s="235"/>
      <c r="V2162" s="236"/>
    </row>
    <row r="2163" spans="1:25" x14ac:dyDescent="0.3">
      <c r="A2163" s="233"/>
      <c r="B2163" s="234"/>
      <c r="C2163" s="234"/>
      <c r="D2163" s="234"/>
      <c r="E2163" s="234"/>
      <c r="F2163" s="234"/>
      <c r="G2163" s="234"/>
      <c r="H2163" s="234"/>
      <c r="I2163" s="234"/>
      <c r="J2163" s="234"/>
      <c r="K2163" s="234"/>
      <c r="L2163" s="234"/>
      <c r="M2163" s="234"/>
      <c r="N2163" s="234"/>
      <c r="O2163" s="234"/>
      <c r="P2163" s="234"/>
      <c r="Q2163" s="234"/>
      <c r="R2163" s="234"/>
      <c r="S2163" s="234"/>
      <c r="T2163" s="235"/>
      <c r="U2163" s="235"/>
      <c r="V2163" s="236"/>
    </row>
    <row r="2164" spans="1:25" x14ac:dyDescent="0.3">
      <c r="A2164" s="237" t="s">
        <v>21</v>
      </c>
      <c r="B2164" s="238"/>
      <c r="C2164" s="238"/>
      <c r="D2164" s="238"/>
      <c r="E2164" s="238"/>
      <c r="F2164" s="238"/>
      <c r="G2164" s="238"/>
      <c r="H2164" s="238"/>
      <c r="I2164" s="238"/>
      <c r="J2164" s="238"/>
      <c r="K2164" s="238"/>
      <c r="L2164" s="238"/>
      <c r="M2164" s="238"/>
      <c r="N2164" s="238"/>
      <c r="O2164" s="238"/>
      <c r="P2164" s="238"/>
      <c r="Q2164" s="238"/>
      <c r="R2164" s="238"/>
      <c r="S2164" s="238"/>
      <c r="T2164" s="235">
        <f>+T2161</f>
        <v>11664.6</v>
      </c>
      <c r="U2164" s="235"/>
      <c r="V2164" s="236"/>
    </row>
    <row r="2165" spans="1:25" ht="14.5" x14ac:dyDescent="0.35">
      <c r="A2165" s="239" t="s">
        <v>35</v>
      </c>
      <c r="B2165" s="240"/>
      <c r="C2165" s="240"/>
      <c r="D2165" s="240"/>
      <c r="E2165" s="240"/>
      <c r="F2165" s="240"/>
      <c r="G2165" s="240"/>
      <c r="H2165" s="240"/>
      <c r="I2165" s="240"/>
      <c r="J2165" s="240"/>
      <c r="K2165" s="240"/>
      <c r="L2165" s="240"/>
      <c r="M2165" s="240"/>
      <c r="N2165" s="240"/>
      <c r="O2165" s="240"/>
      <c r="P2165" s="240"/>
      <c r="Q2165" s="240"/>
      <c r="R2165" s="240"/>
      <c r="S2165" s="240"/>
      <c r="T2165" s="241">
        <f>ROUND(T2164+T2157+T2150+T2138,0)</f>
        <v>139129</v>
      </c>
      <c r="U2165" s="241"/>
      <c r="V2165" s="242"/>
    </row>
    <row r="2166" spans="1:25" ht="14.5" x14ac:dyDescent="0.35">
      <c r="A2166" s="19" t="s">
        <v>36</v>
      </c>
      <c r="B2166" s="44">
        <f>+'CARGA PRESTACIONAL'!$E$40</f>
        <v>0.26950000000000002</v>
      </c>
      <c r="C2166" s="20"/>
      <c r="D2166" s="21"/>
      <c r="E2166" s="22"/>
      <c r="F2166" s="20"/>
      <c r="G2166" s="20"/>
      <c r="H2166" s="20"/>
      <c r="I2166" s="20"/>
      <c r="J2166" s="20"/>
      <c r="K2166" s="20"/>
      <c r="L2166" s="20"/>
      <c r="M2166" s="21"/>
      <c r="N2166" s="23"/>
      <c r="O2166" s="23"/>
      <c r="P2166" s="23"/>
      <c r="Q2166" s="23"/>
      <c r="R2166" s="23"/>
      <c r="S2166" s="23" t="s">
        <v>37</v>
      </c>
      <c r="T2166" s="241">
        <f>+T2165*B2166</f>
        <v>37495.265500000001</v>
      </c>
      <c r="U2166" s="241"/>
      <c r="V2166" s="242"/>
    </row>
    <row r="2167" spans="1:25" ht="14.5" x14ac:dyDescent="0.35">
      <c r="A2167" s="226" t="s">
        <v>38</v>
      </c>
      <c r="B2167" s="227"/>
      <c r="C2167" s="227"/>
      <c r="D2167" s="227"/>
      <c r="E2167" s="227"/>
      <c r="F2167" s="227"/>
      <c r="G2167" s="227"/>
      <c r="H2167" s="227"/>
      <c r="I2167" s="227"/>
      <c r="J2167" s="227"/>
      <c r="K2167" s="227"/>
      <c r="L2167" s="227"/>
      <c r="M2167" s="227"/>
      <c r="N2167" s="227"/>
      <c r="O2167" s="227"/>
      <c r="P2167" s="227"/>
      <c r="Q2167" s="227"/>
      <c r="R2167" s="227"/>
      <c r="S2167" s="227"/>
      <c r="T2167" s="228">
        <f>+T2166+T2165</f>
        <v>176624.26550000001</v>
      </c>
      <c r="U2167" s="228"/>
      <c r="V2167" s="229"/>
    </row>
    <row r="2168" spans="1:25" ht="14.5" x14ac:dyDescent="0.35">
      <c r="A2168" s="226" t="s">
        <v>39</v>
      </c>
      <c r="B2168" s="227"/>
      <c r="C2168" s="227"/>
      <c r="D2168" s="227"/>
      <c r="E2168" s="227"/>
      <c r="F2168" s="227"/>
      <c r="G2168" s="227"/>
      <c r="H2168" s="227"/>
      <c r="I2168" s="227"/>
      <c r="J2168" s="227"/>
      <c r="K2168" s="227"/>
      <c r="L2168" s="227"/>
      <c r="M2168" s="227"/>
      <c r="N2168" s="227"/>
      <c r="O2168" s="227"/>
      <c r="P2168" s="227"/>
      <c r="Q2168" s="227"/>
      <c r="R2168" s="227"/>
      <c r="S2168" s="227"/>
      <c r="T2168" s="228">
        <f>ROUND(T2167*T2131,0)</f>
        <v>176624</v>
      </c>
      <c r="U2168" s="228"/>
      <c r="V2168" s="229"/>
    </row>
    <row r="2169" spans="1:25" ht="14.5" x14ac:dyDescent="0.35">
      <c r="A2169" s="24"/>
      <c r="B2169" s="52"/>
      <c r="C2169" s="52"/>
      <c r="D2169" s="52"/>
      <c r="E2169" s="52"/>
      <c r="F2169" s="52"/>
      <c r="G2169" s="52"/>
      <c r="H2169" s="52"/>
      <c r="I2169" s="52"/>
      <c r="J2169" s="52"/>
      <c r="K2169" s="52"/>
      <c r="L2169" s="52"/>
      <c r="M2169" s="52"/>
      <c r="N2169" s="52"/>
      <c r="O2169" s="52"/>
      <c r="P2169" s="52"/>
      <c r="Q2169" s="52"/>
      <c r="R2169" s="52"/>
      <c r="S2169" s="52"/>
      <c r="T2169" s="53"/>
      <c r="U2169" s="53"/>
      <c r="V2169" s="38"/>
    </row>
    <row r="2170" spans="1:25" ht="24" customHeight="1" x14ac:dyDescent="0.3">
      <c r="A2170" s="230" t="s">
        <v>348</v>
      </c>
      <c r="B2170" s="231"/>
      <c r="C2170" s="231"/>
      <c r="D2170" s="231"/>
      <c r="E2170" s="231"/>
      <c r="F2170" s="231"/>
      <c r="G2170" s="231"/>
      <c r="H2170" s="231"/>
      <c r="I2170" s="231"/>
      <c r="J2170" s="231"/>
      <c r="K2170" s="231"/>
      <c r="L2170" s="231"/>
      <c r="M2170" s="231"/>
      <c r="N2170" s="231"/>
      <c r="O2170" s="231"/>
      <c r="P2170" s="231"/>
      <c r="Q2170" s="231"/>
      <c r="R2170" s="231"/>
      <c r="S2170" s="231"/>
      <c r="T2170" s="231"/>
      <c r="U2170" s="231"/>
      <c r="V2170" s="232"/>
      <c r="W2170" s="7"/>
      <c r="X2170" s="7"/>
      <c r="Y2170" s="46"/>
    </row>
    <row r="2171" spans="1:25" x14ac:dyDescent="0.3">
      <c r="A2171" s="25"/>
      <c r="B2171" s="26"/>
      <c r="C2171" s="26"/>
      <c r="D2171" s="26"/>
      <c r="E2171" s="26"/>
      <c r="F2171" s="26"/>
      <c r="G2171" s="26"/>
      <c r="H2171" s="26"/>
      <c r="I2171" s="26"/>
      <c r="J2171" s="26"/>
      <c r="K2171" s="26"/>
      <c r="L2171" s="26"/>
      <c r="M2171" s="26"/>
      <c r="N2171" s="26"/>
      <c r="O2171" s="26"/>
      <c r="P2171" s="26"/>
      <c r="Q2171" s="26"/>
      <c r="R2171" s="26"/>
      <c r="S2171" s="27"/>
      <c r="T2171" s="54"/>
      <c r="U2171" s="54"/>
      <c r="V2171" s="40"/>
      <c r="W2171" s="7"/>
      <c r="X2171" s="7"/>
      <c r="Y2171" s="7"/>
    </row>
    <row r="2172" spans="1:25" ht="22.5" customHeight="1" x14ac:dyDescent="0.3">
      <c r="A2172" s="25"/>
      <c r="B2172" s="26"/>
      <c r="C2172" s="26"/>
      <c r="D2172" s="55"/>
      <c r="E2172" s="28" t="s">
        <v>40</v>
      </c>
      <c r="F2172" s="29"/>
      <c r="G2172" s="29"/>
      <c r="H2172" s="29"/>
      <c r="I2172" s="29"/>
      <c r="J2172" s="29"/>
      <c r="K2172" s="29"/>
      <c r="L2172" s="29"/>
      <c r="M2172" s="30"/>
      <c r="N2172" s="56"/>
      <c r="O2172" s="56"/>
      <c r="P2172" s="26"/>
      <c r="Q2172" s="26"/>
      <c r="R2172" s="26"/>
      <c r="S2172" s="27"/>
      <c r="T2172" s="54"/>
      <c r="U2172" s="54"/>
      <c r="V2172" s="40"/>
      <c r="W2172" s="7"/>
      <c r="X2172" s="7"/>
      <c r="Y2172" s="47"/>
    </row>
    <row r="2173" spans="1:25" x14ac:dyDescent="0.3">
      <c r="A2173" s="25"/>
      <c r="B2173" s="26"/>
      <c r="C2173" s="26"/>
      <c r="D2173" s="55"/>
      <c r="E2173" s="57"/>
      <c r="F2173" s="58"/>
      <c r="G2173" s="156" t="s">
        <v>344</v>
      </c>
      <c r="H2173" s="156"/>
      <c r="I2173" s="156"/>
      <c r="J2173" s="156"/>
      <c r="K2173" s="58"/>
      <c r="L2173" s="58"/>
      <c r="M2173" s="56"/>
      <c r="N2173" s="56"/>
      <c r="O2173" s="56"/>
      <c r="P2173" s="26"/>
      <c r="Q2173" s="26"/>
      <c r="R2173" s="26"/>
      <c r="S2173" s="27"/>
      <c r="T2173" s="54"/>
      <c r="U2173" s="54"/>
      <c r="V2173" s="40"/>
      <c r="W2173" s="7"/>
      <c r="X2173" s="7"/>
      <c r="Y2173" s="7"/>
    </row>
    <row r="2174" spans="1:25" x14ac:dyDescent="0.3">
      <c r="A2174" s="25"/>
      <c r="B2174" s="26"/>
      <c r="C2174" s="26"/>
      <c r="D2174" s="26"/>
      <c r="E2174" s="225" t="s">
        <v>349</v>
      </c>
      <c r="F2174" s="225"/>
      <c r="G2174" s="225"/>
      <c r="H2174" s="225"/>
      <c r="I2174" s="225"/>
      <c r="J2174" s="225"/>
      <c r="K2174" s="225"/>
      <c r="L2174" s="225"/>
      <c r="M2174" s="225"/>
      <c r="N2174" s="31"/>
      <c r="O2174" s="31"/>
      <c r="P2174" s="26"/>
      <c r="Q2174" s="26"/>
      <c r="R2174" s="26"/>
      <c r="S2174" s="27"/>
      <c r="T2174" s="54"/>
      <c r="U2174" s="54"/>
      <c r="V2174" s="40"/>
      <c r="W2174" s="7"/>
      <c r="X2174" s="7"/>
      <c r="Y2174" s="7"/>
    </row>
    <row r="2175" spans="1:25" ht="13.5" thickBot="1" x14ac:dyDescent="0.35">
      <c r="A2175" s="59"/>
      <c r="B2175" s="60"/>
      <c r="C2175" s="32"/>
      <c r="D2175" s="32"/>
      <c r="E2175" s="32"/>
      <c r="F2175" s="61"/>
      <c r="G2175" s="61"/>
      <c r="H2175" s="61"/>
      <c r="I2175" s="61"/>
      <c r="J2175" s="61"/>
      <c r="K2175" s="61"/>
      <c r="L2175" s="32"/>
      <c r="M2175" s="32"/>
      <c r="N2175" s="32"/>
      <c r="O2175" s="32"/>
      <c r="P2175" s="32"/>
      <c r="Q2175" s="32"/>
      <c r="R2175" s="32"/>
      <c r="S2175" s="32"/>
      <c r="T2175" s="62"/>
      <c r="U2175" s="62"/>
      <c r="V2175" s="42"/>
    </row>
    <row r="2176" spans="1:25" ht="13.5" thickBot="1" x14ac:dyDescent="0.35"/>
    <row r="2177" spans="1:22" ht="24" customHeight="1" x14ac:dyDescent="0.3">
      <c r="A2177" s="280"/>
      <c r="B2177" s="281"/>
      <c r="C2177" s="281"/>
      <c r="D2177" s="282"/>
      <c r="E2177" s="289" t="s">
        <v>0</v>
      </c>
      <c r="F2177" s="290"/>
      <c r="G2177" s="290"/>
      <c r="H2177" s="290"/>
      <c r="I2177" s="290"/>
      <c r="J2177" s="290"/>
      <c r="K2177" s="290"/>
      <c r="L2177" s="290"/>
      <c r="M2177" s="290"/>
      <c r="N2177" s="290"/>
      <c r="O2177" s="290"/>
      <c r="P2177" s="290"/>
      <c r="Q2177" s="290"/>
      <c r="R2177" s="290"/>
      <c r="S2177" s="291"/>
      <c r="T2177" s="295" t="s">
        <v>41</v>
      </c>
      <c r="U2177" s="296"/>
      <c r="V2177" s="297"/>
    </row>
    <row r="2178" spans="1:22" ht="13.5" thickBot="1" x14ac:dyDescent="0.35">
      <c r="A2178" s="283"/>
      <c r="B2178" s="284"/>
      <c r="C2178" s="284"/>
      <c r="D2178" s="285"/>
      <c r="E2178" s="292"/>
      <c r="F2178" s="293"/>
      <c r="G2178" s="293"/>
      <c r="H2178" s="293"/>
      <c r="I2178" s="293"/>
      <c r="J2178" s="293"/>
      <c r="K2178" s="293"/>
      <c r="L2178" s="293"/>
      <c r="M2178" s="293"/>
      <c r="N2178" s="293"/>
      <c r="O2178" s="293"/>
      <c r="P2178" s="293"/>
      <c r="Q2178" s="293"/>
      <c r="R2178" s="293"/>
      <c r="S2178" s="294"/>
      <c r="T2178" s="298"/>
      <c r="U2178" s="299"/>
      <c r="V2178" s="300"/>
    </row>
    <row r="2179" spans="1:22" ht="15" thickBot="1" x14ac:dyDescent="0.4">
      <c r="A2179" s="283"/>
      <c r="B2179" s="284"/>
      <c r="C2179" s="284"/>
      <c r="D2179" s="285"/>
      <c r="E2179" s="301"/>
      <c r="F2179" s="302"/>
      <c r="G2179" s="302"/>
      <c r="H2179" s="302"/>
      <c r="I2179" s="302"/>
      <c r="J2179" s="302"/>
      <c r="K2179" s="302"/>
      <c r="L2179" s="302"/>
      <c r="M2179" s="302"/>
      <c r="N2179" s="302"/>
      <c r="O2179" s="302"/>
      <c r="P2179" s="302"/>
      <c r="Q2179" s="302"/>
      <c r="R2179" s="302"/>
      <c r="S2179" s="302"/>
      <c r="T2179" s="302"/>
      <c r="U2179" s="302"/>
      <c r="V2179" s="303"/>
    </row>
    <row r="2180" spans="1:22" ht="15" thickBot="1" x14ac:dyDescent="0.35">
      <c r="A2180" s="283"/>
      <c r="B2180" s="284"/>
      <c r="C2180" s="284"/>
      <c r="D2180" s="285"/>
      <c r="E2180" s="304" t="s">
        <v>360</v>
      </c>
      <c r="F2180" s="305"/>
      <c r="G2180" s="305"/>
      <c r="H2180" s="305"/>
      <c r="I2180" s="305"/>
      <c r="J2180" s="305"/>
      <c r="K2180" s="305"/>
      <c r="L2180" s="305"/>
      <c r="M2180" s="305"/>
      <c r="N2180" s="305"/>
      <c r="O2180" s="305"/>
      <c r="P2180" s="305"/>
      <c r="Q2180" s="305"/>
      <c r="R2180" s="305"/>
      <c r="S2180" s="305"/>
      <c r="T2180" s="305"/>
      <c r="U2180" s="305"/>
      <c r="V2180" s="306"/>
    </row>
    <row r="2181" spans="1:22" ht="15" thickBot="1" x14ac:dyDescent="0.35">
      <c r="A2181" s="286"/>
      <c r="B2181" s="287"/>
      <c r="C2181" s="287"/>
      <c r="D2181" s="288"/>
      <c r="E2181" s="307"/>
      <c r="F2181" s="308"/>
      <c r="G2181" s="308"/>
      <c r="H2181" s="308"/>
      <c r="I2181" s="308"/>
      <c r="J2181" s="308"/>
      <c r="K2181" s="308"/>
      <c r="L2181" s="308"/>
      <c r="M2181" s="308"/>
      <c r="N2181" s="308"/>
      <c r="O2181" s="308"/>
      <c r="P2181" s="308"/>
      <c r="Q2181" s="308"/>
      <c r="R2181" s="308"/>
      <c r="S2181" s="308"/>
      <c r="T2181" s="308"/>
      <c r="U2181" s="308"/>
      <c r="V2181" s="309"/>
    </row>
    <row r="2182" spans="1:22" ht="14.5" x14ac:dyDescent="0.35">
      <c r="A2182" s="310" t="s">
        <v>1</v>
      </c>
      <c r="B2182" s="311"/>
      <c r="C2182" s="311"/>
      <c r="D2182" s="311"/>
      <c r="E2182" s="311"/>
      <c r="F2182" s="311"/>
      <c r="G2182" s="311"/>
      <c r="H2182" s="311"/>
      <c r="I2182" s="311"/>
      <c r="J2182" s="311"/>
      <c r="K2182" s="311"/>
      <c r="L2182" s="311"/>
      <c r="M2182" s="311"/>
      <c r="N2182" s="311"/>
      <c r="O2182" s="311"/>
      <c r="P2182" s="311"/>
      <c r="Q2182" s="311"/>
      <c r="R2182" s="311"/>
      <c r="S2182" s="311"/>
      <c r="T2182" s="311"/>
      <c r="U2182" s="311"/>
      <c r="V2182" s="312"/>
    </row>
    <row r="2183" spans="1:22" x14ac:dyDescent="0.3">
      <c r="A2183" s="313" t="s">
        <v>2</v>
      </c>
      <c r="B2183" s="314"/>
      <c r="C2183" s="314"/>
      <c r="D2183" s="314"/>
      <c r="E2183" s="5" t="s">
        <v>3</v>
      </c>
      <c r="F2183" s="6"/>
      <c r="G2183" s="6"/>
      <c r="H2183" s="6"/>
      <c r="I2183" s="6"/>
      <c r="J2183" s="315" t="s">
        <v>4</v>
      </c>
      <c r="K2183" s="315"/>
      <c r="L2183" s="315"/>
      <c r="M2183" s="315"/>
      <c r="N2183" s="315"/>
      <c r="O2183" s="315"/>
      <c r="P2183" s="315" t="s">
        <v>5</v>
      </c>
      <c r="Q2183" s="315"/>
      <c r="R2183" s="315"/>
      <c r="S2183" s="315"/>
      <c r="T2183" s="315"/>
      <c r="U2183" s="315"/>
      <c r="V2183" s="316"/>
    </row>
    <row r="2184" spans="1:22" ht="36" customHeight="1" x14ac:dyDescent="0.3">
      <c r="A2184" s="317" t="s">
        <v>6</v>
      </c>
      <c r="B2184" s="318"/>
      <c r="C2184" s="318"/>
      <c r="D2184" s="319"/>
      <c r="E2184" s="320" t="s">
        <v>359</v>
      </c>
      <c r="F2184" s="320"/>
      <c r="G2184" s="320"/>
      <c r="H2184" s="320"/>
      <c r="I2184" s="320"/>
      <c r="J2184" s="320"/>
      <c r="K2184" s="320"/>
      <c r="L2184" s="320"/>
      <c r="M2184" s="320"/>
      <c r="N2184" s="320"/>
      <c r="O2184" s="320"/>
      <c r="P2184" s="320"/>
      <c r="Q2184" s="320"/>
      <c r="R2184" s="320"/>
      <c r="S2184" s="320"/>
      <c r="T2184" s="320"/>
      <c r="U2184" s="320"/>
      <c r="V2184" s="321"/>
    </row>
    <row r="2185" spans="1:22" x14ac:dyDescent="0.3">
      <c r="A2185" s="322" t="s">
        <v>7</v>
      </c>
      <c r="B2185" s="323"/>
      <c r="C2185" s="323"/>
      <c r="D2185" s="323"/>
      <c r="E2185" s="324"/>
      <c r="F2185" s="324"/>
      <c r="G2185" s="324"/>
      <c r="H2185" s="324"/>
      <c r="I2185" s="324"/>
      <c r="J2185" s="324"/>
      <c r="K2185" s="324"/>
      <c r="L2185" s="324"/>
      <c r="M2185" s="324"/>
      <c r="N2185" s="324"/>
      <c r="O2185" s="324"/>
      <c r="P2185" s="324"/>
      <c r="Q2185" s="324"/>
      <c r="R2185" s="324"/>
      <c r="S2185" s="324"/>
      <c r="T2185" s="324"/>
      <c r="U2185" s="324"/>
      <c r="V2185" s="325"/>
    </row>
    <row r="2186" spans="1:22" x14ac:dyDescent="0.3">
      <c r="A2186" s="322" t="s">
        <v>8</v>
      </c>
      <c r="B2186" s="323"/>
      <c r="C2186" s="323"/>
      <c r="D2186" s="323"/>
      <c r="E2186" s="324"/>
      <c r="F2186" s="324"/>
      <c r="G2186" s="324"/>
      <c r="H2186" s="324"/>
      <c r="I2186" s="324"/>
      <c r="J2186" s="324"/>
      <c r="K2186" s="324"/>
      <c r="L2186" s="324"/>
      <c r="M2186" s="324"/>
      <c r="N2186" s="324"/>
      <c r="O2186" s="324"/>
      <c r="P2186" s="324"/>
      <c r="Q2186" s="324"/>
      <c r="R2186" s="324"/>
      <c r="S2186" s="324"/>
      <c r="T2186" s="324"/>
      <c r="U2186" s="324"/>
      <c r="V2186" s="325"/>
    </row>
    <row r="2187" spans="1:22" x14ac:dyDescent="0.3">
      <c r="A2187" s="322" t="s">
        <v>9</v>
      </c>
      <c r="B2187" s="323"/>
      <c r="C2187" s="323"/>
      <c r="D2187" s="323"/>
      <c r="E2187" s="324"/>
      <c r="F2187" s="324"/>
      <c r="G2187" s="324"/>
      <c r="H2187" s="324"/>
      <c r="I2187" s="324"/>
      <c r="J2187" s="324"/>
      <c r="K2187" s="324"/>
      <c r="L2187" s="324"/>
      <c r="M2187" s="324"/>
      <c r="N2187" s="324"/>
      <c r="O2187" s="324"/>
      <c r="P2187" s="324"/>
      <c r="Q2187" s="324"/>
      <c r="R2187" s="324"/>
      <c r="S2187" s="324"/>
      <c r="T2187" s="324"/>
      <c r="U2187" s="324"/>
      <c r="V2187" s="325"/>
    </row>
    <row r="2188" spans="1:22" x14ac:dyDescent="0.3">
      <c r="A2188" s="9"/>
      <c r="B2188" s="10"/>
      <c r="C2188" s="10"/>
      <c r="D2188" s="48"/>
      <c r="E2188" s="48"/>
      <c r="F2188" s="48"/>
      <c r="G2188" s="48"/>
      <c r="H2188" s="48"/>
      <c r="I2188" s="48"/>
      <c r="J2188" s="48"/>
      <c r="K2188" s="48"/>
      <c r="L2188" s="48"/>
      <c r="M2188" s="48"/>
      <c r="N2188" s="48"/>
      <c r="O2188" s="48"/>
      <c r="P2188" s="48"/>
      <c r="Q2188" s="48"/>
      <c r="R2188" s="48"/>
      <c r="S2188" s="48"/>
      <c r="T2188" s="49"/>
      <c r="U2188" s="49"/>
      <c r="V2188" s="34"/>
    </row>
    <row r="2189" spans="1:22" ht="14.5" x14ac:dyDescent="0.35">
      <c r="A2189" s="263" t="s">
        <v>10</v>
      </c>
      <c r="B2189" s="264"/>
      <c r="C2189" s="264"/>
      <c r="D2189" s="264"/>
      <c r="E2189" s="264"/>
      <c r="F2189" s="264"/>
      <c r="G2189" s="264"/>
      <c r="H2189" s="264"/>
      <c r="I2189" s="264"/>
      <c r="J2189" s="264"/>
      <c r="K2189" s="264"/>
      <c r="L2189" s="264"/>
      <c r="M2189" s="264"/>
      <c r="N2189" s="264"/>
      <c r="O2189" s="264"/>
      <c r="P2189" s="264"/>
      <c r="Q2189" s="264"/>
      <c r="R2189" s="264"/>
      <c r="S2189" s="264"/>
      <c r="T2189" s="264"/>
      <c r="U2189" s="264"/>
      <c r="V2189" s="265"/>
    </row>
    <row r="2190" spans="1:22" x14ac:dyDescent="0.3">
      <c r="A2190" s="266" t="s">
        <v>11</v>
      </c>
      <c r="B2190" s="267"/>
      <c r="C2190" s="267" t="s">
        <v>12</v>
      </c>
      <c r="D2190" s="267"/>
      <c r="E2190" s="267"/>
      <c r="F2190" s="267"/>
      <c r="G2190" s="267"/>
      <c r="H2190" s="267"/>
      <c r="I2190" s="267"/>
      <c r="J2190" s="267"/>
      <c r="K2190" s="267"/>
      <c r="L2190" s="267"/>
      <c r="M2190" s="267"/>
      <c r="N2190" s="267"/>
      <c r="O2190" s="267"/>
      <c r="P2190" s="267"/>
      <c r="Q2190" s="267"/>
      <c r="R2190" s="267" t="s">
        <v>13</v>
      </c>
      <c r="S2190" s="267"/>
      <c r="T2190" s="268" t="s">
        <v>14</v>
      </c>
      <c r="U2190" s="268"/>
      <c r="V2190" s="269"/>
    </row>
    <row r="2191" spans="1:22" ht="14.5" x14ac:dyDescent="0.3">
      <c r="A2191" s="270">
        <v>39</v>
      </c>
      <c r="B2191" s="271"/>
      <c r="C2191" s="272" t="s">
        <v>238</v>
      </c>
      <c r="D2191" s="273"/>
      <c r="E2191" s="273"/>
      <c r="F2191" s="273"/>
      <c r="G2191" s="273"/>
      <c r="H2191" s="273"/>
      <c r="I2191" s="273"/>
      <c r="J2191" s="273"/>
      <c r="K2191" s="273"/>
      <c r="L2191" s="273"/>
      <c r="M2191" s="273"/>
      <c r="N2191" s="273"/>
      <c r="O2191" s="273"/>
      <c r="P2191" s="273"/>
      <c r="Q2191" s="273"/>
      <c r="R2191" s="274" t="s">
        <v>166</v>
      </c>
      <c r="S2191" s="274"/>
      <c r="T2191" s="275">
        <v>1</v>
      </c>
      <c r="U2191" s="275"/>
      <c r="V2191" s="276"/>
    </row>
    <row r="2192" spans="1:22" x14ac:dyDescent="0.3">
      <c r="A2192" s="11"/>
      <c r="B2192" s="50"/>
      <c r="C2192" s="50"/>
      <c r="D2192" s="50"/>
      <c r="E2192" s="50"/>
      <c r="F2192" s="50"/>
      <c r="G2192" s="50"/>
      <c r="H2192" s="50"/>
      <c r="I2192" s="50"/>
      <c r="J2192" s="50"/>
      <c r="K2192" s="50"/>
      <c r="L2192" s="50"/>
      <c r="M2192" s="50"/>
      <c r="N2192" s="50"/>
      <c r="O2192" s="50"/>
      <c r="P2192" s="50"/>
      <c r="Q2192" s="50"/>
      <c r="R2192" s="50"/>
      <c r="S2192" s="50"/>
      <c r="T2192" s="51"/>
      <c r="U2192" s="51"/>
      <c r="V2192" s="35"/>
    </row>
    <row r="2193" spans="1:22" x14ac:dyDescent="0.3">
      <c r="A2193" s="243" t="s">
        <v>15</v>
      </c>
      <c r="B2193" s="244"/>
      <c r="C2193" s="244"/>
      <c r="D2193" s="244"/>
      <c r="E2193" s="244"/>
      <c r="F2193" s="244"/>
      <c r="G2193" s="244"/>
      <c r="H2193" s="244"/>
      <c r="I2193" s="244"/>
      <c r="J2193" s="244"/>
      <c r="K2193" s="244"/>
      <c r="L2193" s="244"/>
      <c r="M2193" s="244"/>
      <c r="N2193" s="244"/>
      <c r="O2193" s="244"/>
      <c r="P2193" s="244"/>
      <c r="Q2193" s="244"/>
      <c r="R2193" s="244"/>
      <c r="S2193" s="244"/>
      <c r="T2193" s="244"/>
      <c r="U2193" s="244"/>
      <c r="V2193" s="245"/>
    </row>
    <row r="2194" spans="1:22" x14ac:dyDescent="0.3">
      <c r="A2194" s="233" t="s">
        <v>12</v>
      </c>
      <c r="B2194" s="234"/>
      <c r="C2194" s="234"/>
      <c r="D2194" s="234"/>
      <c r="E2194" s="234"/>
      <c r="F2194" s="234"/>
      <c r="G2194" s="234"/>
      <c r="H2194" s="234" t="s">
        <v>16</v>
      </c>
      <c r="I2194" s="234"/>
      <c r="J2194" s="234"/>
      <c r="K2194" s="234" t="s">
        <v>17</v>
      </c>
      <c r="L2194" s="234"/>
      <c r="M2194" s="234"/>
      <c r="N2194" s="234"/>
      <c r="O2194" s="234" t="s">
        <v>18</v>
      </c>
      <c r="P2194" s="234"/>
      <c r="Q2194" s="234"/>
      <c r="R2194" s="234" t="s">
        <v>19</v>
      </c>
      <c r="S2194" s="234"/>
      <c r="T2194" s="235" t="s">
        <v>20</v>
      </c>
      <c r="U2194" s="235"/>
      <c r="V2194" s="236"/>
    </row>
    <row r="2195" spans="1:22" x14ac:dyDescent="0.3">
      <c r="A2195" s="277" t="s">
        <v>120</v>
      </c>
      <c r="B2195" s="278"/>
      <c r="C2195" s="278"/>
      <c r="D2195" s="278"/>
      <c r="E2195" s="278"/>
      <c r="F2195" s="278"/>
      <c r="G2195" s="278"/>
      <c r="H2195" s="234"/>
      <c r="I2195" s="234"/>
      <c r="J2195" s="234"/>
      <c r="K2195" s="234"/>
      <c r="L2195" s="234"/>
      <c r="M2195" s="234"/>
      <c r="N2195" s="234"/>
      <c r="O2195" s="246"/>
      <c r="P2195" s="246"/>
      <c r="Q2195" s="246"/>
      <c r="R2195" s="279">
        <v>0.03</v>
      </c>
      <c r="S2195" s="258"/>
      <c r="T2195" s="235">
        <f>+T2221*R2195</f>
        <v>326.60880000000003</v>
      </c>
      <c r="U2195" s="235"/>
      <c r="V2195" s="236"/>
    </row>
    <row r="2196" spans="1:22" x14ac:dyDescent="0.3">
      <c r="A2196" s="256"/>
      <c r="B2196" s="257"/>
      <c r="C2196" s="257"/>
      <c r="D2196" s="257"/>
      <c r="E2196" s="257"/>
      <c r="F2196" s="257"/>
      <c r="G2196" s="257"/>
      <c r="H2196" s="234"/>
      <c r="I2196" s="234"/>
      <c r="J2196" s="234"/>
      <c r="K2196" s="234"/>
      <c r="L2196" s="234"/>
      <c r="M2196" s="234"/>
      <c r="N2196" s="234"/>
      <c r="O2196" s="246"/>
      <c r="P2196" s="246"/>
      <c r="Q2196" s="246"/>
      <c r="R2196" s="258"/>
      <c r="S2196" s="258"/>
      <c r="T2196" s="235"/>
      <c r="U2196" s="235"/>
      <c r="V2196" s="236"/>
    </row>
    <row r="2197" spans="1:22" x14ac:dyDescent="0.3">
      <c r="A2197" s="256"/>
      <c r="B2197" s="257"/>
      <c r="C2197" s="257"/>
      <c r="D2197" s="257"/>
      <c r="E2197" s="257"/>
      <c r="F2197" s="257"/>
      <c r="G2197" s="257"/>
      <c r="H2197" s="234"/>
      <c r="I2197" s="234"/>
      <c r="J2197" s="234"/>
      <c r="K2197" s="234"/>
      <c r="L2197" s="234"/>
      <c r="M2197" s="234"/>
      <c r="N2197" s="234"/>
      <c r="O2197" s="234"/>
      <c r="P2197" s="234"/>
      <c r="Q2197" s="234"/>
      <c r="R2197" s="234"/>
      <c r="S2197" s="234"/>
      <c r="T2197" s="235"/>
      <c r="U2197" s="235"/>
      <c r="V2197" s="236"/>
    </row>
    <row r="2198" spans="1:22" x14ac:dyDescent="0.3">
      <c r="A2198" s="237" t="s">
        <v>21</v>
      </c>
      <c r="B2198" s="238"/>
      <c r="C2198" s="238"/>
      <c r="D2198" s="238"/>
      <c r="E2198" s="238"/>
      <c r="F2198" s="238"/>
      <c r="G2198" s="238"/>
      <c r="H2198" s="238"/>
      <c r="I2198" s="238"/>
      <c r="J2198" s="238"/>
      <c r="K2198" s="238"/>
      <c r="L2198" s="238"/>
      <c r="M2198" s="238"/>
      <c r="N2198" s="238"/>
      <c r="O2198" s="238"/>
      <c r="P2198" s="238"/>
      <c r="Q2198" s="238"/>
      <c r="R2198" s="238"/>
      <c r="S2198" s="238"/>
      <c r="T2198" s="235">
        <f>+SUM(T2195:V2196)</f>
        <v>326.60880000000003</v>
      </c>
      <c r="U2198" s="235"/>
      <c r="V2198" s="236"/>
    </row>
    <row r="2199" spans="1:22" x14ac:dyDescent="0.3">
      <c r="A2199" s="12"/>
      <c r="B2199" s="13"/>
      <c r="C2199" s="13"/>
      <c r="D2199" s="13"/>
      <c r="E2199" s="13"/>
      <c r="F2199" s="13"/>
      <c r="G2199" s="13"/>
      <c r="H2199" s="13"/>
      <c r="I2199" s="13"/>
      <c r="J2199" s="13"/>
      <c r="K2199" s="13"/>
      <c r="L2199" s="13"/>
      <c r="M2199" s="13"/>
      <c r="N2199" s="13"/>
      <c r="O2199" s="13"/>
      <c r="P2199" s="13"/>
      <c r="Q2199" s="13"/>
      <c r="R2199" s="13"/>
      <c r="S2199" s="14"/>
      <c r="T2199" s="36"/>
      <c r="U2199" s="36"/>
      <c r="V2199" s="37"/>
    </row>
    <row r="2200" spans="1:22" x14ac:dyDescent="0.3">
      <c r="A2200" s="243" t="s">
        <v>22</v>
      </c>
      <c r="B2200" s="244"/>
      <c r="C2200" s="244"/>
      <c r="D2200" s="244"/>
      <c r="E2200" s="244"/>
      <c r="F2200" s="244"/>
      <c r="G2200" s="244"/>
      <c r="H2200" s="244"/>
      <c r="I2200" s="244"/>
      <c r="J2200" s="244"/>
      <c r="K2200" s="244"/>
      <c r="L2200" s="244"/>
      <c r="M2200" s="244"/>
      <c r="N2200" s="244"/>
      <c r="O2200" s="244"/>
      <c r="P2200" s="244"/>
      <c r="Q2200" s="244"/>
      <c r="R2200" s="244"/>
      <c r="S2200" s="244"/>
      <c r="T2200" s="244"/>
      <c r="U2200" s="244"/>
      <c r="V2200" s="245"/>
    </row>
    <row r="2201" spans="1:22" x14ac:dyDescent="0.3">
      <c r="A2201" s="259" t="s">
        <v>12</v>
      </c>
      <c r="B2201" s="260"/>
      <c r="C2201" s="260"/>
      <c r="D2201" s="260"/>
      <c r="E2201" s="260"/>
      <c r="F2201" s="260"/>
      <c r="G2201" s="260"/>
      <c r="H2201" s="260"/>
      <c r="I2201" s="260"/>
      <c r="J2201" s="260"/>
      <c r="K2201" s="260"/>
      <c r="L2201" s="260"/>
      <c r="M2201" s="260" t="s">
        <v>13</v>
      </c>
      <c r="N2201" s="260"/>
      <c r="O2201" s="260" t="s">
        <v>14</v>
      </c>
      <c r="P2201" s="260"/>
      <c r="Q2201" s="260" t="s">
        <v>23</v>
      </c>
      <c r="R2201" s="260"/>
      <c r="S2201" s="260"/>
      <c r="T2201" s="261" t="s">
        <v>24</v>
      </c>
      <c r="U2201" s="261"/>
      <c r="V2201" s="262"/>
    </row>
    <row r="2202" spans="1:22" x14ac:dyDescent="0.3">
      <c r="A2202" s="326" t="s">
        <v>136</v>
      </c>
      <c r="B2202" s="327"/>
      <c r="C2202" s="327"/>
      <c r="D2202" s="327"/>
      <c r="E2202" s="327"/>
      <c r="F2202" s="327"/>
      <c r="G2202" s="327"/>
      <c r="H2202" s="327"/>
      <c r="I2202" s="327"/>
      <c r="J2202" s="327"/>
      <c r="K2202" s="327"/>
      <c r="L2202" s="251"/>
      <c r="M2202" s="260" t="s">
        <v>164</v>
      </c>
      <c r="N2202" s="260"/>
      <c r="O2202" s="260">
        <v>3.0000000000000001E-3</v>
      </c>
      <c r="P2202" s="260"/>
      <c r="Q2202" s="252">
        <v>32900</v>
      </c>
      <c r="R2202" s="253"/>
      <c r="S2202" s="254"/>
      <c r="T2202" s="261">
        <f>+Q2202*O2202</f>
        <v>98.7</v>
      </c>
      <c r="U2202" s="261"/>
      <c r="V2202" s="262"/>
    </row>
    <row r="2203" spans="1:22" x14ac:dyDescent="0.3">
      <c r="A2203" s="247" t="s">
        <v>234</v>
      </c>
      <c r="B2203" s="248"/>
      <c r="C2203" s="248"/>
      <c r="D2203" s="248"/>
      <c r="E2203" s="248"/>
      <c r="F2203" s="248"/>
      <c r="G2203" s="248"/>
      <c r="H2203" s="248"/>
      <c r="I2203" s="248"/>
      <c r="J2203" s="248"/>
      <c r="K2203" s="248"/>
      <c r="L2203" s="249"/>
      <c r="M2203" s="250" t="s">
        <v>168</v>
      </c>
      <c r="N2203" s="251"/>
      <c r="O2203" s="250">
        <v>1</v>
      </c>
      <c r="P2203" s="251"/>
      <c r="Q2203" s="252">
        <v>5700</v>
      </c>
      <c r="R2203" s="253"/>
      <c r="S2203" s="254"/>
      <c r="T2203" s="252">
        <f t="shared" ref="T2203:T2204" si="25">+Q2203*O2203</f>
        <v>5700</v>
      </c>
      <c r="U2203" s="253"/>
      <c r="V2203" s="255"/>
    </row>
    <row r="2204" spans="1:22" x14ac:dyDescent="0.3">
      <c r="A2204" s="247" t="s">
        <v>233</v>
      </c>
      <c r="B2204" s="248"/>
      <c r="C2204" s="248"/>
      <c r="D2204" s="248"/>
      <c r="E2204" s="248"/>
      <c r="F2204" s="248"/>
      <c r="G2204" s="248"/>
      <c r="H2204" s="248"/>
      <c r="I2204" s="248"/>
      <c r="J2204" s="248"/>
      <c r="K2204" s="248"/>
      <c r="L2204" s="249"/>
      <c r="M2204" s="250" t="s">
        <v>133</v>
      </c>
      <c r="N2204" s="251"/>
      <c r="O2204" s="250">
        <v>4.5</v>
      </c>
      <c r="P2204" s="251"/>
      <c r="Q2204" s="252">
        <v>9066.6666666666661</v>
      </c>
      <c r="R2204" s="253"/>
      <c r="S2204" s="254"/>
      <c r="T2204" s="252">
        <f t="shared" si="25"/>
        <v>40800</v>
      </c>
      <c r="U2204" s="253"/>
      <c r="V2204" s="255"/>
    </row>
    <row r="2205" spans="1:22" x14ac:dyDescent="0.3">
      <c r="A2205" s="247" t="s">
        <v>228</v>
      </c>
      <c r="B2205" s="248"/>
      <c r="C2205" s="248"/>
      <c r="D2205" s="248"/>
      <c r="E2205" s="248"/>
      <c r="F2205" s="248"/>
      <c r="G2205" s="248"/>
      <c r="H2205" s="248"/>
      <c r="I2205" s="248"/>
      <c r="J2205" s="248"/>
      <c r="K2205" s="248"/>
      <c r="L2205" s="249"/>
      <c r="M2205" s="250" t="s">
        <v>133</v>
      </c>
      <c r="N2205" s="251"/>
      <c r="O2205" s="250">
        <v>5.5</v>
      </c>
      <c r="P2205" s="251"/>
      <c r="Q2205" s="252">
        <f>+Q2145</f>
        <v>6200</v>
      </c>
      <c r="R2205" s="253"/>
      <c r="S2205" s="254"/>
      <c r="T2205" s="252">
        <f>+Q2205*O2205</f>
        <v>34100</v>
      </c>
      <c r="U2205" s="253"/>
      <c r="V2205" s="255"/>
    </row>
    <row r="2206" spans="1:22" x14ac:dyDescent="0.3">
      <c r="A2206" s="247" t="s">
        <v>219</v>
      </c>
      <c r="B2206" s="248"/>
      <c r="C2206" s="248"/>
      <c r="D2206" s="248"/>
      <c r="E2206" s="248"/>
      <c r="F2206" s="248"/>
      <c r="G2206" s="248"/>
      <c r="H2206" s="248"/>
      <c r="I2206" s="248"/>
      <c r="J2206" s="248"/>
      <c r="K2206" s="248"/>
      <c r="L2206" s="249"/>
      <c r="M2206" s="250" t="s">
        <v>133</v>
      </c>
      <c r="N2206" s="251"/>
      <c r="O2206" s="250">
        <v>3</v>
      </c>
      <c r="P2206" s="251"/>
      <c r="Q2206" s="252">
        <f>+Q2146</f>
        <v>1215</v>
      </c>
      <c r="R2206" s="253"/>
      <c r="S2206" s="254"/>
      <c r="T2206" s="252">
        <f t="shared" ref="T2206:T2209" si="26">+Q2206*O2206</f>
        <v>3645</v>
      </c>
      <c r="U2206" s="253"/>
      <c r="V2206" s="255"/>
    </row>
    <row r="2207" spans="1:22" x14ac:dyDescent="0.3">
      <c r="A2207" s="247" t="s">
        <v>235</v>
      </c>
      <c r="B2207" s="248"/>
      <c r="C2207" s="248"/>
      <c r="D2207" s="248"/>
      <c r="E2207" s="248"/>
      <c r="F2207" s="248"/>
      <c r="G2207" s="248"/>
      <c r="H2207" s="248"/>
      <c r="I2207" s="248"/>
      <c r="J2207" s="248"/>
      <c r="K2207" s="248"/>
      <c r="L2207" s="249"/>
      <c r="M2207" s="250" t="s">
        <v>133</v>
      </c>
      <c r="N2207" s="251"/>
      <c r="O2207" s="250">
        <v>4.5</v>
      </c>
      <c r="P2207" s="251"/>
      <c r="Q2207" s="252">
        <f>+Q2147</f>
        <v>2200</v>
      </c>
      <c r="R2207" s="253"/>
      <c r="S2207" s="254"/>
      <c r="T2207" s="252">
        <f t="shared" si="26"/>
        <v>9900</v>
      </c>
      <c r="U2207" s="253"/>
      <c r="V2207" s="255"/>
    </row>
    <row r="2208" spans="1:22" x14ac:dyDescent="0.3">
      <c r="A2208" s="326" t="s">
        <v>239</v>
      </c>
      <c r="B2208" s="327"/>
      <c r="C2208" s="327"/>
      <c r="D2208" s="327"/>
      <c r="E2208" s="327"/>
      <c r="F2208" s="327"/>
      <c r="G2208" s="327"/>
      <c r="H2208" s="327"/>
      <c r="I2208" s="327"/>
      <c r="J2208" s="327"/>
      <c r="K2208" s="327"/>
      <c r="L2208" s="251"/>
      <c r="M2208" s="260" t="s">
        <v>166</v>
      </c>
      <c r="N2208" s="260"/>
      <c r="O2208" s="260">
        <v>1</v>
      </c>
      <c r="P2208" s="260"/>
      <c r="Q2208" s="252">
        <v>20900</v>
      </c>
      <c r="R2208" s="253"/>
      <c r="S2208" s="254"/>
      <c r="T2208" s="252">
        <f t="shared" si="26"/>
        <v>20900</v>
      </c>
      <c r="U2208" s="253"/>
      <c r="V2208" s="255"/>
    </row>
    <row r="2209" spans="1:22" x14ac:dyDescent="0.3">
      <c r="A2209" s="247" t="s">
        <v>192</v>
      </c>
      <c r="B2209" s="248"/>
      <c r="C2209" s="248"/>
      <c r="D2209" s="248"/>
      <c r="E2209" s="248"/>
      <c r="F2209" s="248"/>
      <c r="G2209" s="248"/>
      <c r="H2209" s="248"/>
      <c r="I2209" s="248"/>
      <c r="J2209" s="248"/>
      <c r="K2209" s="248"/>
      <c r="L2209" s="249"/>
      <c r="M2209" s="250" t="s">
        <v>53</v>
      </c>
      <c r="N2209" s="251"/>
      <c r="O2209" s="250">
        <v>4.0000000000000001E-3</v>
      </c>
      <c r="P2209" s="251"/>
      <c r="Q2209" s="252">
        <f>+Q2149</f>
        <v>417590</v>
      </c>
      <c r="R2209" s="253"/>
      <c r="S2209" s="254"/>
      <c r="T2209" s="252">
        <f t="shared" si="26"/>
        <v>1670.3600000000001</v>
      </c>
      <c r="U2209" s="253"/>
      <c r="V2209" s="255"/>
    </row>
    <row r="2210" spans="1:22" x14ac:dyDescent="0.3">
      <c r="A2210" s="237"/>
      <c r="B2210" s="238"/>
      <c r="C2210" s="238"/>
      <c r="D2210" s="238"/>
      <c r="E2210" s="238"/>
      <c r="F2210" s="238"/>
      <c r="G2210" s="238"/>
      <c r="H2210" s="238"/>
      <c r="I2210" s="238"/>
      <c r="J2210" s="238"/>
      <c r="K2210" s="238"/>
      <c r="L2210" s="238"/>
      <c r="M2210" s="238"/>
      <c r="N2210" s="238"/>
      <c r="O2210" s="238"/>
      <c r="P2210" s="238"/>
      <c r="Q2210" s="238"/>
      <c r="R2210" s="238"/>
      <c r="S2210" s="238"/>
      <c r="T2210" s="235">
        <f>+SUM(T2202:V2209)</f>
        <v>116814.06</v>
      </c>
      <c r="U2210" s="235"/>
      <c r="V2210" s="236"/>
    </row>
    <row r="2211" spans="1:22" x14ac:dyDescent="0.3">
      <c r="A2211" s="15"/>
      <c r="B2211" s="16"/>
      <c r="C2211" s="16"/>
      <c r="D2211" s="16"/>
      <c r="E2211" s="16"/>
      <c r="F2211" s="16"/>
      <c r="G2211" s="16"/>
      <c r="H2211" s="16"/>
      <c r="I2211" s="16"/>
      <c r="J2211" s="16"/>
      <c r="K2211" s="16"/>
      <c r="L2211" s="16"/>
      <c r="M2211" s="16"/>
      <c r="N2211" s="16"/>
      <c r="O2211" s="16"/>
      <c r="P2211" s="16"/>
      <c r="Q2211" s="16"/>
      <c r="R2211" s="16"/>
      <c r="S2211" s="14"/>
      <c r="T2211" s="36"/>
      <c r="U2211" s="36"/>
      <c r="V2211" s="37"/>
    </row>
    <row r="2212" spans="1:22" x14ac:dyDescent="0.3">
      <c r="A2212" s="243" t="s">
        <v>25</v>
      </c>
      <c r="B2212" s="244"/>
      <c r="C2212" s="244"/>
      <c r="D2212" s="244"/>
      <c r="E2212" s="244"/>
      <c r="F2212" s="244"/>
      <c r="G2212" s="244"/>
      <c r="H2212" s="244"/>
      <c r="I2212" s="244"/>
      <c r="J2212" s="244"/>
      <c r="K2212" s="244"/>
      <c r="L2212" s="244"/>
      <c r="M2212" s="244"/>
      <c r="N2212" s="244"/>
      <c r="O2212" s="244"/>
      <c r="P2212" s="244"/>
      <c r="Q2212" s="244"/>
      <c r="R2212" s="244"/>
      <c r="S2212" s="244"/>
      <c r="T2212" s="244"/>
      <c r="U2212" s="244"/>
      <c r="V2212" s="245"/>
    </row>
    <row r="2213" spans="1:22" x14ac:dyDescent="0.3">
      <c r="A2213" s="233" t="s">
        <v>26</v>
      </c>
      <c r="B2213" s="234"/>
      <c r="C2213" s="234"/>
      <c r="D2213" s="234"/>
      <c r="E2213" s="234"/>
      <c r="F2213" s="234"/>
      <c r="G2213" s="234"/>
      <c r="H2213" s="234"/>
      <c r="I2213" s="234"/>
      <c r="J2213" s="234"/>
      <c r="K2213" s="234" t="s">
        <v>27</v>
      </c>
      <c r="L2213" s="234"/>
      <c r="M2213" s="234" t="s">
        <v>28</v>
      </c>
      <c r="N2213" s="234"/>
      <c r="O2213" s="234" t="s">
        <v>29</v>
      </c>
      <c r="P2213" s="234"/>
      <c r="Q2213" s="234"/>
      <c r="R2213" s="234" t="s">
        <v>30</v>
      </c>
      <c r="S2213" s="234"/>
      <c r="T2213" s="235" t="s">
        <v>20</v>
      </c>
      <c r="U2213" s="235"/>
      <c r="V2213" s="236"/>
    </row>
    <row r="2214" spans="1:22" x14ac:dyDescent="0.3">
      <c r="A2214" s="233"/>
      <c r="B2214" s="234"/>
      <c r="C2214" s="234"/>
      <c r="D2214" s="234"/>
      <c r="E2214" s="234"/>
      <c r="F2214" s="234"/>
      <c r="G2214" s="234"/>
      <c r="H2214" s="234"/>
      <c r="I2214" s="234"/>
      <c r="J2214" s="234"/>
      <c r="K2214" s="234"/>
      <c r="L2214" s="234"/>
      <c r="M2214" s="234"/>
      <c r="N2214" s="234"/>
      <c r="O2214" s="234"/>
      <c r="P2214" s="234"/>
      <c r="Q2214" s="234"/>
      <c r="R2214" s="234"/>
      <c r="S2214" s="234"/>
      <c r="T2214" s="235"/>
      <c r="U2214" s="235"/>
      <c r="V2214" s="236"/>
    </row>
    <row r="2215" spans="1:22" x14ac:dyDescent="0.3">
      <c r="A2215" s="233"/>
      <c r="B2215" s="234"/>
      <c r="C2215" s="234"/>
      <c r="D2215" s="234"/>
      <c r="E2215" s="234"/>
      <c r="F2215" s="234"/>
      <c r="G2215" s="234"/>
      <c r="H2215" s="234"/>
      <c r="I2215" s="234"/>
      <c r="J2215" s="234"/>
      <c r="K2215" s="234"/>
      <c r="L2215" s="234"/>
      <c r="M2215" s="234"/>
      <c r="N2215" s="234"/>
      <c r="O2215" s="234"/>
      <c r="P2215" s="234"/>
      <c r="Q2215" s="234"/>
      <c r="R2215" s="234"/>
      <c r="S2215" s="234"/>
      <c r="T2215" s="235"/>
      <c r="U2215" s="235"/>
      <c r="V2215" s="236"/>
    </row>
    <row r="2216" spans="1:22" x14ac:dyDescent="0.3">
      <c r="A2216" s="233"/>
      <c r="B2216" s="234"/>
      <c r="C2216" s="234"/>
      <c r="D2216" s="234"/>
      <c r="E2216" s="234"/>
      <c r="F2216" s="234"/>
      <c r="G2216" s="234"/>
      <c r="H2216" s="234"/>
      <c r="I2216" s="234"/>
      <c r="J2216" s="234"/>
      <c r="K2216" s="234"/>
      <c r="L2216" s="234"/>
      <c r="M2216" s="234"/>
      <c r="N2216" s="234"/>
      <c r="O2216" s="234"/>
      <c r="P2216" s="234"/>
      <c r="Q2216" s="234"/>
      <c r="R2216" s="234"/>
      <c r="S2216" s="234"/>
      <c r="T2216" s="235"/>
      <c r="U2216" s="235"/>
      <c r="V2216" s="236"/>
    </row>
    <row r="2217" spans="1:22" x14ac:dyDescent="0.3">
      <c r="A2217" s="237" t="s">
        <v>21</v>
      </c>
      <c r="B2217" s="238"/>
      <c r="C2217" s="238"/>
      <c r="D2217" s="238"/>
      <c r="E2217" s="238"/>
      <c r="F2217" s="238"/>
      <c r="G2217" s="238"/>
      <c r="H2217" s="238"/>
      <c r="I2217" s="238"/>
      <c r="J2217" s="238"/>
      <c r="K2217" s="238"/>
      <c r="L2217" s="238"/>
      <c r="M2217" s="238"/>
      <c r="N2217" s="238"/>
      <c r="O2217" s="238"/>
      <c r="P2217" s="238"/>
      <c r="Q2217" s="238"/>
      <c r="R2217" s="238"/>
      <c r="S2217" s="238"/>
      <c r="T2217" s="235">
        <f>+T2214</f>
        <v>0</v>
      </c>
      <c r="U2217" s="235"/>
      <c r="V2217" s="236"/>
    </row>
    <row r="2218" spans="1:22" x14ac:dyDescent="0.3">
      <c r="A2218" s="12"/>
      <c r="B2218" s="13"/>
      <c r="C2218" s="13"/>
      <c r="D2218" s="13"/>
      <c r="E2218" s="13"/>
      <c r="F2218" s="13"/>
      <c r="G2218" s="13"/>
      <c r="H2218" s="13"/>
      <c r="I2218" s="13"/>
      <c r="J2218" s="13"/>
      <c r="K2218" s="13"/>
      <c r="L2218" s="13"/>
      <c r="M2218" s="13"/>
      <c r="N2218" s="13"/>
      <c r="O2218" s="13"/>
      <c r="P2218" s="13"/>
      <c r="Q2218" s="13"/>
      <c r="R2218" s="13"/>
      <c r="S2218" s="14"/>
      <c r="T2218" s="36"/>
      <c r="U2218" s="36"/>
      <c r="V2218" s="37"/>
    </row>
    <row r="2219" spans="1:22" x14ac:dyDescent="0.3">
      <c r="A2219" s="243" t="s">
        <v>31</v>
      </c>
      <c r="B2219" s="244"/>
      <c r="C2219" s="244"/>
      <c r="D2219" s="244"/>
      <c r="E2219" s="244"/>
      <c r="F2219" s="244"/>
      <c r="G2219" s="244"/>
      <c r="H2219" s="244"/>
      <c r="I2219" s="244"/>
      <c r="J2219" s="244"/>
      <c r="K2219" s="244"/>
      <c r="L2219" s="244"/>
      <c r="M2219" s="244"/>
      <c r="N2219" s="244"/>
      <c r="O2219" s="244"/>
      <c r="P2219" s="244"/>
      <c r="Q2219" s="244"/>
      <c r="R2219" s="244"/>
      <c r="S2219" s="244"/>
      <c r="T2219" s="244"/>
      <c r="U2219" s="244"/>
      <c r="V2219" s="245"/>
    </row>
    <row r="2220" spans="1:22" x14ac:dyDescent="0.3">
      <c r="A2220" s="233" t="s">
        <v>32</v>
      </c>
      <c r="B2220" s="234"/>
      <c r="C2220" s="234"/>
      <c r="D2220" s="234"/>
      <c r="E2220" s="234"/>
      <c r="F2220" s="234"/>
      <c r="G2220" s="234"/>
      <c r="H2220" s="234"/>
      <c r="I2220" s="234"/>
      <c r="J2220" s="234" t="s">
        <v>33</v>
      </c>
      <c r="K2220" s="234"/>
      <c r="L2220" s="234" t="s">
        <v>34</v>
      </c>
      <c r="M2220" s="234"/>
      <c r="N2220" s="234" t="s">
        <v>54</v>
      </c>
      <c r="O2220" s="234"/>
      <c r="P2220" s="234"/>
      <c r="Q2220" s="234" t="s">
        <v>19</v>
      </c>
      <c r="R2220" s="234"/>
      <c r="S2220" s="234"/>
      <c r="T2220" s="235" t="s">
        <v>20</v>
      </c>
      <c r="U2220" s="235"/>
      <c r="V2220" s="236"/>
    </row>
    <row r="2221" spans="1:22" x14ac:dyDescent="0.3">
      <c r="A2221" s="233" t="s">
        <v>42</v>
      </c>
      <c r="B2221" s="234"/>
      <c r="C2221" s="234"/>
      <c r="D2221" s="234"/>
      <c r="E2221" s="234"/>
      <c r="F2221" s="234"/>
      <c r="G2221" s="234"/>
      <c r="H2221" s="234"/>
      <c r="I2221" s="234"/>
      <c r="J2221" s="246">
        <v>171314.64448972844</v>
      </c>
      <c r="K2221" s="246"/>
      <c r="L2221" s="234">
        <v>1.8157000000000001</v>
      </c>
      <c r="M2221" s="234"/>
      <c r="N2221" s="235">
        <v>38882</v>
      </c>
      <c r="O2221" s="235"/>
      <c r="P2221" s="235"/>
      <c r="Q2221" s="234">
        <v>0.28000000000000003</v>
      </c>
      <c r="R2221" s="234"/>
      <c r="S2221" s="234"/>
      <c r="T2221" s="235">
        <f>+Q2221*N2221</f>
        <v>10886.960000000001</v>
      </c>
      <c r="U2221" s="235"/>
      <c r="V2221" s="236"/>
    </row>
    <row r="2222" spans="1:22" x14ac:dyDescent="0.3">
      <c r="A2222" s="233"/>
      <c r="B2222" s="234"/>
      <c r="C2222" s="234"/>
      <c r="D2222" s="234"/>
      <c r="E2222" s="234"/>
      <c r="F2222" s="234"/>
      <c r="G2222" s="234"/>
      <c r="H2222" s="234"/>
      <c r="I2222" s="234"/>
      <c r="J2222" s="234"/>
      <c r="K2222" s="234"/>
      <c r="L2222" s="234"/>
      <c r="M2222" s="234"/>
      <c r="N2222" s="234"/>
      <c r="O2222" s="234"/>
      <c r="P2222" s="234"/>
      <c r="Q2222" s="234"/>
      <c r="R2222" s="234"/>
      <c r="S2222" s="234"/>
      <c r="T2222" s="235"/>
      <c r="U2222" s="235"/>
      <c r="V2222" s="236"/>
    </row>
    <row r="2223" spans="1:22" x14ac:dyDescent="0.3">
      <c r="A2223" s="233"/>
      <c r="B2223" s="234"/>
      <c r="C2223" s="234"/>
      <c r="D2223" s="234"/>
      <c r="E2223" s="234"/>
      <c r="F2223" s="234"/>
      <c r="G2223" s="234"/>
      <c r="H2223" s="234"/>
      <c r="I2223" s="234"/>
      <c r="J2223" s="234"/>
      <c r="K2223" s="234"/>
      <c r="L2223" s="234"/>
      <c r="M2223" s="234"/>
      <c r="N2223" s="234"/>
      <c r="O2223" s="234"/>
      <c r="P2223" s="234"/>
      <c r="Q2223" s="234"/>
      <c r="R2223" s="234"/>
      <c r="S2223" s="234"/>
      <c r="T2223" s="235"/>
      <c r="U2223" s="235"/>
      <c r="V2223" s="236"/>
    </row>
    <row r="2224" spans="1:22" x14ac:dyDescent="0.3">
      <c r="A2224" s="237" t="s">
        <v>21</v>
      </c>
      <c r="B2224" s="238"/>
      <c r="C2224" s="238"/>
      <c r="D2224" s="238"/>
      <c r="E2224" s="238"/>
      <c r="F2224" s="238"/>
      <c r="G2224" s="238"/>
      <c r="H2224" s="238"/>
      <c r="I2224" s="238"/>
      <c r="J2224" s="238"/>
      <c r="K2224" s="238"/>
      <c r="L2224" s="238"/>
      <c r="M2224" s="238"/>
      <c r="N2224" s="238"/>
      <c r="O2224" s="238"/>
      <c r="P2224" s="238"/>
      <c r="Q2224" s="238"/>
      <c r="R2224" s="238"/>
      <c r="S2224" s="238"/>
      <c r="T2224" s="235">
        <f>+T2221</f>
        <v>10886.960000000001</v>
      </c>
      <c r="U2224" s="235"/>
      <c r="V2224" s="236"/>
    </row>
    <row r="2225" spans="1:25" ht="14.5" x14ac:dyDescent="0.35">
      <c r="A2225" s="239" t="s">
        <v>35</v>
      </c>
      <c r="B2225" s="240"/>
      <c r="C2225" s="240"/>
      <c r="D2225" s="240"/>
      <c r="E2225" s="240"/>
      <c r="F2225" s="240"/>
      <c r="G2225" s="240"/>
      <c r="H2225" s="240"/>
      <c r="I2225" s="240"/>
      <c r="J2225" s="240"/>
      <c r="K2225" s="240"/>
      <c r="L2225" s="240"/>
      <c r="M2225" s="240"/>
      <c r="N2225" s="240"/>
      <c r="O2225" s="240"/>
      <c r="P2225" s="240"/>
      <c r="Q2225" s="240"/>
      <c r="R2225" s="240"/>
      <c r="S2225" s="240"/>
      <c r="T2225" s="241">
        <f>ROUND(T2224+T2217+T2210+T2198,0)</f>
        <v>128028</v>
      </c>
      <c r="U2225" s="241"/>
      <c r="V2225" s="242"/>
    </row>
    <row r="2226" spans="1:25" ht="14.5" x14ac:dyDescent="0.35">
      <c r="A2226" s="19" t="s">
        <v>36</v>
      </c>
      <c r="B2226" s="44">
        <f>+'CARGA PRESTACIONAL'!$E$40</f>
        <v>0.26950000000000002</v>
      </c>
      <c r="C2226" s="20"/>
      <c r="D2226" s="21"/>
      <c r="E2226" s="22"/>
      <c r="F2226" s="20"/>
      <c r="G2226" s="20"/>
      <c r="H2226" s="20"/>
      <c r="I2226" s="20"/>
      <c r="J2226" s="20"/>
      <c r="K2226" s="20"/>
      <c r="L2226" s="20"/>
      <c r="M2226" s="21"/>
      <c r="N2226" s="23"/>
      <c r="O2226" s="23"/>
      <c r="P2226" s="23"/>
      <c r="Q2226" s="23"/>
      <c r="R2226" s="23"/>
      <c r="S2226" s="23" t="s">
        <v>37</v>
      </c>
      <c r="T2226" s="241">
        <f>+T2225*B2226</f>
        <v>34503.546000000002</v>
      </c>
      <c r="U2226" s="241"/>
      <c r="V2226" s="242"/>
    </row>
    <row r="2227" spans="1:25" ht="14.5" x14ac:dyDescent="0.35">
      <c r="A2227" s="226" t="s">
        <v>38</v>
      </c>
      <c r="B2227" s="227"/>
      <c r="C2227" s="227"/>
      <c r="D2227" s="227"/>
      <c r="E2227" s="227"/>
      <c r="F2227" s="227"/>
      <c r="G2227" s="227"/>
      <c r="H2227" s="227"/>
      <c r="I2227" s="227"/>
      <c r="J2227" s="227"/>
      <c r="K2227" s="227"/>
      <c r="L2227" s="227"/>
      <c r="M2227" s="227"/>
      <c r="N2227" s="227"/>
      <c r="O2227" s="227"/>
      <c r="P2227" s="227"/>
      <c r="Q2227" s="227"/>
      <c r="R2227" s="227"/>
      <c r="S2227" s="227"/>
      <c r="T2227" s="228">
        <f>+T2226+T2225</f>
        <v>162531.546</v>
      </c>
      <c r="U2227" s="228"/>
      <c r="V2227" s="229"/>
    </row>
    <row r="2228" spans="1:25" ht="14.5" x14ac:dyDescent="0.35">
      <c r="A2228" s="226" t="s">
        <v>39</v>
      </c>
      <c r="B2228" s="227"/>
      <c r="C2228" s="227"/>
      <c r="D2228" s="227"/>
      <c r="E2228" s="227"/>
      <c r="F2228" s="227"/>
      <c r="G2228" s="227"/>
      <c r="H2228" s="227"/>
      <c r="I2228" s="227"/>
      <c r="J2228" s="227"/>
      <c r="K2228" s="227"/>
      <c r="L2228" s="227"/>
      <c r="M2228" s="227"/>
      <c r="N2228" s="227"/>
      <c r="O2228" s="227"/>
      <c r="P2228" s="227"/>
      <c r="Q2228" s="227"/>
      <c r="R2228" s="227"/>
      <c r="S2228" s="227"/>
      <c r="T2228" s="228">
        <f>ROUND(T2227*T2191,0)</f>
        <v>162532</v>
      </c>
      <c r="U2228" s="228"/>
      <c r="V2228" s="229"/>
    </row>
    <row r="2229" spans="1:25" ht="14.5" x14ac:dyDescent="0.35">
      <c r="A2229" s="24"/>
      <c r="B2229" s="52"/>
      <c r="C2229" s="52"/>
      <c r="D2229" s="52"/>
      <c r="E2229" s="52"/>
      <c r="F2229" s="52"/>
      <c r="G2229" s="52"/>
      <c r="H2229" s="52"/>
      <c r="I2229" s="52"/>
      <c r="J2229" s="52"/>
      <c r="K2229" s="52"/>
      <c r="L2229" s="52"/>
      <c r="M2229" s="52"/>
      <c r="N2229" s="52"/>
      <c r="O2229" s="52"/>
      <c r="P2229" s="52"/>
      <c r="Q2229" s="52"/>
      <c r="R2229" s="52"/>
      <c r="S2229" s="52"/>
      <c r="T2229" s="53"/>
      <c r="U2229" s="53"/>
      <c r="V2229" s="38"/>
    </row>
    <row r="2230" spans="1:25" ht="24" customHeight="1" x14ac:dyDescent="0.3">
      <c r="A2230" s="230" t="s">
        <v>348</v>
      </c>
      <c r="B2230" s="231"/>
      <c r="C2230" s="231"/>
      <c r="D2230" s="231"/>
      <c r="E2230" s="231"/>
      <c r="F2230" s="231"/>
      <c r="G2230" s="231"/>
      <c r="H2230" s="231"/>
      <c r="I2230" s="231"/>
      <c r="J2230" s="231"/>
      <c r="K2230" s="231"/>
      <c r="L2230" s="231"/>
      <c r="M2230" s="231"/>
      <c r="N2230" s="231"/>
      <c r="O2230" s="231"/>
      <c r="P2230" s="231"/>
      <c r="Q2230" s="231"/>
      <c r="R2230" s="231"/>
      <c r="S2230" s="231"/>
      <c r="T2230" s="231"/>
      <c r="U2230" s="231"/>
      <c r="V2230" s="232"/>
      <c r="W2230" s="7"/>
      <c r="X2230" s="7"/>
      <c r="Y2230" s="46"/>
    </row>
    <row r="2231" spans="1:25" x14ac:dyDescent="0.3">
      <c r="A2231" s="25"/>
      <c r="B2231" s="26"/>
      <c r="C2231" s="26"/>
      <c r="D2231" s="26"/>
      <c r="E2231" s="26"/>
      <c r="F2231" s="26"/>
      <c r="G2231" s="26"/>
      <c r="H2231" s="26"/>
      <c r="I2231" s="26"/>
      <c r="J2231" s="26"/>
      <c r="K2231" s="26"/>
      <c r="L2231" s="26"/>
      <c r="M2231" s="26"/>
      <c r="N2231" s="26"/>
      <c r="O2231" s="26"/>
      <c r="P2231" s="26"/>
      <c r="Q2231" s="26"/>
      <c r="R2231" s="26"/>
      <c r="S2231" s="27"/>
      <c r="T2231" s="54"/>
      <c r="U2231" s="54"/>
      <c r="V2231" s="40"/>
      <c r="W2231" s="7"/>
      <c r="X2231" s="7"/>
      <c r="Y2231" s="7"/>
    </row>
    <row r="2232" spans="1:25" ht="22.5" customHeight="1" x14ac:dyDescent="0.3">
      <c r="A2232" s="25"/>
      <c r="B2232" s="26"/>
      <c r="C2232" s="26"/>
      <c r="D2232" s="55"/>
      <c r="E2232" s="28" t="s">
        <v>40</v>
      </c>
      <c r="F2232" s="29"/>
      <c r="G2232" s="29"/>
      <c r="H2232" s="29"/>
      <c r="I2232" s="29"/>
      <c r="J2232" s="29"/>
      <c r="K2232" s="29"/>
      <c r="L2232" s="29"/>
      <c r="M2232" s="30"/>
      <c r="N2232" s="56"/>
      <c r="O2232" s="56"/>
      <c r="P2232" s="26"/>
      <c r="Q2232" s="26"/>
      <c r="R2232" s="26"/>
      <c r="S2232" s="27"/>
      <c r="T2232" s="54"/>
      <c r="U2232" s="54"/>
      <c r="V2232" s="40"/>
      <c r="W2232" s="7"/>
      <c r="X2232" s="7"/>
      <c r="Y2232" s="47"/>
    </row>
    <row r="2233" spans="1:25" x14ac:dyDescent="0.3">
      <c r="A2233" s="25"/>
      <c r="B2233" s="26"/>
      <c r="C2233" s="26"/>
      <c r="D2233" s="55"/>
      <c r="E2233" s="57"/>
      <c r="F2233" s="58"/>
      <c r="G2233" s="156" t="s">
        <v>344</v>
      </c>
      <c r="H2233" s="156"/>
      <c r="I2233" s="156"/>
      <c r="J2233" s="156"/>
      <c r="K2233" s="58"/>
      <c r="L2233" s="58"/>
      <c r="M2233" s="56"/>
      <c r="N2233" s="56"/>
      <c r="O2233" s="56"/>
      <c r="P2233" s="26"/>
      <c r="Q2233" s="26"/>
      <c r="R2233" s="26"/>
      <c r="S2233" s="27"/>
      <c r="T2233" s="54"/>
      <c r="U2233" s="54"/>
      <c r="V2233" s="40"/>
      <c r="W2233" s="7"/>
      <c r="X2233" s="7"/>
      <c r="Y2233" s="7"/>
    </row>
    <row r="2234" spans="1:25" x14ac:dyDescent="0.3">
      <c r="A2234" s="25"/>
      <c r="B2234" s="26"/>
      <c r="C2234" s="26"/>
      <c r="D2234" s="26"/>
      <c r="E2234" s="225" t="s">
        <v>349</v>
      </c>
      <c r="F2234" s="225"/>
      <c r="G2234" s="225"/>
      <c r="H2234" s="225"/>
      <c r="I2234" s="225"/>
      <c r="J2234" s="225"/>
      <c r="K2234" s="225"/>
      <c r="L2234" s="225"/>
      <c r="M2234" s="225"/>
      <c r="N2234" s="31"/>
      <c r="O2234" s="31"/>
      <c r="P2234" s="26"/>
      <c r="Q2234" s="26"/>
      <c r="R2234" s="26"/>
      <c r="S2234" s="27"/>
      <c r="T2234" s="54"/>
      <c r="U2234" s="54"/>
      <c r="V2234" s="40"/>
      <c r="W2234" s="7"/>
      <c r="X2234" s="7"/>
      <c r="Y2234" s="7"/>
    </row>
    <row r="2235" spans="1:25" ht="13.5" thickBot="1" x14ac:dyDescent="0.35">
      <c r="A2235" s="59"/>
      <c r="B2235" s="60"/>
      <c r="C2235" s="32"/>
      <c r="D2235" s="32"/>
      <c r="E2235" s="32"/>
      <c r="F2235" s="61"/>
      <c r="G2235" s="61"/>
      <c r="H2235" s="61"/>
      <c r="I2235" s="61"/>
      <c r="J2235" s="61"/>
      <c r="K2235" s="61"/>
      <c r="L2235" s="32"/>
      <c r="M2235" s="32"/>
      <c r="N2235" s="32"/>
      <c r="O2235" s="32"/>
      <c r="P2235" s="32"/>
      <c r="Q2235" s="32"/>
      <c r="R2235" s="32"/>
      <c r="S2235" s="32"/>
      <c r="T2235" s="62"/>
      <c r="U2235" s="62"/>
      <c r="V2235" s="42"/>
    </row>
    <row r="2236" spans="1:25" ht="13.5" thickBot="1" x14ac:dyDescent="0.35"/>
    <row r="2237" spans="1:25" ht="24" customHeight="1" x14ac:dyDescent="0.3">
      <c r="A2237" s="280"/>
      <c r="B2237" s="281"/>
      <c r="C2237" s="281"/>
      <c r="D2237" s="282"/>
      <c r="E2237" s="289" t="s">
        <v>0</v>
      </c>
      <c r="F2237" s="290"/>
      <c r="G2237" s="290"/>
      <c r="H2237" s="290"/>
      <c r="I2237" s="290"/>
      <c r="J2237" s="290"/>
      <c r="K2237" s="290"/>
      <c r="L2237" s="290"/>
      <c r="M2237" s="290"/>
      <c r="N2237" s="290"/>
      <c r="O2237" s="290"/>
      <c r="P2237" s="290"/>
      <c r="Q2237" s="290"/>
      <c r="R2237" s="290"/>
      <c r="S2237" s="291"/>
      <c r="T2237" s="295" t="s">
        <v>41</v>
      </c>
      <c r="U2237" s="296"/>
      <c r="V2237" s="297"/>
    </row>
    <row r="2238" spans="1:25" ht="13.5" thickBot="1" x14ac:dyDescent="0.35">
      <c r="A2238" s="283"/>
      <c r="B2238" s="284"/>
      <c r="C2238" s="284"/>
      <c r="D2238" s="285"/>
      <c r="E2238" s="292"/>
      <c r="F2238" s="293"/>
      <c r="G2238" s="293"/>
      <c r="H2238" s="293"/>
      <c r="I2238" s="293"/>
      <c r="J2238" s="293"/>
      <c r="K2238" s="293"/>
      <c r="L2238" s="293"/>
      <c r="M2238" s="293"/>
      <c r="N2238" s="293"/>
      <c r="O2238" s="293"/>
      <c r="P2238" s="293"/>
      <c r="Q2238" s="293"/>
      <c r="R2238" s="293"/>
      <c r="S2238" s="294"/>
      <c r="T2238" s="298"/>
      <c r="U2238" s="299"/>
      <c r="V2238" s="300"/>
    </row>
    <row r="2239" spans="1:25" ht="15" thickBot="1" x14ac:dyDescent="0.4">
      <c r="A2239" s="283"/>
      <c r="B2239" s="284"/>
      <c r="C2239" s="284"/>
      <c r="D2239" s="285"/>
      <c r="E2239" s="301"/>
      <c r="F2239" s="302"/>
      <c r="G2239" s="302"/>
      <c r="H2239" s="302"/>
      <c r="I2239" s="302"/>
      <c r="J2239" s="302"/>
      <c r="K2239" s="302"/>
      <c r="L2239" s="302"/>
      <c r="M2239" s="302"/>
      <c r="N2239" s="302"/>
      <c r="O2239" s="302"/>
      <c r="P2239" s="302"/>
      <c r="Q2239" s="302"/>
      <c r="R2239" s="302"/>
      <c r="S2239" s="302"/>
      <c r="T2239" s="302"/>
      <c r="U2239" s="302"/>
      <c r="V2239" s="303"/>
    </row>
    <row r="2240" spans="1:25" ht="15" thickBot="1" x14ac:dyDescent="0.35">
      <c r="A2240" s="283"/>
      <c r="B2240" s="284"/>
      <c r="C2240" s="284"/>
      <c r="D2240" s="285"/>
      <c r="E2240" s="304" t="s">
        <v>360</v>
      </c>
      <c r="F2240" s="305"/>
      <c r="G2240" s="305"/>
      <c r="H2240" s="305"/>
      <c r="I2240" s="305"/>
      <c r="J2240" s="305"/>
      <c r="K2240" s="305"/>
      <c r="L2240" s="305"/>
      <c r="M2240" s="305"/>
      <c r="N2240" s="305"/>
      <c r="O2240" s="305"/>
      <c r="P2240" s="305"/>
      <c r="Q2240" s="305"/>
      <c r="R2240" s="305"/>
      <c r="S2240" s="305"/>
      <c r="T2240" s="305"/>
      <c r="U2240" s="305"/>
      <c r="V2240" s="306"/>
    </row>
    <row r="2241" spans="1:22" ht="15" thickBot="1" x14ac:dyDescent="0.35">
      <c r="A2241" s="286"/>
      <c r="B2241" s="287"/>
      <c r="C2241" s="287"/>
      <c r="D2241" s="288"/>
      <c r="E2241" s="307"/>
      <c r="F2241" s="308"/>
      <c r="G2241" s="308"/>
      <c r="H2241" s="308"/>
      <c r="I2241" s="308"/>
      <c r="J2241" s="308"/>
      <c r="K2241" s="308"/>
      <c r="L2241" s="308"/>
      <c r="M2241" s="308"/>
      <c r="N2241" s="308"/>
      <c r="O2241" s="308"/>
      <c r="P2241" s="308"/>
      <c r="Q2241" s="308"/>
      <c r="R2241" s="308"/>
      <c r="S2241" s="308"/>
      <c r="T2241" s="308"/>
      <c r="U2241" s="308"/>
      <c r="V2241" s="309"/>
    </row>
    <row r="2242" spans="1:22" ht="14.5" x14ac:dyDescent="0.35">
      <c r="A2242" s="310" t="s">
        <v>1</v>
      </c>
      <c r="B2242" s="311"/>
      <c r="C2242" s="311"/>
      <c r="D2242" s="311"/>
      <c r="E2242" s="311"/>
      <c r="F2242" s="311"/>
      <c r="G2242" s="311"/>
      <c r="H2242" s="311"/>
      <c r="I2242" s="311"/>
      <c r="J2242" s="311"/>
      <c r="K2242" s="311"/>
      <c r="L2242" s="311"/>
      <c r="M2242" s="311"/>
      <c r="N2242" s="311"/>
      <c r="O2242" s="311"/>
      <c r="P2242" s="311"/>
      <c r="Q2242" s="311"/>
      <c r="R2242" s="311"/>
      <c r="S2242" s="311"/>
      <c r="T2242" s="311"/>
      <c r="U2242" s="311"/>
      <c r="V2242" s="312"/>
    </row>
    <row r="2243" spans="1:22" x14ac:dyDescent="0.3">
      <c r="A2243" s="313" t="s">
        <v>2</v>
      </c>
      <c r="B2243" s="314"/>
      <c r="C2243" s="314"/>
      <c r="D2243" s="314"/>
      <c r="E2243" s="5" t="s">
        <v>3</v>
      </c>
      <c r="F2243" s="6"/>
      <c r="G2243" s="6"/>
      <c r="H2243" s="6"/>
      <c r="I2243" s="6"/>
      <c r="J2243" s="315" t="s">
        <v>4</v>
      </c>
      <c r="K2243" s="315"/>
      <c r="L2243" s="315"/>
      <c r="M2243" s="315"/>
      <c r="N2243" s="315"/>
      <c r="O2243" s="315"/>
      <c r="P2243" s="315" t="s">
        <v>5</v>
      </c>
      <c r="Q2243" s="315"/>
      <c r="R2243" s="315"/>
      <c r="S2243" s="315"/>
      <c r="T2243" s="315"/>
      <c r="U2243" s="315"/>
      <c r="V2243" s="316"/>
    </row>
    <row r="2244" spans="1:22" ht="37.5" customHeight="1" x14ac:dyDescent="0.3">
      <c r="A2244" s="317" t="s">
        <v>6</v>
      </c>
      <c r="B2244" s="318"/>
      <c r="C2244" s="318"/>
      <c r="D2244" s="319"/>
      <c r="E2244" s="320" t="s">
        <v>359</v>
      </c>
      <c r="F2244" s="320"/>
      <c r="G2244" s="320"/>
      <c r="H2244" s="320"/>
      <c r="I2244" s="320"/>
      <c r="J2244" s="320"/>
      <c r="K2244" s="320"/>
      <c r="L2244" s="320"/>
      <c r="M2244" s="320"/>
      <c r="N2244" s="320"/>
      <c r="O2244" s="320"/>
      <c r="P2244" s="320"/>
      <c r="Q2244" s="320"/>
      <c r="R2244" s="320"/>
      <c r="S2244" s="320"/>
      <c r="T2244" s="320"/>
      <c r="U2244" s="320"/>
      <c r="V2244" s="321"/>
    </row>
    <row r="2245" spans="1:22" x14ac:dyDescent="0.3">
      <c r="A2245" s="322" t="s">
        <v>7</v>
      </c>
      <c r="B2245" s="323"/>
      <c r="C2245" s="323"/>
      <c r="D2245" s="323"/>
      <c r="E2245" s="324"/>
      <c r="F2245" s="324"/>
      <c r="G2245" s="324"/>
      <c r="H2245" s="324"/>
      <c r="I2245" s="324"/>
      <c r="J2245" s="324"/>
      <c r="K2245" s="324"/>
      <c r="L2245" s="324"/>
      <c r="M2245" s="324"/>
      <c r="N2245" s="324"/>
      <c r="O2245" s="324"/>
      <c r="P2245" s="324"/>
      <c r="Q2245" s="324"/>
      <c r="R2245" s="324"/>
      <c r="S2245" s="324"/>
      <c r="T2245" s="324"/>
      <c r="U2245" s="324"/>
      <c r="V2245" s="325"/>
    </row>
    <row r="2246" spans="1:22" x14ac:dyDescent="0.3">
      <c r="A2246" s="322" t="s">
        <v>8</v>
      </c>
      <c r="B2246" s="323"/>
      <c r="C2246" s="323"/>
      <c r="D2246" s="323"/>
      <c r="E2246" s="324"/>
      <c r="F2246" s="324"/>
      <c r="G2246" s="324"/>
      <c r="H2246" s="324"/>
      <c r="I2246" s="324"/>
      <c r="J2246" s="324"/>
      <c r="K2246" s="324"/>
      <c r="L2246" s="324"/>
      <c r="M2246" s="324"/>
      <c r="N2246" s="324"/>
      <c r="O2246" s="324"/>
      <c r="P2246" s="324"/>
      <c r="Q2246" s="324"/>
      <c r="R2246" s="324"/>
      <c r="S2246" s="324"/>
      <c r="T2246" s="324"/>
      <c r="U2246" s="324"/>
      <c r="V2246" s="325"/>
    </row>
    <row r="2247" spans="1:22" x14ac:dyDescent="0.3">
      <c r="A2247" s="322" t="s">
        <v>9</v>
      </c>
      <c r="B2247" s="323"/>
      <c r="C2247" s="323"/>
      <c r="D2247" s="323"/>
      <c r="E2247" s="324"/>
      <c r="F2247" s="324"/>
      <c r="G2247" s="324"/>
      <c r="H2247" s="324"/>
      <c r="I2247" s="324"/>
      <c r="J2247" s="324"/>
      <c r="K2247" s="324"/>
      <c r="L2247" s="324"/>
      <c r="M2247" s="324"/>
      <c r="N2247" s="324"/>
      <c r="O2247" s="324"/>
      <c r="P2247" s="324"/>
      <c r="Q2247" s="324"/>
      <c r="R2247" s="324"/>
      <c r="S2247" s="324"/>
      <c r="T2247" s="324"/>
      <c r="U2247" s="324"/>
      <c r="V2247" s="325"/>
    </row>
    <row r="2248" spans="1:22" x14ac:dyDescent="0.3">
      <c r="A2248" s="9"/>
      <c r="B2248" s="10"/>
      <c r="C2248" s="10"/>
      <c r="D2248" s="48"/>
      <c r="E2248" s="48"/>
      <c r="F2248" s="48"/>
      <c r="G2248" s="48"/>
      <c r="H2248" s="48"/>
      <c r="I2248" s="48"/>
      <c r="J2248" s="48"/>
      <c r="K2248" s="48"/>
      <c r="L2248" s="48"/>
      <c r="M2248" s="48"/>
      <c r="N2248" s="48"/>
      <c r="O2248" s="48"/>
      <c r="P2248" s="48"/>
      <c r="Q2248" s="48"/>
      <c r="R2248" s="48"/>
      <c r="S2248" s="48"/>
      <c r="T2248" s="49"/>
      <c r="U2248" s="49"/>
      <c r="V2248" s="34"/>
    </row>
    <row r="2249" spans="1:22" ht="14.5" x14ac:dyDescent="0.35">
      <c r="A2249" s="263" t="s">
        <v>10</v>
      </c>
      <c r="B2249" s="264"/>
      <c r="C2249" s="264"/>
      <c r="D2249" s="264"/>
      <c r="E2249" s="264"/>
      <c r="F2249" s="264"/>
      <c r="G2249" s="264"/>
      <c r="H2249" s="264"/>
      <c r="I2249" s="264"/>
      <c r="J2249" s="264"/>
      <c r="K2249" s="264"/>
      <c r="L2249" s="264"/>
      <c r="M2249" s="264"/>
      <c r="N2249" s="264"/>
      <c r="O2249" s="264"/>
      <c r="P2249" s="264"/>
      <c r="Q2249" s="264"/>
      <c r="R2249" s="264"/>
      <c r="S2249" s="264"/>
      <c r="T2249" s="264"/>
      <c r="U2249" s="264"/>
      <c r="V2249" s="265"/>
    </row>
    <row r="2250" spans="1:22" x14ac:dyDescent="0.3">
      <c r="A2250" s="266" t="s">
        <v>11</v>
      </c>
      <c r="B2250" s="267"/>
      <c r="C2250" s="267" t="s">
        <v>12</v>
      </c>
      <c r="D2250" s="267"/>
      <c r="E2250" s="267"/>
      <c r="F2250" s="267"/>
      <c r="G2250" s="267"/>
      <c r="H2250" s="267"/>
      <c r="I2250" s="267"/>
      <c r="J2250" s="267"/>
      <c r="K2250" s="267"/>
      <c r="L2250" s="267"/>
      <c r="M2250" s="267"/>
      <c r="N2250" s="267"/>
      <c r="O2250" s="267"/>
      <c r="P2250" s="267"/>
      <c r="Q2250" s="267"/>
      <c r="R2250" s="267" t="s">
        <v>13</v>
      </c>
      <c r="S2250" s="267"/>
      <c r="T2250" s="268" t="s">
        <v>14</v>
      </c>
      <c r="U2250" s="268"/>
      <c r="V2250" s="269"/>
    </row>
    <row r="2251" spans="1:22" ht="14.5" x14ac:dyDescent="0.3">
      <c r="A2251" s="270">
        <v>40</v>
      </c>
      <c r="B2251" s="271"/>
      <c r="C2251" s="272" t="s">
        <v>240</v>
      </c>
      <c r="D2251" s="273"/>
      <c r="E2251" s="273"/>
      <c r="F2251" s="273"/>
      <c r="G2251" s="273"/>
      <c r="H2251" s="273"/>
      <c r="I2251" s="273"/>
      <c r="J2251" s="273"/>
      <c r="K2251" s="273"/>
      <c r="L2251" s="273"/>
      <c r="M2251" s="273"/>
      <c r="N2251" s="273"/>
      <c r="O2251" s="273"/>
      <c r="P2251" s="273"/>
      <c r="Q2251" s="273"/>
      <c r="R2251" s="274" t="s">
        <v>166</v>
      </c>
      <c r="S2251" s="274"/>
      <c r="T2251" s="275">
        <v>40</v>
      </c>
      <c r="U2251" s="275"/>
      <c r="V2251" s="276"/>
    </row>
    <row r="2252" spans="1:22" x14ac:dyDescent="0.3">
      <c r="A2252" s="11"/>
      <c r="B2252" s="50"/>
      <c r="C2252" s="50"/>
      <c r="D2252" s="50"/>
      <c r="E2252" s="50"/>
      <c r="F2252" s="50"/>
      <c r="G2252" s="50"/>
      <c r="H2252" s="50"/>
      <c r="I2252" s="50"/>
      <c r="J2252" s="50"/>
      <c r="K2252" s="50"/>
      <c r="L2252" s="50"/>
      <c r="M2252" s="50"/>
      <c r="N2252" s="50"/>
      <c r="O2252" s="50"/>
      <c r="P2252" s="50"/>
      <c r="Q2252" s="50"/>
      <c r="R2252" s="50"/>
      <c r="S2252" s="50"/>
      <c r="T2252" s="51"/>
      <c r="U2252" s="51"/>
      <c r="V2252" s="35"/>
    </row>
    <row r="2253" spans="1:22" x14ac:dyDescent="0.3">
      <c r="A2253" s="243" t="s">
        <v>15</v>
      </c>
      <c r="B2253" s="244"/>
      <c r="C2253" s="244"/>
      <c r="D2253" s="244"/>
      <c r="E2253" s="244"/>
      <c r="F2253" s="244"/>
      <c r="G2253" s="244"/>
      <c r="H2253" s="244"/>
      <c r="I2253" s="244"/>
      <c r="J2253" s="244"/>
      <c r="K2253" s="244"/>
      <c r="L2253" s="244"/>
      <c r="M2253" s="244"/>
      <c r="N2253" s="244"/>
      <c r="O2253" s="244"/>
      <c r="P2253" s="244"/>
      <c r="Q2253" s="244"/>
      <c r="R2253" s="244"/>
      <c r="S2253" s="244"/>
      <c r="T2253" s="244"/>
      <c r="U2253" s="244"/>
      <c r="V2253" s="245"/>
    </row>
    <row r="2254" spans="1:22" x14ac:dyDescent="0.3">
      <c r="A2254" s="233" t="s">
        <v>12</v>
      </c>
      <c r="B2254" s="234"/>
      <c r="C2254" s="234"/>
      <c r="D2254" s="234"/>
      <c r="E2254" s="234"/>
      <c r="F2254" s="234"/>
      <c r="G2254" s="234"/>
      <c r="H2254" s="234" t="s">
        <v>16</v>
      </c>
      <c r="I2254" s="234"/>
      <c r="J2254" s="234"/>
      <c r="K2254" s="234" t="s">
        <v>17</v>
      </c>
      <c r="L2254" s="234"/>
      <c r="M2254" s="234"/>
      <c r="N2254" s="234"/>
      <c r="O2254" s="234" t="s">
        <v>18</v>
      </c>
      <c r="P2254" s="234"/>
      <c r="Q2254" s="234"/>
      <c r="R2254" s="234" t="s">
        <v>19</v>
      </c>
      <c r="S2254" s="234"/>
      <c r="T2254" s="235" t="s">
        <v>20</v>
      </c>
      <c r="U2254" s="235"/>
      <c r="V2254" s="236"/>
    </row>
    <row r="2255" spans="1:22" x14ac:dyDescent="0.3">
      <c r="A2255" s="277" t="s">
        <v>120</v>
      </c>
      <c r="B2255" s="278"/>
      <c r="C2255" s="278"/>
      <c r="D2255" s="278"/>
      <c r="E2255" s="278"/>
      <c r="F2255" s="278"/>
      <c r="G2255" s="278"/>
      <c r="H2255" s="234"/>
      <c r="I2255" s="234"/>
      <c r="J2255" s="234"/>
      <c r="K2255" s="234"/>
      <c r="L2255" s="234"/>
      <c r="M2255" s="234"/>
      <c r="N2255" s="234"/>
      <c r="O2255" s="246"/>
      <c r="P2255" s="246"/>
      <c r="Q2255" s="246"/>
      <c r="R2255" s="279">
        <v>0.03</v>
      </c>
      <c r="S2255" s="258"/>
      <c r="T2255" s="235">
        <f>+T2276*R2255</f>
        <v>816.52199999999993</v>
      </c>
      <c r="U2255" s="235"/>
      <c r="V2255" s="236"/>
    </row>
    <row r="2256" spans="1:22" x14ac:dyDescent="0.3">
      <c r="A2256" s="256"/>
      <c r="B2256" s="257"/>
      <c r="C2256" s="257"/>
      <c r="D2256" s="257"/>
      <c r="E2256" s="257"/>
      <c r="F2256" s="257"/>
      <c r="G2256" s="257"/>
      <c r="H2256" s="234"/>
      <c r="I2256" s="234"/>
      <c r="J2256" s="234"/>
      <c r="K2256" s="234"/>
      <c r="L2256" s="234"/>
      <c r="M2256" s="234"/>
      <c r="N2256" s="234"/>
      <c r="O2256" s="246"/>
      <c r="P2256" s="246"/>
      <c r="Q2256" s="246"/>
      <c r="R2256" s="258"/>
      <c r="S2256" s="258"/>
      <c r="T2256" s="235"/>
      <c r="U2256" s="235"/>
      <c r="V2256" s="236"/>
    </row>
    <row r="2257" spans="1:22" x14ac:dyDescent="0.3">
      <c r="A2257" s="256"/>
      <c r="B2257" s="257"/>
      <c r="C2257" s="257"/>
      <c r="D2257" s="257"/>
      <c r="E2257" s="257"/>
      <c r="F2257" s="257"/>
      <c r="G2257" s="257"/>
      <c r="H2257" s="234"/>
      <c r="I2257" s="234"/>
      <c r="J2257" s="234"/>
      <c r="K2257" s="234"/>
      <c r="L2257" s="234"/>
      <c r="M2257" s="234"/>
      <c r="N2257" s="234"/>
      <c r="O2257" s="234"/>
      <c r="P2257" s="234"/>
      <c r="Q2257" s="234"/>
      <c r="R2257" s="234"/>
      <c r="S2257" s="234"/>
      <c r="T2257" s="235"/>
      <c r="U2257" s="235"/>
      <c r="V2257" s="236"/>
    </row>
    <row r="2258" spans="1:22" x14ac:dyDescent="0.3">
      <c r="A2258" s="237" t="s">
        <v>21</v>
      </c>
      <c r="B2258" s="238"/>
      <c r="C2258" s="238"/>
      <c r="D2258" s="238"/>
      <c r="E2258" s="238"/>
      <c r="F2258" s="238"/>
      <c r="G2258" s="238"/>
      <c r="H2258" s="238"/>
      <c r="I2258" s="238"/>
      <c r="J2258" s="238"/>
      <c r="K2258" s="238"/>
      <c r="L2258" s="238"/>
      <c r="M2258" s="238"/>
      <c r="N2258" s="238"/>
      <c r="O2258" s="238"/>
      <c r="P2258" s="238"/>
      <c r="Q2258" s="238"/>
      <c r="R2258" s="238"/>
      <c r="S2258" s="238"/>
      <c r="T2258" s="235">
        <f>+SUM(T2255:V2256)</f>
        <v>816.52199999999993</v>
      </c>
      <c r="U2258" s="235"/>
      <c r="V2258" s="236"/>
    </row>
    <row r="2259" spans="1:22" x14ac:dyDescent="0.3">
      <c r="A2259" s="12"/>
      <c r="B2259" s="13"/>
      <c r="C2259" s="13"/>
      <c r="D2259" s="13"/>
      <c r="E2259" s="13"/>
      <c r="F2259" s="13"/>
      <c r="G2259" s="13"/>
      <c r="H2259" s="13"/>
      <c r="I2259" s="13"/>
      <c r="J2259" s="13"/>
      <c r="K2259" s="13"/>
      <c r="L2259" s="13"/>
      <c r="M2259" s="13"/>
      <c r="N2259" s="13"/>
      <c r="O2259" s="13"/>
      <c r="P2259" s="13"/>
      <c r="Q2259" s="13"/>
      <c r="R2259" s="13"/>
      <c r="S2259" s="14"/>
      <c r="T2259" s="36"/>
      <c r="U2259" s="36"/>
      <c r="V2259" s="37"/>
    </row>
    <row r="2260" spans="1:22" x14ac:dyDescent="0.3">
      <c r="A2260" s="243" t="s">
        <v>22</v>
      </c>
      <c r="B2260" s="244"/>
      <c r="C2260" s="244"/>
      <c r="D2260" s="244"/>
      <c r="E2260" s="244"/>
      <c r="F2260" s="244"/>
      <c r="G2260" s="244"/>
      <c r="H2260" s="244"/>
      <c r="I2260" s="244"/>
      <c r="J2260" s="244"/>
      <c r="K2260" s="244"/>
      <c r="L2260" s="244"/>
      <c r="M2260" s="244"/>
      <c r="N2260" s="244"/>
      <c r="O2260" s="244"/>
      <c r="P2260" s="244"/>
      <c r="Q2260" s="244"/>
      <c r="R2260" s="244"/>
      <c r="S2260" s="244"/>
      <c r="T2260" s="244"/>
      <c r="U2260" s="244"/>
      <c r="V2260" s="245"/>
    </row>
    <row r="2261" spans="1:22" x14ac:dyDescent="0.3">
      <c r="A2261" s="259" t="s">
        <v>12</v>
      </c>
      <c r="B2261" s="260"/>
      <c r="C2261" s="260"/>
      <c r="D2261" s="260"/>
      <c r="E2261" s="260"/>
      <c r="F2261" s="260"/>
      <c r="G2261" s="260"/>
      <c r="H2261" s="260"/>
      <c r="I2261" s="260"/>
      <c r="J2261" s="260"/>
      <c r="K2261" s="260"/>
      <c r="L2261" s="260"/>
      <c r="M2261" s="260" t="s">
        <v>13</v>
      </c>
      <c r="N2261" s="260"/>
      <c r="O2261" s="260" t="s">
        <v>14</v>
      </c>
      <c r="P2261" s="260"/>
      <c r="Q2261" s="260" t="s">
        <v>23</v>
      </c>
      <c r="R2261" s="260"/>
      <c r="S2261" s="260"/>
      <c r="T2261" s="261" t="s">
        <v>24</v>
      </c>
      <c r="U2261" s="261"/>
      <c r="V2261" s="262"/>
    </row>
    <row r="2262" spans="1:22" x14ac:dyDescent="0.3">
      <c r="A2262" s="247" t="s">
        <v>233</v>
      </c>
      <c r="B2262" s="248"/>
      <c r="C2262" s="248"/>
      <c r="D2262" s="248"/>
      <c r="E2262" s="248"/>
      <c r="F2262" s="248"/>
      <c r="G2262" s="248"/>
      <c r="H2262" s="248"/>
      <c r="I2262" s="248"/>
      <c r="J2262" s="248"/>
      <c r="K2262" s="248"/>
      <c r="L2262" s="249"/>
      <c r="M2262" s="250" t="s">
        <v>133</v>
      </c>
      <c r="N2262" s="251"/>
      <c r="O2262" s="250">
        <v>1.03</v>
      </c>
      <c r="P2262" s="251"/>
      <c r="Q2262" s="252">
        <v>9066.6666666666661</v>
      </c>
      <c r="R2262" s="253"/>
      <c r="S2262" s="254"/>
      <c r="T2262" s="252">
        <f t="shared" ref="T2262" si="27">+Q2262*O2262</f>
        <v>9338.6666666666661</v>
      </c>
      <c r="U2262" s="253"/>
      <c r="V2262" s="255"/>
    </row>
    <row r="2263" spans="1:22" x14ac:dyDescent="0.3">
      <c r="A2263" s="247" t="s">
        <v>227</v>
      </c>
      <c r="B2263" s="248"/>
      <c r="C2263" s="248"/>
      <c r="D2263" s="248"/>
      <c r="E2263" s="248"/>
      <c r="F2263" s="248"/>
      <c r="G2263" s="248"/>
      <c r="H2263" s="248"/>
      <c r="I2263" s="248"/>
      <c r="J2263" s="248"/>
      <c r="K2263" s="248"/>
      <c r="L2263" s="249"/>
      <c r="M2263" s="250" t="s">
        <v>133</v>
      </c>
      <c r="N2263" s="251"/>
      <c r="O2263" s="250">
        <v>4.5</v>
      </c>
      <c r="P2263" s="251"/>
      <c r="Q2263" s="252">
        <f>+Q2023</f>
        <v>3800</v>
      </c>
      <c r="R2263" s="253"/>
      <c r="S2263" s="254"/>
      <c r="T2263" s="252">
        <f>+Q2263*O2263</f>
        <v>17100</v>
      </c>
      <c r="U2263" s="253"/>
      <c r="V2263" s="255"/>
    </row>
    <row r="2264" spans="1:22" x14ac:dyDescent="0.3">
      <c r="A2264" s="247" t="s">
        <v>219</v>
      </c>
      <c r="B2264" s="248"/>
      <c r="C2264" s="248"/>
      <c r="D2264" s="248"/>
      <c r="E2264" s="248"/>
      <c r="F2264" s="248"/>
      <c r="G2264" s="248"/>
      <c r="H2264" s="248"/>
      <c r="I2264" s="248"/>
      <c r="J2264" s="248"/>
      <c r="K2264" s="248"/>
      <c r="L2264" s="249"/>
      <c r="M2264" s="250" t="s">
        <v>133</v>
      </c>
      <c r="N2264" s="251"/>
      <c r="O2264" s="250">
        <v>1.3</v>
      </c>
      <c r="P2264" s="251"/>
      <c r="Q2264" s="252">
        <f>+Q2206</f>
        <v>1215</v>
      </c>
      <c r="R2264" s="253"/>
      <c r="S2264" s="254"/>
      <c r="T2264" s="252">
        <f t="shared" ref="T2264" si="28">+Q2264*O2264</f>
        <v>1579.5</v>
      </c>
      <c r="U2264" s="253"/>
      <c r="V2264" s="255"/>
    </row>
    <row r="2265" spans="1:22" x14ac:dyDescent="0.3">
      <c r="A2265" s="237"/>
      <c r="B2265" s="238"/>
      <c r="C2265" s="238"/>
      <c r="D2265" s="238"/>
      <c r="E2265" s="238"/>
      <c r="F2265" s="238"/>
      <c r="G2265" s="238"/>
      <c r="H2265" s="238"/>
      <c r="I2265" s="238"/>
      <c r="J2265" s="238"/>
      <c r="K2265" s="238"/>
      <c r="L2265" s="238"/>
      <c r="M2265" s="238"/>
      <c r="N2265" s="238"/>
      <c r="O2265" s="238"/>
      <c r="P2265" s="238"/>
      <c r="Q2265" s="238"/>
      <c r="R2265" s="238"/>
      <c r="S2265" s="238"/>
      <c r="T2265" s="235">
        <f>+SUM(T2262:V2264)</f>
        <v>28018.166666666664</v>
      </c>
      <c r="U2265" s="235"/>
      <c r="V2265" s="236"/>
    </row>
    <row r="2266" spans="1:22" x14ac:dyDescent="0.3">
      <c r="A2266" s="15"/>
      <c r="B2266" s="16"/>
      <c r="C2266" s="16"/>
      <c r="D2266" s="16"/>
      <c r="E2266" s="16"/>
      <c r="F2266" s="16"/>
      <c r="G2266" s="16"/>
      <c r="H2266" s="16"/>
      <c r="I2266" s="16"/>
      <c r="J2266" s="16"/>
      <c r="K2266" s="16"/>
      <c r="L2266" s="16"/>
      <c r="M2266" s="16"/>
      <c r="N2266" s="16"/>
      <c r="O2266" s="16"/>
      <c r="P2266" s="16"/>
      <c r="Q2266" s="16"/>
      <c r="R2266" s="16"/>
      <c r="S2266" s="14"/>
      <c r="T2266" s="36"/>
      <c r="U2266" s="36"/>
      <c r="V2266" s="37"/>
    </row>
    <row r="2267" spans="1:22" x14ac:dyDescent="0.3">
      <c r="A2267" s="243" t="s">
        <v>25</v>
      </c>
      <c r="B2267" s="244"/>
      <c r="C2267" s="244"/>
      <c r="D2267" s="244"/>
      <c r="E2267" s="244"/>
      <c r="F2267" s="244"/>
      <c r="G2267" s="244"/>
      <c r="H2267" s="244"/>
      <c r="I2267" s="244"/>
      <c r="J2267" s="244"/>
      <c r="K2267" s="244"/>
      <c r="L2267" s="244"/>
      <c r="M2267" s="244"/>
      <c r="N2267" s="244"/>
      <c r="O2267" s="244"/>
      <c r="P2267" s="244"/>
      <c r="Q2267" s="244"/>
      <c r="R2267" s="244"/>
      <c r="S2267" s="244"/>
      <c r="T2267" s="244"/>
      <c r="U2267" s="244"/>
      <c r="V2267" s="245"/>
    </row>
    <row r="2268" spans="1:22" x14ac:dyDescent="0.3">
      <c r="A2268" s="233" t="s">
        <v>26</v>
      </c>
      <c r="B2268" s="234"/>
      <c r="C2268" s="234"/>
      <c r="D2268" s="234"/>
      <c r="E2268" s="234"/>
      <c r="F2268" s="234"/>
      <c r="G2268" s="234"/>
      <c r="H2268" s="234"/>
      <c r="I2268" s="234"/>
      <c r="J2268" s="234"/>
      <c r="K2268" s="234" t="s">
        <v>27</v>
      </c>
      <c r="L2268" s="234"/>
      <c r="M2268" s="234" t="s">
        <v>28</v>
      </c>
      <c r="N2268" s="234"/>
      <c r="O2268" s="234" t="s">
        <v>29</v>
      </c>
      <c r="P2268" s="234"/>
      <c r="Q2268" s="234"/>
      <c r="R2268" s="234" t="s">
        <v>30</v>
      </c>
      <c r="S2268" s="234"/>
      <c r="T2268" s="235" t="s">
        <v>20</v>
      </c>
      <c r="U2268" s="235"/>
      <c r="V2268" s="236"/>
    </row>
    <row r="2269" spans="1:22" x14ac:dyDescent="0.3">
      <c r="A2269" s="233"/>
      <c r="B2269" s="234"/>
      <c r="C2269" s="234"/>
      <c r="D2269" s="234"/>
      <c r="E2269" s="234"/>
      <c r="F2269" s="234"/>
      <c r="G2269" s="234"/>
      <c r="H2269" s="234"/>
      <c r="I2269" s="234"/>
      <c r="J2269" s="234"/>
      <c r="K2269" s="234"/>
      <c r="L2269" s="234"/>
      <c r="M2269" s="234"/>
      <c r="N2269" s="234"/>
      <c r="O2269" s="234"/>
      <c r="P2269" s="234"/>
      <c r="Q2269" s="234"/>
      <c r="R2269" s="234"/>
      <c r="S2269" s="234"/>
      <c r="T2269" s="235"/>
      <c r="U2269" s="235"/>
      <c r="V2269" s="236"/>
    </row>
    <row r="2270" spans="1:22" x14ac:dyDescent="0.3">
      <c r="A2270" s="233"/>
      <c r="B2270" s="234"/>
      <c r="C2270" s="234"/>
      <c r="D2270" s="234"/>
      <c r="E2270" s="234"/>
      <c r="F2270" s="234"/>
      <c r="G2270" s="234"/>
      <c r="H2270" s="234"/>
      <c r="I2270" s="234"/>
      <c r="J2270" s="234"/>
      <c r="K2270" s="234"/>
      <c r="L2270" s="234"/>
      <c r="M2270" s="234"/>
      <c r="N2270" s="234"/>
      <c r="O2270" s="234"/>
      <c r="P2270" s="234"/>
      <c r="Q2270" s="234"/>
      <c r="R2270" s="234"/>
      <c r="S2270" s="234"/>
      <c r="T2270" s="235"/>
      <c r="U2270" s="235"/>
      <c r="V2270" s="236"/>
    </row>
    <row r="2271" spans="1:22" x14ac:dyDescent="0.3">
      <c r="A2271" s="233"/>
      <c r="B2271" s="234"/>
      <c r="C2271" s="234"/>
      <c r="D2271" s="234"/>
      <c r="E2271" s="234"/>
      <c r="F2271" s="234"/>
      <c r="G2271" s="234"/>
      <c r="H2271" s="234"/>
      <c r="I2271" s="234"/>
      <c r="J2271" s="234"/>
      <c r="K2271" s="234"/>
      <c r="L2271" s="234"/>
      <c r="M2271" s="234"/>
      <c r="N2271" s="234"/>
      <c r="O2271" s="234"/>
      <c r="P2271" s="234"/>
      <c r="Q2271" s="234"/>
      <c r="R2271" s="234"/>
      <c r="S2271" s="234"/>
      <c r="T2271" s="235"/>
      <c r="U2271" s="235"/>
      <c r="V2271" s="236"/>
    </row>
    <row r="2272" spans="1:22" x14ac:dyDescent="0.3">
      <c r="A2272" s="237" t="s">
        <v>21</v>
      </c>
      <c r="B2272" s="238"/>
      <c r="C2272" s="238"/>
      <c r="D2272" s="238"/>
      <c r="E2272" s="238"/>
      <c r="F2272" s="238"/>
      <c r="G2272" s="238"/>
      <c r="H2272" s="238"/>
      <c r="I2272" s="238"/>
      <c r="J2272" s="238"/>
      <c r="K2272" s="238"/>
      <c r="L2272" s="238"/>
      <c r="M2272" s="238"/>
      <c r="N2272" s="238"/>
      <c r="O2272" s="238"/>
      <c r="P2272" s="238"/>
      <c r="Q2272" s="238"/>
      <c r="R2272" s="238"/>
      <c r="S2272" s="238"/>
      <c r="T2272" s="235">
        <f>+T2269</f>
        <v>0</v>
      </c>
      <c r="U2272" s="235"/>
      <c r="V2272" s="236"/>
    </row>
    <row r="2273" spans="1:25" x14ac:dyDescent="0.3">
      <c r="A2273" s="12"/>
      <c r="B2273" s="13"/>
      <c r="C2273" s="13"/>
      <c r="D2273" s="13"/>
      <c r="E2273" s="13"/>
      <c r="F2273" s="13"/>
      <c r="G2273" s="13"/>
      <c r="H2273" s="13"/>
      <c r="I2273" s="13"/>
      <c r="J2273" s="13"/>
      <c r="K2273" s="13"/>
      <c r="L2273" s="13"/>
      <c r="M2273" s="13"/>
      <c r="N2273" s="13"/>
      <c r="O2273" s="13"/>
      <c r="P2273" s="13"/>
      <c r="Q2273" s="13"/>
      <c r="R2273" s="13"/>
      <c r="S2273" s="14"/>
      <c r="T2273" s="36"/>
      <c r="U2273" s="36"/>
      <c r="V2273" s="37"/>
    </row>
    <row r="2274" spans="1:25" x14ac:dyDescent="0.3">
      <c r="A2274" s="243" t="s">
        <v>31</v>
      </c>
      <c r="B2274" s="244"/>
      <c r="C2274" s="244"/>
      <c r="D2274" s="244"/>
      <c r="E2274" s="244"/>
      <c r="F2274" s="244"/>
      <c r="G2274" s="244"/>
      <c r="H2274" s="244"/>
      <c r="I2274" s="244"/>
      <c r="J2274" s="244"/>
      <c r="K2274" s="244"/>
      <c r="L2274" s="244"/>
      <c r="M2274" s="244"/>
      <c r="N2274" s="244"/>
      <c r="O2274" s="244"/>
      <c r="P2274" s="244"/>
      <c r="Q2274" s="244"/>
      <c r="R2274" s="244"/>
      <c r="S2274" s="244"/>
      <c r="T2274" s="244"/>
      <c r="U2274" s="244"/>
      <c r="V2274" s="245"/>
    </row>
    <row r="2275" spans="1:25" x14ac:dyDescent="0.3">
      <c r="A2275" s="233" t="s">
        <v>32</v>
      </c>
      <c r="B2275" s="234"/>
      <c r="C2275" s="234"/>
      <c r="D2275" s="234"/>
      <c r="E2275" s="234"/>
      <c r="F2275" s="234"/>
      <c r="G2275" s="234"/>
      <c r="H2275" s="234"/>
      <c r="I2275" s="234"/>
      <c r="J2275" s="234" t="s">
        <v>33</v>
      </c>
      <c r="K2275" s="234"/>
      <c r="L2275" s="234" t="s">
        <v>34</v>
      </c>
      <c r="M2275" s="234"/>
      <c r="N2275" s="234" t="s">
        <v>54</v>
      </c>
      <c r="O2275" s="234"/>
      <c r="P2275" s="234"/>
      <c r="Q2275" s="234" t="s">
        <v>19</v>
      </c>
      <c r="R2275" s="234"/>
      <c r="S2275" s="234"/>
      <c r="T2275" s="235" t="s">
        <v>20</v>
      </c>
      <c r="U2275" s="235"/>
      <c r="V2275" s="236"/>
    </row>
    <row r="2276" spans="1:25" x14ac:dyDescent="0.3">
      <c r="A2276" s="233" t="s">
        <v>42</v>
      </c>
      <c r="B2276" s="234"/>
      <c r="C2276" s="234"/>
      <c r="D2276" s="234"/>
      <c r="E2276" s="234"/>
      <c r="F2276" s="234"/>
      <c r="G2276" s="234"/>
      <c r="H2276" s="234"/>
      <c r="I2276" s="234"/>
      <c r="J2276" s="246">
        <v>171314.64448972844</v>
      </c>
      <c r="K2276" s="246"/>
      <c r="L2276" s="234">
        <v>1.8157000000000001</v>
      </c>
      <c r="M2276" s="234"/>
      <c r="N2276" s="235">
        <v>38882</v>
      </c>
      <c r="O2276" s="235"/>
      <c r="P2276" s="235"/>
      <c r="Q2276" s="234">
        <v>0.7</v>
      </c>
      <c r="R2276" s="234"/>
      <c r="S2276" s="234"/>
      <c r="T2276" s="235">
        <f>+Q2276*N2276</f>
        <v>27217.399999999998</v>
      </c>
      <c r="U2276" s="235"/>
      <c r="V2276" s="236"/>
    </row>
    <row r="2277" spans="1:25" x14ac:dyDescent="0.3">
      <c r="A2277" s="233"/>
      <c r="B2277" s="234"/>
      <c r="C2277" s="234"/>
      <c r="D2277" s="234"/>
      <c r="E2277" s="234"/>
      <c r="F2277" s="234"/>
      <c r="G2277" s="234"/>
      <c r="H2277" s="234"/>
      <c r="I2277" s="234"/>
      <c r="J2277" s="234"/>
      <c r="K2277" s="234"/>
      <c r="L2277" s="234"/>
      <c r="M2277" s="234"/>
      <c r="N2277" s="234"/>
      <c r="O2277" s="234"/>
      <c r="P2277" s="234"/>
      <c r="Q2277" s="234"/>
      <c r="R2277" s="234"/>
      <c r="S2277" s="234"/>
      <c r="T2277" s="235"/>
      <c r="U2277" s="235"/>
      <c r="V2277" s="236"/>
    </row>
    <row r="2278" spans="1:25" x14ac:dyDescent="0.3">
      <c r="A2278" s="233"/>
      <c r="B2278" s="234"/>
      <c r="C2278" s="234"/>
      <c r="D2278" s="234"/>
      <c r="E2278" s="234"/>
      <c r="F2278" s="234"/>
      <c r="G2278" s="234"/>
      <c r="H2278" s="234"/>
      <c r="I2278" s="234"/>
      <c r="J2278" s="234"/>
      <c r="K2278" s="234"/>
      <c r="L2278" s="234"/>
      <c r="M2278" s="234"/>
      <c r="N2278" s="234"/>
      <c r="O2278" s="234"/>
      <c r="P2278" s="234"/>
      <c r="Q2278" s="234"/>
      <c r="R2278" s="234"/>
      <c r="S2278" s="234"/>
      <c r="T2278" s="235"/>
      <c r="U2278" s="235"/>
      <c r="V2278" s="236"/>
    </row>
    <row r="2279" spans="1:25" x14ac:dyDescent="0.3">
      <c r="A2279" s="237" t="s">
        <v>21</v>
      </c>
      <c r="B2279" s="238"/>
      <c r="C2279" s="238"/>
      <c r="D2279" s="238"/>
      <c r="E2279" s="238"/>
      <c r="F2279" s="238"/>
      <c r="G2279" s="238"/>
      <c r="H2279" s="238"/>
      <c r="I2279" s="238"/>
      <c r="J2279" s="238"/>
      <c r="K2279" s="238"/>
      <c r="L2279" s="238"/>
      <c r="M2279" s="238"/>
      <c r="N2279" s="238"/>
      <c r="O2279" s="238"/>
      <c r="P2279" s="238"/>
      <c r="Q2279" s="238"/>
      <c r="R2279" s="238"/>
      <c r="S2279" s="238"/>
      <c r="T2279" s="235">
        <f>+T2276</f>
        <v>27217.399999999998</v>
      </c>
      <c r="U2279" s="235"/>
      <c r="V2279" s="236"/>
    </row>
    <row r="2280" spans="1:25" ht="14.5" x14ac:dyDescent="0.35">
      <c r="A2280" s="239" t="s">
        <v>35</v>
      </c>
      <c r="B2280" s="240"/>
      <c r="C2280" s="240"/>
      <c r="D2280" s="240"/>
      <c r="E2280" s="240"/>
      <c r="F2280" s="240"/>
      <c r="G2280" s="240"/>
      <c r="H2280" s="240"/>
      <c r="I2280" s="240"/>
      <c r="J2280" s="240"/>
      <c r="K2280" s="240"/>
      <c r="L2280" s="240"/>
      <c r="M2280" s="240"/>
      <c r="N2280" s="240"/>
      <c r="O2280" s="240"/>
      <c r="P2280" s="240"/>
      <c r="Q2280" s="240"/>
      <c r="R2280" s="240"/>
      <c r="S2280" s="240"/>
      <c r="T2280" s="241">
        <f>ROUND(T2279+T2272+T2265+T2258,0)</f>
        <v>56052</v>
      </c>
      <c r="U2280" s="241"/>
      <c r="V2280" s="242"/>
    </row>
    <row r="2281" spans="1:25" ht="14.5" x14ac:dyDescent="0.35">
      <c r="A2281" s="19" t="s">
        <v>36</v>
      </c>
      <c r="B2281" s="44">
        <f>+'CARGA PRESTACIONAL'!$E$40</f>
        <v>0.26950000000000002</v>
      </c>
      <c r="C2281" s="20"/>
      <c r="D2281" s="21"/>
      <c r="E2281" s="22"/>
      <c r="F2281" s="20"/>
      <c r="G2281" s="20"/>
      <c r="H2281" s="20"/>
      <c r="I2281" s="20"/>
      <c r="J2281" s="20"/>
      <c r="K2281" s="20"/>
      <c r="L2281" s="20"/>
      <c r="M2281" s="21"/>
      <c r="N2281" s="23"/>
      <c r="O2281" s="23"/>
      <c r="P2281" s="23"/>
      <c r="Q2281" s="23"/>
      <c r="R2281" s="23"/>
      <c r="S2281" s="23" t="s">
        <v>37</v>
      </c>
      <c r="T2281" s="241">
        <f>+T2280*B2281</f>
        <v>15106.014000000001</v>
      </c>
      <c r="U2281" s="241"/>
      <c r="V2281" s="242"/>
    </row>
    <row r="2282" spans="1:25" ht="14.5" x14ac:dyDescent="0.35">
      <c r="A2282" s="226" t="s">
        <v>38</v>
      </c>
      <c r="B2282" s="227"/>
      <c r="C2282" s="227"/>
      <c r="D2282" s="227"/>
      <c r="E2282" s="227"/>
      <c r="F2282" s="227"/>
      <c r="G2282" s="227"/>
      <c r="H2282" s="227"/>
      <c r="I2282" s="227"/>
      <c r="J2282" s="227"/>
      <c r="K2282" s="227"/>
      <c r="L2282" s="227"/>
      <c r="M2282" s="227"/>
      <c r="N2282" s="227"/>
      <c r="O2282" s="227"/>
      <c r="P2282" s="227"/>
      <c r="Q2282" s="227"/>
      <c r="R2282" s="227"/>
      <c r="S2282" s="227"/>
      <c r="T2282" s="228">
        <f>+T2281+T2280</f>
        <v>71158.013999999996</v>
      </c>
      <c r="U2282" s="228"/>
      <c r="V2282" s="229"/>
    </row>
    <row r="2283" spans="1:25" ht="14.5" x14ac:dyDescent="0.35">
      <c r="A2283" s="226" t="s">
        <v>39</v>
      </c>
      <c r="B2283" s="227"/>
      <c r="C2283" s="227"/>
      <c r="D2283" s="227"/>
      <c r="E2283" s="227"/>
      <c r="F2283" s="227"/>
      <c r="G2283" s="227"/>
      <c r="H2283" s="227"/>
      <c r="I2283" s="227"/>
      <c r="J2283" s="227"/>
      <c r="K2283" s="227"/>
      <c r="L2283" s="227"/>
      <c r="M2283" s="227"/>
      <c r="N2283" s="227"/>
      <c r="O2283" s="227"/>
      <c r="P2283" s="227"/>
      <c r="Q2283" s="227"/>
      <c r="R2283" s="227"/>
      <c r="S2283" s="227"/>
      <c r="T2283" s="228">
        <f>ROUND(T2282*T2251,0)</f>
        <v>2846321</v>
      </c>
      <c r="U2283" s="228"/>
      <c r="V2283" s="229"/>
    </row>
    <row r="2284" spans="1:25" ht="14.5" x14ac:dyDescent="0.35">
      <c r="A2284" s="24"/>
      <c r="B2284" s="52"/>
      <c r="C2284" s="52"/>
      <c r="D2284" s="52"/>
      <c r="E2284" s="52"/>
      <c r="F2284" s="52"/>
      <c r="G2284" s="52"/>
      <c r="H2284" s="52"/>
      <c r="I2284" s="52"/>
      <c r="J2284" s="52"/>
      <c r="K2284" s="52"/>
      <c r="L2284" s="52"/>
      <c r="M2284" s="52"/>
      <c r="N2284" s="52"/>
      <c r="O2284" s="52"/>
      <c r="P2284" s="52"/>
      <c r="Q2284" s="52"/>
      <c r="R2284" s="52"/>
      <c r="S2284" s="52"/>
      <c r="T2284" s="53"/>
      <c r="U2284" s="53"/>
      <c r="V2284" s="38"/>
    </row>
    <row r="2285" spans="1:25" ht="24" customHeight="1" x14ac:dyDescent="0.3">
      <c r="A2285" s="230" t="s">
        <v>348</v>
      </c>
      <c r="B2285" s="231"/>
      <c r="C2285" s="231"/>
      <c r="D2285" s="231"/>
      <c r="E2285" s="231"/>
      <c r="F2285" s="231"/>
      <c r="G2285" s="231"/>
      <c r="H2285" s="231"/>
      <c r="I2285" s="231"/>
      <c r="J2285" s="231"/>
      <c r="K2285" s="231"/>
      <c r="L2285" s="231"/>
      <c r="M2285" s="231"/>
      <c r="N2285" s="231"/>
      <c r="O2285" s="231"/>
      <c r="P2285" s="231"/>
      <c r="Q2285" s="231"/>
      <c r="R2285" s="231"/>
      <c r="S2285" s="231"/>
      <c r="T2285" s="231"/>
      <c r="U2285" s="231"/>
      <c r="V2285" s="232"/>
      <c r="W2285" s="7"/>
      <c r="X2285" s="7"/>
      <c r="Y2285" s="46"/>
    </row>
    <row r="2286" spans="1:25" x14ac:dyDescent="0.3">
      <c r="A2286" s="25"/>
      <c r="B2286" s="26"/>
      <c r="C2286" s="26"/>
      <c r="D2286" s="26"/>
      <c r="E2286" s="26"/>
      <c r="F2286" s="26"/>
      <c r="G2286" s="26"/>
      <c r="H2286" s="26"/>
      <c r="I2286" s="26"/>
      <c r="J2286" s="26"/>
      <c r="K2286" s="26"/>
      <c r="L2286" s="26"/>
      <c r="M2286" s="26"/>
      <c r="N2286" s="26"/>
      <c r="O2286" s="26"/>
      <c r="P2286" s="26"/>
      <c r="Q2286" s="26"/>
      <c r="R2286" s="26"/>
      <c r="S2286" s="27"/>
      <c r="T2286" s="54"/>
      <c r="U2286" s="54"/>
      <c r="V2286" s="40"/>
      <c r="W2286" s="7"/>
      <c r="X2286" s="7"/>
      <c r="Y2286" s="7"/>
    </row>
    <row r="2287" spans="1:25" ht="22.5" customHeight="1" x14ac:dyDescent="0.3">
      <c r="A2287" s="25"/>
      <c r="B2287" s="26"/>
      <c r="C2287" s="26"/>
      <c r="D2287" s="55"/>
      <c r="E2287" s="28" t="s">
        <v>40</v>
      </c>
      <c r="F2287" s="29"/>
      <c r="G2287" s="29"/>
      <c r="H2287" s="29"/>
      <c r="I2287" s="29"/>
      <c r="J2287" s="29"/>
      <c r="K2287" s="29"/>
      <c r="L2287" s="29"/>
      <c r="M2287" s="30"/>
      <c r="N2287" s="56"/>
      <c r="O2287" s="56"/>
      <c r="P2287" s="26"/>
      <c r="Q2287" s="26"/>
      <c r="R2287" s="26"/>
      <c r="S2287" s="27"/>
      <c r="T2287" s="54"/>
      <c r="U2287" s="54"/>
      <c r="V2287" s="40"/>
      <c r="W2287" s="7"/>
      <c r="X2287" s="7"/>
      <c r="Y2287" s="47"/>
    </row>
    <row r="2288" spans="1:25" x14ac:dyDescent="0.3">
      <c r="A2288" s="25"/>
      <c r="B2288" s="26"/>
      <c r="C2288" s="26"/>
      <c r="D2288" s="55"/>
      <c r="E2288" s="57"/>
      <c r="F2288" s="58"/>
      <c r="G2288" s="156" t="s">
        <v>344</v>
      </c>
      <c r="H2288" s="156"/>
      <c r="I2288" s="156"/>
      <c r="J2288" s="156"/>
      <c r="K2288" s="58"/>
      <c r="L2288" s="58"/>
      <c r="M2288" s="56"/>
      <c r="N2288" s="56"/>
      <c r="O2288" s="56"/>
      <c r="P2288" s="26"/>
      <c r="Q2288" s="26"/>
      <c r="R2288" s="26"/>
      <c r="S2288" s="27"/>
      <c r="T2288" s="54"/>
      <c r="U2288" s="54"/>
      <c r="V2288" s="40"/>
      <c r="W2288" s="7"/>
      <c r="X2288" s="7"/>
      <c r="Y2288" s="7"/>
    </row>
    <row r="2289" spans="1:25" x14ac:dyDescent="0.3">
      <c r="A2289" s="25"/>
      <c r="B2289" s="26"/>
      <c r="C2289" s="26"/>
      <c r="D2289" s="26"/>
      <c r="E2289" s="225" t="s">
        <v>349</v>
      </c>
      <c r="F2289" s="225"/>
      <c r="G2289" s="225"/>
      <c r="H2289" s="225"/>
      <c r="I2289" s="225"/>
      <c r="J2289" s="225"/>
      <c r="K2289" s="225"/>
      <c r="L2289" s="225"/>
      <c r="M2289" s="225"/>
      <c r="N2289" s="31"/>
      <c r="O2289" s="31"/>
      <c r="P2289" s="26"/>
      <c r="Q2289" s="26"/>
      <c r="R2289" s="26"/>
      <c r="S2289" s="27"/>
      <c r="T2289" s="54"/>
      <c r="U2289" s="54"/>
      <c r="V2289" s="40"/>
      <c r="W2289" s="7"/>
      <c r="X2289" s="7"/>
      <c r="Y2289" s="7"/>
    </row>
    <row r="2290" spans="1:25" ht="13.5" thickBot="1" x14ac:dyDescent="0.35">
      <c r="A2290" s="59"/>
      <c r="B2290" s="60"/>
      <c r="C2290" s="32"/>
      <c r="D2290" s="32"/>
      <c r="E2290" s="32"/>
      <c r="F2290" s="61"/>
      <c r="G2290" s="61"/>
      <c r="H2290" s="61"/>
      <c r="I2290" s="61"/>
      <c r="J2290" s="61"/>
      <c r="K2290" s="61"/>
      <c r="L2290" s="32"/>
      <c r="M2290" s="32"/>
      <c r="N2290" s="32"/>
      <c r="O2290" s="32"/>
      <c r="P2290" s="32"/>
      <c r="Q2290" s="32"/>
      <c r="R2290" s="32"/>
      <c r="S2290" s="32"/>
      <c r="T2290" s="62"/>
      <c r="U2290" s="62"/>
      <c r="V2290" s="42"/>
    </row>
  </sheetData>
  <mergeCells count="6036">
    <mergeCell ref="T1687:V1687"/>
    <mergeCell ref="R1687:S1687"/>
    <mergeCell ref="O1687:Q1687"/>
    <mergeCell ref="K1687:N1687"/>
    <mergeCell ref="H1687:J1687"/>
    <mergeCell ref="A1687:G1687"/>
    <mergeCell ref="A1984:I1984"/>
    <mergeCell ref="J1984:K1984"/>
    <mergeCell ref="L1984:M1984"/>
    <mergeCell ref="N1984:P1984"/>
    <mergeCell ref="Q1984:S1984"/>
    <mergeCell ref="T1984:V1984"/>
    <mergeCell ref="A1985:S1985"/>
    <mergeCell ref="T1985:V1985"/>
    <mergeCell ref="A1986:S1986"/>
    <mergeCell ref="T1986:V1986"/>
    <mergeCell ref="T1987:V1987"/>
    <mergeCell ref="A1964:L1964"/>
    <mergeCell ref="M1964:N1964"/>
    <mergeCell ref="O1964:P1964"/>
    <mergeCell ref="Q1964:S1964"/>
    <mergeCell ref="T1964:V1964"/>
    <mergeCell ref="A1971:S1971"/>
    <mergeCell ref="T1971:V1971"/>
    <mergeCell ref="A1973:V1973"/>
    <mergeCell ref="A1974:J1974"/>
    <mergeCell ref="K1974:L1974"/>
    <mergeCell ref="M1974:N1974"/>
    <mergeCell ref="O1974:Q1974"/>
    <mergeCell ref="R1974:S1974"/>
    <mergeCell ref="T1974:V1974"/>
    <mergeCell ref="A1975:J1975"/>
    <mergeCell ref="T1965:V1965"/>
    <mergeCell ref="T1966:V1966"/>
    <mergeCell ref="T1967:V1967"/>
    <mergeCell ref="T1968:V1968"/>
    <mergeCell ref="T1969:V1969"/>
    <mergeCell ref="T1970:V1970"/>
    <mergeCell ref="Q1965:S1965"/>
    <mergeCell ref="Q1966:S1966"/>
    <mergeCell ref="A1988:S1988"/>
    <mergeCell ref="T1988:V1988"/>
    <mergeCell ref="A1989:S1989"/>
    <mergeCell ref="T1989:V1989"/>
    <mergeCell ref="A1991:V1991"/>
    <mergeCell ref="E1995:M1995"/>
    <mergeCell ref="A1981:I1981"/>
    <mergeCell ref="J1981:K1981"/>
    <mergeCell ref="L1981:M1981"/>
    <mergeCell ref="N1981:P1981"/>
    <mergeCell ref="Q1981:S1981"/>
    <mergeCell ref="T1981:V1981"/>
    <mergeCell ref="A1982:I1982"/>
    <mergeCell ref="J1982:K1982"/>
    <mergeCell ref="L1982:M1982"/>
    <mergeCell ref="N1982:P1982"/>
    <mergeCell ref="Q1982:S1982"/>
    <mergeCell ref="T1982:V1982"/>
    <mergeCell ref="A1983:I1983"/>
    <mergeCell ref="J1983:K1983"/>
    <mergeCell ref="L1983:M1983"/>
    <mergeCell ref="N1983:P1983"/>
    <mergeCell ref="Q1983:S1983"/>
    <mergeCell ref="T1983:V1983"/>
    <mergeCell ref="A1965:L1965"/>
    <mergeCell ref="A1966:L1966"/>
    <mergeCell ref="A1967:L1967"/>
    <mergeCell ref="A1968:L1968"/>
    <mergeCell ref="A1969:L1969"/>
    <mergeCell ref="M1965:N1965"/>
    <mergeCell ref="O1965:P1965"/>
    <mergeCell ref="M1966:N1966"/>
    <mergeCell ref="O1966:P1966"/>
    <mergeCell ref="M1967:N1967"/>
    <mergeCell ref="O1967:P1967"/>
    <mergeCell ref="M1968:N1968"/>
    <mergeCell ref="O1968:P1968"/>
    <mergeCell ref="M1969:N1969"/>
    <mergeCell ref="O1969:P1969"/>
    <mergeCell ref="M1970:N1970"/>
    <mergeCell ref="O1970:P1970"/>
    <mergeCell ref="A1957:G1957"/>
    <mergeCell ref="H1957:J1957"/>
    <mergeCell ref="K1957:N1957"/>
    <mergeCell ref="O1957:Q1957"/>
    <mergeCell ref="R1957:S1957"/>
    <mergeCell ref="T1957:V1957"/>
    <mergeCell ref="A1959:S1959"/>
    <mergeCell ref="T1959:V1959"/>
    <mergeCell ref="A1961:V1961"/>
    <mergeCell ref="A1962:L1962"/>
    <mergeCell ref="M1962:N1962"/>
    <mergeCell ref="O1962:P1962"/>
    <mergeCell ref="Q1962:S1962"/>
    <mergeCell ref="T1962:V1962"/>
    <mergeCell ref="A1963:L1963"/>
    <mergeCell ref="M1963:N1963"/>
    <mergeCell ref="O1963:P1963"/>
    <mergeCell ref="Q1963:S1963"/>
    <mergeCell ref="T1963:V1963"/>
    <mergeCell ref="O1958:Q1958"/>
    <mergeCell ref="R1958:S1958"/>
    <mergeCell ref="T1958:V1958"/>
    <mergeCell ref="A1958:G1958"/>
    <mergeCell ref="H1958:J1958"/>
    <mergeCell ref="K1958:N1958"/>
    <mergeCell ref="A1952:B1952"/>
    <mergeCell ref="C1952:Q1952"/>
    <mergeCell ref="R1952:S1952"/>
    <mergeCell ref="T1952:V1952"/>
    <mergeCell ref="A1954:V1954"/>
    <mergeCell ref="A1955:G1955"/>
    <mergeCell ref="H1955:J1955"/>
    <mergeCell ref="K1955:N1955"/>
    <mergeCell ref="O1955:Q1955"/>
    <mergeCell ref="R1955:S1955"/>
    <mergeCell ref="T1955:V1955"/>
    <mergeCell ref="A1956:G1956"/>
    <mergeCell ref="H1956:J1956"/>
    <mergeCell ref="K1956:N1956"/>
    <mergeCell ref="O1956:Q1956"/>
    <mergeCell ref="R1956:S1956"/>
    <mergeCell ref="T1956:V1956"/>
    <mergeCell ref="A1943:V1943"/>
    <mergeCell ref="A1944:D1944"/>
    <mergeCell ref="J1944:O1944"/>
    <mergeCell ref="P1944:V1944"/>
    <mergeCell ref="A1945:D1945"/>
    <mergeCell ref="E1945:V1945"/>
    <mergeCell ref="A1946:D1946"/>
    <mergeCell ref="E1946:V1946"/>
    <mergeCell ref="A1947:D1947"/>
    <mergeCell ref="E1947:V1947"/>
    <mergeCell ref="A1948:D1948"/>
    <mergeCell ref="E1948:V1948"/>
    <mergeCell ref="A1950:V1950"/>
    <mergeCell ref="A1951:B1951"/>
    <mergeCell ref="C1951:Q1951"/>
    <mergeCell ref="R1951:S1951"/>
    <mergeCell ref="T1951:V1951"/>
    <mergeCell ref="A1925:S1925"/>
    <mergeCell ref="T1925:V1925"/>
    <mergeCell ref="A1926:S1926"/>
    <mergeCell ref="T1926:V1926"/>
    <mergeCell ref="T1927:V1927"/>
    <mergeCell ref="A1928:S1928"/>
    <mergeCell ref="T1928:V1928"/>
    <mergeCell ref="A1929:S1929"/>
    <mergeCell ref="T1929:V1929"/>
    <mergeCell ref="A1931:V1931"/>
    <mergeCell ref="E1935:M1935"/>
    <mergeCell ref="A1938:D1942"/>
    <mergeCell ref="E1938:S1939"/>
    <mergeCell ref="T1938:V1939"/>
    <mergeCell ref="E1940:V1940"/>
    <mergeCell ref="E1941:V1941"/>
    <mergeCell ref="E1942:V1942"/>
    <mergeCell ref="A1922:I1922"/>
    <mergeCell ref="J1922:K1922"/>
    <mergeCell ref="L1922:M1922"/>
    <mergeCell ref="N1922:P1922"/>
    <mergeCell ref="Q1922:S1922"/>
    <mergeCell ref="T1922:V1922"/>
    <mergeCell ref="A1923:I1923"/>
    <mergeCell ref="J1923:K1923"/>
    <mergeCell ref="L1923:M1923"/>
    <mergeCell ref="N1923:P1923"/>
    <mergeCell ref="Q1923:S1923"/>
    <mergeCell ref="T1923:V1923"/>
    <mergeCell ref="A1924:I1924"/>
    <mergeCell ref="J1924:K1924"/>
    <mergeCell ref="L1924:M1924"/>
    <mergeCell ref="N1924:P1924"/>
    <mergeCell ref="Q1924:S1924"/>
    <mergeCell ref="T1924:V1924"/>
    <mergeCell ref="A1916:J1916"/>
    <mergeCell ref="K1916:L1916"/>
    <mergeCell ref="M1916:N1916"/>
    <mergeCell ref="O1916:Q1916"/>
    <mergeCell ref="R1916:S1916"/>
    <mergeCell ref="T1916:V1916"/>
    <mergeCell ref="A1917:J1917"/>
    <mergeCell ref="K1917:L1917"/>
    <mergeCell ref="M1917:N1917"/>
    <mergeCell ref="O1917:Q1917"/>
    <mergeCell ref="R1917:S1917"/>
    <mergeCell ref="T1917:V1917"/>
    <mergeCell ref="A1918:S1918"/>
    <mergeCell ref="T1918:V1918"/>
    <mergeCell ref="A1920:V1920"/>
    <mergeCell ref="A1921:I1921"/>
    <mergeCell ref="J1921:K1921"/>
    <mergeCell ref="L1921:M1921"/>
    <mergeCell ref="N1921:P1921"/>
    <mergeCell ref="Q1921:S1921"/>
    <mergeCell ref="T1921:V1921"/>
    <mergeCell ref="A1910:L1910"/>
    <mergeCell ref="M1910:N1910"/>
    <mergeCell ref="O1910:P1910"/>
    <mergeCell ref="Q1910:S1910"/>
    <mergeCell ref="T1910:V1910"/>
    <mergeCell ref="A1911:S1911"/>
    <mergeCell ref="T1911:V1911"/>
    <mergeCell ref="A1913:V1913"/>
    <mergeCell ref="A1914:J1914"/>
    <mergeCell ref="K1914:L1914"/>
    <mergeCell ref="M1914:N1914"/>
    <mergeCell ref="O1914:Q1914"/>
    <mergeCell ref="R1914:S1914"/>
    <mergeCell ref="T1914:V1914"/>
    <mergeCell ref="A1915:J1915"/>
    <mergeCell ref="K1915:L1915"/>
    <mergeCell ref="M1915:N1915"/>
    <mergeCell ref="O1915:Q1915"/>
    <mergeCell ref="R1915:S1915"/>
    <mergeCell ref="T1915:V1915"/>
    <mergeCell ref="A1904:G1904"/>
    <mergeCell ref="H1904:J1904"/>
    <mergeCell ref="K1904:N1904"/>
    <mergeCell ref="O1904:Q1904"/>
    <mergeCell ref="R1904:S1904"/>
    <mergeCell ref="T1904:V1904"/>
    <mergeCell ref="A1905:S1905"/>
    <mergeCell ref="T1905:V1905"/>
    <mergeCell ref="A1907:V1907"/>
    <mergeCell ref="A1908:L1908"/>
    <mergeCell ref="M1908:N1908"/>
    <mergeCell ref="O1908:P1908"/>
    <mergeCell ref="Q1908:S1908"/>
    <mergeCell ref="T1908:V1908"/>
    <mergeCell ref="A1909:L1909"/>
    <mergeCell ref="M1909:N1909"/>
    <mergeCell ref="O1909:P1909"/>
    <mergeCell ref="Q1909:S1909"/>
    <mergeCell ref="T1909:V1909"/>
    <mergeCell ref="A1901:G1901"/>
    <mergeCell ref="H1901:J1901"/>
    <mergeCell ref="K1901:N1901"/>
    <mergeCell ref="O1901:Q1901"/>
    <mergeCell ref="R1901:S1901"/>
    <mergeCell ref="T1901:V1901"/>
    <mergeCell ref="A1902:G1902"/>
    <mergeCell ref="H1902:J1902"/>
    <mergeCell ref="K1902:N1902"/>
    <mergeCell ref="O1902:Q1902"/>
    <mergeCell ref="R1902:S1902"/>
    <mergeCell ref="T1902:V1902"/>
    <mergeCell ref="A1903:G1903"/>
    <mergeCell ref="H1903:J1903"/>
    <mergeCell ref="K1903:N1903"/>
    <mergeCell ref="O1903:Q1903"/>
    <mergeCell ref="R1903:S1903"/>
    <mergeCell ref="T1903:V1903"/>
    <mergeCell ref="A1896:B1896"/>
    <mergeCell ref="C1896:Q1896"/>
    <mergeCell ref="R1896:S1896"/>
    <mergeCell ref="T1896:V1896"/>
    <mergeCell ref="A1898:V1898"/>
    <mergeCell ref="A1899:G1899"/>
    <mergeCell ref="H1899:J1899"/>
    <mergeCell ref="K1899:N1899"/>
    <mergeCell ref="O1899:Q1899"/>
    <mergeCell ref="R1899:S1899"/>
    <mergeCell ref="T1899:V1899"/>
    <mergeCell ref="A1900:G1900"/>
    <mergeCell ref="H1900:J1900"/>
    <mergeCell ref="K1900:N1900"/>
    <mergeCell ref="O1900:Q1900"/>
    <mergeCell ref="R1900:S1900"/>
    <mergeCell ref="T1900:V1900"/>
    <mergeCell ref="A1887:V1887"/>
    <mergeCell ref="A1888:D1888"/>
    <mergeCell ref="J1888:O1888"/>
    <mergeCell ref="P1888:V1888"/>
    <mergeCell ref="A1889:D1889"/>
    <mergeCell ref="E1889:V1889"/>
    <mergeCell ref="A1890:D1890"/>
    <mergeCell ref="E1890:V1890"/>
    <mergeCell ref="A1891:D1891"/>
    <mergeCell ref="E1891:V1891"/>
    <mergeCell ref="A1892:D1892"/>
    <mergeCell ref="E1892:V1892"/>
    <mergeCell ref="A1894:V1894"/>
    <mergeCell ref="A1895:B1895"/>
    <mergeCell ref="C1895:Q1895"/>
    <mergeCell ref="R1895:S1895"/>
    <mergeCell ref="T1895:V1895"/>
    <mergeCell ref="A1872:S1872"/>
    <mergeCell ref="T1872:V1872"/>
    <mergeCell ref="A1873:S1873"/>
    <mergeCell ref="T1873:V1873"/>
    <mergeCell ref="A1875:V1875"/>
    <mergeCell ref="E1879:M1879"/>
    <mergeCell ref="A1853:L1853"/>
    <mergeCell ref="M1853:N1853"/>
    <mergeCell ref="O1853:P1853"/>
    <mergeCell ref="Q1853:S1853"/>
    <mergeCell ref="T1853:V1853"/>
    <mergeCell ref="A1882:D1886"/>
    <mergeCell ref="E1882:S1883"/>
    <mergeCell ref="T1882:V1883"/>
    <mergeCell ref="E1884:V1884"/>
    <mergeCell ref="E1885:V1885"/>
    <mergeCell ref="E1886:V1886"/>
    <mergeCell ref="A1867:I1867"/>
    <mergeCell ref="J1867:K1867"/>
    <mergeCell ref="L1867:M1867"/>
    <mergeCell ref="N1867:P1867"/>
    <mergeCell ref="Q1867:S1867"/>
    <mergeCell ref="T1867:V1867"/>
    <mergeCell ref="A1868:I1868"/>
    <mergeCell ref="J1868:K1868"/>
    <mergeCell ref="L1868:M1868"/>
    <mergeCell ref="N1868:P1868"/>
    <mergeCell ref="Q1868:S1868"/>
    <mergeCell ref="T1868:V1868"/>
    <mergeCell ref="A1869:S1869"/>
    <mergeCell ref="T1869:V1869"/>
    <mergeCell ref="A1870:S1870"/>
    <mergeCell ref="T1870:V1870"/>
    <mergeCell ref="T1871:V1871"/>
    <mergeCell ref="A1861:J1861"/>
    <mergeCell ref="K1861:L1861"/>
    <mergeCell ref="M1861:N1861"/>
    <mergeCell ref="O1861:Q1861"/>
    <mergeCell ref="R1861:S1861"/>
    <mergeCell ref="T1861:V1861"/>
    <mergeCell ref="A1862:S1862"/>
    <mergeCell ref="T1862:V1862"/>
    <mergeCell ref="A1864:V1864"/>
    <mergeCell ref="A1865:I1865"/>
    <mergeCell ref="J1865:K1865"/>
    <mergeCell ref="L1865:M1865"/>
    <mergeCell ref="N1865:P1865"/>
    <mergeCell ref="Q1865:S1865"/>
    <mergeCell ref="T1865:V1865"/>
    <mergeCell ref="A1866:I1866"/>
    <mergeCell ref="J1866:K1866"/>
    <mergeCell ref="L1866:M1866"/>
    <mergeCell ref="N1866:P1866"/>
    <mergeCell ref="Q1866:S1866"/>
    <mergeCell ref="T1866:V1866"/>
    <mergeCell ref="A1855:S1855"/>
    <mergeCell ref="T1855:V1855"/>
    <mergeCell ref="A1857:V1857"/>
    <mergeCell ref="A1858:J1858"/>
    <mergeCell ref="K1858:L1858"/>
    <mergeCell ref="M1858:N1858"/>
    <mergeCell ref="O1858:Q1858"/>
    <mergeCell ref="R1858:S1858"/>
    <mergeCell ref="T1858:V1858"/>
    <mergeCell ref="A1859:J1859"/>
    <mergeCell ref="K1859:L1859"/>
    <mergeCell ref="M1859:N1859"/>
    <mergeCell ref="O1859:Q1859"/>
    <mergeCell ref="R1859:S1859"/>
    <mergeCell ref="T1859:V1859"/>
    <mergeCell ref="A1860:J1860"/>
    <mergeCell ref="K1860:L1860"/>
    <mergeCell ref="M1860:N1860"/>
    <mergeCell ref="O1860:Q1860"/>
    <mergeCell ref="R1860:S1860"/>
    <mergeCell ref="T1860:V1860"/>
    <mergeCell ref="A1848:G1848"/>
    <mergeCell ref="H1848:J1848"/>
    <mergeCell ref="K1848:N1848"/>
    <mergeCell ref="O1848:Q1848"/>
    <mergeCell ref="R1848:S1848"/>
    <mergeCell ref="T1848:V1848"/>
    <mergeCell ref="A1849:S1849"/>
    <mergeCell ref="T1849:V1849"/>
    <mergeCell ref="A1851:V1851"/>
    <mergeCell ref="A1852:L1852"/>
    <mergeCell ref="M1852:N1852"/>
    <mergeCell ref="O1852:P1852"/>
    <mergeCell ref="Q1852:S1852"/>
    <mergeCell ref="T1852:V1852"/>
    <mergeCell ref="A1854:L1854"/>
    <mergeCell ref="M1854:N1854"/>
    <mergeCell ref="O1854:P1854"/>
    <mergeCell ref="Q1854:S1854"/>
    <mergeCell ref="T1854:V1854"/>
    <mergeCell ref="A1845:G1845"/>
    <mergeCell ref="H1845:J1845"/>
    <mergeCell ref="K1845:N1845"/>
    <mergeCell ref="O1845:Q1845"/>
    <mergeCell ref="R1845:S1845"/>
    <mergeCell ref="T1845:V1845"/>
    <mergeCell ref="A1846:G1846"/>
    <mergeCell ref="H1846:J1846"/>
    <mergeCell ref="K1846:N1846"/>
    <mergeCell ref="O1846:Q1846"/>
    <mergeCell ref="R1846:S1846"/>
    <mergeCell ref="T1846:V1846"/>
    <mergeCell ref="A1847:G1847"/>
    <mergeCell ref="H1847:J1847"/>
    <mergeCell ref="K1847:N1847"/>
    <mergeCell ref="O1847:Q1847"/>
    <mergeCell ref="R1847:S1847"/>
    <mergeCell ref="T1847:V1847"/>
    <mergeCell ref="A1840:B1840"/>
    <mergeCell ref="C1840:Q1840"/>
    <mergeCell ref="R1840:S1840"/>
    <mergeCell ref="T1840:V1840"/>
    <mergeCell ref="A1842:V1842"/>
    <mergeCell ref="A1843:G1843"/>
    <mergeCell ref="H1843:J1843"/>
    <mergeCell ref="K1843:N1843"/>
    <mergeCell ref="O1843:Q1843"/>
    <mergeCell ref="R1843:S1843"/>
    <mergeCell ref="T1843:V1843"/>
    <mergeCell ref="A1844:G1844"/>
    <mergeCell ref="H1844:J1844"/>
    <mergeCell ref="K1844:N1844"/>
    <mergeCell ref="O1844:Q1844"/>
    <mergeCell ref="R1844:S1844"/>
    <mergeCell ref="T1844:V1844"/>
    <mergeCell ref="A1831:V1831"/>
    <mergeCell ref="A1832:D1832"/>
    <mergeCell ref="J1832:O1832"/>
    <mergeCell ref="P1832:V1832"/>
    <mergeCell ref="A1833:D1833"/>
    <mergeCell ref="E1833:V1833"/>
    <mergeCell ref="A1834:D1834"/>
    <mergeCell ref="E1834:V1834"/>
    <mergeCell ref="A1835:D1835"/>
    <mergeCell ref="E1835:V1835"/>
    <mergeCell ref="A1836:D1836"/>
    <mergeCell ref="E1836:V1836"/>
    <mergeCell ref="A1838:V1838"/>
    <mergeCell ref="A1839:B1839"/>
    <mergeCell ref="C1839:Q1839"/>
    <mergeCell ref="R1839:S1839"/>
    <mergeCell ref="T1839:V1839"/>
    <mergeCell ref="A1814:S1814"/>
    <mergeCell ref="T1814:V1814"/>
    <mergeCell ref="A1815:S1815"/>
    <mergeCell ref="T1815:V1815"/>
    <mergeCell ref="T1816:V1816"/>
    <mergeCell ref="A1817:S1817"/>
    <mergeCell ref="T1817:V1817"/>
    <mergeCell ref="A1818:S1818"/>
    <mergeCell ref="T1818:V1818"/>
    <mergeCell ref="A1820:V1820"/>
    <mergeCell ref="E1824:M1824"/>
    <mergeCell ref="A1826:D1830"/>
    <mergeCell ref="E1826:S1827"/>
    <mergeCell ref="T1826:V1827"/>
    <mergeCell ref="E1828:V1828"/>
    <mergeCell ref="E1829:V1829"/>
    <mergeCell ref="E1830:V1830"/>
    <mergeCell ref="A1811:I1811"/>
    <mergeCell ref="J1811:K1811"/>
    <mergeCell ref="L1811:M1811"/>
    <mergeCell ref="N1811:P1811"/>
    <mergeCell ref="Q1811:S1811"/>
    <mergeCell ref="T1811:V1811"/>
    <mergeCell ref="A1812:I1812"/>
    <mergeCell ref="J1812:K1812"/>
    <mergeCell ref="L1812:M1812"/>
    <mergeCell ref="N1812:P1812"/>
    <mergeCell ref="Q1812:S1812"/>
    <mergeCell ref="T1812:V1812"/>
    <mergeCell ref="A1813:I1813"/>
    <mergeCell ref="J1813:K1813"/>
    <mergeCell ref="L1813:M1813"/>
    <mergeCell ref="N1813:P1813"/>
    <mergeCell ref="Q1813:S1813"/>
    <mergeCell ref="T1813:V1813"/>
    <mergeCell ref="A1805:J1805"/>
    <mergeCell ref="K1805:L1805"/>
    <mergeCell ref="M1805:N1805"/>
    <mergeCell ref="O1805:Q1805"/>
    <mergeCell ref="R1805:S1805"/>
    <mergeCell ref="T1805:V1805"/>
    <mergeCell ref="A1806:J1806"/>
    <mergeCell ref="K1806:L1806"/>
    <mergeCell ref="M1806:N1806"/>
    <mergeCell ref="O1806:Q1806"/>
    <mergeCell ref="R1806:S1806"/>
    <mergeCell ref="T1806:V1806"/>
    <mergeCell ref="A1807:S1807"/>
    <mergeCell ref="T1807:V1807"/>
    <mergeCell ref="A1809:V1809"/>
    <mergeCell ref="A1810:I1810"/>
    <mergeCell ref="J1810:K1810"/>
    <mergeCell ref="L1810:M1810"/>
    <mergeCell ref="N1810:P1810"/>
    <mergeCell ref="Q1810:S1810"/>
    <mergeCell ref="T1810:V1810"/>
    <mergeCell ref="A1799:L1799"/>
    <mergeCell ref="M1799:N1799"/>
    <mergeCell ref="O1799:P1799"/>
    <mergeCell ref="Q1799:S1799"/>
    <mergeCell ref="T1799:V1799"/>
    <mergeCell ref="A1800:S1800"/>
    <mergeCell ref="T1800:V1800"/>
    <mergeCell ref="A1802:V1802"/>
    <mergeCell ref="A1803:J1803"/>
    <mergeCell ref="K1803:L1803"/>
    <mergeCell ref="M1803:N1803"/>
    <mergeCell ref="O1803:Q1803"/>
    <mergeCell ref="R1803:S1803"/>
    <mergeCell ref="T1803:V1803"/>
    <mergeCell ref="A1804:J1804"/>
    <mergeCell ref="K1804:L1804"/>
    <mergeCell ref="M1804:N1804"/>
    <mergeCell ref="O1804:Q1804"/>
    <mergeCell ref="R1804:S1804"/>
    <mergeCell ref="T1804:V1804"/>
    <mergeCell ref="A1793:G1793"/>
    <mergeCell ref="H1793:J1793"/>
    <mergeCell ref="K1793:N1793"/>
    <mergeCell ref="O1793:Q1793"/>
    <mergeCell ref="R1793:S1793"/>
    <mergeCell ref="T1793:V1793"/>
    <mergeCell ref="A1794:G1794"/>
    <mergeCell ref="H1794:J1794"/>
    <mergeCell ref="K1794:N1794"/>
    <mergeCell ref="O1794:Q1794"/>
    <mergeCell ref="R1794:S1794"/>
    <mergeCell ref="T1794:V1794"/>
    <mergeCell ref="A1795:S1795"/>
    <mergeCell ref="T1795:V1795"/>
    <mergeCell ref="A1797:V1797"/>
    <mergeCell ref="A1798:L1798"/>
    <mergeCell ref="M1798:N1798"/>
    <mergeCell ref="O1798:P1798"/>
    <mergeCell ref="Q1798:S1798"/>
    <mergeCell ref="T1798:V1798"/>
    <mergeCell ref="A1790:G1790"/>
    <mergeCell ref="H1790:J1790"/>
    <mergeCell ref="K1790:N1790"/>
    <mergeCell ref="O1790:Q1790"/>
    <mergeCell ref="R1790:S1790"/>
    <mergeCell ref="T1790:V1790"/>
    <mergeCell ref="A1791:G1791"/>
    <mergeCell ref="H1791:J1791"/>
    <mergeCell ref="K1791:N1791"/>
    <mergeCell ref="O1791:Q1791"/>
    <mergeCell ref="R1791:S1791"/>
    <mergeCell ref="T1791:V1791"/>
    <mergeCell ref="A1792:G1792"/>
    <mergeCell ref="H1792:J1792"/>
    <mergeCell ref="K1792:N1792"/>
    <mergeCell ref="O1792:Q1792"/>
    <mergeCell ref="R1792:S1792"/>
    <mergeCell ref="T1792:V1792"/>
    <mergeCell ref="A1780:D1780"/>
    <mergeCell ref="E1780:V1780"/>
    <mergeCell ref="A1781:D1781"/>
    <mergeCell ref="E1781:V1781"/>
    <mergeCell ref="A1782:D1782"/>
    <mergeCell ref="E1782:V1782"/>
    <mergeCell ref="A1784:V1784"/>
    <mergeCell ref="A1785:B1785"/>
    <mergeCell ref="C1785:Q1785"/>
    <mergeCell ref="R1785:S1785"/>
    <mergeCell ref="T1785:V1785"/>
    <mergeCell ref="A1786:B1786"/>
    <mergeCell ref="C1786:Q1786"/>
    <mergeCell ref="R1786:S1786"/>
    <mergeCell ref="T1786:V1786"/>
    <mergeCell ref="A1788:V1788"/>
    <mergeCell ref="A1789:G1789"/>
    <mergeCell ref="H1789:J1789"/>
    <mergeCell ref="K1789:N1789"/>
    <mergeCell ref="O1789:Q1789"/>
    <mergeCell ref="R1789:S1789"/>
    <mergeCell ref="T1789:V1789"/>
    <mergeCell ref="A1762:S1762"/>
    <mergeCell ref="T1762:V1762"/>
    <mergeCell ref="A1763:S1763"/>
    <mergeCell ref="T1763:V1763"/>
    <mergeCell ref="A1765:V1765"/>
    <mergeCell ref="E1769:M1769"/>
    <mergeCell ref="A1772:D1776"/>
    <mergeCell ref="E1772:S1773"/>
    <mergeCell ref="T1772:V1773"/>
    <mergeCell ref="E1774:V1774"/>
    <mergeCell ref="E1775:V1775"/>
    <mergeCell ref="E1776:V1776"/>
    <mergeCell ref="A1777:V1777"/>
    <mergeCell ref="A1778:D1778"/>
    <mergeCell ref="J1778:O1778"/>
    <mergeCell ref="P1778:V1778"/>
    <mergeCell ref="A1779:D1779"/>
    <mergeCell ref="E1779:V1779"/>
    <mergeCell ref="A1757:I1757"/>
    <mergeCell ref="J1757:K1757"/>
    <mergeCell ref="L1757:M1757"/>
    <mergeCell ref="N1757:P1757"/>
    <mergeCell ref="Q1757:S1757"/>
    <mergeCell ref="T1757:V1757"/>
    <mergeCell ref="A1758:I1758"/>
    <mergeCell ref="J1758:K1758"/>
    <mergeCell ref="L1758:M1758"/>
    <mergeCell ref="N1758:P1758"/>
    <mergeCell ref="Q1758:S1758"/>
    <mergeCell ref="T1758:V1758"/>
    <mergeCell ref="A1759:S1759"/>
    <mergeCell ref="T1759:V1759"/>
    <mergeCell ref="A1760:S1760"/>
    <mergeCell ref="T1760:V1760"/>
    <mergeCell ref="T1761:V1761"/>
    <mergeCell ref="A1751:J1751"/>
    <mergeCell ref="K1751:L1751"/>
    <mergeCell ref="M1751:N1751"/>
    <mergeCell ref="O1751:Q1751"/>
    <mergeCell ref="R1751:S1751"/>
    <mergeCell ref="T1751:V1751"/>
    <mergeCell ref="A1752:S1752"/>
    <mergeCell ref="T1752:V1752"/>
    <mergeCell ref="A1754:V1754"/>
    <mergeCell ref="A1755:I1755"/>
    <mergeCell ref="J1755:K1755"/>
    <mergeCell ref="L1755:M1755"/>
    <mergeCell ref="N1755:P1755"/>
    <mergeCell ref="Q1755:S1755"/>
    <mergeCell ref="T1755:V1755"/>
    <mergeCell ref="A1756:I1756"/>
    <mergeCell ref="J1756:K1756"/>
    <mergeCell ref="L1756:M1756"/>
    <mergeCell ref="N1756:P1756"/>
    <mergeCell ref="Q1756:S1756"/>
    <mergeCell ref="T1756:V1756"/>
    <mergeCell ref="A1747:V1747"/>
    <mergeCell ref="A1748:J1748"/>
    <mergeCell ref="K1748:L1748"/>
    <mergeCell ref="M1748:N1748"/>
    <mergeCell ref="O1748:Q1748"/>
    <mergeCell ref="R1748:S1748"/>
    <mergeCell ref="T1748:V1748"/>
    <mergeCell ref="A1749:J1749"/>
    <mergeCell ref="K1749:L1749"/>
    <mergeCell ref="M1749:N1749"/>
    <mergeCell ref="O1749:Q1749"/>
    <mergeCell ref="R1749:S1749"/>
    <mergeCell ref="T1749:V1749"/>
    <mergeCell ref="A1750:J1750"/>
    <mergeCell ref="K1750:L1750"/>
    <mergeCell ref="M1750:N1750"/>
    <mergeCell ref="O1750:Q1750"/>
    <mergeCell ref="R1750:S1750"/>
    <mergeCell ref="T1750:V1750"/>
    <mergeCell ref="A1745:S1745"/>
    <mergeCell ref="T1745:V1745"/>
    <mergeCell ref="A1740:S1740"/>
    <mergeCell ref="T1740:V1740"/>
    <mergeCell ref="A1742:V1742"/>
    <mergeCell ref="A1743:L1743"/>
    <mergeCell ref="M1743:N1743"/>
    <mergeCell ref="O1743:P1743"/>
    <mergeCell ref="Q1743:S1743"/>
    <mergeCell ref="T1743:V1743"/>
    <mergeCell ref="A1744:L1744"/>
    <mergeCell ref="M1744:N1744"/>
    <mergeCell ref="O1744:P1744"/>
    <mergeCell ref="Q1744:S1744"/>
    <mergeCell ref="T1744:V1744"/>
    <mergeCell ref="A1737:G1737"/>
    <mergeCell ref="H1737:J1737"/>
    <mergeCell ref="K1737:N1737"/>
    <mergeCell ref="O1737:Q1737"/>
    <mergeCell ref="R1737:S1737"/>
    <mergeCell ref="T1737:V1737"/>
    <mergeCell ref="A1738:G1738"/>
    <mergeCell ref="H1738:J1738"/>
    <mergeCell ref="K1738:N1738"/>
    <mergeCell ref="O1738:Q1738"/>
    <mergeCell ref="R1738:S1738"/>
    <mergeCell ref="T1738:V1738"/>
    <mergeCell ref="A1739:G1739"/>
    <mergeCell ref="H1739:J1739"/>
    <mergeCell ref="K1739:N1739"/>
    <mergeCell ref="O1739:Q1739"/>
    <mergeCell ref="R1739:S1739"/>
    <mergeCell ref="T1739:V1739"/>
    <mergeCell ref="A1733:V1733"/>
    <mergeCell ref="A1734:G1734"/>
    <mergeCell ref="H1734:J1734"/>
    <mergeCell ref="K1734:N1734"/>
    <mergeCell ref="O1734:Q1734"/>
    <mergeCell ref="R1734:S1734"/>
    <mergeCell ref="T1734:V1734"/>
    <mergeCell ref="A1735:G1735"/>
    <mergeCell ref="H1735:J1735"/>
    <mergeCell ref="K1735:N1735"/>
    <mergeCell ref="O1735:Q1735"/>
    <mergeCell ref="R1735:S1735"/>
    <mergeCell ref="T1735:V1735"/>
    <mergeCell ref="A1736:G1736"/>
    <mergeCell ref="H1736:J1736"/>
    <mergeCell ref="K1736:N1736"/>
    <mergeCell ref="O1736:Q1736"/>
    <mergeCell ref="R1736:S1736"/>
    <mergeCell ref="T1736:V1736"/>
    <mergeCell ref="A1724:D1724"/>
    <mergeCell ref="E1724:V1724"/>
    <mergeCell ref="A1725:D1725"/>
    <mergeCell ref="E1725:V1725"/>
    <mergeCell ref="A1726:D1726"/>
    <mergeCell ref="E1726:V1726"/>
    <mergeCell ref="A1727:D1727"/>
    <mergeCell ref="E1727:V1727"/>
    <mergeCell ref="A1729:V1729"/>
    <mergeCell ref="A1730:B1730"/>
    <mergeCell ref="C1730:Q1730"/>
    <mergeCell ref="R1730:S1730"/>
    <mergeCell ref="T1730:V1730"/>
    <mergeCell ref="A1731:B1731"/>
    <mergeCell ref="C1731:Q1731"/>
    <mergeCell ref="R1731:S1731"/>
    <mergeCell ref="T1731:V1731"/>
    <mergeCell ref="A1709:S1709"/>
    <mergeCell ref="T1709:V1709"/>
    <mergeCell ref="A1710:S1710"/>
    <mergeCell ref="T1710:V1710"/>
    <mergeCell ref="A1711:V1711"/>
    <mergeCell ref="A1693:L1693"/>
    <mergeCell ref="A1717:D1721"/>
    <mergeCell ref="E1717:S1718"/>
    <mergeCell ref="T1717:V1718"/>
    <mergeCell ref="E1719:V1719"/>
    <mergeCell ref="E1720:V1720"/>
    <mergeCell ref="E1721:V1721"/>
    <mergeCell ref="A1722:V1722"/>
    <mergeCell ref="A1723:D1723"/>
    <mergeCell ref="J1723:O1723"/>
    <mergeCell ref="P1723:V1723"/>
    <mergeCell ref="A1704:I1704"/>
    <mergeCell ref="J1704:K1704"/>
    <mergeCell ref="L1704:M1704"/>
    <mergeCell ref="N1704:P1704"/>
    <mergeCell ref="Q1704:S1704"/>
    <mergeCell ref="T1704:V1704"/>
    <mergeCell ref="A1705:I1705"/>
    <mergeCell ref="J1705:K1705"/>
    <mergeCell ref="L1705:M1705"/>
    <mergeCell ref="N1705:P1705"/>
    <mergeCell ref="Q1705:S1705"/>
    <mergeCell ref="T1705:V1705"/>
    <mergeCell ref="A1706:S1706"/>
    <mergeCell ref="T1706:V1706"/>
    <mergeCell ref="A1707:S1707"/>
    <mergeCell ref="T1707:V1707"/>
    <mergeCell ref="T1708:V1708"/>
    <mergeCell ref="A1699:S1699"/>
    <mergeCell ref="T1699:V1699"/>
    <mergeCell ref="A1701:V1701"/>
    <mergeCell ref="A1702:I1702"/>
    <mergeCell ref="J1702:K1702"/>
    <mergeCell ref="L1702:M1702"/>
    <mergeCell ref="N1702:P1702"/>
    <mergeCell ref="Q1702:S1702"/>
    <mergeCell ref="T1702:V1702"/>
    <mergeCell ref="A1703:I1703"/>
    <mergeCell ref="J1703:K1703"/>
    <mergeCell ref="L1703:M1703"/>
    <mergeCell ref="N1703:P1703"/>
    <mergeCell ref="Q1703:S1703"/>
    <mergeCell ref="T1703:V1703"/>
    <mergeCell ref="A1694:S1694"/>
    <mergeCell ref="T1694:V1694"/>
    <mergeCell ref="A1696:V1696"/>
    <mergeCell ref="A1697:J1697"/>
    <mergeCell ref="K1697:L1697"/>
    <mergeCell ref="M1697:N1697"/>
    <mergeCell ref="O1697:Q1697"/>
    <mergeCell ref="R1697:S1697"/>
    <mergeCell ref="T1697:V1697"/>
    <mergeCell ref="A1698:J1698"/>
    <mergeCell ref="K1698:L1698"/>
    <mergeCell ref="M1698:N1698"/>
    <mergeCell ref="O1698:Q1698"/>
    <mergeCell ref="R1698:S1698"/>
    <mergeCell ref="T1698:V1698"/>
    <mergeCell ref="A1688:G1688"/>
    <mergeCell ref="H1688:J1688"/>
    <mergeCell ref="K1688:N1688"/>
    <mergeCell ref="O1688:Q1688"/>
    <mergeCell ref="R1688:S1688"/>
    <mergeCell ref="T1688:V1688"/>
    <mergeCell ref="A1689:S1689"/>
    <mergeCell ref="T1689:V1689"/>
    <mergeCell ref="A1691:V1691"/>
    <mergeCell ref="A1692:L1692"/>
    <mergeCell ref="M1692:N1692"/>
    <mergeCell ref="O1692:P1692"/>
    <mergeCell ref="Q1692:S1692"/>
    <mergeCell ref="T1692:V1692"/>
    <mergeCell ref="M1693:N1693"/>
    <mergeCell ref="O1693:P1693"/>
    <mergeCell ref="Q1693:S1693"/>
    <mergeCell ref="T1693:V1693"/>
    <mergeCell ref="A1681:V1681"/>
    <mergeCell ref="A1682:B1682"/>
    <mergeCell ref="C1682:Q1682"/>
    <mergeCell ref="R1682:S1682"/>
    <mergeCell ref="T1682:V1682"/>
    <mergeCell ref="A1683:B1683"/>
    <mergeCell ref="C1683:Q1683"/>
    <mergeCell ref="R1683:S1683"/>
    <mergeCell ref="T1683:V1683"/>
    <mergeCell ref="A1685:V1685"/>
    <mergeCell ref="A1686:G1686"/>
    <mergeCell ref="H1686:J1686"/>
    <mergeCell ref="K1686:N1686"/>
    <mergeCell ref="O1686:Q1686"/>
    <mergeCell ref="R1686:S1686"/>
    <mergeCell ref="T1686:V1686"/>
    <mergeCell ref="A1670:D1674"/>
    <mergeCell ref="E1670:S1671"/>
    <mergeCell ref="T1670:V1671"/>
    <mergeCell ref="E1672:V1672"/>
    <mergeCell ref="E1673:V1673"/>
    <mergeCell ref="E1674:V1674"/>
    <mergeCell ref="A1675:V1675"/>
    <mergeCell ref="A1676:D1676"/>
    <mergeCell ref="J1676:O1676"/>
    <mergeCell ref="P1676:V1676"/>
    <mergeCell ref="A1677:D1677"/>
    <mergeCell ref="E1677:V1677"/>
    <mergeCell ref="A1678:D1678"/>
    <mergeCell ref="E1678:V1678"/>
    <mergeCell ref="A1679:D1679"/>
    <mergeCell ref="E1679:V1679"/>
    <mergeCell ref="A1680:D1680"/>
    <mergeCell ref="E1680:V1680"/>
    <mergeCell ref="M1636:N1636"/>
    <mergeCell ref="O1636:P1636"/>
    <mergeCell ref="Q1636:S1636"/>
    <mergeCell ref="M1639:N1639"/>
    <mergeCell ref="O1639:P1639"/>
    <mergeCell ref="Q1639:S1639"/>
    <mergeCell ref="T1639:V1639"/>
    <mergeCell ref="M1640:N1640"/>
    <mergeCell ref="O1640:P1640"/>
    <mergeCell ref="Q1640:S1640"/>
    <mergeCell ref="T1640:V1640"/>
    <mergeCell ref="M1641:N1641"/>
    <mergeCell ref="O1641:P1641"/>
    <mergeCell ref="Q1641:S1641"/>
    <mergeCell ref="T1641:V1641"/>
    <mergeCell ref="M1642:N1642"/>
    <mergeCell ref="O1642:P1642"/>
    <mergeCell ref="Q1642:S1642"/>
    <mergeCell ref="T1642:V1642"/>
    <mergeCell ref="M1638:N1638"/>
    <mergeCell ref="O1638:P1638"/>
    <mergeCell ref="Q1638:S1638"/>
    <mergeCell ref="T1638:V1638"/>
    <mergeCell ref="A1657:S1657"/>
    <mergeCell ref="T1657:V1657"/>
    <mergeCell ref="A1658:S1658"/>
    <mergeCell ref="T1658:V1658"/>
    <mergeCell ref="T1659:V1659"/>
    <mergeCell ref="A1660:S1660"/>
    <mergeCell ref="T1660:V1660"/>
    <mergeCell ref="M1630:N1630"/>
    <mergeCell ref="O1630:P1630"/>
    <mergeCell ref="Q1630:S1630"/>
    <mergeCell ref="M1631:N1631"/>
    <mergeCell ref="O1631:P1631"/>
    <mergeCell ref="Q1631:S1631"/>
    <mergeCell ref="M1632:N1632"/>
    <mergeCell ref="O1632:P1632"/>
    <mergeCell ref="Q1632:S1632"/>
    <mergeCell ref="M1633:N1633"/>
    <mergeCell ref="O1633:P1633"/>
    <mergeCell ref="Q1633:S1633"/>
    <mergeCell ref="M1634:N1634"/>
    <mergeCell ref="O1634:P1634"/>
    <mergeCell ref="Q1634:S1634"/>
    <mergeCell ref="M1635:N1635"/>
    <mergeCell ref="O1635:P1635"/>
    <mergeCell ref="Q1635:S1635"/>
    <mergeCell ref="A1661:S1661"/>
    <mergeCell ref="T1661:V1661"/>
    <mergeCell ref="A1663:V1663"/>
    <mergeCell ref="E1667:M1667"/>
    <mergeCell ref="A1621:G1621"/>
    <mergeCell ref="H1621:J1621"/>
    <mergeCell ref="K1621:N1621"/>
    <mergeCell ref="O1621:Q1621"/>
    <mergeCell ref="R1621:S1621"/>
    <mergeCell ref="T1621:V1621"/>
    <mergeCell ref="A1622:G1622"/>
    <mergeCell ref="H1622:J1622"/>
    <mergeCell ref="K1622:N1622"/>
    <mergeCell ref="O1622:Q1622"/>
    <mergeCell ref="R1622:S1622"/>
    <mergeCell ref="T1622:V1622"/>
    <mergeCell ref="T1628:V1628"/>
    <mergeCell ref="T1629:V1629"/>
    <mergeCell ref="T1630:V1630"/>
    <mergeCell ref="A1654:I1654"/>
    <mergeCell ref="J1654:K1654"/>
    <mergeCell ref="L1654:M1654"/>
    <mergeCell ref="N1654:P1654"/>
    <mergeCell ref="Q1654:S1654"/>
    <mergeCell ref="T1654:V1654"/>
    <mergeCell ref="A1655:I1655"/>
    <mergeCell ref="J1655:K1655"/>
    <mergeCell ref="L1655:M1655"/>
    <mergeCell ref="N1655:P1655"/>
    <mergeCell ref="Q1655:S1655"/>
    <mergeCell ref="T1655:V1655"/>
    <mergeCell ref="A1656:I1656"/>
    <mergeCell ref="J1656:K1656"/>
    <mergeCell ref="L1656:M1656"/>
    <mergeCell ref="N1656:P1656"/>
    <mergeCell ref="Q1656:S1656"/>
    <mergeCell ref="T1656:V1656"/>
    <mergeCell ref="A1648:J1648"/>
    <mergeCell ref="K1648:L1648"/>
    <mergeCell ref="M1648:N1648"/>
    <mergeCell ref="O1648:Q1648"/>
    <mergeCell ref="R1648:S1648"/>
    <mergeCell ref="T1648:V1648"/>
    <mergeCell ref="A1649:J1649"/>
    <mergeCell ref="K1649:L1649"/>
    <mergeCell ref="M1649:N1649"/>
    <mergeCell ref="O1649:Q1649"/>
    <mergeCell ref="R1649:S1649"/>
    <mergeCell ref="T1649:V1649"/>
    <mergeCell ref="A1650:S1650"/>
    <mergeCell ref="T1650:V1650"/>
    <mergeCell ref="A1652:V1652"/>
    <mergeCell ref="A1653:I1653"/>
    <mergeCell ref="J1653:K1653"/>
    <mergeCell ref="L1653:M1653"/>
    <mergeCell ref="N1653:P1653"/>
    <mergeCell ref="Q1653:S1653"/>
    <mergeCell ref="T1653:V1653"/>
    <mergeCell ref="A1643:S1643"/>
    <mergeCell ref="T1643:V1643"/>
    <mergeCell ref="A1645:V1645"/>
    <mergeCell ref="A1646:J1646"/>
    <mergeCell ref="K1646:L1646"/>
    <mergeCell ref="M1646:N1646"/>
    <mergeCell ref="O1646:Q1646"/>
    <mergeCell ref="R1646:S1646"/>
    <mergeCell ref="T1646:V1646"/>
    <mergeCell ref="A1647:J1647"/>
    <mergeCell ref="K1647:L1647"/>
    <mergeCell ref="M1647:N1647"/>
    <mergeCell ref="O1647:Q1647"/>
    <mergeCell ref="R1647:S1647"/>
    <mergeCell ref="T1647:V1647"/>
    <mergeCell ref="M1627:N1627"/>
    <mergeCell ref="O1627:P1627"/>
    <mergeCell ref="Q1627:S1627"/>
    <mergeCell ref="T1627:V1627"/>
    <mergeCell ref="M1637:N1637"/>
    <mergeCell ref="O1637:P1637"/>
    <mergeCell ref="Q1637:S1637"/>
    <mergeCell ref="T1637:V1637"/>
    <mergeCell ref="T1631:V1631"/>
    <mergeCell ref="T1632:V1632"/>
    <mergeCell ref="T1633:V1633"/>
    <mergeCell ref="T1634:V1634"/>
    <mergeCell ref="T1635:V1635"/>
    <mergeCell ref="T1636:V1636"/>
    <mergeCell ref="M1628:N1628"/>
    <mergeCell ref="O1628:P1628"/>
    <mergeCell ref="Q1628:S1628"/>
    <mergeCell ref="M1629:N1629"/>
    <mergeCell ref="O1629:P1629"/>
    <mergeCell ref="Q1629:S1629"/>
    <mergeCell ref="A1619:G1619"/>
    <mergeCell ref="H1619:J1619"/>
    <mergeCell ref="K1619:N1619"/>
    <mergeCell ref="O1619:Q1619"/>
    <mergeCell ref="R1619:S1619"/>
    <mergeCell ref="T1619:V1619"/>
    <mergeCell ref="A1620:G1620"/>
    <mergeCell ref="H1620:J1620"/>
    <mergeCell ref="K1620:N1620"/>
    <mergeCell ref="O1620:Q1620"/>
    <mergeCell ref="R1620:S1620"/>
    <mergeCell ref="T1620:V1620"/>
    <mergeCell ref="A1623:S1623"/>
    <mergeCell ref="T1623:V1623"/>
    <mergeCell ref="A1625:V1625"/>
    <mergeCell ref="A1626:L1626"/>
    <mergeCell ref="M1626:N1626"/>
    <mergeCell ref="O1626:P1626"/>
    <mergeCell ref="Q1626:S1626"/>
    <mergeCell ref="T1626:V1626"/>
    <mergeCell ref="A1615:B1615"/>
    <mergeCell ref="C1615:Q1615"/>
    <mergeCell ref="R1615:S1615"/>
    <mergeCell ref="T1615:V1615"/>
    <mergeCell ref="A1617:V1617"/>
    <mergeCell ref="A1618:G1618"/>
    <mergeCell ref="H1618:J1618"/>
    <mergeCell ref="K1618:N1618"/>
    <mergeCell ref="O1618:Q1618"/>
    <mergeCell ref="R1618:S1618"/>
    <mergeCell ref="T1618:V1618"/>
    <mergeCell ref="A1607:V1607"/>
    <mergeCell ref="A1608:D1608"/>
    <mergeCell ref="J1608:O1608"/>
    <mergeCell ref="P1608:V1608"/>
    <mergeCell ref="A1609:D1609"/>
    <mergeCell ref="E1609:V1609"/>
    <mergeCell ref="A1610:D1610"/>
    <mergeCell ref="E1610:V1610"/>
    <mergeCell ref="A1611:D1611"/>
    <mergeCell ref="E1611:V1611"/>
    <mergeCell ref="A1612:D1612"/>
    <mergeCell ref="E1612:V1612"/>
    <mergeCell ref="A1613:V1613"/>
    <mergeCell ref="A1614:B1614"/>
    <mergeCell ref="C1614:Q1614"/>
    <mergeCell ref="R1614:S1614"/>
    <mergeCell ref="T1614:V1614"/>
    <mergeCell ref="A1589:S1589"/>
    <mergeCell ref="T1589:V1589"/>
    <mergeCell ref="A1590:S1590"/>
    <mergeCell ref="T1590:V1590"/>
    <mergeCell ref="T1591:V1591"/>
    <mergeCell ref="A1592:S1592"/>
    <mergeCell ref="T1592:V1592"/>
    <mergeCell ref="A1593:S1593"/>
    <mergeCell ref="T1593:V1593"/>
    <mergeCell ref="A1595:V1595"/>
    <mergeCell ref="E1599:M1599"/>
    <mergeCell ref="A1602:D1606"/>
    <mergeCell ref="E1602:S1603"/>
    <mergeCell ref="T1602:V1603"/>
    <mergeCell ref="E1604:V1604"/>
    <mergeCell ref="E1605:V1605"/>
    <mergeCell ref="E1606:V1606"/>
    <mergeCell ref="A1586:I1586"/>
    <mergeCell ref="J1586:K1586"/>
    <mergeCell ref="L1586:M1586"/>
    <mergeCell ref="N1586:P1586"/>
    <mergeCell ref="Q1586:S1586"/>
    <mergeCell ref="T1586:V1586"/>
    <mergeCell ref="A1587:I1587"/>
    <mergeCell ref="J1587:K1587"/>
    <mergeCell ref="L1587:M1587"/>
    <mergeCell ref="N1587:P1587"/>
    <mergeCell ref="Q1587:S1587"/>
    <mergeCell ref="T1587:V1587"/>
    <mergeCell ref="A1588:I1588"/>
    <mergeCell ref="J1588:K1588"/>
    <mergeCell ref="L1588:M1588"/>
    <mergeCell ref="N1588:P1588"/>
    <mergeCell ref="Q1588:S1588"/>
    <mergeCell ref="T1588:V1588"/>
    <mergeCell ref="A1580:J1580"/>
    <mergeCell ref="K1580:L1580"/>
    <mergeCell ref="M1580:N1580"/>
    <mergeCell ref="O1580:Q1580"/>
    <mergeCell ref="R1580:S1580"/>
    <mergeCell ref="T1580:V1580"/>
    <mergeCell ref="A1581:J1581"/>
    <mergeCell ref="K1581:L1581"/>
    <mergeCell ref="M1581:N1581"/>
    <mergeCell ref="O1581:Q1581"/>
    <mergeCell ref="R1581:S1581"/>
    <mergeCell ref="T1581:V1581"/>
    <mergeCell ref="A1582:S1582"/>
    <mergeCell ref="T1582:V1582"/>
    <mergeCell ref="A1584:V1584"/>
    <mergeCell ref="A1585:I1585"/>
    <mergeCell ref="J1585:K1585"/>
    <mergeCell ref="L1585:M1585"/>
    <mergeCell ref="N1585:P1585"/>
    <mergeCell ref="Q1585:S1585"/>
    <mergeCell ref="T1585:V1585"/>
    <mergeCell ref="M1574:N1574"/>
    <mergeCell ref="O1574:P1574"/>
    <mergeCell ref="Q1574:S1574"/>
    <mergeCell ref="T1574:V1574"/>
    <mergeCell ref="A1575:S1575"/>
    <mergeCell ref="T1575:V1575"/>
    <mergeCell ref="A1577:V1577"/>
    <mergeCell ref="A1578:J1578"/>
    <mergeCell ref="K1578:L1578"/>
    <mergeCell ref="M1578:N1578"/>
    <mergeCell ref="O1578:Q1578"/>
    <mergeCell ref="R1578:S1578"/>
    <mergeCell ref="T1578:V1578"/>
    <mergeCell ref="A1579:J1579"/>
    <mergeCell ref="K1579:L1579"/>
    <mergeCell ref="M1579:N1579"/>
    <mergeCell ref="O1579:Q1579"/>
    <mergeCell ref="R1579:S1579"/>
    <mergeCell ref="T1579:V1579"/>
    <mergeCell ref="M1569:N1569"/>
    <mergeCell ref="O1569:P1569"/>
    <mergeCell ref="Q1569:S1569"/>
    <mergeCell ref="T1569:V1569"/>
    <mergeCell ref="M1570:N1570"/>
    <mergeCell ref="O1570:P1570"/>
    <mergeCell ref="Q1570:S1570"/>
    <mergeCell ref="T1570:V1570"/>
    <mergeCell ref="M1571:N1571"/>
    <mergeCell ref="O1571:P1571"/>
    <mergeCell ref="Q1571:S1571"/>
    <mergeCell ref="T1571:V1571"/>
    <mergeCell ref="M1572:N1572"/>
    <mergeCell ref="O1572:P1572"/>
    <mergeCell ref="Q1572:S1572"/>
    <mergeCell ref="T1572:V1572"/>
    <mergeCell ref="M1573:N1573"/>
    <mergeCell ref="O1573:P1573"/>
    <mergeCell ref="Q1573:S1573"/>
    <mergeCell ref="T1573:V1573"/>
    <mergeCell ref="A1563:G1563"/>
    <mergeCell ref="H1563:J1563"/>
    <mergeCell ref="K1563:N1563"/>
    <mergeCell ref="O1563:Q1563"/>
    <mergeCell ref="R1563:S1563"/>
    <mergeCell ref="T1563:V1563"/>
    <mergeCell ref="A1564:G1564"/>
    <mergeCell ref="H1564:J1564"/>
    <mergeCell ref="K1564:N1564"/>
    <mergeCell ref="O1564:Q1564"/>
    <mergeCell ref="R1564:S1564"/>
    <mergeCell ref="T1564:V1564"/>
    <mergeCell ref="A1565:S1565"/>
    <mergeCell ref="T1565:V1565"/>
    <mergeCell ref="A1567:V1567"/>
    <mergeCell ref="A1568:L1568"/>
    <mergeCell ref="M1568:N1568"/>
    <mergeCell ref="O1568:P1568"/>
    <mergeCell ref="Q1568:S1568"/>
    <mergeCell ref="T1568:V1568"/>
    <mergeCell ref="A1558:B1558"/>
    <mergeCell ref="C1558:Q1558"/>
    <mergeCell ref="R1558:S1558"/>
    <mergeCell ref="T1558:V1558"/>
    <mergeCell ref="A1560:V1560"/>
    <mergeCell ref="A1561:G1561"/>
    <mergeCell ref="H1561:J1561"/>
    <mergeCell ref="K1561:N1561"/>
    <mergeCell ref="O1561:Q1561"/>
    <mergeCell ref="R1561:S1561"/>
    <mergeCell ref="T1561:V1561"/>
    <mergeCell ref="A1562:G1562"/>
    <mergeCell ref="H1562:J1562"/>
    <mergeCell ref="K1562:N1562"/>
    <mergeCell ref="O1562:Q1562"/>
    <mergeCell ref="R1562:S1562"/>
    <mergeCell ref="T1562:V1562"/>
    <mergeCell ref="A1549:V1549"/>
    <mergeCell ref="A1550:D1550"/>
    <mergeCell ref="J1550:O1550"/>
    <mergeCell ref="P1550:V1550"/>
    <mergeCell ref="A1551:D1551"/>
    <mergeCell ref="E1551:V1551"/>
    <mergeCell ref="A1552:D1552"/>
    <mergeCell ref="E1552:V1552"/>
    <mergeCell ref="A1553:D1553"/>
    <mergeCell ref="E1553:V1553"/>
    <mergeCell ref="A1554:D1554"/>
    <mergeCell ref="E1554:V1554"/>
    <mergeCell ref="A1556:V1556"/>
    <mergeCell ref="A1557:B1557"/>
    <mergeCell ref="C1557:Q1557"/>
    <mergeCell ref="R1557:S1557"/>
    <mergeCell ref="T1557:V1557"/>
    <mergeCell ref="A1530:S1530"/>
    <mergeCell ref="T1530:V1530"/>
    <mergeCell ref="A1531:S1531"/>
    <mergeCell ref="T1531:V1531"/>
    <mergeCell ref="T1532:V1532"/>
    <mergeCell ref="A1533:S1533"/>
    <mergeCell ref="T1533:V1533"/>
    <mergeCell ref="A1534:S1534"/>
    <mergeCell ref="T1534:V1534"/>
    <mergeCell ref="A1536:V1536"/>
    <mergeCell ref="E1540:M1540"/>
    <mergeCell ref="A1544:D1548"/>
    <mergeCell ref="E1544:S1545"/>
    <mergeCell ref="T1544:V1545"/>
    <mergeCell ref="E1546:V1546"/>
    <mergeCell ref="E1547:V1547"/>
    <mergeCell ref="E1548:V1548"/>
    <mergeCell ref="A1527:I1527"/>
    <mergeCell ref="J1527:K1527"/>
    <mergeCell ref="L1527:M1527"/>
    <mergeCell ref="N1527:P1527"/>
    <mergeCell ref="Q1527:S1527"/>
    <mergeCell ref="T1527:V1527"/>
    <mergeCell ref="A1528:I1528"/>
    <mergeCell ref="J1528:K1528"/>
    <mergeCell ref="L1528:M1528"/>
    <mergeCell ref="N1528:P1528"/>
    <mergeCell ref="Q1528:S1528"/>
    <mergeCell ref="T1528:V1528"/>
    <mergeCell ref="A1529:I1529"/>
    <mergeCell ref="J1529:K1529"/>
    <mergeCell ref="L1529:M1529"/>
    <mergeCell ref="N1529:P1529"/>
    <mergeCell ref="Q1529:S1529"/>
    <mergeCell ref="T1529:V1529"/>
    <mergeCell ref="A1521:J1521"/>
    <mergeCell ref="K1521:L1521"/>
    <mergeCell ref="M1521:N1521"/>
    <mergeCell ref="O1521:Q1521"/>
    <mergeCell ref="R1521:S1521"/>
    <mergeCell ref="T1521:V1521"/>
    <mergeCell ref="A1522:J1522"/>
    <mergeCell ref="K1522:L1522"/>
    <mergeCell ref="M1522:N1522"/>
    <mergeCell ref="O1522:Q1522"/>
    <mergeCell ref="R1522:S1522"/>
    <mergeCell ref="T1522:V1522"/>
    <mergeCell ref="A1523:S1523"/>
    <mergeCell ref="T1523:V1523"/>
    <mergeCell ref="A1525:V1525"/>
    <mergeCell ref="A1526:I1526"/>
    <mergeCell ref="J1526:K1526"/>
    <mergeCell ref="L1526:M1526"/>
    <mergeCell ref="N1526:P1526"/>
    <mergeCell ref="Q1526:S1526"/>
    <mergeCell ref="T1526:V1526"/>
    <mergeCell ref="M1515:N1515"/>
    <mergeCell ref="O1515:P1515"/>
    <mergeCell ref="Q1515:S1515"/>
    <mergeCell ref="T1515:V1515"/>
    <mergeCell ref="A1516:S1516"/>
    <mergeCell ref="T1516:V1516"/>
    <mergeCell ref="A1518:V1518"/>
    <mergeCell ref="A1519:J1519"/>
    <mergeCell ref="K1519:L1519"/>
    <mergeCell ref="M1519:N1519"/>
    <mergeCell ref="O1519:Q1519"/>
    <mergeCell ref="R1519:S1519"/>
    <mergeCell ref="T1519:V1519"/>
    <mergeCell ref="A1520:J1520"/>
    <mergeCell ref="K1520:L1520"/>
    <mergeCell ref="M1520:N1520"/>
    <mergeCell ref="O1520:Q1520"/>
    <mergeCell ref="R1520:S1520"/>
    <mergeCell ref="T1520:V1520"/>
    <mergeCell ref="M1510:N1510"/>
    <mergeCell ref="O1510:P1510"/>
    <mergeCell ref="Q1510:S1510"/>
    <mergeCell ref="T1510:V1510"/>
    <mergeCell ref="M1511:N1511"/>
    <mergeCell ref="O1511:P1511"/>
    <mergeCell ref="Q1511:S1511"/>
    <mergeCell ref="T1511:V1511"/>
    <mergeCell ref="M1512:N1512"/>
    <mergeCell ref="O1512:P1512"/>
    <mergeCell ref="Q1512:S1512"/>
    <mergeCell ref="T1512:V1512"/>
    <mergeCell ref="M1513:N1513"/>
    <mergeCell ref="O1513:P1513"/>
    <mergeCell ref="Q1513:S1513"/>
    <mergeCell ref="T1513:V1513"/>
    <mergeCell ref="M1514:N1514"/>
    <mergeCell ref="O1514:P1514"/>
    <mergeCell ref="Q1514:S1514"/>
    <mergeCell ref="T1514:V1514"/>
    <mergeCell ref="A1504:G1504"/>
    <mergeCell ref="H1504:J1504"/>
    <mergeCell ref="K1504:N1504"/>
    <mergeCell ref="O1504:Q1504"/>
    <mergeCell ref="R1504:S1504"/>
    <mergeCell ref="T1504:V1504"/>
    <mergeCell ref="A1505:G1505"/>
    <mergeCell ref="H1505:J1505"/>
    <mergeCell ref="K1505:N1505"/>
    <mergeCell ref="O1505:Q1505"/>
    <mergeCell ref="R1505:S1505"/>
    <mergeCell ref="T1505:V1505"/>
    <mergeCell ref="A1506:S1506"/>
    <mergeCell ref="T1506:V1506"/>
    <mergeCell ref="A1508:V1508"/>
    <mergeCell ref="A1509:L1509"/>
    <mergeCell ref="M1509:N1509"/>
    <mergeCell ref="O1509:P1509"/>
    <mergeCell ref="Q1509:S1509"/>
    <mergeCell ref="T1509:V1509"/>
    <mergeCell ref="A1497:V1497"/>
    <mergeCell ref="A1498:B1498"/>
    <mergeCell ref="C1498:Q1498"/>
    <mergeCell ref="R1498:S1498"/>
    <mergeCell ref="T1498:V1498"/>
    <mergeCell ref="A1499:B1499"/>
    <mergeCell ref="C1499:Q1499"/>
    <mergeCell ref="R1499:S1499"/>
    <mergeCell ref="T1499:V1499"/>
    <mergeCell ref="A1501:V1501"/>
    <mergeCell ref="A1502:G1502"/>
    <mergeCell ref="H1502:J1502"/>
    <mergeCell ref="K1502:N1502"/>
    <mergeCell ref="O1502:Q1502"/>
    <mergeCell ref="R1502:S1502"/>
    <mergeCell ref="T1502:V1502"/>
    <mergeCell ref="A1503:G1503"/>
    <mergeCell ref="H1503:J1503"/>
    <mergeCell ref="K1503:N1503"/>
    <mergeCell ref="O1503:Q1503"/>
    <mergeCell ref="R1503:S1503"/>
    <mergeCell ref="T1503:V1503"/>
    <mergeCell ref="A1485:D1489"/>
    <mergeCell ref="E1485:S1486"/>
    <mergeCell ref="T1485:V1486"/>
    <mergeCell ref="E1487:V1487"/>
    <mergeCell ref="E1488:V1488"/>
    <mergeCell ref="E1489:V1489"/>
    <mergeCell ref="A1490:V1490"/>
    <mergeCell ref="A1491:D1491"/>
    <mergeCell ref="J1491:O1491"/>
    <mergeCell ref="P1491:V1491"/>
    <mergeCell ref="A1492:D1492"/>
    <mergeCell ref="E1492:V1492"/>
    <mergeCell ref="A1493:D1493"/>
    <mergeCell ref="E1493:V1493"/>
    <mergeCell ref="A1494:D1494"/>
    <mergeCell ref="E1494:V1494"/>
    <mergeCell ref="A1495:D1495"/>
    <mergeCell ref="E1495:V1495"/>
    <mergeCell ref="A1471:I1471"/>
    <mergeCell ref="J1471:K1471"/>
    <mergeCell ref="L1471:M1471"/>
    <mergeCell ref="N1471:P1471"/>
    <mergeCell ref="Q1471:S1471"/>
    <mergeCell ref="T1471:V1471"/>
    <mergeCell ref="A1472:S1472"/>
    <mergeCell ref="T1472:V1472"/>
    <mergeCell ref="A1473:S1473"/>
    <mergeCell ref="T1473:V1473"/>
    <mergeCell ref="T1474:V1474"/>
    <mergeCell ref="A1475:S1475"/>
    <mergeCell ref="T1475:V1475"/>
    <mergeCell ref="A1476:S1476"/>
    <mergeCell ref="T1476:V1476"/>
    <mergeCell ref="A1478:V1478"/>
    <mergeCell ref="E1482:M1482"/>
    <mergeCell ref="A1465:S1465"/>
    <mergeCell ref="T1465:V1465"/>
    <mergeCell ref="A1467:V1467"/>
    <mergeCell ref="A1468:I1468"/>
    <mergeCell ref="J1468:K1468"/>
    <mergeCell ref="L1468:M1468"/>
    <mergeCell ref="N1468:P1468"/>
    <mergeCell ref="Q1468:S1468"/>
    <mergeCell ref="T1468:V1468"/>
    <mergeCell ref="A1469:I1469"/>
    <mergeCell ref="J1469:K1469"/>
    <mergeCell ref="L1469:M1469"/>
    <mergeCell ref="N1469:P1469"/>
    <mergeCell ref="Q1469:S1469"/>
    <mergeCell ref="T1469:V1469"/>
    <mergeCell ref="A1470:I1470"/>
    <mergeCell ref="J1470:K1470"/>
    <mergeCell ref="L1470:M1470"/>
    <mergeCell ref="N1470:P1470"/>
    <mergeCell ref="Q1470:S1470"/>
    <mergeCell ref="T1470:V1470"/>
    <mergeCell ref="A1462:J1462"/>
    <mergeCell ref="K1462:L1462"/>
    <mergeCell ref="M1462:N1462"/>
    <mergeCell ref="O1462:Q1462"/>
    <mergeCell ref="R1462:S1462"/>
    <mergeCell ref="T1462:V1462"/>
    <mergeCell ref="A1463:J1463"/>
    <mergeCell ref="K1463:L1463"/>
    <mergeCell ref="M1463:N1463"/>
    <mergeCell ref="O1463:Q1463"/>
    <mergeCell ref="R1463:S1463"/>
    <mergeCell ref="T1463:V1463"/>
    <mergeCell ref="A1464:J1464"/>
    <mergeCell ref="K1464:L1464"/>
    <mergeCell ref="M1464:N1464"/>
    <mergeCell ref="O1464:Q1464"/>
    <mergeCell ref="R1464:S1464"/>
    <mergeCell ref="T1464:V1464"/>
    <mergeCell ref="M1456:N1456"/>
    <mergeCell ref="O1456:P1456"/>
    <mergeCell ref="Q1456:S1456"/>
    <mergeCell ref="T1456:V1456"/>
    <mergeCell ref="M1457:N1457"/>
    <mergeCell ref="O1457:P1457"/>
    <mergeCell ref="Q1457:S1457"/>
    <mergeCell ref="T1457:V1457"/>
    <mergeCell ref="A1458:S1458"/>
    <mergeCell ref="T1458:V1458"/>
    <mergeCell ref="A1460:V1460"/>
    <mergeCell ref="A1461:J1461"/>
    <mergeCell ref="K1461:L1461"/>
    <mergeCell ref="M1461:N1461"/>
    <mergeCell ref="O1461:Q1461"/>
    <mergeCell ref="R1461:S1461"/>
    <mergeCell ref="T1461:V1461"/>
    <mergeCell ref="M1455:N1455"/>
    <mergeCell ref="O1455:P1455"/>
    <mergeCell ref="Q1455:S1455"/>
    <mergeCell ref="T1455:V1455"/>
    <mergeCell ref="A1448:S1448"/>
    <mergeCell ref="T1448:V1448"/>
    <mergeCell ref="A1450:V1450"/>
    <mergeCell ref="A1451:L1451"/>
    <mergeCell ref="M1451:N1451"/>
    <mergeCell ref="O1451:P1451"/>
    <mergeCell ref="Q1451:S1451"/>
    <mergeCell ref="T1451:V1451"/>
    <mergeCell ref="M1452:N1452"/>
    <mergeCell ref="O1452:P1452"/>
    <mergeCell ref="Q1452:S1452"/>
    <mergeCell ref="T1452:V1452"/>
    <mergeCell ref="M1453:N1453"/>
    <mergeCell ref="O1453:P1453"/>
    <mergeCell ref="Q1453:S1453"/>
    <mergeCell ref="T1453:V1453"/>
    <mergeCell ref="M1454:N1454"/>
    <mergeCell ref="O1454:P1454"/>
    <mergeCell ref="Q1454:S1454"/>
    <mergeCell ref="T1454:V1454"/>
    <mergeCell ref="A1445:G1445"/>
    <mergeCell ref="H1445:J1445"/>
    <mergeCell ref="K1445:N1445"/>
    <mergeCell ref="O1445:Q1445"/>
    <mergeCell ref="R1445:S1445"/>
    <mergeCell ref="T1445:V1445"/>
    <mergeCell ref="A1446:G1446"/>
    <mergeCell ref="H1446:J1446"/>
    <mergeCell ref="K1446:N1446"/>
    <mergeCell ref="O1446:Q1446"/>
    <mergeCell ref="R1446:S1446"/>
    <mergeCell ref="T1446:V1446"/>
    <mergeCell ref="A1447:G1447"/>
    <mergeCell ref="H1447:J1447"/>
    <mergeCell ref="K1447:N1447"/>
    <mergeCell ref="O1447:Q1447"/>
    <mergeCell ref="R1447:S1447"/>
    <mergeCell ref="T1447:V1447"/>
    <mergeCell ref="A1435:D1435"/>
    <mergeCell ref="E1435:V1435"/>
    <mergeCell ref="A1436:D1436"/>
    <mergeCell ref="E1436:V1436"/>
    <mergeCell ref="A1437:D1437"/>
    <mergeCell ref="E1437:V1437"/>
    <mergeCell ref="A1439:V1439"/>
    <mergeCell ref="A1440:B1440"/>
    <mergeCell ref="C1440:Q1440"/>
    <mergeCell ref="R1440:S1440"/>
    <mergeCell ref="T1440:V1440"/>
    <mergeCell ref="A1441:B1441"/>
    <mergeCell ref="C1441:Q1441"/>
    <mergeCell ref="R1441:S1441"/>
    <mergeCell ref="T1441:V1441"/>
    <mergeCell ref="A1443:V1443"/>
    <mergeCell ref="A1444:G1444"/>
    <mergeCell ref="H1444:J1444"/>
    <mergeCell ref="K1444:N1444"/>
    <mergeCell ref="O1444:Q1444"/>
    <mergeCell ref="R1444:S1444"/>
    <mergeCell ref="T1444:V1444"/>
    <mergeCell ref="A1417:S1417"/>
    <mergeCell ref="T1417:V1417"/>
    <mergeCell ref="A1418:S1418"/>
    <mergeCell ref="T1418:V1418"/>
    <mergeCell ref="A1420:V1420"/>
    <mergeCell ref="E1424:M1424"/>
    <mergeCell ref="A1427:D1431"/>
    <mergeCell ref="E1427:S1428"/>
    <mergeCell ref="T1427:V1428"/>
    <mergeCell ref="E1429:V1429"/>
    <mergeCell ref="E1430:V1430"/>
    <mergeCell ref="E1431:V1431"/>
    <mergeCell ref="A1432:V1432"/>
    <mergeCell ref="A1433:D1433"/>
    <mergeCell ref="J1433:O1433"/>
    <mergeCell ref="P1433:V1433"/>
    <mergeCell ref="A1434:D1434"/>
    <mergeCell ref="E1434:V1434"/>
    <mergeCell ref="A1412:I1412"/>
    <mergeCell ref="J1412:K1412"/>
    <mergeCell ref="L1412:M1412"/>
    <mergeCell ref="N1412:P1412"/>
    <mergeCell ref="Q1412:S1412"/>
    <mergeCell ref="T1412:V1412"/>
    <mergeCell ref="A1413:I1413"/>
    <mergeCell ref="J1413:K1413"/>
    <mergeCell ref="L1413:M1413"/>
    <mergeCell ref="N1413:P1413"/>
    <mergeCell ref="Q1413:S1413"/>
    <mergeCell ref="T1413:V1413"/>
    <mergeCell ref="A1414:S1414"/>
    <mergeCell ref="T1414:V1414"/>
    <mergeCell ref="A1415:S1415"/>
    <mergeCell ref="T1415:V1415"/>
    <mergeCell ref="T1416:V1416"/>
    <mergeCell ref="A1406:J1406"/>
    <mergeCell ref="K1406:L1406"/>
    <mergeCell ref="M1406:N1406"/>
    <mergeCell ref="O1406:Q1406"/>
    <mergeCell ref="R1406:S1406"/>
    <mergeCell ref="T1406:V1406"/>
    <mergeCell ref="A1407:S1407"/>
    <mergeCell ref="T1407:V1407"/>
    <mergeCell ref="A1409:V1409"/>
    <mergeCell ref="A1410:I1410"/>
    <mergeCell ref="J1410:K1410"/>
    <mergeCell ref="L1410:M1410"/>
    <mergeCell ref="N1410:P1410"/>
    <mergeCell ref="Q1410:S1410"/>
    <mergeCell ref="T1410:V1410"/>
    <mergeCell ref="A1411:I1411"/>
    <mergeCell ref="J1411:K1411"/>
    <mergeCell ref="L1411:M1411"/>
    <mergeCell ref="N1411:P1411"/>
    <mergeCell ref="Q1411:S1411"/>
    <mergeCell ref="T1411:V1411"/>
    <mergeCell ref="A1402:V1402"/>
    <mergeCell ref="A1403:J1403"/>
    <mergeCell ref="K1403:L1403"/>
    <mergeCell ref="M1403:N1403"/>
    <mergeCell ref="O1403:Q1403"/>
    <mergeCell ref="R1403:S1403"/>
    <mergeCell ref="T1403:V1403"/>
    <mergeCell ref="A1404:J1404"/>
    <mergeCell ref="K1404:L1404"/>
    <mergeCell ref="M1404:N1404"/>
    <mergeCell ref="O1404:Q1404"/>
    <mergeCell ref="R1404:S1404"/>
    <mergeCell ref="T1404:V1404"/>
    <mergeCell ref="A1405:J1405"/>
    <mergeCell ref="K1405:L1405"/>
    <mergeCell ref="M1405:N1405"/>
    <mergeCell ref="O1405:Q1405"/>
    <mergeCell ref="R1405:S1405"/>
    <mergeCell ref="T1405:V1405"/>
    <mergeCell ref="M1396:N1396"/>
    <mergeCell ref="O1396:P1396"/>
    <mergeCell ref="Q1396:S1396"/>
    <mergeCell ref="T1396:V1396"/>
    <mergeCell ref="M1397:N1397"/>
    <mergeCell ref="O1397:P1397"/>
    <mergeCell ref="Q1397:S1397"/>
    <mergeCell ref="T1397:V1397"/>
    <mergeCell ref="M1398:N1398"/>
    <mergeCell ref="O1398:P1398"/>
    <mergeCell ref="Q1398:S1398"/>
    <mergeCell ref="T1398:V1398"/>
    <mergeCell ref="M1399:N1399"/>
    <mergeCell ref="O1399:P1399"/>
    <mergeCell ref="Q1399:S1399"/>
    <mergeCell ref="T1399:V1399"/>
    <mergeCell ref="A1400:S1400"/>
    <mergeCell ref="T1400:V1400"/>
    <mergeCell ref="M1391:N1391"/>
    <mergeCell ref="O1391:P1391"/>
    <mergeCell ref="Q1391:S1391"/>
    <mergeCell ref="T1391:V1391"/>
    <mergeCell ref="M1392:N1392"/>
    <mergeCell ref="O1392:P1392"/>
    <mergeCell ref="Q1392:S1392"/>
    <mergeCell ref="T1392:V1392"/>
    <mergeCell ref="M1393:N1393"/>
    <mergeCell ref="O1393:P1393"/>
    <mergeCell ref="Q1393:S1393"/>
    <mergeCell ref="T1393:V1393"/>
    <mergeCell ref="M1394:N1394"/>
    <mergeCell ref="O1394:P1394"/>
    <mergeCell ref="Q1394:S1394"/>
    <mergeCell ref="T1394:V1394"/>
    <mergeCell ref="M1395:N1395"/>
    <mergeCell ref="O1395:P1395"/>
    <mergeCell ref="Q1395:S1395"/>
    <mergeCell ref="T1395:V1395"/>
    <mergeCell ref="A1385:G1385"/>
    <mergeCell ref="H1385:J1385"/>
    <mergeCell ref="K1385:N1385"/>
    <mergeCell ref="O1385:Q1385"/>
    <mergeCell ref="R1385:S1385"/>
    <mergeCell ref="T1385:V1385"/>
    <mergeCell ref="A1386:G1386"/>
    <mergeCell ref="H1386:J1386"/>
    <mergeCell ref="K1386:N1386"/>
    <mergeCell ref="O1386:Q1386"/>
    <mergeCell ref="R1386:S1386"/>
    <mergeCell ref="T1386:V1386"/>
    <mergeCell ref="A1387:S1387"/>
    <mergeCell ref="T1387:V1387"/>
    <mergeCell ref="A1389:V1389"/>
    <mergeCell ref="A1390:L1390"/>
    <mergeCell ref="M1390:N1390"/>
    <mergeCell ref="O1390:P1390"/>
    <mergeCell ref="Q1390:S1390"/>
    <mergeCell ref="T1390:V1390"/>
    <mergeCell ref="A1378:V1378"/>
    <mergeCell ref="A1379:B1379"/>
    <mergeCell ref="C1379:Q1379"/>
    <mergeCell ref="R1379:S1379"/>
    <mergeCell ref="T1379:V1379"/>
    <mergeCell ref="A1380:B1380"/>
    <mergeCell ref="C1380:Q1380"/>
    <mergeCell ref="R1380:S1380"/>
    <mergeCell ref="T1380:V1380"/>
    <mergeCell ref="A1382:V1382"/>
    <mergeCell ref="A1383:G1383"/>
    <mergeCell ref="H1383:J1383"/>
    <mergeCell ref="K1383:N1383"/>
    <mergeCell ref="O1383:Q1383"/>
    <mergeCell ref="R1383:S1383"/>
    <mergeCell ref="T1383:V1383"/>
    <mergeCell ref="A1384:G1384"/>
    <mergeCell ref="H1384:J1384"/>
    <mergeCell ref="K1384:N1384"/>
    <mergeCell ref="O1384:Q1384"/>
    <mergeCell ref="R1384:S1384"/>
    <mergeCell ref="T1384:V1384"/>
    <mergeCell ref="A1366:D1370"/>
    <mergeCell ref="E1366:S1367"/>
    <mergeCell ref="T1366:V1367"/>
    <mergeCell ref="E1368:V1368"/>
    <mergeCell ref="E1369:V1369"/>
    <mergeCell ref="E1370:V1370"/>
    <mergeCell ref="A1371:V1371"/>
    <mergeCell ref="A1372:D1372"/>
    <mergeCell ref="J1372:O1372"/>
    <mergeCell ref="P1372:V1372"/>
    <mergeCell ref="A1373:D1373"/>
    <mergeCell ref="E1373:V1373"/>
    <mergeCell ref="A1374:D1374"/>
    <mergeCell ref="E1374:V1374"/>
    <mergeCell ref="A1375:D1375"/>
    <mergeCell ref="E1375:V1375"/>
    <mergeCell ref="A1376:D1376"/>
    <mergeCell ref="E1376:V1376"/>
    <mergeCell ref="A1353:S1353"/>
    <mergeCell ref="T1353:V1353"/>
    <mergeCell ref="A1354:S1354"/>
    <mergeCell ref="T1354:V1354"/>
    <mergeCell ref="T1355:V1355"/>
    <mergeCell ref="A1356:S1356"/>
    <mergeCell ref="T1356:V1356"/>
    <mergeCell ref="A1357:S1357"/>
    <mergeCell ref="T1357:V1357"/>
    <mergeCell ref="A1359:V1359"/>
    <mergeCell ref="E1363:M1363"/>
    <mergeCell ref="M1337:N1337"/>
    <mergeCell ref="M1336:N1336"/>
    <mergeCell ref="M1333:N1333"/>
    <mergeCell ref="M1334:N1334"/>
    <mergeCell ref="M1335:N1335"/>
    <mergeCell ref="O1333:P1333"/>
    <mergeCell ref="O1334:P1334"/>
    <mergeCell ref="O1335:P1335"/>
    <mergeCell ref="O1336:P1336"/>
    <mergeCell ref="O1337:P1337"/>
    <mergeCell ref="Q1337:S1337"/>
    <mergeCell ref="Q1333:S1333"/>
    <mergeCell ref="Q1334:S1334"/>
    <mergeCell ref="Q1335:S1335"/>
    <mergeCell ref="Q1336:S1336"/>
    <mergeCell ref="T1333:V1333"/>
    <mergeCell ref="T1334:V1334"/>
    <mergeCell ref="T1335:V1335"/>
    <mergeCell ref="T1336:V1336"/>
    <mergeCell ref="T1337:V1337"/>
    <mergeCell ref="A1350:I1350"/>
    <mergeCell ref="J1350:K1350"/>
    <mergeCell ref="L1350:M1350"/>
    <mergeCell ref="N1350:P1350"/>
    <mergeCell ref="Q1350:S1350"/>
    <mergeCell ref="T1350:V1350"/>
    <mergeCell ref="A1351:I1351"/>
    <mergeCell ref="J1351:K1351"/>
    <mergeCell ref="L1351:M1351"/>
    <mergeCell ref="N1351:P1351"/>
    <mergeCell ref="Q1351:S1351"/>
    <mergeCell ref="T1351:V1351"/>
    <mergeCell ref="A1352:I1352"/>
    <mergeCell ref="J1352:K1352"/>
    <mergeCell ref="L1352:M1352"/>
    <mergeCell ref="N1352:P1352"/>
    <mergeCell ref="Q1352:S1352"/>
    <mergeCell ref="T1352:V1352"/>
    <mergeCell ref="A1344:J1344"/>
    <mergeCell ref="K1344:L1344"/>
    <mergeCell ref="M1344:N1344"/>
    <mergeCell ref="O1344:Q1344"/>
    <mergeCell ref="R1344:S1344"/>
    <mergeCell ref="T1344:V1344"/>
    <mergeCell ref="A1345:J1345"/>
    <mergeCell ref="K1345:L1345"/>
    <mergeCell ref="M1345:N1345"/>
    <mergeCell ref="O1345:Q1345"/>
    <mergeCell ref="R1345:S1345"/>
    <mergeCell ref="T1345:V1345"/>
    <mergeCell ref="A1346:S1346"/>
    <mergeCell ref="T1346:V1346"/>
    <mergeCell ref="A1348:V1348"/>
    <mergeCell ref="A1349:I1349"/>
    <mergeCell ref="J1349:K1349"/>
    <mergeCell ref="L1349:M1349"/>
    <mergeCell ref="N1349:P1349"/>
    <mergeCell ref="Q1349:S1349"/>
    <mergeCell ref="T1349:V1349"/>
    <mergeCell ref="M1338:N1338"/>
    <mergeCell ref="O1338:P1338"/>
    <mergeCell ref="Q1338:S1338"/>
    <mergeCell ref="T1338:V1338"/>
    <mergeCell ref="A1339:S1339"/>
    <mergeCell ref="T1339:V1339"/>
    <mergeCell ref="A1341:V1341"/>
    <mergeCell ref="A1342:J1342"/>
    <mergeCell ref="K1342:L1342"/>
    <mergeCell ref="M1342:N1342"/>
    <mergeCell ref="O1342:Q1342"/>
    <mergeCell ref="R1342:S1342"/>
    <mergeCell ref="T1342:V1342"/>
    <mergeCell ref="A1343:J1343"/>
    <mergeCell ref="K1343:L1343"/>
    <mergeCell ref="M1343:N1343"/>
    <mergeCell ref="O1343:Q1343"/>
    <mergeCell ref="R1343:S1343"/>
    <mergeCell ref="T1343:V1343"/>
    <mergeCell ref="M1329:N1329"/>
    <mergeCell ref="O1329:P1329"/>
    <mergeCell ref="Q1329:S1329"/>
    <mergeCell ref="T1329:V1329"/>
    <mergeCell ref="M1330:N1330"/>
    <mergeCell ref="O1330:P1330"/>
    <mergeCell ref="Q1330:S1330"/>
    <mergeCell ref="T1330:V1330"/>
    <mergeCell ref="M1331:N1331"/>
    <mergeCell ref="O1331:P1331"/>
    <mergeCell ref="Q1331:S1331"/>
    <mergeCell ref="T1331:V1331"/>
    <mergeCell ref="M1332:N1332"/>
    <mergeCell ref="O1332:P1332"/>
    <mergeCell ref="Q1332:S1332"/>
    <mergeCell ref="T1332:V1332"/>
    <mergeCell ref="A1323:G1323"/>
    <mergeCell ref="H1323:J1323"/>
    <mergeCell ref="K1323:N1323"/>
    <mergeCell ref="O1323:Q1323"/>
    <mergeCell ref="R1323:S1323"/>
    <mergeCell ref="T1323:V1323"/>
    <mergeCell ref="A1324:G1324"/>
    <mergeCell ref="H1324:J1324"/>
    <mergeCell ref="K1324:N1324"/>
    <mergeCell ref="O1324:Q1324"/>
    <mergeCell ref="R1324:S1324"/>
    <mergeCell ref="T1324:V1324"/>
    <mergeCell ref="A1325:S1325"/>
    <mergeCell ref="T1325:V1325"/>
    <mergeCell ref="A1327:V1327"/>
    <mergeCell ref="A1328:L1328"/>
    <mergeCell ref="M1328:N1328"/>
    <mergeCell ref="O1328:P1328"/>
    <mergeCell ref="Q1328:S1328"/>
    <mergeCell ref="T1328:V1328"/>
    <mergeCell ref="A1316:V1316"/>
    <mergeCell ref="A1317:B1317"/>
    <mergeCell ref="C1317:Q1317"/>
    <mergeCell ref="R1317:S1317"/>
    <mergeCell ref="T1317:V1317"/>
    <mergeCell ref="A1318:B1318"/>
    <mergeCell ref="C1318:Q1318"/>
    <mergeCell ref="R1318:S1318"/>
    <mergeCell ref="T1318:V1318"/>
    <mergeCell ref="A1320:V1320"/>
    <mergeCell ref="A1321:G1321"/>
    <mergeCell ref="H1321:J1321"/>
    <mergeCell ref="K1321:N1321"/>
    <mergeCell ref="O1321:Q1321"/>
    <mergeCell ref="R1321:S1321"/>
    <mergeCell ref="T1321:V1321"/>
    <mergeCell ref="A1322:G1322"/>
    <mergeCell ref="H1322:J1322"/>
    <mergeCell ref="K1322:N1322"/>
    <mergeCell ref="O1322:Q1322"/>
    <mergeCell ref="R1322:S1322"/>
    <mergeCell ref="T1322:V1322"/>
    <mergeCell ref="A1304:D1308"/>
    <mergeCell ref="E1304:S1305"/>
    <mergeCell ref="T1304:V1305"/>
    <mergeCell ref="E1306:V1306"/>
    <mergeCell ref="E1307:V1307"/>
    <mergeCell ref="E1308:V1308"/>
    <mergeCell ref="A1309:V1309"/>
    <mergeCell ref="A1310:D1310"/>
    <mergeCell ref="J1310:O1310"/>
    <mergeCell ref="P1310:V1310"/>
    <mergeCell ref="A1311:D1311"/>
    <mergeCell ref="E1311:V1311"/>
    <mergeCell ref="A1312:D1312"/>
    <mergeCell ref="E1312:V1312"/>
    <mergeCell ref="A1313:D1313"/>
    <mergeCell ref="E1313:V1313"/>
    <mergeCell ref="A1314:D1314"/>
    <mergeCell ref="E1314:V1314"/>
    <mergeCell ref="A839:V839"/>
    <mergeCell ref="E843:M843"/>
    <mergeCell ref="A833:S833"/>
    <mergeCell ref="T833:V833"/>
    <mergeCell ref="A834:S834"/>
    <mergeCell ref="T834:V834"/>
    <mergeCell ref="T835:V835"/>
    <mergeCell ref="A836:S836"/>
    <mergeCell ref="T836:V836"/>
    <mergeCell ref="A837:S837"/>
    <mergeCell ref="T837:V837"/>
    <mergeCell ref="A831:I831"/>
    <mergeCell ref="J831:K831"/>
    <mergeCell ref="L831:M831"/>
    <mergeCell ref="N831:P831"/>
    <mergeCell ref="Q831:S831"/>
    <mergeCell ref="T831:V831"/>
    <mergeCell ref="A832:I832"/>
    <mergeCell ref="J832:K832"/>
    <mergeCell ref="L832:M832"/>
    <mergeCell ref="N832:P832"/>
    <mergeCell ref="Q832:S832"/>
    <mergeCell ref="T832:V832"/>
    <mergeCell ref="A829:I829"/>
    <mergeCell ref="J829:K829"/>
    <mergeCell ref="L829:M829"/>
    <mergeCell ref="N829:P829"/>
    <mergeCell ref="Q829:S829"/>
    <mergeCell ref="T829:V829"/>
    <mergeCell ref="A830:I830"/>
    <mergeCell ref="J830:K830"/>
    <mergeCell ref="L830:M830"/>
    <mergeCell ref="N830:P830"/>
    <mergeCell ref="Q830:S830"/>
    <mergeCell ref="T830:V830"/>
    <mergeCell ref="A825:J825"/>
    <mergeCell ref="K825:L825"/>
    <mergeCell ref="M825:N825"/>
    <mergeCell ref="O825:Q825"/>
    <mergeCell ref="R825:S825"/>
    <mergeCell ref="T825:V825"/>
    <mergeCell ref="A826:S826"/>
    <mergeCell ref="T826:V826"/>
    <mergeCell ref="A828:V828"/>
    <mergeCell ref="A823:J823"/>
    <mergeCell ref="K823:L823"/>
    <mergeCell ref="M823:N823"/>
    <mergeCell ref="O823:Q823"/>
    <mergeCell ref="R823:S823"/>
    <mergeCell ref="T823:V823"/>
    <mergeCell ref="A824:J824"/>
    <mergeCell ref="K824:L824"/>
    <mergeCell ref="M824:N824"/>
    <mergeCell ref="O824:Q824"/>
    <mergeCell ref="R824:S824"/>
    <mergeCell ref="T824:V824"/>
    <mergeCell ref="T819:V819"/>
    <mergeCell ref="A820:S820"/>
    <mergeCell ref="A821:V821"/>
    <mergeCell ref="A822:J822"/>
    <mergeCell ref="K822:L822"/>
    <mergeCell ref="M822:N822"/>
    <mergeCell ref="O822:Q822"/>
    <mergeCell ref="R822:S822"/>
    <mergeCell ref="T822:V822"/>
    <mergeCell ref="A817:L817"/>
    <mergeCell ref="M817:N817"/>
    <mergeCell ref="O817:P817"/>
    <mergeCell ref="Q817:S817"/>
    <mergeCell ref="T817:V817"/>
    <mergeCell ref="A818:L818"/>
    <mergeCell ref="M818:N818"/>
    <mergeCell ref="O818:P818"/>
    <mergeCell ref="Q818:S818"/>
    <mergeCell ref="T818:V818"/>
    <mergeCell ref="A815:L815"/>
    <mergeCell ref="M815:N815"/>
    <mergeCell ref="O815:P815"/>
    <mergeCell ref="Q815:S815"/>
    <mergeCell ref="T815:V815"/>
    <mergeCell ref="A816:L816"/>
    <mergeCell ref="M816:N816"/>
    <mergeCell ref="O816:P816"/>
    <mergeCell ref="Q816:S816"/>
    <mergeCell ref="T816:V816"/>
    <mergeCell ref="A810:S810"/>
    <mergeCell ref="T810:V810"/>
    <mergeCell ref="A812:V812"/>
    <mergeCell ref="A813:L813"/>
    <mergeCell ref="M813:N813"/>
    <mergeCell ref="O813:P813"/>
    <mergeCell ref="Q813:S813"/>
    <mergeCell ref="T813:V813"/>
    <mergeCell ref="A814:L814"/>
    <mergeCell ref="M814:N814"/>
    <mergeCell ref="O814:P814"/>
    <mergeCell ref="Q814:S814"/>
    <mergeCell ref="T814:V814"/>
    <mergeCell ref="A808:G808"/>
    <mergeCell ref="H808:J808"/>
    <mergeCell ref="K808:N808"/>
    <mergeCell ref="O808:Q808"/>
    <mergeCell ref="R808:S808"/>
    <mergeCell ref="T808:V808"/>
    <mergeCell ref="A809:G809"/>
    <mergeCell ref="H809:J809"/>
    <mergeCell ref="K809:N809"/>
    <mergeCell ref="O809:Q809"/>
    <mergeCell ref="R809:S809"/>
    <mergeCell ref="T809:V809"/>
    <mergeCell ref="A803:V803"/>
    <mergeCell ref="A804:G804"/>
    <mergeCell ref="H804:J804"/>
    <mergeCell ref="K804:N804"/>
    <mergeCell ref="O804:Q804"/>
    <mergeCell ref="R804:S804"/>
    <mergeCell ref="T804:V804"/>
    <mergeCell ref="A807:G807"/>
    <mergeCell ref="H807:J807"/>
    <mergeCell ref="K807:N807"/>
    <mergeCell ref="O807:Q807"/>
    <mergeCell ref="R807:S807"/>
    <mergeCell ref="T807:V807"/>
    <mergeCell ref="A797:D797"/>
    <mergeCell ref="E797:V797"/>
    <mergeCell ref="A799:V799"/>
    <mergeCell ref="A800:B800"/>
    <mergeCell ref="C800:Q800"/>
    <mergeCell ref="R800:S800"/>
    <mergeCell ref="T800:V800"/>
    <mergeCell ref="A801:B801"/>
    <mergeCell ref="C801:Q801"/>
    <mergeCell ref="R801:S801"/>
    <mergeCell ref="T801:V801"/>
    <mergeCell ref="O806:Q806"/>
    <mergeCell ref="R806:S806"/>
    <mergeCell ref="T806:V806"/>
    <mergeCell ref="A793:D793"/>
    <mergeCell ref="J793:O793"/>
    <mergeCell ref="P793:V793"/>
    <mergeCell ref="A794:D794"/>
    <mergeCell ref="E794:V794"/>
    <mergeCell ref="A795:D795"/>
    <mergeCell ref="E795:V795"/>
    <mergeCell ref="A796:D796"/>
    <mergeCell ref="E796:V796"/>
    <mergeCell ref="A780:V780"/>
    <mergeCell ref="E784:M784"/>
    <mergeCell ref="A787:D791"/>
    <mergeCell ref="E787:S788"/>
    <mergeCell ref="T787:V788"/>
    <mergeCell ref="E789:V789"/>
    <mergeCell ref="E790:V790"/>
    <mergeCell ref="E791:V791"/>
    <mergeCell ref="A792:V792"/>
    <mergeCell ref="A774:S774"/>
    <mergeCell ref="T774:V774"/>
    <mergeCell ref="A775:S775"/>
    <mergeCell ref="T775:V775"/>
    <mergeCell ref="T776:V776"/>
    <mergeCell ref="A777:S777"/>
    <mergeCell ref="T777:V777"/>
    <mergeCell ref="A778:S778"/>
    <mergeCell ref="T778:V778"/>
    <mergeCell ref="A772:I772"/>
    <mergeCell ref="J772:K772"/>
    <mergeCell ref="L772:M772"/>
    <mergeCell ref="N772:P772"/>
    <mergeCell ref="Q772:S772"/>
    <mergeCell ref="T772:V772"/>
    <mergeCell ref="A773:I773"/>
    <mergeCell ref="J773:K773"/>
    <mergeCell ref="L773:M773"/>
    <mergeCell ref="N773:P773"/>
    <mergeCell ref="Q773:S773"/>
    <mergeCell ref="T773:V773"/>
    <mergeCell ref="A770:I770"/>
    <mergeCell ref="J770:K770"/>
    <mergeCell ref="L770:M770"/>
    <mergeCell ref="N770:P770"/>
    <mergeCell ref="Q770:S770"/>
    <mergeCell ref="T770:V770"/>
    <mergeCell ref="A771:I771"/>
    <mergeCell ref="J771:K771"/>
    <mergeCell ref="L771:M771"/>
    <mergeCell ref="N771:P771"/>
    <mergeCell ref="Q771:S771"/>
    <mergeCell ref="T771:V771"/>
    <mergeCell ref="A766:J766"/>
    <mergeCell ref="K766:L766"/>
    <mergeCell ref="M766:N766"/>
    <mergeCell ref="O766:Q766"/>
    <mergeCell ref="R766:S766"/>
    <mergeCell ref="T766:V766"/>
    <mergeCell ref="A767:S767"/>
    <mergeCell ref="T767:V767"/>
    <mergeCell ref="A769:V769"/>
    <mergeCell ref="A764:J764"/>
    <mergeCell ref="K764:L764"/>
    <mergeCell ref="M764:N764"/>
    <mergeCell ref="O764:Q764"/>
    <mergeCell ref="R764:S764"/>
    <mergeCell ref="T764:V764"/>
    <mergeCell ref="A765:J765"/>
    <mergeCell ref="K765:L765"/>
    <mergeCell ref="M765:N765"/>
    <mergeCell ref="O765:Q765"/>
    <mergeCell ref="R765:S765"/>
    <mergeCell ref="T765:V765"/>
    <mergeCell ref="A760:S760"/>
    <mergeCell ref="T760:V760"/>
    <mergeCell ref="A762:V762"/>
    <mergeCell ref="A763:J763"/>
    <mergeCell ref="K763:L763"/>
    <mergeCell ref="M763:N763"/>
    <mergeCell ref="O763:Q763"/>
    <mergeCell ref="R763:S763"/>
    <mergeCell ref="T763:V763"/>
    <mergeCell ref="A758:L758"/>
    <mergeCell ref="M758:N758"/>
    <mergeCell ref="O758:P758"/>
    <mergeCell ref="Q758:S758"/>
    <mergeCell ref="T758:V758"/>
    <mergeCell ref="A759:L759"/>
    <mergeCell ref="M759:N759"/>
    <mergeCell ref="O759:P759"/>
    <mergeCell ref="Q759:S759"/>
    <mergeCell ref="T759:V759"/>
    <mergeCell ref="A756:L756"/>
    <mergeCell ref="M756:N756"/>
    <mergeCell ref="O756:P756"/>
    <mergeCell ref="Q756:S756"/>
    <mergeCell ref="T756:V756"/>
    <mergeCell ref="A757:L757"/>
    <mergeCell ref="M757:N757"/>
    <mergeCell ref="O757:P757"/>
    <mergeCell ref="Q757:S757"/>
    <mergeCell ref="T757:V757"/>
    <mergeCell ref="A751:S751"/>
    <mergeCell ref="T751:V751"/>
    <mergeCell ref="A753:V753"/>
    <mergeCell ref="A754:L754"/>
    <mergeCell ref="M754:N754"/>
    <mergeCell ref="O754:P754"/>
    <mergeCell ref="Q754:S754"/>
    <mergeCell ref="T754:V754"/>
    <mergeCell ref="A755:L755"/>
    <mergeCell ref="M755:N755"/>
    <mergeCell ref="O755:P755"/>
    <mergeCell ref="Q755:S755"/>
    <mergeCell ref="T755:V755"/>
    <mergeCell ref="A749:G749"/>
    <mergeCell ref="H749:J749"/>
    <mergeCell ref="K749:N749"/>
    <mergeCell ref="O749:Q749"/>
    <mergeCell ref="R749:S749"/>
    <mergeCell ref="T749:V749"/>
    <mergeCell ref="A750:G750"/>
    <mergeCell ref="H750:J750"/>
    <mergeCell ref="K750:N750"/>
    <mergeCell ref="O750:Q750"/>
    <mergeCell ref="R750:S750"/>
    <mergeCell ref="T750:V750"/>
    <mergeCell ref="A746:V746"/>
    <mergeCell ref="A747:G747"/>
    <mergeCell ref="H747:J747"/>
    <mergeCell ref="K747:N747"/>
    <mergeCell ref="O747:Q747"/>
    <mergeCell ref="R747:S747"/>
    <mergeCell ref="T747:V747"/>
    <mergeCell ref="A748:G748"/>
    <mergeCell ref="H748:J748"/>
    <mergeCell ref="K748:N748"/>
    <mergeCell ref="O748:Q748"/>
    <mergeCell ref="R748:S748"/>
    <mergeCell ref="T748:V748"/>
    <mergeCell ref="A740:D740"/>
    <mergeCell ref="E740:V740"/>
    <mergeCell ref="A742:V742"/>
    <mergeCell ref="A743:B743"/>
    <mergeCell ref="C743:Q743"/>
    <mergeCell ref="R743:S743"/>
    <mergeCell ref="T743:V743"/>
    <mergeCell ref="A744:B744"/>
    <mergeCell ref="C744:Q744"/>
    <mergeCell ref="R744:S744"/>
    <mergeCell ref="T744:V744"/>
    <mergeCell ref="A736:D736"/>
    <mergeCell ref="J736:O736"/>
    <mergeCell ref="P736:V736"/>
    <mergeCell ref="A737:D737"/>
    <mergeCell ref="E737:V737"/>
    <mergeCell ref="A738:D738"/>
    <mergeCell ref="E738:V738"/>
    <mergeCell ref="A739:D739"/>
    <mergeCell ref="E739:V739"/>
    <mergeCell ref="A666:V666"/>
    <mergeCell ref="E670:M670"/>
    <mergeCell ref="A730:D734"/>
    <mergeCell ref="E730:S731"/>
    <mergeCell ref="T730:V731"/>
    <mergeCell ref="E732:V732"/>
    <mergeCell ref="E733:V733"/>
    <mergeCell ref="E734:V734"/>
    <mergeCell ref="A735:V735"/>
    <mergeCell ref="E677:V677"/>
    <mergeCell ref="A678:V678"/>
    <mergeCell ref="A679:D679"/>
    <mergeCell ref="J679:O679"/>
    <mergeCell ref="P679:V679"/>
    <mergeCell ref="A680:D680"/>
    <mergeCell ref="E680:V680"/>
    <mergeCell ref="A681:D681"/>
    <mergeCell ref="E681:V681"/>
    <mergeCell ref="A682:D682"/>
    <mergeCell ref="E682:V682"/>
    <mergeCell ref="A683:D683"/>
    <mergeCell ref="E683:V683"/>
    <mergeCell ref="A685:V685"/>
    <mergeCell ref="A660:S660"/>
    <mergeCell ref="T660:V660"/>
    <mergeCell ref="A661:S661"/>
    <mergeCell ref="T661:V661"/>
    <mergeCell ref="T662:V662"/>
    <mergeCell ref="A663:S663"/>
    <mergeCell ref="T663:V663"/>
    <mergeCell ref="A664:S664"/>
    <mergeCell ref="T664:V664"/>
    <mergeCell ref="A658:I658"/>
    <mergeCell ref="J658:K658"/>
    <mergeCell ref="L658:M658"/>
    <mergeCell ref="N658:P658"/>
    <mergeCell ref="Q658:S658"/>
    <mergeCell ref="T658:V658"/>
    <mergeCell ref="A659:I659"/>
    <mergeCell ref="J659:K659"/>
    <mergeCell ref="L659:M659"/>
    <mergeCell ref="N659:P659"/>
    <mergeCell ref="Q659:S659"/>
    <mergeCell ref="T659:V659"/>
    <mergeCell ref="A656:I656"/>
    <mergeCell ref="J656:K656"/>
    <mergeCell ref="L656:M656"/>
    <mergeCell ref="N656:P656"/>
    <mergeCell ref="Q656:S656"/>
    <mergeCell ref="T656:V656"/>
    <mergeCell ref="A657:I657"/>
    <mergeCell ref="J657:K657"/>
    <mergeCell ref="L657:M657"/>
    <mergeCell ref="N657:P657"/>
    <mergeCell ref="Q657:S657"/>
    <mergeCell ref="T657:V657"/>
    <mergeCell ref="A652:J652"/>
    <mergeCell ref="K652:L652"/>
    <mergeCell ref="M652:N652"/>
    <mergeCell ref="O652:Q652"/>
    <mergeCell ref="R652:S652"/>
    <mergeCell ref="T652:V652"/>
    <mergeCell ref="A653:S653"/>
    <mergeCell ref="T653:V653"/>
    <mergeCell ref="A655:V655"/>
    <mergeCell ref="A650:J650"/>
    <mergeCell ref="K650:L650"/>
    <mergeCell ref="M650:N650"/>
    <mergeCell ref="O650:Q650"/>
    <mergeCell ref="R650:S650"/>
    <mergeCell ref="T650:V650"/>
    <mergeCell ref="A651:J651"/>
    <mergeCell ref="K651:L651"/>
    <mergeCell ref="M651:N651"/>
    <mergeCell ref="O651:Q651"/>
    <mergeCell ref="R651:S651"/>
    <mergeCell ref="T651:V651"/>
    <mergeCell ref="A646:S646"/>
    <mergeCell ref="T646:V646"/>
    <mergeCell ref="A648:V648"/>
    <mergeCell ref="A649:J649"/>
    <mergeCell ref="K649:L649"/>
    <mergeCell ref="M649:N649"/>
    <mergeCell ref="O649:Q649"/>
    <mergeCell ref="R649:S649"/>
    <mergeCell ref="T649:V649"/>
    <mergeCell ref="A644:L644"/>
    <mergeCell ref="M644:N644"/>
    <mergeCell ref="O644:P644"/>
    <mergeCell ref="Q644:S644"/>
    <mergeCell ref="T644:V644"/>
    <mergeCell ref="A645:L645"/>
    <mergeCell ref="M645:N645"/>
    <mergeCell ref="O645:P645"/>
    <mergeCell ref="Q645:S645"/>
    <mergeCell ref="T645:V645"/>
    <mergeCell ref="A642:L642"/>
    <mergeCell ref="M642:N642"/>
    <mergeCell ref="O642:P642"/>
    <mergeCell ref="Q642:S642"/>
    <mergeCell ref="T642:V642"/>
    <mergeCell ref="A643:L643"/>
    <mergeCell ref="M643:N643"/>
    <mergeCell ref="O643:P643"/>
    <mergeCell ref="Q643:S643"/>
    <mergeCell ref="T643:V643"/>
    <mergeCell ref="A637:S637"/>
    <mergeCell ref="T637:V637"/>
    <mergeCell ref="A639:V639"/>
    <mergeCell ref="A640:L640"/>
    <mergeCell ref="M640:N640"/>
    <mergeCell ref="O640:P640"/>
    <mergeCell ref="Q640:S640"/>
    <mergeCell ref="T640:V640"/>
    <mergeCell ref="A641:L641"/>
    <mergeCell ref="M641:N641"/>
    <mergeCell ref="O641:P641"/>
    <mergeCell ref="Q641:S641"/>
    <mergeCell ref="T641:V641"/>
    <mergeCell ref="A635:G635"/>
    <mergeCell ref="H635:J635"/>
    <mergeCell ref="K635:N635"/>
    <mergeCell ref="O635:Q635"/>
    <mergeCell ref="R635:S635"/>
    <mergeCell ref="T635:V635"/>
    <mergeCell ref="A636:G636"/>
    <mergeCell ref="H636:J636"/>
    <mergeCell ref="K636:N636"/>
    <mergeCell ref="O636:Q636"/>
    <mergeCell ref="R636:S636"/>
    <mergeCell ref="T636:V636"/>
    <mergeCell ref="A632:V632"/>
    <mergeCell ref="A633:G633"/>
    <mergeCell ref="H633:J633"/>
    <mergeCell ref="K633:N633"/>
    <mergeCell ref="O633:Q633"/>
    <mergeCell ref="R633:S633"/>
    <mergeCell ref="T633:V633"/>
    <mergeCell ref="A634:G634"/>
    <mergeCell ref="H634:J634"/>
    <mergeCell ref="K634:N634"/>
    <mergeCell ref="O634:Q634"/>
    <mergeCell ref="R634:S634"/>
    <mergeCell ref="T634:V634"/>
    <mergeCell ref="A626:D626"/>
    <mergeCell ref="E626:V626"/>
    <mergeCell ref="A628:V628"/>
    <mergeCell ref="A629:B629"/>
    <mergeCell ref="C629:Q629"/>
    <mergeCell ref="R629:S629"/>
    <mergeCell ref="T629:V629"/>
    <mergeCell ref="A630:B630"/>
    <mergeCell ref="C630:Q630"/>
    <mergeCell ref="R630:S630"/>
    <mergeCell ref="T630:V630"/>
    <mergeCell ref="A621:V621"/>
    <mergeCell ref="A622:D622"/>
    <mergeCell ref="J622:O622"/>
    <mergeCell ref="P622:V622"/>
    <mergeCell ref="A623:D623"/>
    <mergeCell ref="E623:V623"/>
    <mergeCell ref="A624:D624"/>
    <mergeCell ref="E624:V624"/>
    <mergeCell ref="A625:D625"/>
    <mergeCell ref="E625:V625"/>
    <mergeCell ref="A609:V609"/>
    <mergeCell ref="E613:M613"/>
    <mergeCell ref="A589:S589"/>
    <mergeCell ref="A616:D620"/>
    <mergeCell ref="E616:S617"/>
    <mergeCell ref="T616:V617"/>
    <mergeCell ref="E618:V618"/>
    <mergeCell ref="E619:V619"/>
    <mergeCell ref="E620:V620"/>
    <mergeCell ref="A603:S603"/>
    <mergeCell ref="T603:V603"/>
    <mergeCell ref="A604:S604"/>
    <mergeCell ref="T604:V604"/>
    <mergeCell ref="T605:V605"/>
    <mergeCell ref="A606:S606"/>
    <mergeCell ref="T606:V606"/>
    <mergeCell ref="A607:S607"/>
    <mergeCell ref="T607:V607"/>
    <mergeCell ref="A601:I601"/>
    <mergeCell ref="J601:K601"/>
    <mergeCell ref="L601:M601"/>
    <mergeCell ref="N601:P601"/>
    <mergeCell ref="Q601:S601"/>
    <mergeCell ref="T601:V601"/>
    <mergeCell ref="A602:I602"/>
    <mergeCell ref="J602:K602"/>
    <mergeCell ref="L602:M602"/>
    <mergeCell ref="N602:P602"/>
    <mergeCell ref="Q602:S602"/>
    <mergeCell ref="T602:V602"/>
    <mergeCell ref="A599:I599"/>
    <mergeCell ref="J599:K599"/>
    <mergeCell ref="L599:M599"/>
    <mergeCell ref="N599:P599"/>
    <mergeCell ref="Q599:S599"/>
    <mergeCell ref="T599:V599"/>
    <mergeCell ref="A600:I600"/>
    <mergeCell ref="J600:K600"/>
    <mergeCell ref="L600:M600"/>
    <mergeCell ref="N600:P600"/>
    <mergeCell ref="Q600:S600"/>
    <mergeCell ref="T600:V600"/>
    <mergeCell ref="A595:J595"/>
    <mergeCell ref="K595:L595"/>
    <mergeCell ref="M595:N595"/>
    <mergeCell ref="O595:Q595"/>
    <mergeCell ref="R595:S595"/>
    <mergeCell ref="T595:V595"/>
    <mergeCell ref="A596:S596"/>
    <mergeCell ref="T596:V596"/>
    <mergeCell ref="A598:V598"/>
    <mergeCell ref="A593:J593"/>
    <mergeCell ref="K593:L593"/>
    <mergeCell ref="M593:N593"/>
    <mergeCell ref="O593:Q593"/>
    <mergeCell ref="R593:S593"/>
    <mergeCell ref="T593:V593"/>
    <mergeCell ref="A594:J594"/>
    <mergeCell ref="K594:L594"/>
    <mergeCell ref="M594:N594"/>
    <mergeCell ref="O594:Q594"/>
    <mergeCell ref="R594:S594"/>
    <mergeCell ref="T594:V594"/>
    <mergeCell ref="T589:V589"/>
    <mergeCell ref="A591:V591"/>
    <mergeCell ref="A592:J592"/>
    <mergeCell ref="K592:L592"/>
    <mergeCell ref="M592:N592"/>
    <mergeCell ref="O592:Q592"/>
    <mergeCell ref="R592:S592"/>
    <mergeCell ref="T592:V592"/>
    <mergeCell ref="A587:L587"/>
    <mergeCell ref="M587:N587"/>
    <mergeCell ref="O587:P587"/>
    <mergeCell ref="Q587:S587"/>
    <mergeCell ref="T587:V587"/>
    <mergeCell ref="A588:L588"/>
    <mergeCell ref="M588:N588"/>
    <mergeCell ref="O588:P588"/>
    <mergeCell ref="Q588:S588"/>
    <mergeCell ref="T588:V588"/>
    <mergeCell ref="A585:L585"/>
    <mergeCell ref="M585:N585"/>
    <mergeCell ref="O585:P585"/>
    <mergeCell ref="Q585:S585"/>
    <mergeCell ref="T585:V585"/>
    <mergeCell ref="A586:L586"/>
    <mergeCell ref="M586:N586"/>
    <mergeCell ref="O586:P586"/>
    <mergeCell ref="Q586:S586"/>
    <mergeCell ref="T586:V586"/>
    <mergeCell ref="A580:S580"/>
    <mergeCell ref="T580:V580"/>
    <mergeCell ref="A582:V582"/>
    <mergeCell ref="A583:L583"/>
    <mergeCell ref="M583:N583"/>
    <mergeCell ref="O583:P583"/>
    <mergeCell ref="Q583:S583"/>
    <mergeCell ref="T583:V583"/>
    <mergeCell ref="A584:L584"/>
    <mergeCell ref="M584:N584"/>
    <mergeCell ref="O584:P584"/>
    <mergeCell ref="Q584:S584"/>
    <mergeCell ref="T584:V584"/>
    <mergeCell ref="A578:G578"/>
    <mergeCell ref="H578:J578"/>
    <mergeCell ref="K578:N578"/>
    <mergeCell ref="O578:Q578"/>
    <mergeCell ref="R578:S578"/>
    <mergeCell ref="T578:V578"/>
    <mergeCell ref="A579:G579"/>
    <mergeCell ref="H579:J579"/>
    <mergeCell ref="K579:N579"/>
    <mergeCell ref="O579:Q579"/>
    <mergeCell ref="R579:S579"/>
    <mergeCell ref="T579:V579"/>
    <mergeCell ref="A575:V575"/>
    <mergeCell ref="A576:G576"/>
    <mergeCell ref="H576:J576"/>
    <mergeCell ref="K576:N576"/>
    <mergeCell ref="O576:Q576"/>
    <mergeCell ref="R576:S576"/>
    <mergeCell ref="T576:V576"/>
    <mergeCell ref="A577:G577"/>
    <mergeCell ref="H577:J577"/>
    <mergeCell ref="K577:N577"/>
    <mergeCell ref="O577:Q577"/>
    <mergeCell ref="R577:S577"/>
    <mergeCell ref="T577:V577"/>
    <mergeCell ref="A569:D569"/>
    <mergeCell ref="E569:V569"/>
    <mergeCell ref="A571:V571"/>
    <mergeCell ref="A572:B572"/>
    <mergeCell ref="C572:Q572"/>
    <mergeCell ref="R572:S572"/>
    <mergeCell ref="T572:V572"/>
    <mergeCell ref="A573:B573"/>
    <mergeCell ref="C573:Q573"/>
    <mergeCell ref="R573:S573"/>
    <mergeCell ref="T573:V573"/>
    <mergeCell ref="A565:D565"/>
    <mergeCell ref="J565:O565"/>
    <mergeCell ref="P565:V565"/>
    <mergeCell ref="A566:D566"/>
    <mergeCell ref="E566:V566"/>
    <mergeCell ref="A567:D567"/>
    <mergeCell ref="E567:V567"/>
    <mergeCell ref="A568:D568"/>
    <mergeCell ref="E568:V568"/>
    <mergeCell ref="A552:V552"/>
    <mergeCell ref="E556:M556"/>
    <mergeCell ref="A559:D563"/>
    <mergeCell ref="E559:S560"/>
    <mergeCell ref="T559:V560"/>
    <mergeCell ref="E561:V561"/>
    <mergeCell ref="E562:V562"/>
    <mergeCell ref="E563:V563"/>
    <mergeCell ref="A564:V564"/>
    <mergeCell ref="A546:S546"/>
    <mergeCell ref="T546:V546"/>
    <mergeCell ref="A547:S547"/>
    <mergeCell ref="T547:V547"/>
    <mergeCell ref="T548:V548"/>
    <mergeCell ref="A549:S549"/>
    <mergeCell ref="T549:V549"/>
    <mergeCell ref="A550:S550"/>
    <mergeCell ref="T550:V550"/>
    <mergeCell ref="A544:I544"/>
    <mergeCell ref="J544:K544"/>
    <mergeCell ref="L544:M544"/>
    <mergeCell ref="N544:P544"/>
    <mergeCell ref="Q544:S544"/>
    <mergeCell ref="T544:V544"/>
    <mergeCell ref="A545:I545"/>
    <mergeCell ref="J545:K545"/>
    <mergeCell ref="L545:M545"/>
    <mergeCell ref="N545:P545"/>
    <mergeCell ref="Q545:S545"/>
    <mergeCell ref="T545:V545"/>
    <mergeCell ref="A542:I542"/>
    <mergeCell ref="J542:K542"/>
    <mergeCell ref="L542:M542"/>
    <mergeCell ref="N542:P542"/>
    <mergeCell ref="Q542:S542"/>
    <mergeCell ref="T542:V542"/>
    <mergeCell ref="A543:I543"/>
    <mergeCell ref="J543:K543"/>
    <mergeCell ref="L543:M543"/>
    <mergeCell ref="N543:P543"/>
    <mergeCell ref="Q543:S543"/>
    <mergeCell ref="T543:V543"/>
    <mergeCell ref="A538:J538"/>
    <mergeCell ref="K538:L538"/>
    <mergeCell ref="M538:N538"/>
    <mergeCell ref="O538:Q538"/>
    <mergeCell ref="R538:S538"/>
    <mergeCell ref="T538:V538"/>
    <mergeCell ref="A539:S539"/>
    <mergeCell ref="T539:V539"/>
    <mergeCell ref="A541:V541"/>
    <mergeCell ref="A536:J536"/>
    <mergeCell ref="K536:L536"/>
    <mergeCell ref="M536:N536"/>
    <mergeCell ref="O536:Q536"/>
    <mergeCell ref="R536:S536"/>
    <mergeCell ref="T536:V536"/>
    <mergeCell ref="A537:J537"/>
    <mergeCell ref="K537:L537"/>
    <mergeCell ref="M537:N537"/>
    <mergeCell ref="O537:Q537"/>
    <mergeCell ref="R537:S537"/>
    <mergeCell ref="T537:V537"/>
    <mergeCell ref="A533:S533"/>
    <mergeCell ref="T532:V532"/>
    <mergeCell ref="A534:V534"/>
    <mergeCell ref="A535:J535"/>
    <mergeCell ref="K535:L535"/>
    <mergeCell ref="M535:N535"/>
    <mergeCell ref="O535:Q535"/>
    <mergeCell ref="R535:S535"/>
    <mergeCell ref="T535:V535"/>
    <mergeCell ref="A530:L530"/>
    <mergeCell ref="M530:N530"/>
    <mergeCell ref="O530:P530"/>
    <mergeCell ref="Q530:S530"/>
    <mergeCell ref="T530:V530"/>
    <mergeCell ref="A531:L531"/>
    <mergeCell ref="M531:N531"/>
    <mergeCell ref="O531:P531"/>
    <mergeCell ref="Q531:S531"/>
    <mergeCell ref="T531:V531"/>
    <mergeCell ref="A528:L528"/>
    <mergeCell ref="M528:N528"/>
    <mergeCell ref="O528:P528"/>
    <mergeCell ref="Q528:S528"/>
    <mergeCell ref="T528:V528"/>
    <mergeCell ref="A529:L529"/>
    <mergeCell ref="M529:N529"/>
    <mergeCell ref="O529:P529"/>
    <mergeCell ref="Q529:S529"/>
    <mergeCell ref="T529:V529"/>
    <mergeCell ref="A523:S523"/>
    <mergeCell ref="T523:V523"/>
    <mergeCell ref="A525:V525"/>
    <mergeCell ref="A526:L526"/>
    <mergeCell ref="M526:N526"/>
    <mergeCell ref="O526:P526"/>
    <mergeCell ref="Q526:S526"/>
    <mergeCell ref="T526:V526"/>
    <mergeCell ref="A527:L527"/>
    <mergeCell ref="M527:N527"/>
    <mergeCell ref="O527:P527"/>
    <mergeCell ref="Q527:S527"/>
    <mergeCell ref="T527:V527"/>
    <mergeCell ref="A521:G521"/>
    <mergeCell ref="H521:J521"/>
    <mergeCell ref="K521:N521"/>
    <mergeCell ref="O521:Q521"/>
    <mergeCell ref="R521:S521"/>
    <mergeCell ref="T521:V521"/>
    <mergeCell ref="A522:G522"/>
    <mergeCell ref="H522:J522"/>
    <mergeCell ref="K522:N522"/>
    <mergeCell ref="O522:Q522"/>
    <mergeCell ref="R522:S522"/>
    <mergeCell ref="T522:V522"/>
    <mergeCell ref="A518:V518"/>
    <mergeCell ref="A519:G519"/>
    <mergeCell ref="H519:J519"/>
    <mergeCell ref="K519:N519"/>
    <mergeCell ref="O519:Q519"/>
    <mergeCell ref="R519:S519"/>
    <mergeCell ref="T519:V519"/>
    <mergeCell ref="A520:G520"/>
    <mergeCell ref="H520:J520"/>
    <mergeCell ref="K520:N520"/>
    <mergeCell ref="O520:Q520"/>
    <mergeCell ref="R520:S520"/>
    <mergeCell ref="T520:V520"/>
    <mergeCell ref="A512:D512"/>
    <mergeCell ref="E512:V512"/>
    <mergeCell ref="A514:V514"/>
    <mergeCell ref="A515:B515"/>
    <mergeCell ref="C515:Q515"/>
    <mergeCell ref="R515:S515"/>
    <mergeCell ref="T515:V515"/>
    <mergeCell ref="A516:B516"/>
    <mergeCell ref="C516:Q516"/>
    <mergeCell ref="R516:S516"/>
    <mergeCell ref="T516:V516"/>
    <mergeCell ref="A508:D508"/>
    <mergeCell ref="J508:O508"/>
    <mergeCell ref="P508:V508"/>
    <mergeCell ref="A509:D509"/>
    <mergeCell ref="E509:V509"/>
    <mergeCell ref="A510:D510"/>
    <mergeCell ref="E510:V510"/>
    <mergeCell ref="A511:D511"/>
    <mergeCell ref="E511:V511"/>
    <mergeCell ref="A495:V495"/>
    <mergeCell ref="E499:M499"/>
    <mergeCell ref="A502:D506"/>
    <mergeCell ref="E502:S503"/>
    <mergeCell ref="T502:V503"/>
    <mergeCell ref="E504:V504"/>
    <mergeCell ref="E505:V505"/>
    <mergeCell ref="E506:V506"/>
    <mergeCell ref="A507:V507"/>
    <mergeCell ref="A489:S489"/>
    <mergeCell ref="T489:V489"/>
    <mergeCell ref="A490:S490"/>
    <mergeCell ref="T490:V490"/>
    <mergeCell ref="T491:V491"/>
    <mergeCell ref="A492:S492"/>
    <mergeCell ref="T492:V492"/>
    <mergeCell ref="A493:S493"/>
    <mergeCell ref="T493:V493"/>
    <mergeCell ref="A487:I487"/>
    <mergeCell ref="J487:K487"/>
    <mergeCell ref="L487:M487"/>
    <mergeCell ref="N487:P487"/>
    <mergeCell ref="Q487:S487"/>
    <mergeCell ref="T487:V487"/>
    <mergeCell ref="A488:I488"/>
    <mergeCell ref="J488:K488"/>
    <mergeCell ref="L488:M488"/>
    <mergeCell ref="N488:P488"/>
    <mergeCell ref="Q488:S488"/>
    <mergeCell ref="T488:V488"/>
    <mergeCell ref="A485:I485"/>
    <mergeCell ref="J485:K485"/>
    <mergeCell ref="L485:M485"/>
    <mergeCell ref="N485:P485"/>
    <mergeCell ref="Q485:S485"/>
    <mergeCell ref="T485:V485"/>
    <mergeCell ref="A486:I486"/>
    <mergeCell ref="J486:K486"/>
    <mergeCell ref="L486:M486"/>
    <mergeCell ref="N486:P486"/>
    <mergeCell ref="Q486:S486"/>
    <mergeCell ref="T486:V486"/>
    <mergeCell ref="A481:J481"/>
    <mergeCell ref="K481:L481"/>
    <mergeCell ref="M481:N481"/>
    <mergeCell ref="O481:Q481"/>
    <mergeCell ref="R481:S481"/>
    <mergeCell ref="T481:V481"/>
    <mergeCell ref="A482:S482"/>
    <mergeCell ref="T482:V482"/>
    <mergeCell ref="A484:V484"/>
    <mergeCell ref="A479:J479"/>
    <mergeCell ref="K479:L479"/>
    <mergeCell ref="M479:N479"/>
    <mergeCell ref="O479:Q479"/>
    <mergeCell ref="R479:S479"/>
    <mergeCell ref="T479:V479"/>
    <mergeCell ref="A480:J480"/>
    <mergeCell ref="K480:L480"/>
    <mergeCell ref="M480:N480"/>
    <mergeCell ref="O480:Q480"/>
    <mergeCell ref="R480:S480"/>
    <mergeCell ref="T480:V480"/>
    <mergeCell ref="A475:S475"/>
    <mergeCell ref="T475:V475"/>
    <mergeCell ref="A477:V477"/>
    <mergeCell ref="A478:J478"/>
    <mergeCell ref="K478:L478"/>
    <mergeCell ref="M478:N478"/>
    <mergeCell ref="O478:Q478"/>
    <mergeCell ref="R478:S478"/>
    <mergeCell ref="T478:V478"/>
    <mergeCell ref="A473:L473"/>
    <mergeCell ref="M473:N473"/>
    <mergeCell ref="O473:P473"/>
    <mergeCell ref="Q473:S473"/>
    <mergeCell ref="T473:V473"/>
    <mergeCell ref="A474:L474"/>
    <mergeCell ref="M474:N474"/>
    <mergeCell ref="O474:P474"/>
    <mergeCell ref="Q474:S474"/>
    <mergeCell ref="T474:V474"/>
    <mergeCell ref="A471:L471"/>
    <mergeCell ref="M471:N471"/>
    <mergeCell ref="O471:P471"/>
    <mergeCell ref="Q471:S471"/>
    <mergeCell ref="T471:V471"/>
    <mergeCell ref="A472:L472"/>
    <mergeCell ref="M472:N472"/>
    <mergeCell ref="O472:P472"/>
    <mergeCell ref="Q472:S472"/>
    <mergeCell ref="T472:V472"/>
    <mergeCell ref="A466:S466"/>
    <mergeCell ref="T466:V466"/>
    <mergeCell ref="A468:V468"/>
    <mergeCell ref="A469:L469"/>
    <mergeCell ref="M469:N469"/>
    <mergeCell ref="O469:P469"/>
    <mergeCell ref="Q469:S469"/>
    <mergeCell ref="T469:V469"/>
    <mergeCell ref="A470:L470"/>
    <mergeCell ref="M470:N470"/>
    <mergeCell ref="O470:P470"/>
    <mergeCell ref="Q470:S470"/>
    <mergeCell ref="T470:V470"/>
    <mergeCell ref="A464:G464"/>
    <mergeCell ref="H464:J464"/>
    <mergeCell ref="K464:N464"/>
    <mergeCell ref="O464:Q464"/>
    <mergeCell ref="R464:S464"/>
    <mergeCell ref="T464:V464"/>
    <mergeCell ref="A465:G465"/>
    <mergeCell ref="H465:J465"/>
    <mergeCell ref="K465:N465"/>
    <mergeCell ref="O465:Q465"/>
    <mergeCell ref="R465:S465"/>
    <mergeCell ref="T465:V465"/>
    <mergeCell ref="A461:V461"/>
    <mergeCell ref="A462:G462"/>
    <mergeCell ref="H462:J462"/>
    <mergeCell ref="K462:N462"/>
    <mergeCell ref="O462:Q462"/>
    <mergeCell ref="R462:S462"/>
    <mergeCell ref="T462:V462"/>
    <mergeCell ref="A463:G463"/>
    <mergeCell ref="H463:J463"/>
    <mergeCell ref="K463:N463"/>
    <mergeCell ref="O463:Q463"/>
    <mergeCell ref="R463:S463"/>
    <mergeCell ref="T463:V463"/>
    <mergeCell ref="A455:D455"/>
    <mergeCell ref="E455:V455"/>
    <mergeCell ref="A457:V457"/>
    <mergeCell ref="A458:B458"/>
    <mergeCell ref="C458:Q458"/>
    <mergeCell ref="R458:S458"/>
    <mergeCell ref="T458:V458"/>
    <mergeCell ref="A459:B459"/>
    <mergeCell ref="C459:Q459"/>
    <mergeCell ref="R459:S459"/>
    <mergeCell ref="T459:V459"/>
    <mergeCell ref="A451:D451"/>
    <mergeCell ref="J451:O451"/>
    <mergeCell ref="P451:V451"/>
    <mergeCell ref="A452:D452"/>
    <mergeCell ref="E452:V452"/>
    <mergeCell ref="A453:D453"/>
    <mergeCell ref="E453:V453"/>
    <mergeCell ref="A454:D454"/>
    <mergeCell ref="E454:V454"/>
    <mergeCell ref="A438:V438"/>
    <mergeCell ref="E442:M442"/>
    <mergeCell ref="A445:D449"/>
    <mergeCell ref="E445:S446"/>
    <mergeCell ref="T445:V446"/>
    <mergeCell ref="E447:V447"/>
    <mergeCell ref="E448:V448"/>
    <mergeCell ref="E449:V449"/>
    <mergeCell ref="A450:V450"/>
    <mergeCell ref="A432:S432"/>
    <mergeCell ref="T432:V432"/>
    <mergeCell ref="A433:S433"/>
    <mergeCell ref="T433:V433"/>
    <mergeCell ref="T434:V434"/>
    <mergeCell ref="A435:S435"/>
    <mergeCell ref="T435:V435"/>
    <mergeCell ref="A436:S436"/>
    <mergeCell ref="T436:V436"/>
    <mergeCell ref="A430:I430"/>
    <mergeCell ref="J430:K430"/>
    <mergeCell ref="L430:M430"/>
    <mergeCell ref="N430:P430"/>
    <mergeCell ref="Q430:S430"/>
    <mergeCell ref="T430:V430"/>
    <mergeCell ref="A431:I431"/>
    <mergeCell ref="J431:K431"/>
    <mergeCell ref="L431:M431"/>
    <mergeCell ref="N431:P431"/>
    <mergeCell ref="Q431:S431"/>
    <mergeCell ref="T431:V431"/>
    <mergeCell ref="A428:I428"/>
    <mergeCell ref="J428:K428"/>
    <mergeCell ref="L428:M428"/>
    <mergeCell ref="N428:P428"/>
    <mergeCell ref="Q428:S428"/>
    <mergeCell ref="T428:V428"/>
    <mergeCell ref="A429:I429"/>
    <mergeCell ref="J429:K429"/>
    <mergeCell ref="L429:M429"/>
    <mergeCell ref="N429:P429"/>
    <mergeCell ref="Q429:S429"/>
    <mergeCell ref="T429:V429"/>
    <mergeCell ref="A424:J424"/>
    <mergeCell ref="K424:L424"/>
    <mergeCell ref="M424:N424"/>
    <mergeCell ref="O424:Q424"/>
    <mergeCell ref="R424:S424"/>
    <mergeCell ref="T424:V424"/>
    <mergeCell ref="A425:S425"/>
    <mergeCell ref="T425:V425"/>
    <mergeCell ref="A427:V427"/>
    <mergeCell ref="A422:J422"/>
    <mergeCell ref="K422:L422"/>
    <mergeCell ref="M422:N422"/>
    <mergeCell ref="O422:Q422"/>
    <mergeCell ref="R422:S422"/>
    <mergeCell ref="T422:V422"/>
    <mergeCell ref="A423:J423"/>
    <mergeCell ref="K423:L423"/>
    <mergeCell ref="M423:N423"/>
    <mergeCell ref="O423:Q423"/>
    <mergeCell ref="R423:S423"/>
    <mergeCell ref="T423:V423"/>
    <mergeCell ref="A418:S418"/>
    <mergeCell ref="T418:V418"/>
    <mergeCell ref="A420:V420"/>
    <mergeCell ref="A421:J421"/>
    <mergeCell ref="K421:L421"/>
    <mergeCell ref="M421:N421"/>
    <mergeCell ref="O421:Q421"/>
    <mergeCell ref="R421:S421"/>
    <mergeCell ref="T421:V421"/>
    <mergeCell ref="A416:L416"/>
    <mergeCell ref="M416:N416"/>
    <mergeCell ref="O416:P416"/>
    <mergeCell ref="Q416:S416"/>
    <mergeCell ref="T416:V416"/>
    <mergeCell ref="A417:L417"/>
    <mergeCell ref="M417:N417"/>
    <mergeCell ref="O417:P417"/>
    <mergeCell ref="Q417:S417"/>
    <mergeCell ref="T417:V417"/>
    <mergeCell ref="A414:L414"/>
    <mergeCell ref="M414:N414"/>
    <mergeCell ref="O414:P414"/>
    <mergeCell ref="Q414:S414"/>
    <mergeCell ref="T414:V414"/>
    <mergeCell ref="A415:L415"/>
    <mergeCell ref="M415:N415"/>
    <mergeCell ref="O415:P415"/>
    <mergeCell ref="Q415:S415"/>
    <mergeCell ref="T415:V415"/>
    <mergeCell ref="A409:S409"/>
    <mergeCell ref="T409:V409"/>
    <mergeCell ref="A411:V411"/>
    <mergeCell ref="A412:L412"/>
    <mergeCell ref="M412:N412"/>
    <mergeCell ref="O412:P412"/>
    <mergeCell ref="Q412:S412"/>
    <mergeCell ref="T412:V412"/>
    <mergeCell ref="A413:L413"/>
    <mergeCell ref="M413:N413"/>
    <mergeCell ref="O413:P413"/>
    <mergeCell ref="Q413:S413"/>
    <mergeCell ref="T413:V413"/>
    <mergeCell ref="A407:G407"/>
    <mergeCell ref="H407:J407"/>
    <mergeCell ref="K407:N407"/>
    <mergeCell ref="O407:Q407"/>
    <mergeCell ref="R407:S407"/>
    <mergeCell ref="T407:V407"/>
    <mergeCell ref="A408:G408"/>
    <mergeCell ref="H408:J408"/>
    <mergeCell ref="K408:N408"/>
    <mergeCell ref="O408:Q408"/>
    <mergeCell ref="R408:S408"/>
    <mergeCell ref="T408:V408"/>
    <mergeCell ref="A405:G405"/>
    <mergeCell ref="H405:J405"/>
    <mergeCell ref="K405:N405"/>
    <mergeCell ref="O405:Q405"/>
    <mergeCell ref="R405:S405"/>
    <mergeCell ref="T405:V405"/>
    <mergeCell ref="A406:G406"/>
    <mergeCell ref="H406:J406"/>
    <mergeCell ref="K406:N406"/>
    <mergeCell ref="O406:Q406"/>
    <mergeCell ref="R406:S406"/>
    <mergeCell ref="T406:V406"/>
    <mergeCell ref="A401:B401"/>
    <mergeCell ref="C401:Q401"/>
    <mergeCell ref="R401:S401"/>
    <mergeCell ref="T401:V401"/>
    <mergeCell ref="A402:B402"/>
    <mergeCell ref="C402:Q402"/>
    <mergeCell ref="R402:S402"/>
    <mergeCell ref="T402:V402"/>
    <mergeCell ref="A404:V404"/>
    <mergeCell ref="A395:D395"/>
    <mergeCell ref="E395:V395"/>
    <mergeCell ref="A396:D396"/>
    <mergeCell ref="E396:V396"/>
    <mergeCell ref="A397:D397"/>
    <mergeCell ref="E397:V397"/>
    <mergeCell ref="A398:D398"/>
    <mergeCell ref="E398:V398"/>
    <mergeCell ref="A400:V400"/>
    <mergeCell ref="A388:D392"/>
    <mergeCell ref="E388:S389"/>
    <mergeCell ref="T388:V389"/>
    <mergeCell ref="E390:V390"/>
    <mergeCell ref="E391:V391"/>
    <mergeCell ref="E392:V392"/>
    <mergeCell ref="A393:V393"/>
    <mergeCell ref="A394:D394"/>
    <mergeCell ref="J394:O394"/>
    <mergeCell ref="P394:V394"/>
    <mergeCell ref="A381:V381"/>
    <mergeCell ref="E385:M385"/>
    <mergeCell ref="A359:L359"/>
    <mergeCell ref="M359:N359"/>
    <mergeCell ref="O359:P359"/>
    <mergeCell ref="Q359:S359"/>
    <mergeCell ref="A360:L360"/>
    <mergeCell ref="M360:N360"/>
    <mergeCell ref="O360:P360"/>
    <mergeCell ref="Q360:S360"/>
    <mergeCell ref="T361:V361"/>
    <mergeCell ref="A361:S361"/>
    <mergeCell ref="T360:V360"/>
    <mergeCell ref="A375:S375"/>
    <mergeCell ref="T375:V375"/>
    <mergeCell ref="A376:S376"/>
    <mergeCell ref="T376:V376"/>
    <mergeCell ref="T377:V377"/>
    <mergeCell ref="A378:S378"/>
    <mergeCell ref="T378:V378"/>
    <mergeCell ref="A379:S379"/>
    <mergeCell ref="T379:V379"/>
    <mergeCell ref="A373:I373"/>
    <mergeCell ref="J373:K373"/>
    <mergeCell ref="L373:M373"/>
    <mergeCell ref="N373:P373"/>
    <mergeCell ref="Q373:S373"/>
    <mergeCell ref="T373:V373"/>
    <mergeCell ref="A374:I374"/>
    <mergeCell ref="J374:K374"/>
    <mergeCell ref="L374:M374"/>
    <mergeCell ref="N374:P374"/>
    <mergeCell ref="Q374:S374"/>
    <mergeCell ref="T374:V374"/>
    <mergeCell ref="A371:I371"/>
    <mergeCell ref="J371:K371"/>
    <mergeCell ref="L371:M371"/>
    <mergeCell ref="N371:P371"/>
    <mergeCell ref="Q371:S371"/>
    <mergeCell ref="T371:V371"/>
    <mergeCell ref="A372:I372"/>
    <mergeCell ref="J372:K372"/>
    <mergeCell ref="L372:M372"/>
    <mergeCell ref="N372:P372"/>
    <mergeCell ref="Q372:S372"/>
    <mergeCell ref="T372:V372"/>
    <mergeCell ref="A367:J367"/>
    <mergeCell ref="K367:L367"/>
    <mergeCell ref="M367:N367"/>
    <mergeCell ref="O367:Q367"/>
    <mergeCell ref="R367:S367"/>
    <mergeCell ref="T367:V367"/>
    <mergeCell ref="A368:S368"/>
    <mergeCell ref="T368:V368"/>
    <mergeCell ref="A370:V370"/>
    <mergeCell ref="A365:J365"/>
    <mergeCell ref="K365:L365"/>
    <mergeCell ref="M365:N365"/>
    <mergeCell ref="O365:Q365"/>
    <mergeCell ref="R365:S365"/>
    <mergeCell ref="T365:V365"/>
    <mergeCell ref="A366:J366"/>
    <mergeCell ref="K366:L366"/>
    <mergeCell ref="M366:N366"/>
    <mergeCell ref="O366:Q366"/>
    <mergeCell ref="R366:S366"/>
    <mergeCell ref="T366:V366"/>
    <mergeCell ref="T359:V359"/>
    <mergeCell ref="A363:V363"/>
    <mergeCell ref="A364:J364"/>
    <mergeCell ref="K364:L364"/>
    <mergeCell ref="M364:N364"/>
    <mergeCell ref="O364:Q364"/>
    <mergeCell ref="R364:S364"/>
    <mergeCell ref="T364:V364"/>
    <mergeCell ref="A357:L357"/>
    <mergeCell ref="M357:N357"/>
    <mergeCell ref="O357:P357"/>
    <mergeCell ref="Q357:S357"/>
    <mergeCell ref="T357:V357"/>
    <mergeCell ref="A358:L358"/>
    <mergeCell ref="M358:N358"/>
    <mergeCell ref="O358:P358"/>
    <mergeCell ref="Q358:S358"/>
    <mergeCell ref="T358:V358"/>
    <mergeCell ref="A352:S352"/>
    <mergeCell ref="T352:V352"/>
    <mergeCell ref="A354:V354"/>
    <mergeCell ref="A355:L355"/>
    <mergeCell ref="M355:N355"/>
    <mergeCell ref="O355:P355"/>
    <mergeCell ref="Q355:S355"/>
    <mergeCell ref="T355:V355"/>
    <mergeCell ref="A356:L356"/>
    <mergeCell ref="M356:N356"/>
    <mergeCell ref="O356:P356"/>
    <mergeCell ref="Q356:S356"/>
    <mergeCell ref="T356:V356"/>
    <mergeCell ref="A350:G350"/>
    <mergeCell ref="H350:J350"/>
    <mergeCell ref="K350:N350"/>
    <mergeCell ref="O350:Q350"/>
    <mergeCell ref="R350:S350"/>
    <mergeCell ref="T350:V350"/>
    <mergeCell ref="A351:G351"/>
    <mergeCell ref="H351:J351"/>
    <mergeCell ref="K351:N351"/>
    <mergeCell ref="O351:Q351"/>
    <mergeCell ref="R351:S351"/>
    <mergeCell ref="T351:V351"/>
    <mergeCell ref="A347:V347"/>
    <mergeCell ref="A348:G348"/>
    <mergeCell ref="H348:J348"/>
    <mergeCell ref="K348:N348"/>
    <mergeCell ref="O348:Q348"/>
    <mergeCell ref="R348:S348"/>
    <mergeCell ref="T348:V348"/>
    <mergeCell ref="A349:G349"/>
    <mergeCell ref="H349:J349"/>
    <mergeCell ref="K349:N349"/>
    <mergeCell ref="O349:Q349"/>
    <mergeCell ref="R349:S349"/>
    <mergeCell ref="T349:V349"/>
    <mergeCell ref="A341:D341"/>
    <mergeCell ref="E341:V341"/>
    <mergeCell ref="A343:V343"/>
    <mergeCell ref="A344:B344"/>
    <mergeCell ref="C344:Q344"/>
    <mergeCell ref="R344:S344"/>
    <mergeCell ref="T344:V344"/>
    <mergeCell ref="A345:B345"/>
    <mergeCell ref="C345:Q345"/>
    <mergeCell ref="R345:S345"/>
    <mergeCell ref="T345:V345"/>
    <mergeCell ref="A337:D337"/>
    <mergeCell ref="J337:O337"/>
    <mergeCell ref="P337:V337"/>
    <mergeCell ref="A338:D338"/>
    <mergeCell ref="E338:V338"/>
    <mergeCell ref="A339:D339"/>
    <mergeCell ref="E339:V339"/>
    <mergeCell ref="A340:D340"/>
    <mergeCell ref="E340:V340"/>
    <mergeCell ref="A324:V324"/>
    <mergeCell ref="E328:M328"/>
    <mergeCell ref="A331:D335"/>
    <mergeCell ref="E331:S332"/>
    <mergeCell ref="T331:V332"/>
    <mergeCell ref="E333:V333"/>
    <mergeCell ref="E334:V334"/>
    <mergeCell ref="E335:V335"/>
    <mergeCell ref="A336:V336"/>
    <mergeCell ref="A318:S318"/>
    <mergeCell ref="T318:V318"/>
    <mergeCell ref="A319:S319"/>
    <mergeCell ref="T319:V319"/>
    <mergeCell ref="T320:V320"/>
    <mergeCell ref="A321:S321"/>
    <mergeCell ref="T321:V321"/>
    <mergeCell ref="A322:S322"/>
    <mergeCell ref="T322:V322"/>
    <mergeCell ref="A316:I316"/>
    <mergeCell ref="J316:K316"/>
    <mergeCell ref="L316:M316"/>
    <mergeCell ref="N316:P316"/>
    <mergeCell ref="Q316:S316"/>
    <mergeCell ref="T316:V316"/>
    <mergeCell ref="A317:I317"/>
    <mergeCell ref="J317:K317"/>
    <mergeCell ref="L317:M317"/>
    <mergeCell ref="N317:P317"/>
    <mergeCell ref="Q317:S317"/>
    <mergeCell ref="T317:V317"/>
    <mergeCell ref="A314:I314"/>
    <mergeCell ref="J314:K314"/>
    <mergeCell ref="L314:M314"/>
    <mergeCell ref="N314:P314"/>
    <mergeCell ref="Q314:S314"/>
    <mergeCell ref="T314:V314"/>
    <mergeCell ref="A315:I315"/>
    <mergeCell ref="J315:K315"/>
    <mergeCell ref="L315:M315"/>
    <mergeCell ref="N315:P315"/>
    <mergeCell ref="Q315:S315"/>
    <mergeCell ref="T315:V315"/>
    <mergeCell ref="A310:J310"/>
    <mergeCell ref="K310:L310"/>
    <mergeCell ref="M310:N310"/>
    <mergeCell ref="O310:Q310"/>
    <mergeCell ref="R310:S310"/>
    <mergeCell ref="T310:V310"/>
    <mergeCell ref="A311:S311"/>
    <mergeCell ref="T311:V311"/>
    <mergeCell ref="A313:V313"/>
    <mergeCell ref="A308:J308"/>
    <mergeCell ref="K308:L308"/>
    <mergeCell ref="M308:N308"/>
    <mergeCell ref="O308:Q308"/>
    <mergeCell ref="R308:S308"/>
    <mergeCell ref="T308:V308"/>
    <mergeCell ref="A309:J309"/>
    <mergeCell ref="K309:L309"/>
    <mergeCell ref="M309:N309"/>
    <mergeCell ref="O309:Q309"/>
    <mergeCell ref="R309:S309"/>
    <mergeCell ref="T309:V309"/>
    <mergeCell ref="A304:S304"/>
    <mergeCell ref="T304:V304"/>
    <mergeCell ref="A306:V306"/>
    <mergeCell ref="A307:J307"/>
    <mergeCell ref="K307:L307"/>
    <mergeCell ref="M307:N307"/>
    <mergeCell ref="O307:Q307"/>
    <mergeCell ref="R307:S307"/>
    <mergeCell ref="T307:V307"/>
    <mergeCell ref="A302:L302"/>
    <mergeCell ref="M302:N302"/>
    <mergeCell ref="O302:P302"/>
    <mergeCell ref="Q302:S302"/>
    <mergeCell ref="T302:V302"/>
    <mergeCell ref="A303:L303"/>
    <mergeCell ref="M303:N303"/>
    <mergeCell ref="O303:P303"/>
    <mergeCell ref="Q303:S303"/>
    <mergeCell ref="T303:V303"/>
    <mergeCell ref="A297:S297"/>
    <mergeCell ref="T297:V297"/>
    <mergeCell ref="A299:V299"/>
    <mergeCell ref="A300:L300"/>
    <mergeCell ref="M300:N300"/>
    <mergeCell ref="O300:P300"/>
    <mergeCell ref="Q300:S300"/>
    <mergeCell ref="T300:V300"/>
    <mergeCell ref="A301:L301"/>
    <mergeCell ref="M301:N301"/>
    <mergeCell ref="O301:P301"/>
    <mergeCell ref="Q301:S301"/>
    <mergeCell ref="T301:V301"/>
    <mergeCell ref="A295:G295"/>
    <mergeCell ref="H295:J295"/>
    <mergeCell ref="K295:N295"/>
    <mergeCell ref="O295:Q295"/>
    <mergeCell ref="R295:S295"/>
    <mergeCell ref="T295:V295"/>
    <mergeCell ref="A296:G296"/>
    <mergeCell ref="H296:J296"/>
    <mergeCell ref="K296:N296"/>
    <mergeCell ref="O296:Q296"/>
    <mergeCell ref="R296:S296"/>
    <mergeCell ref="T296:V296"/>
    <mergeCell ref="A292:V292"/>
    <mergeCell ref="A293:G293"/>
    <mergeCell ref="H293:J293"/>
    <mergeCell ref="K293:N293"/>
    <mergeCell ref="O293:Q293"/>
    <mergeCell ref="R293:S293"/>
    <mergeCell ref="T293:V293"/>
    <mergeCell ref="A294:G294"/>
    <mergeCell ref="H294:J294"/>
    <mergeCell ref="K294:N294"/>
    <mergeCell ref="O294:Q294"/>
    <mergeCell ref="R294:S294"/>
    <mergeCell ref="T294:V294"/>
    <mergeCell ref="A286:D286"/>
    <mergeCell ref="E286:V286"/>
    <mergeCell ref="A288:V288"/>
    <mergeCell ref="A289:B289"/>
    <mergeCell ref="C289:Q289"/>
    <mergeCell ref="R289:S289"/>
    <mergeCell ref="T289:V289"/>
    <mergeCell ref="A290:B290"/>
    <mergeCell ref="C290:Q290"/>
    <mergeCell ref="R290:S290"/>
    <mergeCell ref="T290:V290"/>
    <mergeCell ref="A282:D282"/>
    <mergeCell ref="J282:O282"/>
    <mergeCell ref="P282:V282"/>
    <mergeCell ref="A283:D283"/>
    <mergeCell ref="E283:V283"/>
    <mergeCell ref="A284:D284"/>
    <mergeCell ref="E284:V284"/>
    <mergeCell ref="A285:D285"/>
    <mergeCell ref="E285:V285"/>
    <mergeCell ref="A269:V269"/>
    <mergeCell ref="E273:M273"/>
    <mergeCell ref="A276:D280"/>
    <mergeCell ref="E276:S277"/>
    <mergeCell ref="T276:V277"/>
    <mergeCell ref="E278:V278"/>
    <mergeCell ref="E279:V279"/>
    <mergeCell ref="E280:V280"/>
    <mergeCell ref="A281:V281"/>
    <mergeCell ref="A263:S263"/>
    <mergeCell ref="T263:V263"/>
    <mergeCell ref="A264:S264"/>
    <mergeCell ref="T264:V264"/>
    <mergeCell ref="T265:V265"/>
    <mergeCell ref="A266:S266"/>
    <mergeCell ref="T266:V266"/>
    <mergeCell ref="A267:S267"/>
    <mergeCell ref="T267:V267"/>
    <mergeCell ref="A261:I261"/>
    <mergeCell ref="J261:K261"/>
    <mergeCell ref="L261:M261"/>
    <mergeCell ref="N261:P261"/>
    <mergeCell ref="Q261:S261"/>
    <mergeCell ref="T261:V261"/>
    <mergeCell ref="A262:I262"/>
    <mergeCell ref="J262:K262"/>
    <mergeCell ref="L262:M262"/>
    <mergeCell ref="N262:P262"/>
    <mergeCell ref="Q262:S262"/>
    <mergeCell ref="T262:V262"/>
    <mergeCell ref="A259:I259"/>
    <mergeCell ref="J259:K259"/>
    <mergeCell ref="L259:M259"/>
    <mergeCell ref="N259:P259"/>
    <mergeCell ref="Q259:S259"/>
    <mergeCell ref="T259:V259"/>
    <mergeCell ref="A260:I260"/>
    <mergeCell ref="J260:K260"/>
    <mergeCell ref="L260:M260"/>
    <mergeCell ref="N260:P260"/>
    <mergeCell ref="Q260:S260"/>
    <mergeCell ref="T260:V260"/>
    <mergeCell ref="A255:J255"/>
    <mergeCell ref="K255:L255"/>
    <mergeCell ref="M255:N255"/>
    <mergeCell ref="O255:Q255"/>
    <mergeCell ref="R255:S255"/>
    <mergeCell ref="T255:V255"/>
    <mergeCell ref="A256:S256"/>
    <mergeCell ref="T256:V256"/>
    <mergeCell ref="A258:V258"/>
    <mergeCell ref="A253:J253"/>
    <mergeCell ref="K253:L253"/>
    <mergeCell ref="M253:N253"/>
    <mergeCell ref="O253:Q253"/>
    <mergeCell ref="R253:S253"/>
    <mergeCell ref="T253:V253"/>
    <mergeCell ref="A254:J254"/>
    <mergeCell ref="K254:L254"/>
    <mergeCell ref="M254:N254"/>
    <mergeCell ref="O254:Q254"/>
    <mergeCell ref="R254:S254"/>
    <mergeCell ref="T254:V254"/>
    <mergeCell ref="A249:S249"/>
    <mergeCell ref="T249:V249"/>
    <mergeCell ref="A251:V251"/>
    <mergeCell ref="A252:J252"/>
    <mergeCell ref="K252:L252"/>
    <mergeCell ref="M252:N252"/>
    <mergeCell ref="O252:Q252"/>
    <mergeCell ref="R252:S252"/>
    <mergeCell ref="T252:V252"/>
    <mergeCell ref="A247:L247"/>
    <mergeCell ref="M247:N247"/>
    <mergeCell ref="O247:P247"/>
    <mergeCell ref="Q247:S247"/>
    <mergeCell ref="T247:V247"/>
    <mergeCell ref="A248:L248"/>
    <mergeCell ref="M248:N248"/>
    <mergeCell ref="O248:P248"/>
    <mergeCell ref="Q248:S248"/>
    <mergeCell ref="T248:V248"/>
    <mergeCell ref="A242:S242"/>
    <mergeCell ref="T242:V242"/>
    <mergeCell ref="A244:V244"/>
    <mergeCell ref="A245:L245"/>
    <mergeCell ref="M245:N245"/>
    <mergeCell ref="O245:P245"/>
    <mergeCell ref="Q245:S245"/>
    <mergeCell ref="T245:V245"/>
    <mergeCell ref="A246:L246"/>
    <mergeCell ref="M246:N246"/>
    <mergeCell ref="O246:P246"/>
    <mergeCell ref="Q246:S246"/>
    <mergeCell ref="T246:V246"/>
    <mergeCell ref="A240:G240"/>
    <mergeCell ref="H240:J240"/>
    <mergeCell ref="K240:N240"/>
    <mergeCell ref="O240:Q240"/>
    <mergeCell ref="R240:S240"/>
    <mergeCell ref="T240:V240"/>
    <mergeCell ref="A241:G241"/>
    <mergeCell ref="H241:J241"/>
    <mergeCell ref="K241:N241"/>
    <mergeCell ref="O241:Q241"/>
    <mergeCell ref="R241:S241"/>
    <mergeCell ref="T241:V241"/>
    <mergeCell ref="A237:V237"/>
    <mergeCell ref="A238:G238"/>
    <mergeCell ref="H238:J238"/>
    <mergeCell ref="K238:N238"/>
    <mergeCell ref="O238:Q238"/>
    <mergeCell ref="R238:S238"/>
    <mergeCell ref="T238:V238"/>
    <mergeCell ref="A239:G239"/>
    <mergeCell ref="H239:J239"/>
    <mergeCell ref="K239:N239"/>
    <mergeCell ref="O239:Q239"/>
    <mergeCell ref="R239:S239"/>
    <mergeCell ref="T239:V239"/>
    <mergeCell ref="A231:D231"/>
    <mergeCell ref="E231:V231"/>
    <mergeCell ref="A233:V233"/>
    <mergeCell ref="A234:B234"/>
    <mergeCell ref="C234:Q234"/>
    <mergeCell ref="R234:S234"/>
    <mergeCell ref="T234:V234"/>
    <mergeCell ref="A235:B235"/>
    <mergeCell ref="C235:Q235"/>
    <mergeCell ref="R235:S235"/>
    <mergeCell ref="T235:V235"/>
    <mergeCell ref="A227:D227"/>
    <mergeCell ref="J227:O227"/>
    <mergeCell ref="P227:V227"/>
    <mergeCell ref="A228:D228"/>
    <mergeCell ref="E228:V228"/>
    <mergeCell ref="A229:D229"/>
    <mergeCell ref="E229:V229"/>
    <mergeCell ref="A230:D230"/>
    <mergeCell ref="E230:V230"/>
    <mergeCell ref="A214:V214"/>
    <mergeCell ref="E218:M218"/>
    <mergeCell ref="A221:D225"/>
    <mergeCell ref="E221:S222"/>
    <mergeCell ref="T221:V222"/>
    <mergeCell ref="E223:V223"/>
    <mergeCell ref="E224:V224"/>
    <mergeCell ref="E225:V225"/>
    <mergeCell ref="A226:V226"/>
    <mergeCell ref="A208:S208"/>
    <mergeCell ref="T208:V208"/>
    <mergeCell ref="A209:S209"/>
    <mergeCell ref="T209:V209"/>
    <mergeCell ref="T210:V210"/>
    <mergeCell ref="A211:S211"/>
    <mergeCell ref="T211:V211"/>
    <mergeCell ref="A212:S212"/>
    <mergeCell ref="T212:V212"/>
    <mergeCell ref="A206:I206"/>
    <mergeCell ref="J206:K206"/>
    <mergeCell ref="L206:M206"/>
    <mergeCell ref="N206:P206"/>
    <mergeCell ref="Q206:S206"/>
    <mergeCell ref="T206:V206"/>
    <mergeCell ref="A207:I207"/>
    <mergeCell ref="J207:K207"/>
    <mergeCell ref="L207:M207"/>
    <mergeCell ref="N207:P207"/>
    <mergeCell ref="Q207:S207"/>
    <mergeCell ref="T207:V207"/>
    <mergeCell ref="A204:I204"/>
    <mergeCell ref="J204:K204"/>
    <mergeCell ref="L204:M204"/>
    <mergeCell ref="N204:P204"/>
    <mergeCell ref="Q204:S204"/>
    <mergeCell ref="T204:V204"/>
    <mergeCell ref="A205:I205"/>
    <mergeCell ref="J205:K205"/>
    <mergeCell ref="L205:M205"/>
    <mergeCell ref="N205:P205"/>
    <mergeCell ref="Q205:S205"/>
    <mergeCell ref="T205:V205"/>
    <mergeCell ref="A200:J200"/>
    <mergeCell ref="K200:L200"/>
    <mergeCell ref="M200:N200"/>
    <mergeCell ref="O200:Q200"/>
    <mergeCell ref="R200:S200"/>
    <mergeCell ref="T200:V200"/>
    <mergeCell ref="A201:S201"/>
    <mergeCell ref="T201:V201"/>
    <mergeCell ref="A203:V203"/>
    <mergeCell ref="A198:J198"/>
    <mergeCell ref="K198:L198"/>
    <mergeCell ref="M198:N198"/>
    <mergeCell ref="O198:Q198"/>
    <mergeCell ref="R198:S198"/>
    <mergeCell ref="T198:V198"/>
    <mergeCell ref="A199:J199"/>
    <mergeCell ref="K199:L199"/>
    <mergeCell ref="M199:N199"/>
    <mergeCell ref="O199:Q199"/>
    <mergeCell ref="R199:S199"/>
    <mergeCell ref="T199:V199"/>
    <mergeCell ref="A194:S194"/>
    <mergeCell ref="T194:V194"/>
    <mergeCell ref="A196:V196"/>
    <mergeCell ref="A197:J197"/>
    <mergeCell ref="K197:L197"/>
    <mergeCell ref="M197:N197"/>
    <mergeCell ref="O197:Q197"/>
    <mergeCell ref="R197:S197"/>
    <mergeCell ref="T197:V197"/>
    <mergeCell ref="A192:L192"/>
    <mergeCell ref="M192:N192"/>
    <mergeCell ref="O192:P192"/>
    <mergeCell ref="Q192:S192"/>
    <mergeCell ref="T192:V192"/>
    <mergeCell ref="A193:L193"/>
    <mergeCell ref="M193:N193"/>
    <mergeCell ref="O193:P193"/>
    <mergeCell ref="Q193:S193"/>
    <mergeCell ref="T193:V193"/>
    <mergeCell ref="A187:S187"/>
    <mergeCell ref="T187:V187"/>
    <mergeCell ref="A189:V189"/>
    <mergeCell ref="A190:L190"/>
    <mergeCell ref="M190:N190"/>
    <mergeCell ref="O190:P190"/>
    <mergeCell ref="Q190:S190"/>
    <mergeCell ref="T190:V190"/>
    <mergeCell ref="A191:L191"/>
    <mergeCell ref="M191:N191"/>
    <mergeCell ref="O191:P191"/>
    <mergeCell ref="Q191:S191"/>
    <mergeCell ref="T191:V191"/>
    <mergeCell ref="A185:G185"/>
    <mergeCell ref="H185:J185"/>
    <mergeCell ref="K185:N185"/>
    <mergeCell ref="O185:Q185"/>
    <mergeCell ref="R185:S185"/>
    <mergeCell ref="T185:V185"/>
    <mergeCell ref="A186:G186"/>
    <mergeCell ref="H186:J186"/>
    <mergeCell ref="K186:N186"/>
    <mergeCell ref="O186:Q186"/>
    <mergeCell ref="R186:S186"/>
    <mergeCell ref="T186:V186"/>
    <mergeCell ref="A182:V182"/>
    <mergeCell ref="A183:G183"/>
    <mergeCell ref="H183:J183"/>
    <mergeCell ref="K183:N183"/>
    <mergeCell ref="O183:Q183"/>
    <mergeCell ref="R183:S183"/>
    <mergeCell ref="T183:V183"/>
    <mergeCell ref="A184:G184"/>
    <mergeCell ref="H184:J184"/>
    <mergeCell ref="K184:N184"/>
    <mergeCell ref="O184:Q184"/>
    <mergeCell ref="R184:S184"/>
    <mergeCell ref="T184:V184"/>
    <mergeCell ref="A176:D176"/>
    <mergeCell ref="E176:V176"/>
    <mergeCell ref="A178:V178"/>
    <mergeCell ref="A179:B179"/>
    <mergeCell ref="C179:Q179"/>
    <mergeCell ref="R179:S179"/>
    <mergeCell ref="T179:V179"/>
    <mergeCell ref="A180:B180"/>
    <mergeCell ref="C180:Q180"/>
    <mergeCell ref="R180:S180"/>
    <mergeCell ref="T180:V180"/>
    <mergeCell ref="A172:D172"/>
    <mergeCell ref="J172:O172"/>
    <mergeCell ref="P172:V172"/>
    <mergeCell ref="A173:D173"/>
    <mergeCell ref="E173:V173"/>
    <mergeCell ref="A174:D174"/>
    <mergeCell ref="E174:V174"/>
    <mergeCell ref="A175:D175"/>
    <mergeCell ref="E175:V175"/>
    <mergeCell ref="A159:V159"/>
    <mergeCell ref="E163:M163"/>
    <mergeCell ref="A166:D170"/>
    <mergeCell ref="E166:S167"/>
    <mergeCell ref="T166:V167"/>
    <mergeCell ref="E168:V168"/>
    <mergeCell ref="E169:V169"/>
    <mergeCell ref="E170:V170"/>
    <mergeCell ref="A171:V171"/>
    <mergeCell ref="A153:S153"/>
    <mergeCell ref="T153:V153"/>
    <mergeCell ref="A154:S154"/>
    <mergeCell ref="T154:V154"/>
    <mergeCell ref="T155:V155"/>
    <mergeCell ref="A156:S156"/>
    <mergeCell ref="T156:V156"/>
    <mergeCell ref="A157:S157"/>
    <mergeCell ref="T157:V157"/>
    <mergeCell ref="A151:I151"/>
    <mergeCell ref="J151:K151"/>
    <mergeCell ref="L151:M151"/>
    <mergeCell ref="N151:P151"/>
    <mergeCell ref="Q151:S151"/>
    <mergeCell ref="T151:V151"/>
    <mergeCell ref="A152:I152"/>
    <mergeCell ref="J152:K152"/>
    <mergeCell ref="L152:M152"/>
    <mergeCell ref="N152:P152"/>
    <mergeCell ref="Q152:S152"/>
    <mergeCell ref="T152:V152"/>
    <mergeCell ref="A149:I149"/>
    <mergeCell ref="J149:K149"/>
    <mergeCell ref="L149:M149"/>
    <mergeCell ref="N149:P149"/>
    <mergeCell ref="Q149:S149"/>
    <mergeCell ref="T149:V149"/>
    <mergeCell ref="A150:I150"/>
    <mergeCell ref="J150:K150"/>
    <mergeCell ref="L150:M150"/>
    <mergeCell ref="N150:P150"/>
    <mergeCell ref="Q150:S150"/>
    <mergeCell ref="T150:V150"/>
    <mergeCell ref="A145:J145"/>
    <mergeCell ref="K145:L145"/>
    <mergeCell ref="M145:N145"/>
    <mergeCell ref="O145:Q145"/>
    <mergeCell ref="R145:S145"/>
    <mergeCell ref="T145:V145"/>
    <mergeCell ref="A146:S146"/>
    <mergeCell ref="T146:V146"/>
    <mergeCell ref="A148:V148"/>
    <mergeCell ref="A143:J143"/>
    <mergeCell ref="K143:L143"/>
    <mergeCell ref="M143:N143"/>
    <mergeCell ref="O143:Q143"/>
    <mergeCell ref="R143:S143"/>
    <mergeCell ref="T143:V143"/>
    <mergeCell ref="A144:J144"/>
    <mergeCell ref="K144:L144"/>
    <mergeCell ref="M144:N144"/>
    <mergeCell ref="O144:Q144"/>
    <mergeCell ref="R144:S144"/>
    <mergeCell ref="T144:V144"/>
    <mergeCell ref="A139:S139"/>
    <mergeCell ref="T139:V139"/>
    <mergeCell ref="A141:V141"/>
    <mergeCell ref="A142:J142"/>
    <mergeCell ref="K142:L142"/>
    <mergeCell ref="M142:N142"/>
    <mergeCell ref="O142:Q142"/>
    <mergeCell ref="R142:S142"/>
    <mergeCell ref="T142:V142"/>
    <mergeCell ref="A137:L137"/>
    <mergeCell ref="M137:N137"/>
    <mergeCell ref="O137:P137"/>
    <mergeCell ref="Q137:S137"/>
    <mergeCell ref="T137:V137"/>
    <mergeCell ref="A138:L138"/>
    <mergeCell ref="M138:N138"/>
    <mergeCell ref="O138:P138"/>
    <mergeCell ref="Q138:S138"/>
    <mergeCell ref="T138:V138"/>
    <mergeCell ref="A132:S132"/>
    <mergeCell ref="T132:V132"/>
    <mergeCell ref="A134:V134"/>
    <mergeCell ref="A135:L135"/>
    <mergeCell ref="M135:N135"/>
    <mergeCell ref="O135:P135"/>
    <mergeCell ref="Q135:S135"/>
    <mergeCell ref="T135:V135"/>
    <mergeCell ref="A136:L136"/>
    <mergeCell ref="M136:N136"/>
    <mergeCell ref="O136:P136"/>
    <mergeCell ref="Q136:S136"/>
    <mergeCell ref="T136:V136"/>
    <mergeCell ref="A130:G130"/>
    <mergeCell ref="H130:J130"/>
    <mergeCell ref="K130:N130"/>
    <mergeCell ref="O130:Q130"/>
    <mergeCell ref="R130:S130"/>
    <mergeCell ref="T130:V130"/>
    <mergeCell ref="A131:G131"/>
    <mergeCell ref="H131:J131"/>
    <mergeCell ref="K131:N131"/>
    <mergeCell ref="O131:Q131"/>
    <mergeCell ref="R131:S131"/>
    <mergeCell ref="T131:V131"/>
    <mergeCell ref="A127:V127"/>
    <mergeCell ref="A128:G128"/>
    <mergeCell ref="H128:J128"/>
    <mergeCell ref="K128:N128"/>
    <mergeCell ref="O128:Q128"/>
    <mergeCell ref="R128:S128"/>
    <mergeCell ref="T128:V128"/>
    <mergeCell ref="A129:G129"/>
    <mergeCell ref="H129:J129"/>
    <mergeCell ref="K129:N129"/>
    <mergeCell ref="O129:Q129"/>
    <mergeCell ref="R129:S129"/>
    <mergeCell ref="T129:V129"/>
    <mergeCell ref="A121:D121"/>
    <mergeCell ref="E121:V121"/>
    <mergeCell ref="A123:V123"/>
    <mergeCell ref="A124:B124"/>
    <mergeCell ref="C124:Q124"/>
    <mergeCell ref="R124:S124"/>
    <mergeCell ref="T124:V124"/>
    <mergeCell ref="A125:B125"/>
    <mergeCell ref="C125:Q125"/>
    <mergeCell ref="R125:S125"/>
    <mergeCell ref="T125:V125"/>
    <mergeCell ref="A117:D117"/>
    <mergeCell ref="J117:O117"/>
    <mergeCell ref="P117:V117"/>
    <mergeCell ref="A118:D118"/>
    <mergeCell ref="E118:V118"/>
    <mergeCell ref="A119:D119"/>
    <mergeCell ref="E119:V119"/>
    <mergeCell ref="A120:D120"/>
    <mergeCell ref="E120:V120"/>
    <mergeCell ref="A104:V104"/>
    <mergeCell ref="E108:M108"/>
    <mergeCell ref="A111:D115"/>
    <mergeCell ref="E111:S112"/>
    <mergeCell ref="T111:V112"/>
    <mergeCell ref="E113:V113"/>
    <mergeCell ref="E114:V114"/>
    <mergeCell ref="E115:V115"/>
    <mergeCell ref="A116:V116"/>
    <mergeCell ref="A98:S98"/>
    <mergeCell ref="T98:V98"/>
    <mergeCell ref="A99:S99"/>
    <mergeCell ref="T99:V99"/>
    <mergeCell ref="T100:V100"/>
    <mergeCell ref="A101:S101"/>
    <mergeCell ref="T101:V101"/>
    <mergeCell ref="A102:S102"/>
    <mergeCell ref="T102:V102"/>
    <mergeCell ref="A96:I96"/>
    <mergeCell ref="J96:K96"/>
    <mergeCell ref="L96:M96"/>
    <mergeCell ref="N96:P96"/>
    <mergeCell ref="Q96:S96"/>
    <mergeCell ref="T96:V96"/>
    <mergeCell ref="A97:I97"/>
    <mergeCell ref="J97:K97"/>
    <mergeCell ref="L97:M97"/>
    <mergeCell ref="N97:P97"/>
    <mergeCell ref="Q97:S97"/>
    <mergeCell ref="T97:V97"/>
    <mergeCell ref="A94:I94"/>
    <mergeCell ref="J94:K94"/>
    <mergeCell ref="L94:M94"/>
    <mergeCell ref="N94:P94"/>
    <mergeCell ref="Q94:S94"/>
    <mergeCell ref="T94:V94"/>
    <mergeCell ref="A95:I95"/>
    <mergeCell ref="J95:K95"/>
    <mergeCell ref="L95:M95"/>
    <mergeCell ref="N95:P95"/>
    <mergeCell ref="Q95:S95"/>
    <mergeCell ref="T95:V95"/>
    <mergeCell ref="A90:J90"/>
    <mergeCell ref="K90:L90"/>
    <mergeCell ref="M90:N90"/>
    <mergeCell ref="O90:Q90"/>
    <mergeCell ref="R90:S90"/>
    <mergeCell ref="T90:V90"/>
    <mergeCell ref="A91:S91"/>
    <mergeCell ref="T91:V91"/>
    <mergeCell ref="A93:V93"/>
    <mergeCell ref="A88:J88"/>
    <mergeCell ref="K88:L88"/>
    <mergeCell ref="M88:N88"/>
    <mergeCell ref="O88:Q88"/>
    <mergeCell ref="R88:S88"/>
    <mergeCell ref="T88:V88"/>
    <mergeCell ref="A89:J89"/>
    <mergeCell ref="K89:L89"/>
    <mergeCell ref="M89:N89"/>
    <mergeCell ref="O89:Q89"/>
    <mergeCell ref="R89:S89"/>
    <mergeCell ref="T89:V89"/>
    <mergeCell ref="A84:S84"/>
    <mergeCell ref="T84:V84"/>
    <mergeCell ref="A86:V86"/>
    <mergeCell ref="A87:J87"/>
    <mergeCell ref="K87:L87"/>
    <mergeCell ref="M87:N87"/>
    <mergeCell ref="O87:Q87"/>
    <mergeCell ref="R87:S87"/>
    <mergeCell ref="T87:V87"/>
    <mergeCell ref="A82:L82"/>
    <mergeCell ref="M82:N82"/>
    <mergeCell ref="O82:P82"/>
    <mergeCell ref="Q82:S82"/>
    <mergeCell ref="T82:V82"/>
    <mergeCell ref="A83:L83"/>
    <mergeCell ref="M83:N83"/>
    <mergeCell ref="O83:P83"/>
    <mergeCell ref="Q83:S83"/>
    <mergeCell ref="T83:V83"/>
    <mergeCell ref="A77:S77"/>
    <mergeCell ref="T77:V77"/>
    <mergeCell ref="A79:V79"/>
    <mergeCell ref="A80:L80"/>
    <mergeCell ref="M80:N80"/>
    <mergeCell ref="O80:P80"/>
    <mergeCell ref="Q80:S80"/>
    <mergeCell ref="T80:V80"/>
    <mergeCell ref="A81:L81"/>
    <mergeCell ref="M81:N81"/>
    <mergeCell ref="O81:P81"/>
    <mergeCell ref="Q81:S81"/>
    <mergeCell ref="T81:V81"/>
    <mergeCell ref="A76:G76"/>
    <mergeCell ref="H76:J76"/>
    <mergeCell ref="K76:N76"/>
    <mergeCell ref="O76:Q76"/>
    <mergeCell ref="R76:S76"/>
    <mergeCell ref="T76:V76"/>
    <mergeCell ref="A72:V72"/>
    <mergeCell ref="A73:G73"/>
    <mergeCell ref="H73:J73"/>
    <mergeCell ref="K73:N73"/>
    <mergeCell ref="O73:Q73"/>
    <mergeCell ref="R73:S73"/>
    <mergeCell ref="T73:V73"/>
    <mergeCell ref="A74:G74"/>
    <mergeCell ref="H74:J74"/>
    <mergeCell ref="K74:N74"/>
    <mergeCell ref="O74:Q74"/>
    <mergeCell ref="R74:S74"/>
    <mergeCell ref="T74:V74"/>
    <mergeCell ref="T69:V69"/>
    <mergeCell ref="A70:B70"/>
    <mergeCell ref="C70:Q70"/>
    <mergeCell ref="R70:S70"/>
    <mergeCell ref="T70:V70"/>
    <mergeCell ref="P62:V62"/>
    <mergeCell ref="A63:D63"/>
    <mergeCell ref="E63:V63"/>
    <mergeCell ref="A64:D64"/>
    <mergeCell ref="E64:V64"/>
    <mergeCell ref="A65:D65"/>
    <mergeCell ref="E65:V65"/>
    <mergeCell ref="A66:D66"/>
    <mergeCell ref="E66:V66"/>
    <mergeCell ref="A75:G75"/>
    <mergeCell ref="H75:J75"/>
    <mergeCell ref="K75:N75"/>
    <mergeCell ref="O75:Q75"/>
    <mergeCell ref="R75:S75"/>
    <mergeCell ref="T75:V75"/>
    <mergeCell ref="A7:D7"/>
    <mergeCell ref="J7:O7"/>
    <mergeCell ref="P7:V7"/>
    <mergeCell ref="A8:D8"/>
    <mergeCell ref="E8:V8"/>
    <mergeCell ref="A9:D9"/>
    <mergeCell ref="E9:V9"/>
    <mergeCell ref="A1:D5"/>
    <mergeCell ref="E3:V3"/>
    <mergeCell ref="E4:V4"/>
    <mergeCell ref="E5:V5"/>
    <mergeCell ref="A6:V6"/>
    <mergeCell ref="E1:S2"/>
    <mergeCell ref="T1:V2"/>
    <mergeCell ref="A10:D10"/>
    <mergeCell ref="E10:V10"/>
    <mergeCell ref="A11:D11"/>
    <mergeCell ref="E11:V11"/>
    <mergeCell ref="A13:V13"/>
    <mergeCell ref="A14:B14"/>
    <mergeCell ref="C14:Q14"/>
    <mergeCell ref="R14:S14"/>
    <mergeCell ref="T14:V14"/>
    <mergeCell ref="A15:B15"/>
    <mergeCell ref="C15:Q15"/>
    <mergeCell ref="R15:S15"/>
    <mergeCell ref="T15:V15"/>
    <mergeCell ref="A17:V17"/>
    <mergeCell ref="A18:G18"/>
    <mergeCell ref="H18:J18"/>
    <mergeCell ref="K18:N18"/>
    <mergeCell ref="O18:Q18"/>
    <mergeCell ref="R18:S18"/>
    <mergeCell ref="A20:G20"/>
    <mergeCell ref="H20:J20"/>
    <mergeCell ref="K20:N20"/>
    <mergeCell ref="O20:Q20"/>
    <mergeCell ref="R20:S20"/>
    <mergeCell ref="T20:V20"/>
    <mergeCell ref="T18:V18"/>
    <mergeCell ref="A19:G19"/>
    <mergeCell ref="H19:J19"/>
    <mergeCell ref="K19:N19"/>
    <mergeCell ref="O19:Q19"/>
    <mergeCell ref="R19:S19"/>
    <mergeCell ref="T19:V19"/>
    <mergeCell ref="A22:S22"/>
    <mergeCell ref="T22:V22"/>
    <mergeCell ref="A24:V24"/>
    <mergeCell ref="A25:L25"/>
    <mergeCell ref="M25:N25"/>
    <mergeCell ref="O25:P25"/>
    <mergeCell ref="Q25:S25"/>
    <mergeCell ref="T25:V25"/>
    <mergeCell ref="A21:G21"/>
    <mergeCell ref="H21:J21"/>
    <mergeCell ref="K21:N21"/>
    <mergeCell ref="O21:Q21"/>
    <mergeCell ref="R21:S21"/>
    <mergeCell ref="T21:V21"/>
    <mergeCell ref="A28:L28"/>
    <mergeCell ref="M28:N28"/>
    <mergeCell ref="O28:P28"/>
    <mergeCell ref="Q28:S28"/>
    <mergeCell ref="T28:V28"/>
    <mergeCell ref="A29:S29"/>
    <mergeCell ref="T29:V29"/>
    <mergeCell ref="A26:L26"/>
    <mergeCell ref="M26:N26"/>
    <mergeCell ref="O26:P26"/>
    <mergeCell ref="Q26:S26"/>
    <mergeCell ref="T26:V26"/>
    <mergeCell ref="A27:L27"/>
    <mergeCell ref="M27:N27"/>
    <mergeCell ref="O27:P27"/>
    <mergeCell ref="Q27:S27"/>
    <mergeCell ref="T27:V27"/>
    <mergeCell ref="A33:J33"/>
    <mergeCell ref="K33:L33"/>
    <mergeCell ref="M33:N33"/>
    <mergeCell ref="O33:Q33"/>
    <mergeCell ref="R33:S33"/>
    <mergeCell ref="T33:V33"/>
    <mergeCell ref="A31:V31"/>
    <mergeCell ref="A32:J32"/>
    <mergeCell ref="K32:L32"/>
    <mergeCell ref="M32:N32"/>
    <mergeCell ref="O32:Q32"/>
    <mergeCell ref="R32:S32"/>
    <mergeCell ref="T32:V32"/>
    <mergeCell ref="A35:J35"/>
    <mergeCell ref="K35:L35"/>
    <mergeCell ref="M35:N35"/>
    <mergeCell ref="O35:Q35"/>
    <mergeCell ref="R35:S35"/>
    <mergeCell ref="T35:V35"/>
    <mergeCell ref="A34:J34"/>
    <mergeCell ref="K34:L34"/>
    <mergeCell ref="M34:N34"/>
    <mergeCell ref="O34:Q34"/>
    <mergeCell ref="R34:S34"/>
    <mergeCell ref="T34:V34"/>
    <mergeCell ref="A40:I40"/>
    <mergeCell ref="J40:K40"/>
    <mergeCell ref="L40:M40"/>
    <mergeCell ref="N40:P40"/>
    <mergeCell ref="Q40:S40"/>
    <mergeCell ref="T40:V40"/>
    <mergeCell ref="A36:S36"/>
    <mergeCell ref="T36:V36"/>
    <mergeCell ref="A38:V38"/>
    <mergeCell ref="A39:I39"/>
    <mergeCell ref="J39:K39"/>
    <mergeCell ref="L39:M39"/>
    <mergeCell ref="N39:P39"/>
    <mergeCell ref="Q39:S39"/>
    <mergeCell ref="T39:V39"/>
    <mergeCell ref="A673:D677"/>
    <mergeCell ref="E673:S674"/>
    <mergeCell ref="T673:V674"/>
    <mergeCell ref="E675:V675"/>
    <mergeCell ref="E676:V676"/>
    <mergeCell ref="A42:I42"/>
    <mergeCell ref="J42:K42"/>
    <mergeCell ref="L42:M42"/>
    <mergeCell ref="N42:P42"/>
    <mergeCell ref="Q42:S42"/>
    <mergeCell ref="T42:V42"/>
    <mergeCell ref="A41:I41"/>
    <mergeCell ref="J41:K41"/>
    <mergeCell ref="L41:M41"/>
    <mergeCell ref="N41:P41"/>
    <mergeCell ref="Q41:S41"/>
    <mergeCell ref="T41:V41"/>
    <mergeCell ref="A47:S47"/>
    <mergeCell ref="T47:V47"/>
    <mergeCell ref="A49:V49"/>
    <mergeCell ref="E53:M53"/>
    <mergeCell ref="A43:S43"/>
    <mergeCell ref="T43:V43"/>
    <mergeCell ref="A44:S44"/>
    <mergeCell ref="T44:V44"/>
    <mergeCell ref="T45:V45"/>
    <mergeCell ref="A46:S46"/>
    <mergeCell ref="T46:V46"/>
    <mergeCell ref="A68:V68"/>
    <mergeCell ref="A69:B69"/>
    <mergeCell ref="C69:Q69"/>
    <mergeCell ref="R69:S69"/>
    <mergeCell ref="A846:D850"/>
    <mergeCell ref="E846:S847"/>
    <mergeCell ref="T846:V847"/>
    <mergeCell ref="E848:V848"/>
    <mergeCell ref="E849:V849"/>
    <mergeCell ref="E850:V850"/>
    <mergeCell ref="A851:V851"/>
    <mergeCell ref="A852:D852"/>
    <mergeCell ref="J852:O852"/>
    <mergeCell ref="P852:V852"/>
    <mergeCell ref="A853:D853"/>
    <mergeCell ref="E853:V853"/>
    <mergeCell ref="A854:D854"/>
    <mergeCell ref="E854:V854"/>
    <mergeCell ref="A56:D60"/>
    <mergeCell ref="E56:S57"/>
    <mergeCell ref="T56:V57"/>
    <mergeCell ref="E58:V58"/>
    <mergeCell ref="E59:V59"/>
    <mergeCell ref="E60:V60"/>
    <mergeCell ref="A61:V61"/>
    <mergeCell ref="A62:D62"/>
    <mergeCell ref="J62:O62"/>
    <mergeCell ref="A805:G805"/>
    <mergeCell ref="H805:J805"/>
    <mergeCell ref="K805:N805"/>
    <mergeCell ref="O805:Q805"/>
    <mergeCell ref="R805:S805"/>
    <mergeCell ref="T805:V805"/>
    <mergeCell ref="A806:G806"/>
    <mergeCell ref="H806:J806"/>
    <mergeCell ref="K806:N806"/>
    <mergeCell ref="A855:D855"/>
    <mergeCell ref="E855:V855"/>
    <mergeCell ref="A856:D856"/>
    <mergeCell ref="E856:V856"/>
    <mergeCell ref="A858:V858"/>
    <mergeCell ref="A859:B859"/>
    <mergeCell ref="C859:Q859"/>
    <mergeCell ref="R859:S859"/>
    <mergeCell ref="T859:V859"/>
    <mergeCell ref="A860:B860"/>
    <mergeCell ref="C860:Q860"/>
    <mergeCell ref="R860:S860"/>
    <mergeCell ref="T860:V860"/>
    <mergeCell ref="A862:V862"/>
    <mergeCell ref="A863:G863"/>
    <mergeCell ref="H863:J863"/>
    <mergeCell ref="K863:N863"/>
    <mergeCell ref="O863:Q863"/>
    <mergeCell ref="R863:S863"/>
    <mergeCell ref="T863:V863"/>
    <mergeCell ref="A864:G864"/>
    <mergeCell ref="H864:J864"/>
    <mergeCell ref="K864:N864"/>
    <mergeCell ref="O864:Q864"/>
    <mergeCell ref="R864:S864"/>
    <mergeCell ref="T864:V864"/>
    <mergeCell ref="A865:G865"/>
    <mergeCell ref="H865:J865"/>
    <mergeCell ref="K865:N865"/>
    <mergeCell ref="O865:Q865"/>
    <mergeCell ref="R865:S865"/>
    <mergeCell ref="T865:V865"/>
    <mergeCell ref="A866:G866"/>
    <mergeCell ref="H866:J866"/>
    <mergeCell ref="K866:N866"/>
    <mergeCell ref="O866:Q866"/>
    <mergeCell ref="R866:S866"/>
    <mergeCell ref="T866:V866"/>
    <mergeCell ref="A867:G867"/>
    <mergeCell ref="H867:J867"/>
    <mergeCell ref="K867:N867"/>
    <mergeCell ref="O867:Q867"/>
    <mergeCell ref="R867:S867"/>
    <mergeCell ref="T867:V867"/>
    <mergeCell ref="A868:G868"/>
    <mergeCell ref="H868:J868"/>
    <mergeCell ref="K868:N868"/>
    <mergeCell ref="O868:Q868"/>
    <mergeCell ref="R868:S868"/>
    <mergeCell ref="T868:V868"/>
    <mergeCell ref="A869:S869"/>
    <mergeCell ref="T869:V869"/>
    <mergeCell ref="A871:V871"/>
    <mergeCell ref="A872:L872"/>
    <mergeCell ref="M872:N872"/>
    <mergeCell ref="O872:P872"/>
    <mergeCell ref="Q872:S872"/>
    <mergeCell ref="T872:V872"/>
    <mergeCell ref="A873:L873"/>
    <mergeCell ref="M873:N873"/>
    <mergeCell ref="O873:P873"/>
    <mergeCell ref="Q873:S873"/>
    <mergeCell ref="T873:V873"/>
    <mergeCell ref="A874:L874"/>
    <mergeCell ref="M874:N874"/>
    <mergeCell ref="O874:P874"/>
    <mergeCell ref="Q874:S874"/>
    <mergeCell ref="T874:V874"/>
    <mergeCell ref="A875:L875"/>
    <mergeCell ref="M875:N875"/>
    <mergeCell ref="O875:P875"/>
    <mergeCell ref="Q875:S875"/>
    <mergeCell ref="T875:V875"/>
    <mergeCell ref="A876:L876"/>
    <mergeCell ref="M876:N876"/>
    <mergeCell ref="O876:P876"/>
    <mergeCell ref="Q876:S876"/>
    <mergeCell ref="T876:V876"/>
    <mergeCell ref="A877:L877"/>
    <mergeCell ref="M877:N877"/>
    <mergeCell ref="O877:P877"/>
    <mergeCell ref="Q877:S877"/>
    <mergeCell ref="T877:V877"/>
    <mergeCell ref="T878:V878"/>
    <mergeCell ref="A879:S879"/>
    <mergeCell ref="A880:V880"/>
    <mergeCell ref="A881:J881"/>
    <mergeCell ref="K881:L881"/>
    <mergeCell ref="M881:N881"/>
    <mergeCell ref="O881:Q881"/>
    <mergeCell ref="R881:S881"/>
    <mergeCell ref="T881:V881"/>
    <mergeCell ref="A882:J882"/>
    <mergeCell ref="K882:L882"/>
    <mergeCell ref="M882:N882"/>
    <mergeCell ref="O882:Q882"/>
    <mergeCell ref="R882:S882"/>
    <mergeCell ref="T882:V882"/>
    <mergeCell ref="A883:J883"/>
    <mergeCell ref="K883:L883"/>
    <mergeCell ref="M883:N883"/>
    <mergeCell ref="O883:Q883"/>
    <mergeCell ref="R883:S883"/>
    <mergeCell ref="T883:V883"/>
    <mergeCell ref="A884:J884"/>
    <mergeCell ref="K884:L884"/>
    <mergeCell ref="M884:N884"/>
    <mergeCell ref="O884:Q884"/>
    <mergeCell ref="R884:S884"/>
    <mergeCell ref="T884:V884"/>
    <mergeCell ref="A885:S885"/>
    <mergeCell ref="T885:V885"/>
    <mergeCell ref="A887:V887"/>
    <mergeCell ref="A888:I888"/>
    <mergeCell ref="J888:K888"/>
    <mergeCell ref="L888:M888"/>
    <mergeCell ref="N888:P888"/>
    <mergeCell ref="Q888:S888"/>
    <mergeCell ref="T888:V888"/>
    <mergeCell ref="A889:I889"/>
    <mergeCell ref="J889:K889"/>
    <mergeCell ref="L889:M889"/>
    <mergeCell ref="N889:P889"/>
    <mergeCell ref="Q889:S889"/>
    <mergeCell ref="T889:V889"/>
    <mergeCell ref="A890:I890"/>
    <mergeCell ref="J890:K890"/>
    <mergeCell ref="L890:M890"/>
    <mergeCell ref="N890:P890"/>
    <mergeCell ref="Q890:S890"/>
    <mergeCell ref="T890:V890"/>
    <mergeCell ref="A891:I891"/>
    <mergeCell ref="J891:K891"/>
    <mergeCell ref="L891:M891"/>
    <mergeCell ref="N891:P891"/>
    <mergeCell ref="Q891:S891"/>
    <mergeCell ref="T891:V891"/>
    <mergeCell ref="A892:S892"/>
    <mergeCell ref="T892:V892"/>
    <mergeCell ref="A893:S893"/>
    <mergeCell ref="T893:V893"/>
    <mergeCell ref="T894:V894"/>
    <mergeCell ref="A895:S895"/>
    <mergeCell ref="T895:V895"/>
    <mergeCell ref="A896:S896"/>
    <mergeCell ref="T896:V896"/>
    <mergeCell ref="A898:V898"/>
    <mergeCell ref="E902:M902"/>
    <mergeCell ref="A905:D909"/>
    <mergeCell ref="E905:S906"/>
    <mergeCell ref="T905:V906"/>
    <mergeCell ref="E907:V907"/>
    <mergeCell ref="E908:V908"/>
    <mergeCell ref="E909:V909"/>
    <mergeCell ref="A910:V910"/>
    <mergeCell ref="A911:D911"/>
    <mergeCell ref="J911:O911"/>
    <mergeCell ref="P911:V911"/>
    <mergeCell ref="A912:D912"/>
    <mergeCell ref="E912:V912"/>
    <mergeCell ref="A913:D913"/>
    <mergeCell ref="E913:V913"/>
    <mergeCell ref="A914:D914"/>
    <mergeCell ref="E914:V914"/>
    <mergeCell ref="A915:D915"/>
    <mergeCell ref="E915:V915"/>
    <mergeCell ref="A917:V917"/>
    <mergeCell ref="A918:B918"/>
    <mergeCell ref="C918:Q918"/>
    <mergeCell ref="R918:S918"/>
    <mergeCell ref="T918:V918"/>
    <mergeCell ref="A924:G924"/>
    <mergeCell ref="H924:J924"/>
    <mergeCell ref="K924:N924"/>
    <mergeCell ref="O924:Q924"/>
    <mergeCell ref="R924:S924"/>
    <mergeCell ref="T924:V924"/>
    <mergeCell ref="A919:B919"/>
    <mergeCell ref="C919:Q919"/>
    <mergeCell ref="R919:S919"/>
    <mergeCell ref="T919:V919"/>
    <mergeCell ref="A921:V921"/>
    <mergeCell ref="A922:G922"/>
    <mergeCell ref="H922:J922"/>
    <mergeCell ref="K922:N922"/>
    <mergeCell ref="O922:Q922"/>
    <mergeCell ref="R922:S922"/>
    <mergeCell ref="T922:V922"/>
    <mergeCell ref="A923:G923"/>
    <mergeCell ref="H923:J923"/>
    <mergeCell ref="K923:N923"/>
    <mergeCell ref="O923:Q923"/>
    <mergeCell ref="R923:S923"/>
    <mergeCell ref="T923:V923"/>
    <mergeCell ref="A925:G925"/>
    <mergeCell ref="H925:J925"/>
    <mergeCell ref="K925:N925"/>
    <mergeCell ref="O925:Q925"/>
    <mergeCell ref="R925:S925"/>
    <mergeCell ref="T925:V925"/>
    <mergeCell ref="A926:S926"/>
    <mergeCell ref="T926:V926"/>
    <mergeCell ref="A928:V928"/>
    <mergeCell ref="A929:L929"/>
    <mergeCell ref="M929:N929"/>
    <mergeCell ref="O929:P929"/>
    <mergeCell ref="Q929:S929"/>
    <mergeCell ref="T929:V929"/>
    <mergeCell ref="A930:L930"/>
    <mergeCell ref="M930:N930"/>
    <mergeCell ref="O930:P930"/>
    <mergeCell ref="Q930:S930"/>
    <mergeCell ref="T930:V930"/>
    <mergeCell ref="A931:L931"/>
    <mergeCell ref="M931:N931"/>
    <mergeCell ref="O931:P931"/>
    <mergeCell ref="Q931:S931"/>
    <mergeCell ref="T931:V931"/>
    <mergeCell ref="A932:L932"/>
    <mergeCell ref="M932:N932"/>
    <mergeCell ref="O932:P932"/>
    <mergeCell ref="Q932:S932"/>
    <mergeCell ref="T932:V932"/>
    <mergeCell ref="A933:L933"/>
    <mergeCell ref="M933:N933"/>
    <mergeCell ref="O933:P933"/>
    <mergeCell ref="Q933:S933"/>
    <mergeCell ref="T933:V933"/>
    <mergeCell ref="A934:L934"/>
    <mergeCell ref="M934:N934"/>
    <mergeCell ref="O934:P934"/>
    <mergeCell ref="Q934:S934"/>
    <mergeCell ref="T934:V934"/>
    <mergeCell ref="T935:V935"/>
    <mergeCell ref="A936:S936"/>
    <mergeCell ref="A937:V937"/>
    <mergeCell ref="A938:J938"/>
    <mergeCell ref="K938:L938"/>
    <mergeCell ref="M938:N938"/>
    <mergeCell ref="O938:Q938"/>
    <mergeCell ref="R938:S938"/>
    <mergeCell ref="T938:V938"/>
    <mergeCell ref="A939:J939"/>
    <mergeCell ref="K939:L939"/>
    <mergeCell ref="M939:N939"/>
    <mergeCell ref="O939:Q939"/>
    <mergeCell ref="R939:S939"/>
    <mergeCell ref="T939:V939"/>
    <mergeCell ref="A940:J940"/>
    <mergeCell ref="K940:L940"/>
    <mergeCell ref="M940:N940"/>
    <mergeCell ref="O940:Q940"/>
    <mergeCell ref="R940:S940"/>
    <mergeCell ref="T940:V940"/>
    <mergeCell ref="A941:J941"/>
    <mergeCell ref="K941:L941"/>
    <mergeCell ref="M941:N941"/>
    <mergeCell ref="O941:Q941"/>
    <mergeCell ref="R941:S941"/>
    <mergeCell ref="T941:V941"/>
    <mergeCell ref="A942:S942"/>
    <mergeCell ref="T942:V942"/>
    <mergeCell ref="A944:V944"/>
    <mergeCell ref="A945:I945"/>
    <mergeCell ref="J945:K945"/>
    <mergeCell ref="L945:M945"/>
    <mergeCell ref="N945:P945"/>
    <mergeCell ref="Q945:S945"/>
    <mergeCell ref="T945:V945"/>
    <mergeCell ref="A946:I946"/>
    <mergeCell ref="J946:K946"/>
    <mergeCell ref="L946:M946"/>
    <mergeCell ref="N946:P946"/>
    <mergeCell ref="Q946:S946"/>
    <mergeCell ref="T946:V946"/>
    <mergeCell ref="A947:I947"/>
    <mergeCell ref="J947:K947"/>
    <mergeCell ref="L947:M947"/>
    <mergeCell ref="N947:P947"/>
    <mergeCell ref="Q947:S947"/>
    <mergeCell ref="T947:V947"/>
    <mergeCell ref="A948:I948"/>
    <mergeCell ref="J948:K948"/>
    <mergeCell ref="L948:M948"/>
    <mergeCell ref="N948:P948"/>
    <mergeCell ref="Q948:S948"/>
    <mergeCell ref="T948:V948"/>
    <mergeCell ref="A949:S949"/>
    <mergeCell ref="T949:V949"/>
    <mergeCell ref="A950:S950"/>
    <mergeCell ref="T950:V950"/>
    <mergeCell ref="T951:V951"/>
    <mergeCell ref="A952:S952"/>
    <mergeCell ref="T952:V952"/>
    <mergeCell ref="A953:S953"/>
    <mergeCell ref="T953:V953"/>
    <mergeCell ref="A955:V955"/>
    <mergeCell ref="E959:M959"/>
    <mergeCell ref="A962:D966"/>
    <mergeCell ref="E962:S963"/>
    <mergeCell ref="T962:V963"/>
    <mergeCell ref="E964:V964"/>
    <mergeCell ref="E965:V965"/>
    <mergeCell ref="E966:V966"/>
    <mergeCell ref="A967:V967"/>
    <mergeCell ref="A968:D968"/>
    <mergeCell ref="J968:O968"/>
    <mergeCell ref="P968:V968"/>
    <mergeCell ref="A969:D969"/>
    <mergeCell ref="E969:V969"/>
    <mergeCell ref="A970:D970"/>
    <mergeCell ref="E970:V970"/>
    <mergeCell ref="A971:D971"/>
    <mergeCell ref="E971:V971"/>
    <mergeCell ref="A972:D972"/>
    <mergeCell ref="E972:V972"/>
    <mergeCell ref="A974:V974"/>
    <mergeCell ref="A975:B975"/>
    <mergeCell ref="C975:Q975"/>
    <mergeCell ref="R975:S975"/>
    <mergeCell ref="T975:V975"/>
    <mergeCell ref="A976:B976"/>
    <mergeCell ref="C976:Q976"/>
    <mergeCell ref="R976:S976"/>
    <mergeCell ref="T976:V976"/>
    <mergeCell ref="A978:V978"/>
    <mergeCell ref="A979:G979"/>
    <mergeCell ref="H979:J979"/>
    <mergeCell ref="K979:N979"/>
    <mergeCell ref="O979:Q979"/>
    <mergeCell ref="R979:S979"/>
    <mergeCell ref="T979:V979"/>
    <mergeCell ref="Q988:S988"/>
    <mergeCell ref="T988:V988"/>
    <mergeCell ref="A980:G980"/>
    <mergeCell ref="H980:J980"/>
    <mergeCell ref="K980:N980"/>
    <mergeCell ref="O980:Q980"/>
    <mergeCell ref="R980:S980"/>
    <mergeCell ref="T980:V980"/>
    <mergeCell ref="A981:G981"/>
    <mergeCell ref="H981:J981"/>
    <mergeCell ref="K981:N981"/>
    <mergeCell ref="O981:Q981"/>
    <mergeCell ref="R981:S981"/>
    <mergeCell ref="T981:V981"/>
    <mergeCell ref="A982:G982"/>
    <mergeCell ref="H982:J982"/>
    <mergeCell ref="K982:N982"/>
    <mergeCell ref="O982:Q982"/>
    <mergeCell ref="R982:S982"/>
    <mergeCell ref="T982:V982"/>
    <mergeCell ref="A989:L989"/>
    <mergeCell ref="M989:N989"/>
    <mergeCell ref="O989:P989"/>
    <mergeCell ref="Q989:S989"/>
    <mergeCell ref="T989:V989"/>
    <mergeCell ref="A990:L990"/>
    <mergeCell ref="M990:N990"/>
    <mergeCell ref="O990:P990"/>
    <mergeCell ref="Q990:S990"/>
    <mergeCell ref="T990:V990"/>
    <mergeCell ref="A991:L991"/>
    <mergeCell ref="M991:N991"/>
    <mergeCell ref="O991:P991"/>
    <mergeCell ref="Q991:S991"/>
    <mergeCell ref="T991:V991"/>
    <mergeCell ref="T992:V992"/>
    <mergeCell ref="A983:S983"/>
    <mergeCell ref="T983:V983"/>
    <mergeCell ref="A985:V985"/>
    <mergeCell ref="A986:L986"/>
    <mergeCell ref="M986:N986"/>
    <mergeCell ref="O986:P986"/>
    <mergeCell ref="Q986:S986"/>
    <mergeCell ref="T986:V986"/>
    <mergeCell ref="A987:L987"/>
    <mergeCell ref="M987:N987"/>
    <mergeCell ref="O987:P987"/>
    <mergeCell ref="Q987:S987"/>
    <mergeCell ref="T987:V987"/>
    <mergeCell ref="A988:L988"/>
    <mergeCell ref="M988:N988"/>
    <mergeCell ref="O988:P988"/>
    <mergeCell ref="A994:V994"/>
    <mergeCell ref="A995:J995"/>
    <mergeCell ref="K995:L995"/>
    <mergeCell ref="M995:N995"/>
    <mergeCell ref="O995:Q995"/>
    <mergeCell ref="R995:S995"/>
    <mergeCell ref="T995:V995"/>
    <mergeCell ref="A996:J996"/>
    <mergeCell ref="K996:L996"/>
    <mergeCell ref="M996:N996"/>
    <mergeCell ref="O996:Q996"/>
    <mergeCell ref="R996:S996"/>
    <mergeCell ref="T996:V996"/>
    <mergeCell ref="A997:J997"/>
    <mergeCell ref="K997:L997"/>
    <mergeCell ref="M997:N997"/>
    <mergeCell ref="O997:Q997"/>
    <mergeCell ref="R997:S997"/>
    <mergeCell ref="T997:V997"/>
    <mergeCell ref="A1007:S1007"/>
    <mergeCell ref="T1007:V1007"/>
    <mergeCell ref="T1008:V1008"/>
    <mergeCell ref="A998:J998"/>
    <mergeCell ref="K998:L998"/>
    <mergeCell ref="M998:N998"/>
    <mergeCell ref="O998:Q998"/>
    <mergeCell ref="R998:S998"/>
    <mergeCell ref="T998:V998"/>
    <mergeCell ref="A999:S999"/>
    <mergeCell ref="T999:V999"/>
    <mergeCell ref="A1001:V1001"/>
    <mergeCell ref="A1002:I1002"/>
    <mergeCell ref="J1002:K1002"/>
    <mergeCell ref="L1002:M1002"/>
    <mergeCell ref="N1002:P1002"/>
    <mergeCell ref="Q1002:S1002"/>
    <mergeCell ref="T1002:V1002"/>
    <mergeCell ref="A1003:I1003"/>
    <mergeCell ref="J1003:K1003"/>
    <mergeCell ref="L1003:M1003"/>
    <mergeCell ref="N1003:P1003"/>
    <mergeCell ref="Q1003:S1003"/>
    <mergeCell ref="T1003:V1003"/>
    <mergeCell ref="A1009:S1009"/>
    <mergeCell ref="T1009:V1009"/>
    <mergeCell ref="A1010:S1010"/>
    <mergeCell ref="T1010:V1010"/>
    <mergeCell ref="A1012:V1012"/>
    <mergeCell ref="E1016:M1016"/>
    <mergeCell ref="A992:S992"/>
    <mergeCell ref="X863:AL863"/>
    <mergeCell ref="A1019:D1023"/>
    <mergeCell ref="E1019:S1020"/>
    <mergeCell ref="T1019:V1020"/>
    <mergeCell ref="E1021:V1021"/>
    <mergeCell ref="E1022:V1022"/>
    <mergeCell ref="E1023:V1023"/>
    <mergeCell ref="A1024:V1024"/>
    <mergeCell ref="A1025:D1025"/>
    <mergeCell ref="J1025:O1025"/>
    <mergeCell ref="P1025:V1025"/>
    <mergeCell ref="A1004:I1004"/>
    <mergeCell ref="J1004:K1004"/>
    <mergeCell ref="L1004:M1004"/>
    <mergeCell ref="N1004:P1004"/>
    <mergeCell ref="Q1004:S1004"/>
    <mergeCell ref="T1004:V1004"/>
    <mergeCell ref="A1005:I1005"/>
    <mergeCell ref="J1005:K1005"/>
    <mergeCell ref="L1005:M1005"/>
    <mergeCell ref="N1005:P1005"/>
    <mergeCell ref="Q1005:S1005"/>
    <mergeCell ref="T1005:V1005"/>
    <mergeCell ref="A1006:S1006"/>
    <mergeCell ref="T1006:V1006"/>
    <mergeCell ref="A1026:D1026"/>
    <mergeCell ref="E1026:V1026"/>
    <mergeCell ref="A1027:D1027"/>
    <mergeCell ref="E1027:V1027"/>
    <mergeCell ref="A1028:D1028"/>
    <mergeCell ref="E1028:V1028"/>
    <mergeCell ref="A1029:D1029"/>
    <mergeCell ref="E1029:V1029"/>
    <mergeCell ref="A1031:V1031"/>
    <mergeCell ref="A1032:B1032"/>
    <mergeCell ref="C1032:Q1032"/>
    <mergeCell ref="R1032:S1032"/>
    <mergeCell ref="T1032:V1032"/>
    <mergeCell ref="A1033:B1033"/>
    <mergeCell ref="C1033:Q1033"/>
    <mergeCell ref="R1033:S1033"/>
    <mergeCell ref="T1033:V1033"/>
    <mergeCell ref="Q1044:S1044"/>
    <mergeCell ref="T1044:V1044"/>
    <mergeCell ref="A1035:V1035"/>
    <mergeCell ref="A1036:G1036"/>
    <mergeCell ref="H1036:J1036"/>
    <mergeCell ref="K1036:N1036"/>
    <mergeCell ref="O1036:Q1036"/>
    <mergeCell ref="R1036:S1036"/>
    <mergeCell ref="T1036:V1036"/>
    <mergeCell ref="A1037:G1037"/>
    <mergeCell ref="H1037:J1037"/>
    <mergeCell ref="K1037:N1037"/>
    <mergeCell ref="O1037:Q1037"/>
    <mergeCell ref="R1037:S1037"/>
    <mergeCell ref="T1037:V1037"/>
    <mergeCell ref="A1038:G1038"/>
    <mergeCell ref="H1038:J1038"/>
    <mergeCell ref="K1038:N1038"/>
    <mergeCell ref="O1038:Q1038"/>
    <mergeCell ref="R1038:S1038"/>
    <mergeCell ref="T1038:V1038"/>
    <mergeCell ref="A1045:L1045"/>
    <mergeCell ref="M1045:N1045"/>
    <mergeCell ref="O1045:P1045"/>
    <mergeCell ref="Q1045:S1045"/>
    <mergeCell ref="T1045:V1045"/>
    <mergeCell ref="A1046:L1046"/>
    <mergeCell ref="M1046:N1046"/>
    <mergeCell ref="O1046:P1046"/>
    <mergeCell ref="Q1046:S1046"/>
    <mergeCell ref="T1046:V1046"/>
    <mergeCell ref="A1047:L1047"/>
    <mergeCell ref="M1047:N1047"/>
    <mergeCell ref="O1047:P1047"/>
    <mergeCell ref="Q1047:S1047"/>
    <mergeCell ref="T1047:V1047"/>
    <mergeCell ref="A1039:G1039"/>
    <mergeCell ref="H1039:J1039"/>
    <mergeCell ref="K1039:N1039"/>
    <mergeCell ref="O1039:Q1039"/>
    <mergeCell ref="R1039:S1039"/>
    <mergeCell ref="T1039:V1039"/>
    <mergeCell ref="A1040:S1040"/>
    <mergeCell ref="T1040:V1040"/>
    <mergeCell ref="A1042:V1042"/>
    <mergeCell ref="A1043:L1043"/>
    <mergeCell ref="M1043:N1043"/>
    <mergeCell ref="O1043:P1043"/>
    <mergeCell ref="Q1043:S1043"/>
    <mergeCell ref="T1043:V1043"/>
    <mergeCell ref="A1044:L1044"/>
    <mergeCell ref="M1044:N1044"/>
    <mergeCell ref="O1044:P1044"/>
    <mergeCell ref="A1048:S1048"/>
    <mergeCell ref="T1048:V1048"/>
    <mergeCell ref="A1050:V1050"/>
    <mergeCell ref="A1051:J1051"/>
    <mergeCell ref="K1051:L1051"/>
    <mergeCell ref="M1051:N1051"/>
    <mergeCell ref="O1051:Q1051"/>
    <mergeCell ref="R1051:S1051"/>
    <mergeCell ref="T1051:V1051"/>
    <mergeCell ref="A1052:J1052"/>
    <mergeCell ref="K1052:L1052"/>
    <mergeCell ref="M1052:N1052"/>
    <mergeCell ref="O1052:Q1052"/>
    <mergeCell ref="R1052:S1052"/>
    <mergeCell ref="T1052:V1052"/>
    <mergeCell ref="A1053:J1053"/>
    <mergeCell ref="K1053:L1053"/>
    <mergeCell ref="M1053:N1053"/>
    <mergeCell ref="O1053:Q1053"/>
    <mergeCell ref="R1053:S1053"/>
    <mergeCell ref="T1053:V1053"/>
    <mergeCell ref="A1054:J1054"/>
    <mergeCell ref="K1054:L1054"/>
    <mergeCell ref="M1054:N1054"/>
    <mergeCell ref="O1054:Q1054"/>
    <mergeCell ref="R1054:S1054"/>
    <mergeCell ref="T1054:V1054"/>
    <mergeCell ref="A1055:S1055"/>
    <mergeCell ref="T1055:V1055"/>
    <mergeCell ref="A1057:V1057"/>
    <mergeCell ref="A1058:I1058"/>
    <mergeCell ref="J1058:K1058"/>
    <mergeCell ref="L1058:M1058"/>
    <mergeCell ref="N1058:P1058"/>
    <mergeCell ref="Q1058:S1058"/>
    <mergeCell ref="T1058:V1058"/>
    <mergeCell ref="A1059:I1059"/>
    <mergeCell ref="J1059:K1059"/>
    <mergeCell ref="L1059:M1059"/>
    <mergeCell ref="N1059:P1059"/>
    <mergeCell ref="Q1059:S1059"/>
    <mergeCell ref="T1059:V1059"/>
    <mergeCell ref="A1060:I1060"/>
    <mergeCell ref="J1060:K1060"/>
    <mergeCell ref="L1060:M1060"/>
    <mergeCell ref="N1060:P1060"/>
    <mergeCell ref="Q1060:S1060"/>
    <mergeCell ref="T1060:V1060"/>
    <mergeCell ref="A1061:I1061"/>
    <mergeCell ref="J1061:K1061"/>
    <mergeCell ref="L1061:M1061"/>
    <mergeCell ref="N1061:P1061"/>
    <mergeCell ref="Q1061:S1061"/>
    <mergeCell ref="T1061:V1061"/>
    <mergeCell ref="A1062:S1062"/>
    <mergeCell ref="T1062:V1062"/>
    <mergeCell ref="A1063:S1063"/>
    <mergeCell ref="T1063:V1063"/>
    <mergeCell ref="T1064:V1064"/>
    <mergeCell ref="A1065:S1065"/>
    <mergeCell ref="T1065:V1065"/>
    <mergeCell ref="A1066:S1066"/>
    <mergeCell ref="T1066:V1066"/>
    <mergeCell ref="A1068:V1068"/>
    <mergeCell ref="E1072:M1072"/>
    <mergeCell ref="A1075:D1079"/>
    <mergeCell ref="E1075:S1076"/>
    <mergeCell ref="T1075:V1076"/>
    <mergeCell ref="E1077:V1077"/>
    <mergeCell ref="E1078:V1078"/>
    <mergeCell ref="E1079:V1079"/>
    <mergeCell ref="A1080:V1080"/>
    <mergeCell ref="A1081:D1081"/>
    <mergeCell ref="J1081:O1081"/>
    <mergeCell ref="P1081:V1081"/>
    <mergeCell ref="A1082:D1082"/>
    <mergeCell ref="E1082:V1082"/>
    <mergeCell ref="A1083:D1083"/>
    <mergeCell ref="E1083:V1083"/>
    <mergeCell ref="A1084:D1084"/>
    <mergeCell ref="E1084:V1084"/>
    <mergeCell ref="A1085:D1085"/>
    <mergeCell ref="E1085:V1085"/>
    <mergeCell ref="A1087:V1087"/>
    <mergeCell ref="A1088:B1088"/>
    <mergeCell ref="C1088:Q1088"/>
    <mergeCell ref="R1088:S1088"/>
    <mergeCell ref="T1088:V1088"/>
    <mergeCell ref="A1089:B1089"/>
    <mergeCell ref="C1089:Q1089"/>
    <mergeCell ref="R1089:S1089"/>
    <mergeCell ref="T1089:V1089"/>
    <mergeCell ref="A1091:V1091"/>
    <mergeCell ref="A1092:G1092"/>
    <mergeCell ref="H1092:J1092"/>
    <mergeCell ref="K1092:N1092"/>
    <mergeCell ref="O1092:Q1092"/>
    <mergeCell ref="R1092:S1092"/>
    <mergeCell ref="T1092:V1092"/>
    <mergeCell ref="A1093:G1093"/>
    <mergeCell ref="H1093:J1093"/>
    <mergeCell ref="K1093:N1093"/>
    <mergeCell ref="O1093:Q1093"/>
    <mergeCell ref="R1093:S1093"/>
    <mergeCell ref="T1093:V1093"/>
    <mergeCell ref="A1095:G1095"/>
    <mergeCell ref="H1095:J1095"/>
    <mergeCell ref="K1095:N1095"/>
    <mergeCell ref="O1095:Q1095"/>
    <mergeCell ref="R1095:S1095"/>
    <mergeCell ref="T1095:V1095"/>
    <mergeCell ref="A1096:G1096"/>
    <mergeCell ref="H1096:J1096"/>
    <mergeCell ref="K1096:N1096"/>
    <mergeCell ref="O1096:Q1096"/>
    <mergeCell ref="R1096:S1096"/>
    <mergeCell ref="T1096:V1096"/>
    <mergeCell ref="A1094:G1094"/>
    <mergeCell ref="H1094:J1094"/>
    <mergeCell ref="K1094:N1094"/>
    <mergeCell ref="O1094:Q1094"/>
    <mergeCell ref="R1094:S1094"/>
    <mergeCell ref="T1094:V1094"/>
    <mergeCell ref="A1097:S1097"/>
    <mergeCell ref="T1097:V1097"/>
    <mergeCell ref="A1099:V1099"/>
    <mergeCell ref="A1100:L1100"/>
    <mergeCell ref="M1100:N1100"/>
    <mergeCell ref="O1100:P1100"/>
    <mergeCell ref="Q1100:S1100"/>
    <mergeCell ref="T1100:V1100"/>
    <mergeCell ref="A1101:L1101"/>
    <mergeCell ref="M1101:N1101"/>
    <mergeCell ref="O1101:P1101"/>
    <mergeCell ref="Q1101:S1101"/>
    <mergeCell ref="T1101:V1101"/>
    <mergeCell ref="A1102:L1102"/>
    <mergeCell ref="M1102:N1102"/>
    <mergeCell ref="O1102:P1102"/>
    <mergeCell ref="Q1102:S1102"/>
    <mergeCell ref="T1102:V1102"/>
    <mergeCell ref="A1103:L1103"/>
    <mergeCell ref="M1103:N1103"/>
    <mergeCell ref="O1103:P1103"/>
    <mergeCell ref="Q1103:S1103"/>
    <mergeCell ref="T1103:V1103"/>
    <mergeCell ref="A1104:L1104"/>
    <mergeCell ref="M1104:N1104"/>
    <mergeCell ref="O1104:P1104"/>
    <mergeCell ref="Q1104:S1104"/>
    <mergeCell ref="T1104:V1104"/>
    <mergeCell ref="A1105:S1105"/>
    <mergeCell ref="T1105:V1105"/>
    <mergeCell ref="A1107:V1107"/>
    <mergeCell ref="A1108:J1108"/>
    <mergeCell ref="K1108:L1108"/>
    <mergeCell ref="M1108:N1108"/>
    <mergeCell ref="O1108:Q1108"/>
    <mergeCell ref="R1108:S1108"/>
    <mergeCell ref="T1108:V1108"/>
    <mergeCell ref="A1109:J1109"/>
    <mergeCell ref="K1109:L1109"/>
    <mergeCell ref="M1109:N1109"/>
    <mergeCell ref="O1109:Q1109"/>
    <mergeCell ref="R1109:S1109"/>
    <mergeCell ref="T1109:V1109"/>
    <mergeCell ref="A1110:J1110"/>
    <mergeCell ref="K1110:L1110"/>
    <mergeCell ref="M1110:N1110"/>
    <mergeCell ref="O1110:Q1110"/>
    <mergeCell ref="R1110:S1110"/>
    <mergeCell ref="T1110:V1110"/>
    <mergeCell ref="A1111:J1111"/>
    <mergeCell ref="K1111:L1111"/>
    <mergeCell ref="M1111:N1111"/>
    <mergeCell ref="O1111:Q1111"/>
    <mergeCell ref="R1111:S1111"/>
    <mergeCell ref="T1111:V1111"/>
    <mergeCell ref="A1112:S1112"/>
    <mergeCell ref="T1112:V1112"/>
    <mergeCell ref="A1114:V1114"/>
    <mergeCell ref="A1115:I1115"/>
    <mergeCell ref="J1115:K1115"/>
    <mergeCell ref="L1115:M1115"/>
    <mergeCell ref="N1115:P1115"/>
    <mergeCell ref="Q1115:S1115"/>
    <mergeCell ref="T1115:V1115"/>
    <mergeCell ref="A1116:I1116"/>
    <mergeCell ref="J1116:K1116"/>
    <mergeCell ref="L1116:M1116"/>
    <mergeCell ref="N1116:P1116"/>
    <mergeCell ref="Q1116:S1116"/>
    <mergeCell ref="T1116:V1116"/>
    <mergeCell ref="A1117:I1117"/>
    <mergeCell ref="J1117:K1117"/>
    <mergeCell ref="L1117:M1117"/>
    <mergeCell ref="N1117:P1117"/>
    <mergeCell ref="Q1117:S1117"/>
    <mergeCell ref="T1117:V1117"/>
    <mergeCell ref="A1118:I1118"/>
    <mergeCell ref="J1118:K1118"/>
    <mergeCell ref="L1118:M1118"/>
    <mergeCell ref="N1118:P1118"/>
    <mergeCell ref="Q1118:S1118"/>
    <mergeCell ref="T1118:V1118"/>
    <mergeCell ref="A1119:S1119"/>
    <mergeCell ref="T1119:V1119"/>
    <mergeCell ref="A1120:S1120"/>
    <mergeCell ref="T1120:V1120"/>
    <mergeCell ref="T1121:V1121"/>
    <mergeCell ref="A1122:S1122"/>
    <mergeCell ref="T1122:V1122"/>
    <mergeCell ref="A1123:S1123"/>
    <mergeCell ref="T1123:V1123"/>
    <mergeCell ref="A1125:V1125"/>
    <mergeCell ref="E1129:M1129"/>
    <mergeCell ref="A1132:D1136"/>
    <mergeCell ref="E1132:S1133"/>
    <mergeCell ref="T1132:V1133"/>
    <mergeCell ref="E1134:V1134"/>
    <mergeCell ref="E1135:V1135"/>
    <mergeCell ref="E1136:V1136"/>
    <mergeCell ref="A1137:V1137"/>
    <mergeCell ref="A1138:D1138"/>
    <mergeCell ref="J1138:O1138"/>
    <mergeCell ref="P1138:V1138"/>
    <mergeCell ref="A1139:D1139"/>
    <mergeCell ref="E1139:V1139"/>
    <mergeCell ref="A1140:D1140"/>
    <mergeCell ref="E1140:V1140"/>
    <mergeCell ref="A1141:D1141"/>
    <mergeCell ref="E1141:V1141"/>
    <mergeCell ref="A1142:D1142"/>
    <mergeCell ref="E1142:V1142"/>
    <mergeCell ref="A1144:V1144"/>
    <mergeCell ref="A1145:B1145"/>
    <mergeCell ref="C1145:Q1145"/>
    <mergeCell ref="R1145:S1145"/>
    <mergeCell ref="T1145:V1145"/>
    <mergeCell ref="A1146:B1146"/>
    <mergeCell ref="C1146:Q1146"/>
    <mergeCell ref="R1146:S1146"/>
    <mergeCell ref="T1146:V1146"/>
    <mergeCell ref="A1148:V1148"/>
    <mergeCell ref="A1149:G1149"/>
    <mergeCell ref="H1149:J1149"/>
    <mergeCell ref="K1149:N1149"/>
    <mergeCell ref="O1149:Q1149"/>
    <mergeCell ref="R1149:S1149"/>
    <mergeCell ref="T1149:V1149"/>
    <mergeCell ref="A1150:G1150"/>
    <mergeCell ref="H1150:J1150"/>
    <mergeCell ref="K1150:N1150"/>
    <mergeCell ref="O1150:Q1150"/>
    <mergeCell ref="R1150:S1150"/>
    <mergeCell ref="T1150:V1150"/>
    <mergeCell ref="A1151:G1151"/>
    <mergeCell ref="H1151:J1151"/>
    <mergeCell ref="K1151:N1151"/>
    <mergeCell ref="O1151:Q1151"/>
    <mergeCell ref="R1151:S1151"/>
    <mergeCell ref="T1151:V1151"/>
    <mergeCell ref="A1152:G1152"/>
    <mergeCell ref="H1152:J1152"/>
    <mergeCell ref="K1152:N1152"/>
    <mergeCell ref="O1152:Q1152"/>
    <mergeCell ref="R1152:S1152"/>
    <mergeCell ref="T1152:V1152"/>
    <mergeCell ref="A1153:G1153"/>
    <mergeCell ref="H1153:J1153"/>
    <mergeCell ref="K1153:N1153"/>
    <mergeCell ref="O1153:Q1153"/>
    <mergeCell ref="R1153:S1153"/>
    <mergeCell ref="T1153:V1153"/>
    <mergeCell ref="A1154:S1154"/>
    <mergeCell ref="T1154:V1154"/>
    <mergeCell ref="A1156:V1156"/>
    <mergeCell ref="A1157:L1157"/>
    <mergeCell ref="M1157:N1157"/>
    <mergeCell ref="O1157:P1157"/>
    <mergeCell ref="Q1157:S1157"/>
    <mergeCell ref="T1157:V1157"/>
    <mergeCell ref="A1158:L1158"/>
    <mergeCell ref="M1158:N1158"/>
    <mergeCell ref="O1158:P1158"/>
    <mergeCell ref="Q1158:S1158"/>
    <mergeCell ref="T1158:V1158"/>
    <mergeCell ref="A1159:L1159"/>
    <mergeCell ref="M1159:N1159"/>
    <mergeCell ref="O1159:P1159"/>
    <mergeCell ref="Q1159:S1159"/>
    <mergeCell ref="T1159:V1159"/>
    <mergeCell ref="A1160:L1160"/>
    <mergeCell ref="M1160:N1160"/>
    <mergeCell ref="O1160:P1160"/>
    <mergeCell ref="Q1160:S1160"/>
    <mergeCell ref="T1160:V1160"/>
    <mergeCell ref="A1161:L1161"/>
    <mergeCell ref="M1161:N1161"/>
    <mergeCell ref="O1161:P1161"/>
    <mergeCell ref="Q1161:S1161"/>
    <mergeCell ref="T1161:V1161"/>
    <mergeCell ref="A1162:S1162"/>
    <mergeCell ref="T1162:V1162"/>
    <mergeCell ref="A1164:V1164"/>
    <mergeCell ref="A1165:J1165"/>
    <mergeCell ref="K1165:L1165"/>
    <mergeCell ref="M1165:N1165"/>
    <mergeCell ref="O1165:Q1165"/>
    <mergeCell ref="R1165:S1165"/>
    <mergeCell ref="T1165:V1165"/>
    <mergeCell ref="A1166:J1166"/>
    <mergeCell ref="K1166:L1166"/>
    <mergeCell ref="M1166:N1166"/>
    <mergeCell ref="O1166:Q1166"/>
    <mergeCell ref="R1166:S1166"/>
    <mergeCell ref="T1166:V1166"/>
    <mergeCell ref="A1167:J1167"/>
    <mergeCell ref="K1167:L1167"/>
    <mergeCell ref="M1167:N1167"/>
    <mergeCell ref="O1167:Q1167"/>
    <mergeCell ref="R1167:S1167"/>
    <mergeCell ref="T1167:V1167"/>
    <mergeCell ref="A1168:J1168"/>
    <mergeCell ref="K1168:L1168"/>
    <mergeCell ref="M1168:N1168"/>
    <mergeCell ref="O1168:Q1168"/>
    <mergeCell ref="R1168:S1168"/>
    <mergeCell ref="T1168:V1168"/>
    <mergeCell ref="A1169:S1169"/>
    <mergeCell ref="T1169:V1169"/>
    <mergeCell ref="A1171:V1171"/>
    <mergeCell ref="A1172:I1172"/>
    <mergeCell ref="J1172:K1172"/>
    <mergeCell ref="L1172:M1172"/>
    <mergeCell ref="N1172:P1172"/>
    <mergeCell ref="Q1172:S1172"/>
    <mergeCell ref="T1172:V1172"/>
    <mergeCell ref="A1173:I1173"/>
    <mergeCell ref="J1173:K1173"/>
    <mergeCell ref="L1173:M1173"/>
    <mergeCell ref="N1173:P1173"/>
    <mergeCell ref="Q1173:S1173"/>
    <mergeCell ref="T1173:V1173"/>
    <mergeCell ref="A1174:I1174"/>
    <mergeCell ref="J1174:K1174"/>
    <mergeCell ref="L1174:M1174"/>
    <mergeCell ref="N1174:P1174"/>
    <mergeCell ref="Q1174:S1174"/>
    <mergeCell ref="T1174:V1174"/>
    <mergeCell ref="A1175:I1175"/>
    <mergeCell ref="J1175:K1175"/>
    <mergeCell ref="L1175:M1175"/>
    <mergeCell ref="N1175:P1175"/>
    <mergeCell ref="Q1175:S1175"/>
    <mergeCell ref="T1175:V1175"/>
    <mergeCell ref="A1176:S1176"/>
    <mergeCell ref="T1176:V1176"/>
    <mergeCell ref="A1177:S1177"/>
    <mergeCell ref="T1177:V1177"/>
    <mergeCell ref="T1178:V1178"/>
    <mergeCell ref="A1179:S1179"/>
    <mergeCell ref="T1179:V1179"/>
    <mergeCell ref="A1180:S1180"/>
    <mergeCell ref="T1180:V1180"/>
    <mergeCell ref="A1182:V1182"/>
    <mergeCell ref="E1186:M1186"/>
    <mergeCell ref="A1189:D1193"/>
    <mergeCell ref="E1189:S1190"/>
    <mergeCell ref="T1189:V1190"/>
    <mergeCell ref="E1191:V1191"/>
    <mergeCell ref="E1192:V1192"/>
    <mergeCell ref="E1193:V1193"/>
    <mergeCell ref="A1194:V1194"/>
    <mergeCell ref="A1195:D1195"/>
    <mergeCell ref="J1195:O1195"/>
    <mergeCell ref="P1195:V1195"/>
    <mergeCell ref="A1196:D1196"/>
    <mergeCell ref="E1196:V1196"/>
    <mergeCell ref="A1197:D1197"/>
    <mergeCell ref="E1197:V1197"/>
    <mergeCell ref="A1198:D1198"/>
    <mergeCell ref="E1198:V1198"/>
    <mergeCell ref="A1199:D1199"/>
    <mergeCell ref="E1199:V1199"/>
    <mergeCell ref="A1201:V1201"/>
    <mergeCell ref="A1202:B1202"/>
    <mergeCell ref="C1202:Q1202"/>
    <mergeCell ref="R1202:S1202"/>
    <mergeCell ref="T1202:V1202"/>
    <mergeCell ref="A1203:B1203"/>
    <mergeCell ref="C1203:Q1203"/>
    <mergeCell ref="R1203:S1203"/>
    <mergeCell ref="T1203:V1203"/>
    <mergeCell ref="A1205:V1205"/>
    <mergeCell ref="A1206:G1206"/>
    <mergeCell ref="H1206:J1206"/>
    <mergeCell ref="K1206:N1206"/>
    <mergeCell ref="O1206:Q1206"/>
    <mergeCell ref="R1206:S1206"/>
    <mergeCell ref="T1206:V1206"/>
    <mergeCell ref="A1207:G1207"/>
    <mergeCell ref="H1207:J1207"/>
    <mergeCell ref="K1207:N1207"/>
    <mergeCell ref="O1207:Q1207"/>
    <mergeCell ref="R1207:S1207"/>
    <mergeCell ref="T1207:V1207"/>
    <mergeCell ref="A1208:G1208"/>
    <mergeCell ref="H1208:J1208"/>
    <mergeCell ref="K1208:N1208"/>
    <mergeCell ref="O1208:Q1208"/>
    <mergeCell ref="R1208:S1208"/>
    <mergeCell ref="T1208:V1208"/>
    <mergeCell ref="A1209:G1209"/>
    <mergeCell ref="H1209:J1209"/>
    <mergeCell ref="K1209:N1209"/>
    <mergeCell ref="O1209:Q1209"/>
    <mergeCell ref="R1209:S1209"/>
    <mergeCell ref="T1209:V1209"/>
    <mergeCell ref="A1210:G1210"/>
    <mergeCell ref="H1210:J1210"/>
    <mergeCell ref="K1210:N1210"/>
    <mergeCell ref="O1210:Q1210"/>
    <mergeCell ref="R1210:S1210"/>
    <mergeCell ref="T1210:V1210"/>
    <mergeCell ref="A1211:S1211"/>
    <mergeCell ref="T1211:V1211"/>
    <mergeCell ref="A1213:V1213"/>
    <mergeCell ref="A1214:L1214"/>
    <mergeCell ref="M1214:N1214"/>
    <mergeCell ref="O1214:P1214"/>
    <mergeCell ref="Q1214:S1214"/>
    <mergeCell ref="T1214:V1214"/>
    <mergeCell ref="A1215:L1215"/>
    <mergeCell ref="M1215:N1215"/>
    <mergeCell ref="O1215:P1215"/>
    <mergeCell ref="Q1215:S1215"/>
    <mergeCell ref="T1215:V1215"/>
    <mergeCell ref="A1216:L1216"/>
    <mergeCell ref="M1216:N1216"/>
    <mergeCell ref="O1216:P1216"/>
    <mergeCell ref="Q1216:S1216"/>
    <mergeCell ref="T1216:V1216"/>
    <mergeCell ref="A1217:L1217"/>
    <mergeCell ref="M1217:N1217"/>
    <mergeCell ref="O1217:P1217"/>
    <mergeCell ref="Q1217:S1217"/>
    <mergeCell ref="T1217:V1217"/>
    <mergeCell ref="A1219:L1219"/>
    <mergeCell ref="M1219:N1219"/>
    <mergeCell ref="O1219:P1219"/>
    <mergeCell ref="Q1219:S1219"/>
    <mergeCell ref="T1219:V1219"/>
    <mergeCell ref="A1220:S1220"/>
    <mergeCell ref="T1220:V1220"/>
    <mergeCell ref="A1222:V1222"/>
    <mergeCell ref="A1223:J1223"/>
    <mergeCell ref="K1223:L1223"/>
    <mergeCell ref="M1223:N1223"/>
    <mergeCell ref="O1223:Q1223"/>
    <mergeCell ref="R1223:S1223"/>
    <mergeCell ref="T1223:V1223"/>
    <mergeCell ref="A1218:L1218"/>
    <mergeCell ref="M1218:N1218"/>
    <mergeCell ref="O1218:P1218"/>
    <mergeCell ref="Q1218:S1218"/>
    <mergeCell ref="T1218:V1218"/>
    <mergeCell ref="A1224:J1224"/>
    <mergeCell ref="K1224:L1224"/>
    <mergeCell ref="M1224:N1224"/>
    <mergeCell ref="O1224:Q1224"/>
    <mergeCell ref="R1224:S1224"/>
    <mergeCell ref="T1224:V1224"/>
    <mergeCell ref="A1225:J1225"/>
    <mergeCell ref="K1225:L1225"/>
    <mergeCell ref="M1225:N1225"/>
    <mergeCell ref="O1225:Q1225"/>
    <mergeCell ref="R1225:S1225"/>
    <mergeCell ref="T1225:V1225"/>
    <mergeCell ref="A1226:J1226"/>
    <mergeCell ref="K1226:L1226"/>
    <mergeCell ref="M1226:N1226"/>
    <mergeCell ref="O1226:Q1226"/>
    <mergeCell ref="R1226:S1226"/>
    <mergeCell ref="T1226:V1226"/>
    <mergeCell ref="A1240:V1240"/>
    <mergeCell ref="E1244:M1244"/>
    <mergeCell ref="A1227:S1227"/>
    <mergeCell ref="T1227:V1227"/>
    <mergeCell ref="A1229:V1229"/>
    <mergeCell ref="A1230:I1230"/>
    <mergeCell ref="J1230:K1230"/>
    <mergeCell ref="L1230:M1230"/>
    <mergeCell ref="N1230:P1230"/>
    <mergeCell ref="Q1230:S1230"/>
    <mergeCell ref="T1230:V1230"/>
    <mergeCell ref="A1231:I1231"/>
    <mergeCell ref="J1231:K1231"/>
    <mergeCell ref="L1231:M1231"/>
    <mergeCell ref="N1231:P1231"/>
    <mergeCell ref="Q1231:S1231"/>
    <mergeCell ref="T1231:V1231"/>
    <mergeCell ref="A1232:I1232"/>
    <mergeCell ref="J1232:K1232"/>
    <mergeCell ref="L1232:M1232"/>
    <mergeCell ref="N1232:P1232"/>
    <mergeCell ref="Q1232:S1232"/>
    <mergeCell ref="T1232:V1232"/>
    <mergeCell ref="A686:B686"/>
    <mergeCell ref="C686:Q686"/>
    <mergeCell ref="R686:S686"/>
    <mergeCell ref="T686:V686"/>
    <mergeCell ref="A687:B687"/>
    <mergeCell ref="C687:Q687"/>
    <mergeCell ref="R687:S687"/>
    <mergeCell ref="T687:V687"/>
    <mergeCell ref="A689:V689"/>
    <mergeCell ref="A690:G690"/>
    <mergeCell ref="H690:J690"/>
    <mergeCell ref="K690:N690"/>
    <mergeCell ref="O690:Q690"/>
    <mergeCell ref="R690:S690"/>
    <mergeCell ref="T690:V690"/>
    <mergeCell ref="A691:G691"/>
    <mergeCell ref="H691:J691"/>
    <mergeCell ref="K691:N691"/>
    <mergeCell ref="O691:Q691"/>
    <mergeCell ref="R691:S691"/>
    <mergeCell ref="T691:V691"/>
    <mergeCell ref="A692:G692"/>
    <mergeCell ref="H692:J692"/>
    <mergeCell ref="K692:N692"/>
    <mergeCell ref="O692:Q692"/>
    <mergeCell ref="R692:S692"/>
    <mergeCell ref="T692:V692"/>
    <mergeCell ref="A693:G693"/>
    <mergeCell ref="H693:J693"/>
    <mergeCell ref="K693:N693"/>
    <mergeCell ref="O693:Q693"/>
    <mergeCell ref="R693:S693"/>
    <mergeCell ref="T693:V693"/>
    <mergeCell ref="A694:S694"/>
    <mergeCell ref="T694:V694"/>
    <mergeCell ref="A696:V696"/>
    <mergeCell ref="A697:L697"/>
    <mergeCell ref="M697:N697"/>
    <mergeCell ref="O697:P697"/>
    <mergeCell ref="Q697:S697"/>
    <mergeCell ref="T697:V697"/>
    <mergeCell ref="A698:L698"/>
    <mergeCell ref="M698:N698"/>
    <mergeCell ref="O698:P698"/>
    <mergeCell ref="Q698:S698"/>
    <mergeCell ref="T698:V698"/>
    <mergeCell ref="A699:L699"/>
    <mergeCell ref="M699:N699"/>
    <mergeCell ref="O699:P699"/>
    <mergeCell ref="Q699:S699"/>
    <mergeCell ref="T699:V699"/>
    <mergeCell ref="A700:L700"/>
    <mergeCell ref="M700:N700"/>
    <mergeCell ref="O700:P700"/>
    <mergeCell ref="Q700:S700"/>
    <mergeCell ref="T700:V700"/>
    <mergeCell ref="A701:L701"/>
    <mergeCell ref="M701:N701"/>
    <mergeCell ref="O701:P701"/>
    <mergeCell ref="Q701:S701"/>
    <mergeCell ref="T701:V701"/>
    <mergeCell ref="A702:L702"/>
    <mergeCell ref="M702:N702"/>
    <mergeCell ref="O702:P702"/>
    <mergeCell ref="Q702:S702"/>
    <mergeCell ref="T702:V702"/>
    <mergeCell ref="A703:S703"/>
    <mergeCell ref="T703:V703"/>
    <mergeCell ref="A705:V705"/>
    <mergeCell ref="A706:J706"/>
    <mergeCell ref="K706:L706"/>
    <mergeCell ref="M706:N706"/>
    <mergeCell ref="O706:Q706"/>
    <mergeCell ref="R706:S706"/>
    <mergeCell ref="T706:V706"/>
    <mergeCell ref="A707:J707"/>
    <mergeCell ref="K707:L707"/>
    <mergeCell ref="M707:N707"/>
    <mergeCell ref="O707:Q707"/>
    <mergeCell ref="R707:S707"/>
    <mergeCell ref="T707:V707"/>
    <mergeCell ref="A708:J708"/>
    <mergeCell ref="K708:L708"/>
    <mergeCell ref="M708:N708"/>
    <mergeCell ref="O708:Q708"/>
    <mergeCell ref="R708:S708"/>
    <mergeCell ref="T708:V708"/>
    <mergeCell ref="A709:J709"/>
    <mergeCell ref="K709:L709"/>
    <mergeCell ref="M709:N709"/>
    <mergeCell ref="O709:Q709"/>
    <mergeCell ref="R709:S709"/>
    <mergeCell ref="T709:V709"/>
    <mergeCell ref="A710:S710"/>
    <mergeCell ref="T710:V710"/>
    <mergeCell ref="A712:V712"/>
    <mergeCell ref="A713:I713"/>
    <mergeCell ref="J713:K713"/>
    <mergeCell ref="L713:M713"/>
    <mergeCell ref="N713:P713"/>
    <mergeCell ref="Q713:S713"/>
    <mergeCell ref="T713:V713"/>
    <mergeCell ref="A714:I714"/>
    <mergeCell ref="J714:K714"/>
    <mergeCell ref="L714:M714"/>
    <mergeCell ref="N714:P714"/>
    <mergeCell ref="Q714:S714"/>
    <mergeCell ref="T714:V714"/>
    <mergeCell ref="A715:I715"/>
    <mergeCell ref="J715:K715"/>
    <mergeCell ref="L715:M715"/>
    <mergeCell ref="N715:P715"/>
    <mergeCell ref="Q715:S715"/>
    <mergeCell ref="T715:V715"/>
    <mergeCell ref="A716:I716"/>
    <mergeCell ref="J716:K716"/>
    <mergeCell ref="L716:M716"/>
    <mergeCell ref="N716:P716"/>
    <mergeCell ref="Q716:S716"/>
    <mergeCell ref="T716:V716"/>
    <mergeCell ref="A717:S717"/>
    <mergeCell ref="T717:V717"/>
    <mergeCell ref="A718:S718"/>
    <mergeCell ref="T718:V718"/>
    <mergeCell ref="T719:V719"/>
    <mergeCell ref="A720:S720"/>
    <mergeCell ref="T720:V720"/>
    <mergeCell ref="A721:S721"/>
    <mergeCell ref="T721:V721"/>
    <mergeCell ref="A723:V723"/>
    <mergeCell ref="E727:M727"/>
    <mergeCell ref="A1247:D1251"/>
    <mergeCell ref="E1247:S1248"/>
    <mergeCell ref="T1247:V1248"/>
    <mergeCell ref="E1249:V1249"/>
    <mergeCell ref="E1250:V1250"/>
    <mergeCell ref="E1251:V1251"/>
    <mergeCell ref="A1233:I1233"/>
    <mergeCell ref="J1233:K1233"/>
    <mergeCell ref="L1233:M1233"/>
    <mergeCell ref="N1233:P1233"/>
    <mergeCell ref="Q1233:S1233"/>
    <mergeCell ref="T1233:V1233"/>
    <mergeCell ref="A1234:S1234"/>
    <mergeCell ref="T1234:V1234"/>
    <mergeCell ref="A1235:S1235"/>
    <mergeCell ref="T1235:V1235"/>
    <mergeCell ref="T1236:V1236"/>
    <mergeCell ref="A1237:S1237"/>
    <mergeCell ref="T1237:V1237"/>
    <mergeCell ref="A1238:S1238"/>
    <mergeCell ref="T1238:V1238"/>
    <mergeCell ref="A1252:V1252"/>
    <mergeCell ref="A1253:D1253"/>
    <mergeCell ref="J1253:O1253"/>
    <mergeCell ref="P1253:V1253"/>
    <mergeCell ref="A1254:D1254"/>
    <mergeCell ref="E1254:V1254"/>
    <mergeCell ref="A1255:D1255"/>
    <mergeCell ref="E1255:V1255"/>
    <mergeCell ref="A1256:D1256"/>
    <mergeCell ref="E1256:V1256"/>
    <mergeCell ref="A1257:D1257"/>
    <mergeCell ref="E1257:V1257"/>
    <mergeCell ref="A1259:V1259"/>
    <mergeCell ref="A1260:B1260"/>
    <mergeCell ref="C1260:Q1260"/>
    <mergeCell ref="R1260:S1260"/>
    <mergeCell ref="T1260:V1260"/>
    <mergeCell ref="A1261:B1261"/>
    <mergeCell ref="C1261:Q1261"/>
    <mergeCell ref="R1261:S1261"/>
    <mergeCell ref="T1261:V1261"/>
    <mergeCell ref="A1263:V1263"/>
    <mergeCell ref="A1264:G1264"/>
    <mergeCell ref="H1264:J1264"/>
    <mergeCell ref="K1264:N1264"/>
    <mergeCell ref="O1264:Q1264"/>
    <mergeCell ref="R1264:S1264"/>
    <mergeCell ref="T1264:V1264"/>
    <mergeCell ref="A1265:G1265"/>
    <mergeCell ref="H1265:J1265"/>
    <mergeCell ref="K1265:N1265"/>
    <mergeCell ref="O1265:Q1265"/>
    <mergeCell ref="R1265:S1265"/>
    <mergeCell ref="T1265:V1265"/>
    <mergeCell ref="A1266:G1266"/>
    <mergeCell ref="H1266:J1266"/>
    <mergeCell ref="K1266:N1266"/>
    <mergeCell ref="O1266:Q1266"/>
    <mergeCell ref="R1266:S1266"/>
    <mergeCell ref="T1266:V1266"/>
    <mergeCell ref="A1267:G1267"/>
    <mergeCell ref="H1267:J1267"/>
    <mergeCell ref="K1267:N1267"/>
    <mergeCell ref="O1267:Q1267"/>
    <mergeCell ref="R1267:S1267"/>
    <mergeCell ref="T1267:V1267"/>
    <mergeCell ref="A1268:S1268"/>
    <mergeCell ref="T1268:V1268"/>
    <mergeCell ref="A1270:V1270"/>
    <mergeCell ref="A1271:L1271"/>
    <mergeCell ref="M1271:N1271"/>
    <mergeCell ref="O1271:P1271"/>
    <mergeCell ref="Q1271:S1271"/>
    <mergeCell ref="T1271:V1271"/>
    <mergeCell ref="A1272:L1272"/>
    <mergeCell ref="M1272:N1272"/>
    <mergeCell ref="O1272:P1272"/>
    <mergeCell ref="Q1272:S1272"/>
    <mergeCell ref="T1272:V1272"/>
    <mergeCell ref="A1273:L1273"/>
    <mergeCell ref="M1273:N1273"/>
    <mergeCell ref="O1273:P1273"/>
    <mergeCell ref="Q1273:S1273"/>
    <mergeCell ref="T1273:V1273"/>
    <mergeCell ref="A1274:L1274"/>
    <mergeCell ref="M1274:N1274"/>
    <mergeCell ref="O1274:P1274"/>
    <mergeCell ref="Q1274:S1274"/>
    <mergeCell ref="T1274:V1274"/>
    <mergeCell ref="A1275:L1275"/>
    <mergeCell ref="M1275:N1275"/>
    <mergeCell ref="O1275:P1275"/>
    <mergeCell ref="Q1275:S1275"/>
    <mergeCell ref="T1275:V1275"/>
    <mergeCell ref="A1276:L1276"/>
    <mergeCell ref="M1276:N1276"/>
    <mergeCell ref="O1276:P1276"/>
    <mergeCell ref="Q1276:S1276"/>
    <mergeCell ref="T1276:V1276"/>
    <mergeCell ref="A1277:S1277"/>
    <mergeCell ref="T1277:V1277"/>
    <mergeCell ref="A1279:V1279"/>
    <mergeCell ref="A1280:J1280"/>
    <mergeCell ref="K1280:L1280"/>
    <mergeCell ref="M1280:N1280"/>
    <mergeCell ref="O1280:Q1280"/>
    <mergeCell ref="R1280:S1280"/>
    <mergeCell ref="T1280:V1280"/>
    <mergeCell ref="A1281:J1281"/>
    <mergeCell ref="K1281:L1281"/>
    <mergeCell ref="M1281:N1281"/>
    <mergeCell ref="O1281:Q1281"/>
    <mergeCell ref="R1281:S1281"/>
    <mergeCell ref="T1281:V1281"/>
    <mergeCell ref="A1282:J1282"/>
    <mergeCell ref="K1282:L1282"/>
    <mergeCell ref="M1282:N1282"/>
    <mergeCell ref="O1282:Q1282"/>
    <mergeCell ref="R1282:S1282"/>
    <mergeCell ref="T1282:V1282"/>
    <mergeCell ref="A1283:J1283"/>
    <mergeCell ref="K1283:L1283"/>
    <mergeCell ref="M1283:N1283"/>
    <mergeCell ref="O1283:Q1283"/>
    <mergeCell ref="R1283:S1283"/>
    <mergeCell ref="T1283:V1283"/>
    <mergeCell ref="A1284:S1284"/>
    <mergeCell ref="T1284:V1284"/>
    <mergeCell ref="A1286:V1286"/>
    <mergeCell ref="A1287:I1287"/>
    <mergeCell ref="J1287:K1287"/>
    <mergeCell ref="L1287:M1287"/>
    <mergeCell ref="N1287:P1287"/>
    <mergeCell ref="Q1287:S1287"/>
    <mergeCell ref="T1287:V1287"/>
    <mergeCell ref="A1291:S1291"/>
    <mergeCell ref="T1291:V1291"/>
    <mergeCell ref="A1292:S1292"/>
    <mergeCell ref="T1292:V1292"/>
    <mergeCell ref="T1293:V1293"/>
    <mergeCell ref="A1294:S1294"/>
    <mergeCell ref="T1294:V1294"/>
    <mergeCell ref="A1295:S1295"/>
    <mergeCell ref="T1295:V1295"/>
    <mergeCell ref="A1297:V1297"/>
    <mergeCell ref="E1301:M1301"/>
    <mergeCell ref="A1288:I1288"/>
    <mergeCell ref="J1288:K1288"/>
    <mergeCell ref="L1288:M1288"/>
    <mergeCell ref="N1288:P1288"/>
    <mergeCell ref="Q1288:S1288"/>
    <mergeCell ref="T1288:V1288"/>
    <mergeCell ref="A1289:I1289"/>
    <mergeCell ref="J1289:K1289"/>
    <mergeCell ref="L1289:M1289"/>
    <mergeCell ref="N1289:P1289"/>
    <mergeCell ref="Q1289:S1289"/>
    <mergeCell ref="T1289:V1289"/>
    <mergeCell ref="A1290:I1290"/>
    <mergeCell ref="J1290:K1290"/>
    <mergeCell ref="L1290:M1290"/>
    <mergeCell ref="N1290:P1290"/>
    <mergeCell ref="Q1290:S1290"/>
    <mergeCell ref="T1290:V1290"/>
    <mergeCell ref="Q1967:S1967"/>
    <mergeCell ref="Q1968:S1968"/>
    <mergeCell ref="Q1969:S1969"/>
    <mergeCell ref="Q1970:S1970"/>
    <mergeCell ref="A1998:D2002"/>
    <mergeCell ref="E1998:S1999"/>
    <mergeCell ref="T1998:V1999"/>
    <mergeCell ref="E2000:V2000"/>
    <mergeCell ref="E2001:V2001"/>
    <mergeCell ref="E2002:V2002"/>
    <mergeCell ref="K1975:L1975"/>
    <mergeCell ref="M1975:N1975"/>
    <mergeCell ref="O1975:Q1975"/>
    <mergeCell ref="R1975:S1975"/>
    <mergeCell ref="T1975:V1975"/>
    <mergeCell ref="A2003:V2003"/>
    <mergeCell ref="A2004:D2004"/>
    <mergeCell ref="J2004:O2004"/>
    <mergeCell ref="P2004:V2004"/>
    <mergeCell ref="A1970:L1970"/>
    <mergeCell ref="A1976:J1976"/>
    <mergeCell ref="K1976:L1976"/>
    <mergeCell ref="M1976:N1976"/>
    <mergeCell ref="O1976:Q1976"/>
    <mergeCell ref="R1976:S1976"/>
    <mergeCell ref="T1976:V1976"/>
    <mergeCell ref="A1977:J1977"/>
    <mergeCell ref="K1977:L1977"/>
    <mergeCell ref="M1977:N1977"/>
    <mergeCell ref="O1977:Q1977"/>
    <mergeCell ref="R1977:S1977"/>
    <mergeCell ref="T1977:V1977"/>
    <mergeCell ref="A1978:S1978"/>
    <mergeCell ref="T1978:V1978"/>
    <mergeCell ref="A1980:V1980"/>
    <mergeCell ref="A2005:D2005"/>
    <mergeCell ref="E2005:V2005"/>
    <mergeCell ref="A2006:D2006"/>
    <mergeCell ref="E2006:V2006"/>
    <mergeCell ref="A2007:D2007"/>
    <mergeCell ref="E2007:V2007"/>
    <mergeCell ref="A2008:D2008"/>
    <mergeCell ref="E2008:V2008"/>
    <mergeCell ref="A2010:V2010"/>
    <mergeCell ref="A2011:B2011"/>
    <mergeCell ref="C2011:Q2011"/>
    <mergeCell ref="R2011:S2011"/>
    <mergeCell ref="T2011:V2011"/>
    <mergeCell ref="A2012:B2012"/>
    <mergeCell ref="C2012:Q2012"/>
    <mergeCell ref="R2012:S2012"/>
    <mergeCell ref="T2012:V2012"/>
    <mergeCell ref="A2014:V2014"/>
    <mergeCell ref="A2015:G2015"/>
    <mergeCell ref="H2015:J2015"/>
    <mergeCell ref="K2015:N2015"/>
    <mergeCell ref="O2015:Q2015"/>
    <mergeCell ref="R2015:S2015"/>
    <mergeCell ref="T2015:V2015"/>
    <mergeCell ref="A2016:G2016"/>
    <mergeCell ref="H2016:J2016"/>
    <mergeCell ref="K2016:N2016"/>
    <mergeCell ref="O2016:Q2016"/>
    <mergeCell ref="R2016:S2016"/>
    <mergeCell ref="T2016:V2016"/>
    <mergeCell ref="A2017:G2017"/>
    <mergeCell ref="H2017:J2017"/>
    <mergeCell ref="K2017:N2017"/>
    <mergeCell ref="O2017:Q2017"/>
    <mergeCell ref="R2017:S2017"/>
    <mergeCell ref="T2017:V2017"/>
    <mergeCell ref="A2018:G2018"/>
    <mergeCell ref="H2018:J2018"/>
    <mergeCell ref="K2018:N2018"/>
    <mergeCell ref="O2018:Q2018"/>
    <mergeCell ref="R2018:S2018"/>
    <mergeCell ref="T2018:V2018"/>
    <mergeCell ref="A2019:S2019"/>
    <mergeCell ref="T2019:V2019"/>
    <mergeCell ref="A2021:V2021"/>
    <mergeCell ref="A2022:L2022"/>
    <mergeCell ref="M2022:N2022"/>
    <mergeCell ref="O2022:P2022"/>
    <mergeCell ref="Q2022:S2022"/>
    <mergeCell ref="T2022:V2022"/>
    <mergeCell ref="A2023:L2023"/>
    <mergeCell ref="M2023:N2023"/>
    <mergeCell ref="O2023:P2023"/>
    <mergeCell ref="Q2023:S2023"/>
    <mergeCell ref="T2023:V2023"/>
    <mergeCell ref="A2024:L2024"/>
    <mergeCell ref="M2024:N2024"/>
    <mergeCell ref="O2024:P2024"/>
    <mergeCell ref="Q2024:S2024"/>
    <mergeCell ref="T2024:V2024"/>
    <mergeCell ref="A2025:L2025"/>
    <mergeCell ref="M2025:N2025"/>
    <mergeCell ref="O2025:P2025"/>
    <mergeCell ref="Q2025:S2025"/>
    <mergeCell ref="T2025:V2025"/>
    <mergeCell ref="A2026:L2026"/>
    <mergeCell ref="M2026:N2026"/>
    <mergeCell ref="O2026:P2026"/>
    <mergeCell ref="Q2026:S2026"/>
    <mergeCell ref="T2026:V2026"/>
    <mergeCell ref="A2027:L2027"/>
    <mergeCell ref="M2027:N2027"/>
    <mergeCell ref="O2027:P2027"/>
    <mergeCell ref="Q2027:S2027"/>
    <mergeCell ref="T2027:V2027"/>
    <mergeCell ref="A2030:S2030"/>
    <mergeCell ref="T2030:V2030"/>
    <mergeCell ref="A2032:V2032"/>
    <mergeCell ref="A2033:J2033"/>
    <mergeCell ref="K2033:L2033"/>
    <mergeCell ref="M2033:N2033"/>
    <mergeCell ref="O2033:Q2033"/>
    <mergeCell ref="R2033:S2033"/>
    <mergeCell ref="T2033:V2033"/>
    <mergeCell ref="A2034:J2034"/>
    <mergeCell ref="K2034:L2034"/>
    <mergeCell ref="M2034:N2034"/>
    <mergeCell ref="O2034:Q2034"/>
    <mergeCell ref="R2034:S2034"/>
    <mergeCell ref="T2034:V2034"/>
    <mergeCell ref="A2028:L2028"/>
    <mergeCell ref="M2028:N2028"/>
    <mergeCell ref="O2028:P2028"/>
    <mergeCell ref="Q2028:S2028"/>
    <mergeCell ref="T2028:V2028"/>
    <mergeCell ref="A2029:L2029"/>
    <mergeCell ref="M2029:N2029"/>
    <mergeCell ref="O2029:P2029"/>
    <mergeCell ref="Q2029:S2029"/>
    <mergeCell ref="T2029:V2029"/>
    <mergeCell ref="A2035:J2035"/>
    <mergeCell ref="K2035:L2035"/>
    <mergeCell ref="M2035:N2035"/>
    <mergeCell ref="O2035:Q2035"/>
    <mergeCell ref="R2035:S2035"/>
    <mergeCell ref="T2035:V2035"/>
    <mergeCell ref="A2036:J2036"/>
    <mergeCell ref="K2036:L2036"/>
    <mergeCell ref="M2036:N2036"/>
    <mergeCell ref="O2036:Q2036"/>
    <mergeCell ref="R2036:S2036"/>
    <mergeCell ref="T2036:V2036"/>
    <mergeCell ref="A2037:S2037"/>
    <mergeCell ref="T2037:V2037"/>
    <mergeCell ref="A2039:V2039"/>
    <mergeCell ref="A2040:I2040"/>
    <mergeCell ref="J2040:K2040"/>
    <mergeCell ref="L2040:M2040"/>
    <mergeCell ref="N2040:P2040"/>
    <mergeCell ref="Q2040:S2040"/>
    <mergeCell ref="T2040:V2040"/>
    <mergeCell ref="A2041:I2041"/>
    <mergeCell ref="J2041:K2041"/>
    <mergeCell ref="L2041:M2041"/>
    <mergeCell ref="N2041:P2041"/>
    <mergeCell ref="Q2041:S2041"/>
    <mergeCell ref="T2041:V2041"/>
    <mergeCell ref="A2042:I2042"/>
    <mergeCell ref="J2042:K2042"/>
    <mergeCell ref="L2042:M2042"/>
    <mergeCell ref="N2042:P2042"/>
    <mergeCell ref="Q2042:S2042"/>
    <mergeCell ref="T2042:V2042"/>
    <mergeCell ref="A2043:I2043"/>
    <mergeCell ref="J2043:K2043"/>
    <mergeCell ref="L2043:M2043"/>
    <mergeCell ref="N2043:P2043"/>
    <mergeCell ref="Q2043:S2043"/>
    <mergeCell ref="T2043:V2043"/>
    <mergeCell ref="A2044:S2044"/>
    <mergeCell ref="T2044:V2044"/>
    <mergeCell ref="A2045:S2045"/>
    <mergeCell ref="T2045:V2045"/>
    <mergeCell ref="T2046:V2046"/>
    <mergeCell ref="A2047:S2047"/>
    <mergeCell ref="T2047:V2047"/>
    <mergeCell ref="A2048:S2048"/>
    <mergeCell ref="T2048:V2048"/>
    <mergeCell ref="A2050:V2050"/>
    <mergeCell ref="E2054:M2054"/>
    <mergeCell ref="A2057:D2061"/>
    <mergeCell ref="E2057:S2058"/>
    <mergeCell ref="T2057:V2058"/>
    <mergeCell ref="E2059:V2059"/>
    <mergeCell ref="E2060:V2060"/>
    <mergeCell ref="E2061:V2061"/>
    <mergeCell ref="A2062:V2062"/>
    <mergeCell ref="A2063:D2063"/>
    <mergeCell ref="J2063:O2063"/>
    <mergeCell ref="P2063:V2063"/>
    <mergeCell ref="A2064:D2064"/>
    <mergeCell ref="E2064:V2064"/>
    <mergeCell ref="A2065:D2065"/>
    <mergeCell ref="E2065:V2065"/>
    <mergeCell ref="A2066:D2066"/>
    <mergeCell ref="E2066:V2066"/>
    <mergeCell ref="A2067:D2067"/>
    <mergeCell ref="E2067:V2067"/>
    <mergeCell ref="A2069:V2069"/>
    <mergeCell ref="A2070:B2070"/>
    <mergeCell ref="C2070:Q2070"/>
    <mergeCell ref="R2070:S2070"/>
    <mergeCell ref="T2070:V2070"/>
    <mergeCell ref="A2071:B2071"/>
    <mergeCell ref="C2071:Q2071"/>
    <mergeCell ref="R2071:S2071"/>
    <mergeCell ref="T2071:V2071"/>
    <mergeCell ref="A2073:V2073"/>
    <mergeCell ref="A2074:G2074"/>
    <mergeCell ref="H2074:J2074"/>
    <mergeCell ref="K2074:N2074"/>
    <mergeCell ref="O2074:Q2074"/>
    <mergeCell ref="R2074:S2074"/>
    <mergeCell ref="T2074:V2074"/>
    <mergeCell ref="A2075:G2075"/>
    <mergeCell ref="H2075:J2075"/>
    <mergeCell ref="K2075:N2075"/>
    <mergeCell ref="O2075:Q2075"/>
    <mergeCell ref="R2075:S2075"/>
    <mergeCell ref="T2075:V2075"/>
    <mergeCell ref="A2076:G2076"/>
    <mergeCell ref="H2076:J2076"/>
    <mergeCell ref="K2076:N2076"/>
    <mergeCell ref="O2076:Q2076"/>
    <mergeCell ref="R2076:S2076"/>
    <mergeCell ref="T2076:V2076"/>
    <mergeCell ref="A2077:G2077"/>
    <mergeCell ref="H2077:J2077"/>
    <mergeCell ref="K2077:N2077"/>
    <mergeCell ref="O2077:Q2077"/>
    <mergeCell ref="R2077:S2077"/>
    <mergeCell ref="T2077:V2077"/>
    <mergeCell ref="A2078:S2078"/>
    <mergeCell ref="T2078:V2078"/>
    <mergeCell ref="A2080:V2080"/>
    <mergeCell ref="A2081:L2081"/>
    <mergeCell ref="M2081:N2081"/>
    <mergeCell ref="O2081:P2081"/>
    <mergeCell ref="Q2081:S2081"/>
    <mergeCell ref="T2081:V2081"/>
    <mergeCell ref="A2082:L2082"/>
    <mergeCell ref="M2082:N2082"/>
    <mergeCell ref="O2082:P2082"/>
    <mergeCell ref="Q2082:S2082"/>
    <mergeCell ref="T2082:V2082"/>
    <mergeCell ref="A2083:L2083"/>
    <mergeCell ref="M2083:N2083"/>
    <mergeCell ref="O2083:P2083"/>
    <mergeCell ref="Q2083:S2083"/>
    <mergeCell ref="T2083:V2083"/>
    <mergeCell ref="A2085:L2085"/>
    <mergeCell ref="M2085:N2085"/>
    <mergeCell ref="O2085:P2085"/>
    <mergeCell ref="Q2085:S2085"/>
    <mergeCell ref="T2085:V2085"/>
    <mergeCell ref="A2086:L2086"/>
    <mergeCell ref="M2086:N2086"/>
    <mergeCell ref="O2086:P2086"/>
    <mergeCell ref="Q2086:S2086"/>
    <mergeCell ref="T2086:V2086"/>
    <mergeCell ref="A2087:L2087"/>
    <mergeCell ref="M2087:N2087"/>
    <mergeCell ref="O2087:P2087"/>
    <mergeCell ref="Q2087:S2087"/>
    <mergeCell ref="T2087:V2087"/>
    <mergeCell ref="A2088:L2088"/>
    <mergeCell ref="M2088:N2088"/>
    <mergeCell ref="O2088:P2088"/>
    <mergeCell ref="Q2088:S2088"/>
    <mergeCell ref="T2088:V2088"/>
    <mergeCell ref="A2089:L2089"/>
    <mergeCell ref="M2089:N2089"/>
    <mergeCell ref="O2089:P2089"/>
    <mergeCell ref="Q2089:S2089"/>
    <mergeCell ref="T2089:V2089"/>
    <mergeCell ref="A2090:S2090"/>
    <mergeCell ref="T2090:V2090"/>
    <mergeCell ref="A2092:V2092"/>
    <mergeCell ref="A2093:J2093"/>
    <mergeCell ref="K2093:L2093"/>
    <mergeCell ref="M2093:N2093"/>
    <mergeCell ref="O2093:Q2093"/>
    <mergeCell ref="R2093:S2093"/>
    <mergeCell ref="T2093:V2093"/>
    <mergeCell ref="A2094:J2094"/>
    <mergeCell ref="K2094:L2094"/>
    <mergeCell ref="M2094:N2094"/>
    <mergeCell ref="O2094:Q2094"/>
    <mergeCell ref="R2094:S2094"/>
    <mergeCell ref="T2094:V2094"/>
    <mergeCell ref="A2095:J2095"/>
    <mergeCell ref="K2095:L2095"/>
    <mergeCell ref="M2095:N2095"/>
    <mergeCell ref="O2095:Q2095"/>
    <mergeCell ref="R2095:S2095"/>
    <mergeCell ref="T2095:V2095"/>
    <mergeCell ref="T2105:V2105"/>
    <mergeCell ref="T2106:V2106"/>
    <mergeCell ref="A2096:J2096"/>
    <mergeCell ref="K2096:L2096"/>
    <mergeCell ref="M2096:N2096"/>
    <mergeCell ref="O2096:Q2096"/>
    <mergeCell ref="R2096:S2096"/>
    <mergeCell ref="T2096:V2096"/>
    <mergeCell ref="A2097:S2097"/>
    <mergeCell ref="T2097:V2097"/>
    <mergeCell ref="A2099:V2099"/>
    <mergeCell ref="A2100:I2100"/>
    <mergeCell ref="J2100:K2100"/>
    <mergeCell ref="L2100:M2100"/>
    <mergeCell ref="N2100:P2100"/>
    <mergeCell ref="Q2100:S2100"/>
    <mergeCell ref="T2100:V2100"/>
    <mergeCell ref="A2101:I2101"/>
    <mergeCell ref="J2101:K2101"/>
    <mergeCell ref="L2101:M2101"/>
    <mergeCell ref="N2101:P2101"/>
    <mergeCell ref="Q2101:S2101"/>
    <mergeCell ref="T2101:V2101"/>
    <mergeCell ref="A2107:S2107"/>
    <mergeCell ref="T2107:V2107"/>
    <mergeCell ref="A2108:S2108"/>
    <mergeCell ref="T2108:V2108"/>
    <mergeCell ref="A2110:V2110"/>
    <mergeCell ref="E2114:M2114"/>
    <mergeCell ref="A2084:L2084"/>
    <mergeCell ref="M2084:N2084"/>
    <mergeCell ref="O2084:P2084"/>
    <mergeCell ref="Q2084:S2084"/>
    <mergeCell ref="T2084:V2084"/>
    <mergeCell ref="A2117:D2121"/>
    <mergeCell ref="E2117:S2118"/>
    <mergeCell ref="T2117:V2118"/>
    <mergeCell ref="E2119:V2119"/>
    <mergeCell ref="E2120:V2120"/>
    <mergeCell ref="E2121:V2121"/>
    <mergeCell ref="A2102:I2102"/>
    <mergeCell ref="J2102:K2102"/>
    <mergeCell ref="L2102:M2102"/>
    <mergeCell ref="N2102:P2102"/>
    <mergeCell ref="Q2102:S2102"/>
    <mergeCell ref="T2102:V2102"/>
    <mergeCell ref="A2103:I2103"/>
    <mergeCell ref="J2103:K2103"/>
    <mergeCell ref="L2103:M2103"/>
    <mergeCell ref="N2103:P2103"/>
    <mergeCell ref="Q2103:S2103"/>
    <mergeCell ref="T2103:V2103"/>
    <mergeCell ref="A2104:S2104"/>
    <mergeCell ref="T2104:V2104"/>
    <mergeCell ref="A2105:S2105"/>
    <mergeCell ref="A2122:V2122"/>
    <mergeCell ref="A2123:D2123"/>
    <mergeCell ref="J2123:O2123"/>
    <mergeCell ref="P2123:V2123"/>
    <mergeCell ref="A2124:D2124"/>
    <mergeCell ref="E2124:V2124"/>
    <mergeCell ref="A2125:D2125"/>
    <mergeCell ref="E2125:V2125"/>
    <mergeCell ref="A2126:D2126"/>
    <mergeCell ref="E2126:V2126"/>
    <mergeCell ref="A2127:D2127"/>
    <mergeCell ref="E2127:V2127"/>
    <mergeCell ref="A2129:V2129"/>
    <mergeCell ref="A2130:B2130"/>
    <mergeCell ref="C2130:Q2130"/>
    <mergeCell ref="R2130:S2130"/>
    <mergeCell ref="T2130:V2130"/>
    <mergeCell ref="A2131:B2131"/>
    <mergeCell ref="C2131:Q2131"/>
    <mergeCell ref="R2131:S2131"/>
    <mergeCell ref="T2131:V2131"/>
    <mergeCell ref="A2133:V2133"/>
    <mergeCell ref="A2134:G2134"/>
    <mergeCell ref="H2134:J2134"/>
    <mergeCell ref="K2134:N2134"/>
    <mergeCell ref="O2134:Q2134"/>
    <mergeCell ref="R2134:S2134"/>
    <mergeCell ref="T2134:V2134"/>
    <mergeCell ref="A2135:G2135"/>
    <mergeCell ref="H2135:J2135"/>
    <mergeCell ref="K2135:N2135"/>
    <mergeCell ref="O2135:Q2135"/>
    <mergeCell ref="R2135:S2135"/>
    <mergeCell ref="T2135:V2135"/>
    <mergeCell ref="A2136:G2136"/>
    <mergeCell ref="H2136:J2136"/>
    <mergeCell ref="K2136:N2136"/>
    <mergeCell ref="O2136:Q2136"/>
    <mergeCell ref="R2136:S2136"/>
    <mergeCell ref="T2136:V2136"/>
    <mergeCell ref="A2137:G2137"/>
    <mergeCell ref="H2137:J2137"/>
    <mergeCell ref="K2137:N2137"/>
    <mergeCell ref="O2137:Q2137"/>
    <mergeCell ref="R2137:S2137"/>
    <mergeCell ref="T2137:V2137"/>
    <mergeCell ref="A2138:S2138"/>
    <mergeCell ref="T2138:V2138"/>
    <mergeCell ref="A2140:V2140"/>
    <mergeCell ref="A2141:L2141"/>
    <mergeCell ref="M2141:N2141"/>
    <mergeCell ref="O2141:P2141"/>
    <mergeCell ref="Q2141:S2141"/>
    <mergeCell ref="T2141:V2141"/>
    <mergeCell ref="A2142:L2142"/>
    <mergeCell ref="M2142:N2142"/>
    <mergeCell ref="O2142:P2142"/>
    <mergeCell ref="Q2142:S2142"/>
    <mergeCell ref="T2142:V2142"/>
    <mergeCell ref="A2143:L2143"/>
    <mergeCell ref="M2143:N2143"/>
    <mergeCell ref="O2143:P2143"/>
    <mergeCell ref="Q2143:S2143"/>
    <mergeCell ref="T2143:V2143"/>
    <mergeCell ref="A2144:L2144"/>
    <mergeCell ref="M2144:N2144"/>
    <mergeCell ref="O2144:P2144"/>
    <mergeCell ref="Q2144:S2144"/>
    <mergeCell ref="T2144:V2144"/>
    <mergeCell ref="A2145:L2145"/>
    <mergeCell ref="M2145:N2145"/>
    <mergeCell ref="O2145:P2145"/>
    <mergeCell ref="Q2145:S2145"/>
    <mergeCell ref="T2145:V2145"/>
    <mergeCell ref="A2146:L2146"/>
    <mergeCell ref="M2146:N2146"/>
    <mergeCell ref="O2146:P2146"/>
    <mergeCell ref="Q2146:S2146"/>
    <mergeCell ref="T2146:V2146"/>
    <mergeCell ref="A2147:L2147"/>
    <mergeCell ref="M2147:N2147"/>
    <mergeCell ref="O2147:P2147"/>
    <mergeCell ref="Q2147:S2147"/>
    <mergeCell ref="T2147:V2147"/>
    <mergeCell ref="A2148:L2148"/>
    <mergeCell ref="M2148:N2148"/>
    <mergeCell ref="O2148:P2148"/>
    <mergeCell ref="Q2148:S2148"/>
    <mergeCell ref="T2148:V2148"/>
    <mergeCell ref="A2149:L2149"/>
    <mergeCell ref="M2149:N2149"/>
    <mergeCell ref="O2149:P2149"/>
    <mergeCell ref="Q2149:S2149"/>
    <mergeCell ref="T2149:V2149"/>
    <mergeCell ref="A2150:S2150"/>
    <mergeCell ref="T2150:V2150"/>
    <mergeCell ref="A2152:V2152"/>
    <mergeCell ref="A2153:J2153"/>
    <mergeCell ref="K2153:L2153"/>
    <mergeCell ref="M2153:N2153"/>
    <mergeCell ref="O2153:Q2153"/>
    <mergeCell ref="R2153:S2153"/>
    <mergeCell ref="T2153:V2153"/>
    <mergeCell ref="A2154:J2154"/>
    <mergeCell ref="K2154:L2154"/>
    <mergeCell ref="M2154:N2154"/>
    <mergeCell ref="O2154:Q2154"/>
    <mergeCell ref="R2154:S2154"/>
    <mergeCell ref="T2154:V2154"/>
    <mergeCell ref="A2155:J2155"/>
    <mergeCell ref="K2155:L2155"/>
    <mergeCell ref="M2155:N2155"/>
    <mergeCell ref="O2155:Q2155"/>
    <mergeCell ref="R2155:S2155"/>
    <mergeCell ref="T2155:V2155"/>
    <mergeCell ref="A2156:J2156"/>
    <mergeCell ref="K2156:L2156"/>
    <mergeCell ref="M2156:N2156"/>
    <mergeCell ref="O2156:Q2156"/>
    <mergeCell ref="R2156:S2156"/>
    <mergeCell ref="T2156:V2156"/>
    <mergeCell ref="A2157:S2157"/>
    <mergeCell ref="T2157:V2157"/>
    <mergeCell ref="A2159:V2159"/>
    <mergeCell ref="A2160:I2160"/>
    <mergeCell ref="J2160:K2160"/>
    <mergeCell ref="L2160:M2160"/>
    <mergeCell ref="N2160:P2160"/>
    <mergeCell ref="Q2160:S2160"/>
    <mergeCell ref="T2160:V2160"/>
    <mergeCell ref="A2161:I2161"/>
    <mergeCell ref="J2161:K2161"/>
    <mergeCell ref="L2161:M2161"/>
    <mergeCell ref="N2161:P2161"/>
    <mergeCell ref="Q2161:S2161"/>
    <mergeCell ref="T2161:V2161"/>
    <mergeCell ref="A2162:I2162"/>
    <mergeCell ref="J2162:K2162"/>
    <mergeCell ref="L2162:M2162"/>
    <mergeCell ref="N2162:P2162"/>
    <mergeCell ref="Q2162:S2162"/>
    <mergeCell ref="T2162:V2162"/>
    <mergeCell ref="A2163:I2163"/>
    <mergeCell ref="J2163:K2163"/>
    <mergeCell ref="L2163:M2163"/>
    <mergeCell ref="N2163:P2163"/>
    <mergeCell ref="Q2163:S2163"/>
    <mergeCell ref="T2163:V2163"/>
    <mergeCell ref="A2164:S2164"/>
    <mergeCell ref="T2164:V2164"/>
    <mergeCell ref="A2165:S2165"/>
    <mergeCell ref="T2165:V2165"/>
    <mergeCell ref="T2166:V2166"/>
    <mergeCell ref="A2167:S2167"/>
    <mergeCell ref="T2167:V2167"/>
    <mergeCell ref="A2168:S2168"/>
    <mergeCell ref="T2168:V2168"/>
    <mergeCell ref="A2170:V2170"/>
    <mergeCell ref="E2174:M2174"/>
    <mergeCell ref="A2177:D2181"/>
    <mergeCell ref="E2177:S2178"/>
    <mergeCell ref="T2177:V2178"/>
    <mergeCell ref="E2179:V2179"/>
    <mergeCell ref="E2180:V2180"/>
    <mergeCell ref="E2181:V2181"/>
    <mergeCell ref="A2182:V2182"/>
    <mergeCell ref="A2183:D2183"/>
    <mergeCell ref="J2183:O2183"/>
    <mergeCell ref="P2183:V2183"/>
    <mergeCell ref="A2184:D2184"/>
    <mergeCell ref="E2184:V2184"/>
    <mergeCell ref="A2185:D2185"/>
    <mergeCell ref="E2185:V2185"/>
    <mergeCell ref="A2186:D2186"/>
    <mergeCell ref="E2186:V2186"/>
    <mergeCell ref="A2187:D2187"/>
    <mergeCell ref="E2187:V2187"/>
    <mergeCell ref="A2189:V2189"/>
    <mergeCell ref="A2190:B2190"/>
    <mergeCell ref="C2190:Q2190"/>
    <mergeCell ref="R2190:S2190"/>
    <mergeCell ref="T2190:V2190"/>
    <mergeCell ref="A2191:B2191"/>
    <mergeCell ref="C2191:Q2191"/>
    <mergeCell ref="R2191:S2191"/>
    <mergeCell ref="T2191:V2191"/>
    <mergeCell ref="A2193:V2193"/>
    <mergeCell ref="A2194:G2194"/>
    <mergeCell ref="H2194:J2194"/>
    <mergeCell ref="K2194:N2194"/>
    <mergeCell ref="O2194:Q2194"/>
    <mergeCell ref="R2194:S2194"/>
    <mergeCell ref="T2194:V2194"/>
    <mergeCell ref="A2195:G2195"/>
    <mergeCell ref="H2195:J2195"/>
    <mergeCell ref="K2195:N2195"/>
    <mergeCell ref="O2195:Q2195"/>
    <mergeCell ref="R2195:S2195"/>
    <mergeCell ref="T2195:V2195"/>
    <mergeCell ref="A2196:G2196"/>
    <mergeCell ref="H2196:J2196"/>
    <mergeCell ref="K2196:N2196"/>
    <mergeCell ref="O2196:Q2196"/>
    <mergeCell ref="R2196:S2196"/>
    <mergeCell ref="T2196:V2196"/>
    <mergeCell ref="A2197:G2197"/>
    <mergeCell ref="H2197:J2197"/>
    <mergeCell ref="K2197:N2197"/>
    <mergeCell ref="O2197:Q2197"/>
    <mergeCell ref="R2197:S2197"/>
    <mergeCell ref="T2197:V2197"/>
    <mergeCell ref="A2198:S2198"/>
    <mergeCell ref="T2198:V2198"/>
    <mergeCell ref="A2200:V2200"/>
    <mergeCell ref="A2201:L2201"/>
    <mergeCell ref="M2201:N2201"/>
    <mergeCell ref="O2201:P2201"/>
    <mergeCell ref="Q2201:S2201"/>
    <mergeCell ref="T2201:V2201"/>
    <mergeCell ref="A2202:L2202"/>
    <mergeCell ref="M2202:N2202"/>
    <mergeCell ref="O2202:P2202"/>
    <mergeCell ref="Q2202:S2202"/>
    <mergeCell ref="T2202:V2202"/>
    <mergeCell ref="A2203:L2203"/>
    <mergeCell ref="M2203:N2203"/>
    <mergeCell ref="O2203:P2203"/>
    <mergeCell ref="Q2203:S2203"/>
    <mergeCell ref="T2203:V2203"/>
    <mergeCell ref="A2204:L2204"/>
    <mergeCell ref="M2204:N2204"/>
    <mergeCell ref="O2204:P2204"/>
    <mergeCell ref="Q2204:S2204"/>
    <mergeCell ref="T2204:V2204"/>
    <mergeCell ref="A2205:L2205"/>
    <mergeCell ref="M2205:N2205"/>
    <mergeCell ref="O2205:P2205"/>
    <mergeCell ref="Q2205:S2205"/>
    <mergeCell ref="T2205:V2205"/>
    <mergeCell ref="A2206:L2206"/>
    <mergeCell ref="M2206:N2206"/>
    <mergeCell ref="O2206:P2206"/>
    <mergeCell ref="Q2206:S2206"/>
    <mergeCell ref="T2206:V2206"/>
    <mergeCell ref="A2207:L2207"/>
    <mergeCell ref="M2207:N2207"/>
    <mergeCell ref="O2207:P2207"/>
    <mergeCell ref="Q2207:S2207"/>
    <mergeCell ref="T2207:V2207"/>
    <mergeCell ref="A2208:L2208"/>
    <mergeCell ref="M2208:N2208"/>
    <mergeCell ref="O2208:P2208"/>
    <mergeCell ref="Q2208:S2208"/>
    <mergeCell ref="T2208:V2208"/>
    <mergeCell ref="A2209:L2209"/>
    <mergeCell ref="M2209:N2209"/>
    <mergeCell ref="O2209:P2209"/>
    <mergeCell ref="Q2209:S2209"/>
    <mergeCell ref="T2209:V2209"/>
    <mergeCell ref="A2210:S2210"/>
    <mergeCell ref="T2210:V2210"/>
    <mergeCell ref="A2212:V2212"/>
    <mergeCell ref="A2213:J2213"/>
    <mergeCell ref="K2213:L2213"/>
    <mergeCell ref="M2213:N2213"/>
    <mergeCell ref="O2213:Q2213"/>
    <mergeCell ref="R2213:S2213"/>
    <mergeCell ref="T2213:V2213"/>
    <mergeCell ref="A2214:J2214"/>
    <mergeCell ref="K2214:L2214"/>
    <mergeCell ref="M2214:N2214"/>
    <mergeCell ref="O2214:Q2214"/>
    <mergeCell ref="R2214:S2214"/>
    <mergeCell ref="T2214:V2214"/>
    <mergeCell ref="A2215:J2215"/>
    <mergeCell ref="K2215:L2215"/>
    <mergeCell ref="M2215:N2215"/>
    <mergeCell ref="O2215:Q2215"/>
    <mergeCell ref="R2215:S2215"/>
    <mergeCell ref="T2215:V2215"/>
    <mergeCell ref="A2216:J2216"/>
    <mergeCell ref="K2216:L2216"/>
    <mergeCell ref="M2216:N2216"/>
    <mergeCell ref="O2216:Q2216"/>
    <mergeCell ref="R2216:S2216"/>
    <mergeCell ref="T2216:V2216"/>
    <mergeCell ref="A2217:S2217"/>
    <mergeCell ref="T2217:V2217"/>
    <mergeCell ref="A2219:V2219"/>
    <mergeCell ref="A2220:I2220"/>
    <mergeCell ref="J2220:K2220"/>
    <mergeCell ref="L2220:M2220"/>
    <mergeCell ref="N2220:P2220"/>
    <mergeCell ref="Q2220:S2220"/>
    <mergeCell ref="T2220:V2220"/>
    <mergeCell ref="A2221:I2221"/>
    <mergeCell ref="J2221:K2221"/>
    <mergeCell ref="L2221:M2221"/>
    <mergeCell ref="N2221:P2221"/>
    <mergeCell ref="Q2221:S2221"/>
    <mergeCell ref="T2221:V2221"/>
    <mergeCell ref="A2222:I2222"/>
    <mergeCell ref="J2222:K2222"/>
    <mergeCell ref="L2222:M2222"/>
    <mergeCell ref="N2222:P2222"/>
    <mergeCell ref="Q2222:S2222"/>
    <mergeCell ref="T2222:V2222"/>
    <mergeCell ref="A2223:I2223"/>
    <mergeCell ref="J2223:K2223"/>
    <mergeCell ref="L2223:M2223"/>
    <mergeCell ref="N2223:P2223"/>
    <mergeCell ref="Q2223:S2223"/>
    <mergeCell ref="T2223:V2223"/>
    <mergeCell ref="A2224:S2224"/>
    <mergeCell ref="T2224:V2224"/>
    <mergeCell ref="A2225:S2225"/>
    <mergeCell ref="T2225:V2225"/>
    <mergeCell ref="T2226:V2226"/>
    <mergeCell ref="A2227:S2227"/>
    <mergeCell ref="T2227:V2227"/>
    <mergeCell ref="A2228:S2228"/>
    <mergeCell ref="T2228:V2228"/>
    <mergeCell ref="A2230:V2230"/>
    <mergeCell ref="E2234:M2234"/>
    <mergeCell ref="A2237:D2241"/>
    <mergeCell ref="E2237:S2238"/>
    <mergeCell ref="T2237:V2238"/>
    <mergeCell ref="E2239:V2239"/>
    <mergeCell ref="E2240:V2240"/>
    <mergeCell ref="E2241:V2241"/>
    <mergeCell ref="A2242:V2242"/>
    <mergeCell ref="A2243:D2243"/>
    <mergeCell ref="J2243:O2243"/>
    <mergeCell ref="P2243:V2243"/>
    <mergeCell ref="A2244:D2244"/>
    <mergeCell ref="E2244:V2244"/>
    <mergeCell ref="A2245:D2245"/>
    <mergeCell ref="E2245:V2245"/>
    <mergeCell ref="A2246:D2246"/>
    <mergeCell ref="E2246:V2246"/>
    <mergeCell ref="A2247:D2247"/>
    <mergeCell ref="E2247:V2247"/>
    <mergeCell ref="A2249:V2249"/>
    <mergeCell ref="A2250:B2250"/>
    <mergeCell ref="C2250:Q2250"/>
    <mergeCell ref="R2250:S2250"/>
    <mergeCell ref="T2250:V2250"/>
    <mergeCell ref="A2251:B2251"/>
    <mergeCell ref="C2251:Q2251"/>
    <mergeCell ref="R2251:S2251"/>
    <mergeCell ref="T2251:V2251"/>
    <mergeCell ref="A2253:V2253"/>
    <mergeCell ref="A2254:G2254"/>
    <mergeCell ref="H2254:J2254"/>
    <mergeCell ref="K2254:N2254"/>
    <mergeCell ref="O2254:Q2254"/>
    <mergeCell ref="R2254:S2254"/>
    <mergeCell ref="T2254:V2254"/>
    <mergeCell ref="A2255:G2255"/>
    <mergeCell ref="H2255:J2255"/>
    <mergeCell ref="K2255:N2255"/>
    <mergeCell ref="O2255:Q2255"/>
    <mergeCell ref="R2255:S2255"/>
    <mergeCell ref="T2255:V2255"/>
    <mergeCell ref="A2256:G2256"/>
    <mergeCell ref="H2256:J2256"/>
    <mergeCell ref="K2256:N2256"/>
    <mergeCell ref="O2256:Q2256"/>
    <mergeCell ref="R2256:S2256"/>
    <mergeCell ref="T2256:V2256"/>
    <mergeCell ref="A2257:G2257"/>
    <mergeCell ref="H2257:J2257"/>
    <mergeCell ref="K2257:N2257"/>
    <mergeCell ref="O2257:Q2257"/>
    <mergeCell ref="R2257:S2257"/>
    <mergeCell ref="T2257:V2257"/>
    <mergeCell ref="A2258:S2258"/>
    <mergeCell ref="T2258:V2258"/>
    <mergeCell ref="A2260:V2260"/>
    <mergeCell ref="A2261:L2261"/>
    <mergeCell ref="M2261:N2261"/>
    <mergeCell ref="O2261:P2261"/>
    <mergeCell ref="Q2261:S2261"/>
    <mergeCell ref="T2261:V2261"/>
    <mergeCell ref="R2270:S2270"/>
    <mergeCell ref="T2270:V2270"/>
    <mergeCell ref="A2264:L2264"/>
    <mergeCell ref="M2264:N2264"/>
    <mergeCell ref="O2264:P2264"/>
    <mergeCell ref="Q2264:S2264"/>
    <mergeCell ref="T2264:V2264"/>
    <mergeCell ref="A2262:L2262"/>
    <mergeCell ref="M2262:N2262"/>
    <mergeCell ref="O2262:P2262"/>
    <mergeCell ref="Q2262:S2262"/>
    <mergeCell ref="T2262:V2262"/>
    <mergeCell ref="A2263:L2263"/>
    <mergeCell ref="M2263:N2263"/>
    <mergeCell ref="O2263:P2263"/>
    <mergeCell ref="Q2263:S2263"/>
    <mergeCell ref="T2263:V2263"/>
    <mergeCell ref="A2274:V2274"/>
    <mergeCell ref="A2275:I2275"/>
    <mergeCell ref="J2275:K2275"/>
    <mergeCell ref="L2275:M2275"/>
    <mergeCell ref="N2275:P2275"/>
    <mergeCell ref="Q2275:S2275"/>
    <mergeCell ref="T2275:V2275"/>
    <mergeCell ref="A2276:I2276"/>
    <mergeCell ref="J2276:K2276"/>
    <mergeCell ref="L2276:M2276"/>
    <mergeCell ref="N2276:P2276"/>
    <mergeCell ref="Q2276:S2276"/>
    <mergeCell ref="T2276:V2276"/>
    <mergeCell ref="A2265:S2265"/>
    <mergeCell ref="T2265:V2265"/>
    <mergeCell ref="A2267:V2267"/>
    <mergeCell ref="A2268:J2268"/>
    <mergeCell ref="K2268:L2268"/>
    <mergeCell ref="M2268:N2268"/>
    <mergeCell ref="O2268:Q2268"/>
    <mergeCell ref="R2268:S2268"/>
    <mergeCell ref="T2268:V2268"/>
    <mergeCell ref="A2269:J2269"/>
    <mergeCell ref="K2269:L2269"/>
    <mergeCell ref="M2269:N2269"/>
    <mergeCell ref="O2269:Q2269"/>
    <mergeCell ref="R2269:S2269"/>
    <mergeCell ref="T2269:V2269"/>
    <mergeCell ref="A2270:J2270"/>
    <mergeCell ref="K2270:L2270"/>
    <mergeCell ref="M2270:N2270"/>
    <mergeCell ref="O2270:Q2270"/>
    <mergeCell ref="E1715:M1715"/>
    <mergeCell ref="A2282:S2282"/>
    <mergeCell ref="T2282:V2282"/>
    <mergeCell ref="A2283:S2283"/>
    <mergeCell ref="T2283:V2283"/>
    <mergeCell ref="A2285:V2285"/>
    <mergeCell ref="E2289:M2289"/>
    <mergeCell ref="A2277:I2277"/>
    <mergeCell ref="J2277:K2277"/>
    <mergeCell ref="L2277:M2277"/>
    <mergeCell ref="N2277:P2277"/>
    <mergeCell ref="Q2277:S2277"/>
    <mergeCell ref="T2277:V2277"/>
    <mergeCell ref="A2278:I2278"/>
    <mergeCell ref="J2278:K2278"/>
    <mergeCell ref="L2278:M2278"/>
    <mergeCell ref="N2278:P2278"/>
    <mergeCell ref="Q2278:S2278"/>
    <mergeCell ref="T2278:V2278"/>
    <mergeCell ref="A2279:S2279"/>
    <mergeCell ref="T2279:V2279"/>
    <mergeCell ref="A2280:S2280"/>
    <mergeCell ref="T2280:V2280"/>
    <mergeCell ref="T2281:V2281"/>
    <mergeCell ref="A2271:J2271"/>
    <mergeCell ref="K2271:L2271"/>
    <mergeCell ref="M2271:N2271"/>
    <mergeCell ref="O2271:Q2271"/>
    <mergeCell ref="R2271:S2271"/>
    <mergeCell ref="T2271:V2271"/>
    <mergeCell ref="A2272:S2272"/>
    <mergeCell ref="T2272:V2272"/>
  </mergeCells>
  <dataValidations disablePrompts="1" count="3">
    <dataValidation type="textLength" errorStyle="warning" allowBlank="1" showInputMessage="1" showErrorMessage="1" errorTitle="FIRMA" error="Este espacio debe dejarse libre para la firma del Contratista" prompt="Deje este espacio libre para la firma del Contratista" sqref="E2232:L2233 E51:L52 E106:L107 E161:L162 E216:L217 E271:L272 E326:L327 E383:L384 E440:L441 E497:L498 E554:L555 E611:L612 E725:L726 E782:L783 E841:L842 E900:L901 E957:L958 E1014:L1015 E1070:L1071 E1127:L1128 E1184:L1185 E668:L669 E1242:L1243 E1299:L1300 E1361:L1362 E1422:L1423 E1480:L1481 E1538:L1539 E1597:L1598 E1665:L1666 E1713:L1714 E1767:L1768 E1822:L1823 E1877:L1878 E1933:L1934 E1993:L1994 E2052:L2053 E2112:L2113 E2172:L2173 E2287:L2288" xr:uid="{00000000-0002-0000-0200-000001000000}">
      <formula1>0</formula1>
      <formula2>0</formula2>
    </dataValidation>
    <dataValidation allowBlank="1" showInputMessage="1" showErrorMessage="1" prompt="Escriba el item relacionado en la propuesta" sqref="A15 A70 A125 A180 A235 A290 A345 A402 A459 A516 A573 A630 A744 A801 A860 A919 A976 A1033 A1089 A1146 A1203 A687 A1261 A1318 A1380 A1441 A1499 A1558 A1615 A1683 A1731 A1786 A1840 A1896 A1952 A2012 A2071 A2131 A2191 A2251" xr:uid="{00000000-0002-0000-0200-000002000000}"/>
    <dataValidation allowBlank="1" showInputMessage="1" showErrorMessage="1" promptTitle="Contrato No." prompt="Escriba en este espacio el número de contrato suscrito" sqref="J7 J62 J117 J172 J227 J282 J337 J394 J451 J508 J565 J622 J736 J793 J852 J911 J968 J1025 J1081 J1138 J1195 J679 J1253 J1310 J1372 J1433 J1491 J1550 J1608 J1676 J1723 J1778 J1832 J1888 J1944 J2004 J2063 J2123 J2183 J2243" xr:uid="{00000000-0002-0000-0200-000003000000}"/>
  </dataValidations>
  <printOptions horizontalCentered="1"/>
  <pageMargins left="0" right="0" top="0.59055118110236227" bottom="0.15748031496062992" header="0.23622047244094491" footer="0"/>
  <pageSetup scale="60" fitToHeight="40" orientation="portrait" r:id="rId1"/>
  <headerFooter alignWithMargins="0">
    <oddFooter>Página &amp;P de &amp;N</oddFooter>
  </headerFooter>
  <rowBreaks count="39" manualBreakCount="39">
    <brk id="54" max="21" man="1"/>
    <brk id="109" max="21" man="1"/>
    <brk id="164" max="21" man="1"/>
    <brk id="219" max="21" man="1"/>
    <brk id="274" max="21" man="1"/>
    <brk id="329" max="21" man="1"/>
    <brk id="386" max="21" man="1"/>
    <brk id="443" max="21" man="1"/>
    <brk id="500" max="21" man="1"/>
    <brk id="557" max="21" man="1"/>
    <brk id="614" max="21" man="1"/>
    <brk id="671" max="21" man="1"/>
    <brk id="728" max="21" man="1"/>
    <brk id="785" max="21" man="1"/>
    <brk id="844" max="21" man="1"/>
    <brk id="903" max="21" man="1"/>
    <brk id="960" max="21" man="1"/>
    <brk id="1017" max="21" man="1"/>
    <brk id="1073" max="21" man="1"/>
    <brk id="1130" max="21" man="1"/>
    <brk id="1187" max="21" man="1"/>
    <brk id="1245" max="21" man="1"/>
    <brk id="1302" max="21" man="1"/>
    <brk id="1364" max="21" man="1"/>
    <brk id="1425" max="21" man="1"/>
    <brk id="1483" max="21" man="1"/>
    <brk id="1541" max="21" man="1"/>
    <brk id="1600" max="21" man="1"/>
    <brk id="1668" max="21" man="1"/>
    <brk id="1715" max="21" man="1"/>
    <brk id="1770" max="21" man="1"/>
    <brk id="1824" max="21" man="1"/>
    <brk id="1880" max="21" man="1"/>
    <brk id="1936" max="21" man="1"/>
    <brk id="1996" max="21" man="1"/>
    <brk id="2055" max="21" man="1"/>
    <brk id="2115" max="21" man="1"/>
    <brk id="2175" max="21" man="1"/>
    <brk id="2235" max="21"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F603B-4EFB-45CE-8A9C-C44BA2123325}">
  <sheetPr>
    <pageSetUpPr fitToPage="1"/>
  </sheetPr>
  <dimension ref="A1:L37"/>
  <sheetViews>
    <sheetView workbookViewId="0">
      <selection activeCell="B37" sqref="B37"/>
    </sheetView>
  </sheetViews>
  <sheetFormatPr baseColWidth="10" defaultRowHeight="12.5" x14ac:dyDescent="0.25"/>
  <cols>
    <col min="1" max="1" width="5.26953125" bestFit="1" customWidth="1"/>
    <col min="2" max="2" width="16.7265625" bestFit="1" customWidth="1"/>
    <col min="3" max="3" width="122.26953125" bestFit="1" customWidth="1"/>
    <col min="6" max="6" width="15.453125" bestFit="1" customWidth="1"/>
    <col min="7" max="7" width="13.81640625" bestFit="1" customWidth="1"/>
  </cols>
  <sheetData>
    <row r="1" spans="1:7" ht="30" customHeight="1" x14ac:dyDescent="0.3">
      <c r="A1" s="387" t="s">
        <v>265</v>
      </c>
      <c r="B1" s="387"/>
      <c r="C1" s="387"/>
      <c r="D1" s="387"/>
      <c r="E1" s="387"/>
      <c r="F1" s="387"/>
      <c r="G1" s="387"/>
    </row>
    <row r="3" spans="1:7" s="112" customFormat="1" ht="13" x14ac:dyDescent="0.3">
      <c r="A3" s="116" t="s">
        <v>255</v>
      </c>
      <c r="B3" s="116" t="s">
        <v>256</v>
      </c>
      <c r="C3" s="116" t="s">
        <v>257</v>
      </c>
      <c r="D3" s="117" t="s">
        <v>244</v>
      </c>
      <c r="E3" s="117" t="s">
        <v>258</v>
      </c>
      <c r="F3" s="117" t="s">
        <v>259</v>
      </c>
      <c r="G3" s="117" t="s">
        <v>260</v>
      </c>
    </row>
    <row r="4" spans="1:7" x14ac:dyDescent="0.25">
      <c r="A4" s="33">
        <v>1</v>
      </c>
      <c r="B4" s="100">
        <v>77101806</v>
      </c>
      <c r="C4" s="181" t="s">
        <v>263</v>
      </c>
      <c r="D4" s="114">
        <v>1</v>
      </c>
      <c r="E4" s="100" t="s">
        <v>261</v>
      </c>
      <c r="F4" s="115">
        <f>5000000*1.7</f>
        <v>8500000</v>
      </c>
      <c r="G4" s="115">
        <f>+F4*D4</f>
        <v>8500000</v>
      </c>
    </row>
    <row r="5" spans="1:7" x14ac:dyDescent="0.25">
      <c r="A5" s="33">
        <v>2</v>
      </c>
      <c r="B5" s="100">
        <v>77101806</v>
      </c>
      <c r="C5" s="181" t="s">
        <v>350</v>
      </c>
      <c r="D5" s="114">
        <v>2</v>
      </c>
      <c r="E5" s="100" t="s">
        <v>261</v>
      </c>
      <c r="F5" s="115">
        <f>4000000*1.7</f>
        <v>6800000</v>
      </c>
      <c r="G5" s="115">
        <f>+F5*D5</f>
        <v>13600000</v>
      </c>
    </row>
    <row r="6" spans="1:7" x14ac:dyDescent="0.25">
      <c r="A6" s="33">
        <v>3</v>
      </c>
      <c r="B6" s="100">
        <v>77101806</v>
      </c>
      <c r="C6" s="181" t="s">
        <v>254</v>
      </c>
      <c r="D6" s="114">
        <v>1</v>
      </c>
      <c r="E6" s="100" t="s">
        <v>166</v>
      </c>
      <c r="F6" s="115">
        <v>1300000</v>
      </c>
      <c r="G6" s="115">
        <f t="shared" ref="G6:G13" si="0">+F6*D6</f>
        <v>1300000</v>
      </c>
    </row>
    <row r="7" spans="1:7" x14ac:dyDescent="0.25">
      <c r="A7" s="33">
        <v>4</v>
      </c>
      <c r="B7" s="100">
        <v>77101806</v>
      </c>
      <c r="C7" s="181" t="s">
        <v>351</v>
      </c>
      <c r="D7" s="114">
        <v>1</v>
      </c>
      <c r="E7" s="100" t="s">
        <v>166</v>
      </c>
      <c r="F7" s="115">
        <v>4000000</v>
      </c>
      <c r="G7" s="115">
        <f t="shared" si="0"/>
        <v>4000000</v>
      </c>
    </row>
    <row r="8" spans="1:7" x14ac:dyDescent="0.25">
      <c r="A8" s="33">
        <v>5</v>
      </c>
      <c r="B8" s="100">
        <v>77101806</v>
      </c>
      <c r="C8" s="181" t="s">
        <v>268</v>
      </c>
      <c r="D8" s="114">
        <v>1</v>
      </c>
      <c r="E8" s="100" t="s">
        <v>166</v>
      </c>
      <c r="F8" s="115">
        <v>2500000</v>
      </c>
      <c r="G8" s="115">
        <f t="shared" si="0"/>
        <v>2500000</v>
      </c>
    </row>
    <row r="9" spans="1:7" x14ac:dyDescent="0.25">
      <c r="A9" s="33">
        <v>6</v>
      </c>
      <c r="B9" s="100">
        <v>77101806</v>
      </c>
      <c r="C9" s="181" t="s">
        <v>269</v>
      </c>
      <c r="D9" s="114">
        <v>1</v>
      </c>
      <c r="E9" s="100" t="s">
        <v>166</v>
      </c>
      <c r="F9" s="115">
        <v>3200000</v>
      </c>
      <c r="G9" s="115">
        <f t="shared" si="0"/>
        <v>3200000</v>
      </c>
    </row>
    <row r="10" spans="1:7" x14ac:dyDescent="0.25">
      <c r="A10" s="33">
        <v>7</v>
      </c>
      <c r="B10" s="100">
        <v>77101806</v>
      </c>
      <c r="C10" s="181" t="s">
        <v>267</v>
      </c>
      <c r="D10" s="114">
        <v>1</v>
      </c>
      <c r="E10" s="100" t="s">
        <v>166</v>
      </c>
      <c r="F10" s="115">
        <v>1000000</v>
      </c>
      <c r="G10" s="115">
        <f t="shared" si="0"/>
        <v>1000000</v>
      </c>
    </row>
    <row r="11" spans="1:7" ht="25" x14ac:dyDescent="0.25">
      <c r="A11" s="33">
        <v>8</v>
      </c>
      <c r="B11" s="100">
        <v>77101806</v>
      </c>
      <c r="C11" s="182" t="s">
        <v>270</v>
      </c>
      <c r="D11" s="114">
        <v>1</v>
      </c>
      <c r="E11" s="100" t="s">
        <v>166</v>
      </c>
      <c r="F11" s="115">
        <v>1000000</v>
      </c>
      <c r="G11" s="115">
        <f t="shared" si="0"/>
        <v>1000000</v>
      </c>
    </row>
    <row r="12" spans="1:7" x14ac:dyDescent="0.25">
      <c r="A12" s="33">
        <v>10</v>
      </c>
      <c r="B12" s="100">
        <v>77101806</v>
      </c>
      <c r="C12" s="181" t="s">
        <v>253</v>
      </c>
      <c r="D12" s="114">
        <v>1</v>
      </c>
      <c r="E12" s="100" t="s">
        <v>166</v>
      </c>
      <c r="F12" s="115">
        <v>600000</v>
      </c>
      <c r="G12" s="115">
        <f t="shared" si="0"/>
        <v>600000</v>
      </c>
    </row>
    <row r="13" spans="1:7" ht="26.25" customHeight="1" x14ac:dyDescent="0.25">
      <c r="A13" s="33">
        <v>11</v>
      </c>
      <c r="B13" s="100">
        <v>77101806</v>
      </c>
      <c r="C13" s="181" t="s">
        <v>362</v>
      </c>
      <c r="D13" s="114">
        <v>1</v>
      </c>
      <c r="E13" s="100" t="s">
        <v>166</v>
      </c>
      <c r="F13" s="115">
        <v>3800000</v>
      </c>
      <c r="G13" s="115">
        <f t="shared" si="0"/>
        <v>3800000</v>
      </c>
    </row>
    <row r="14" spans="1:7" x14ac:dyDescent="0.25">
      <c r="A14" s="118"/>
      <c r="B14" s="118"/>
      <c r="C14" s="118"/>
      <c r="D14" s="118"/>
      <c r="E14" s="118"/>
      <c r="F14" s="118"/>
      <c r="G14" s="119">
        <f>+SUM(G4:G13)</f>
        <v>39500000</v>
      </c>
    </row>
    <row r="15" spans="1:7" x14ac:dyDescent="0.25">
      <c r="A15" s="33"/>
      <c r="B15" s="33"/>
      <c r="C15" s="33" t="s">
        <v>262</v>
      </c>
      <c r="D15" s="33"/>
      <c r="E15" s="33"/>
      <c r="F15" s="33"/>
      <c r="G15" s="120">
        <f>+G14*0.19</f>
        <v>7505000</v>
      </c>
    </row>
    <row r="16" spans="1:7" x14ac:dyDescent="0.25">
      <c r="A16" s="118"/>
      <c r="B16" s="118"/>
      <c r="C16" s="118"/>
      <c r="D16" s="118"/>
      <c r="E16" s="118"/>
      <c r="F16" s="118"/>
      <c r="G16" s="119">
        <f>+G14+G15</f>
        <v>47005000</v>
      </c>
    </row>
    <row r="20" spans="1:12" hidden="1" x14ac:dyDescent="0.25"/>
    <row r="21" spans="1:12" hidden="1" x14ac:dyDescent="0.25"/>
    <row r="22" spans="1:12" hidden="1" x14ac:dyDescent="0.25">
      <c r="C22" s="130"/>
      <c r="D22" s="161">
        <v>2020</v>
      </c>
      <c r="E22" s="161"/>
      <c r="F22" s="161">
        <v>20000000</v>
      </c>
    </row>
    <row r="23" spans="1:12" hidden="1" x14ac:dyDescent="0.25">
      <c r="C23" s="162">
        <v>5.62E-2</v>
      </c>
      <c r="D23" s="161">
        <v>2021</v>
      </c>
      <c r="E23" s="161">
        <f>+F22*C23</f>
        <v>1124000</v>
      </c>
      <c r="F23" s="161">
        <f>+F22+E23</f>
        <v>21124000</v>
      </c>
    </row>
    <row r="24" spans="1:12" hidden="1" x14ac:dyDescent="0.25">
      <c r="C24" s="162">
        <v>0.13120000000000001</v>
      </c>
      <c r="D24" s="161">
        <v>2022</v>
      </c>
      <c r="E24" s="161">
        <f>+F23*C24</f>
        <v>2771468.8000000003</v>
      </c>
      <c r="F24" s="161">
        <f>+F23+E24</f>
        <v>23895468.800000001</v>
      </c>
    </row>
    <row r="25" spans="1:12" hidden="1" x14ac:dyDescent="0.25">
      <c r="C25" s="162">
        <v>9.2799999999999994E-2</v>
      </c>
      <c r="D25" s="161">
        <v>2023</v>
      </c>
      <c r="E25" s="161">
        <f>+F24*C25</f>
        <v>2217499.5046399999</v>
      </c>
      <c r="F25" s="161">
        <f t="shared" ref="F25:F27" si="1">+F24+E25</f>
        <v>26112968.304640003</v>
      </c>
    </row>
    <row r="26" spans="1:12" hidden="1" x14ac:dyDescent="0.25">
      <c r="C26" s="162">
        <v>5.1999999999999998E-2</v>
      </c>
      <c r="D26" s="161">
        <v>2024</v>
      </c>
      <c r="E26" s="161">
        <f>+F25*C26</f>
        <v>1357874.35184128</v>
      </c>
      <c r="F26" s="161">
        <f t="shared" si="1"/>
        <v>27470842.656481281</v>
      </c>
    </row>
    <row r="27" spans="1:12" hidden="1" x14ac:dyDescent="0.25">
      <c r="C27" s="162">
        <v>5.0999999999999997E-2</v>
      </c>
      <c r="D27" s="161">
        <v>2025</v>
      </c>
      <c r="E27" s="161">
        <f>+F26*C27</f>
        <v>1401012.9754805453</v>
      </c>
      <c r="F27" s="161">
        <f t="shared" si="1"/>
        <v>28871855.631961826</v>
      </c>
    </row>
    <row r="28" spans="1:12" hidden="1" x14ac:dyDescent="0.25">
      <c r="F28" s="113"/>
    </row>
    <row r="29" spans="1:12" s="169" customFormat="1" ht="13" x14ac:dyDescent="0.3">
      <c r="A29" s="178"/>
      <c r="F29" s="41"/>
      <c r="L29" s="172"/>
    </row>
    <row r="30" spans="1:12" s="169" customFormat="1" ht="13" x14ac:dyDescent="0.3">
      <c r="A30" s="178"/>
      <c r="F30" s="41"/>
      <c r="L30" s="172"/>
    </row>
    <row r="31" spans="1:12" s="169" customFormat="1" ht="13" x14ac:dyDescent="0.3">
      <c r="A31" s="178"/>
      <c r="F31" s="41"/>
    </row>
    <row r="32" spans="1:12" s="169" customFormat="1" ht="13" x14ac:dyDescent="0.3">
      <c r="A32" s="178"/>
      <c r="F32" s="41"/>
    </row>
    <row r="33" spans="1:6" s="169" customFormat="1" ht="13" x14ac:dyDescent="0.3">
      <c r="A33" s="179" t="s">
        <v>344</v>
      </c>
      <c r="F33" s="41"/>
    </row>
    <row r="34" spans="1:6" s="169" customFormat="1" ht="13" x14ac:dyDescent="0.3">
      <c r="A34" s="180" t="s">
        <v>345</v>
      </c>
      <c r="F34" s="41"/>
    </row>
    <row r="35" spans="1:6" s="169" customFormat="1" ht="13" x14ac:dyDescent="0.3">
      <c r="A35" s="180" t="s">
        <v>358</v>
      </c>
      <c r="F35" s="41"/>
    </row>
    <row r="36" spans="1:6" s="169" customFormat="1" ht="13" x14ac:dyDescent="0.3">
      <c r="A36" s="178"/>
      <c r="F36" s="41"/>
    </row>
    <row r="37" spans="1:6" s="169" customFormat="1" ht="13" x14ac:dyDescent="0.3">
      <c r="A37" s="178"/>
      <c r="F37" s="41"/>
    </row>
  </sheetData>
  <mergeCells count="1">
    <mergeCell ref="A1:G1"/>
  </mergeCells>
  <pageMargins left="0.70866141732283472" right="0.70866141732283472" top="0.74803149606299213" bottom="0.74803149606299213" header="0.31496062992125984" footer="0.31496062992125984"/>
  <pageSetup scale="63"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7B29C-481C-4020-9E94-66966D792140}">
  <dimension ref="B2:I41"/>
  <sheetViews>
    <sheetView topLeftCell="A13" workbookViewId="0">
      <selection activeCell="E41" sqref="E41"/>
    </sheetView>
  </sheetViews>
  <sheetFormatPr baseColWidth="10" defaultRowHeight="12.5" x14ac:dyDescent="0.25"/>
  <cols>
    <col min="2" max="2" width="49.7265625" customWidth="1"/>
    <col min="3" max="3" width="16.54296875" customWidth="1"/>
    <col min="4" max="4" width="12" customWidth="1"/>
    <col min="5" max="5" width="14.1796875" style="63" bestFit="1" customWidth="1"/>
    <col min="6" max="6" width="12.1796875" bestFit="1" customWidth="1"/>
    <col min="9" max="9" width="11" bestFit="1" customWidth="1"/>
  </cols>
  <sheetData>
    <row r="2" spans="2:6" ht="15" thickBot="1" x14ac:dyDescent="0.4">
      <c r="B2" s="388" t="s">
        <v>55</v>
      </c>
      <c r="C2" s="388"/>
      <c r="D2" s="388"/>
      <c r="E2" s="388"/>
      <c r="F2" s="388"/>
    </row>
    <row r="3" spans="2:6" x14ac:dyDescent="0.25">
      <c r="B3" s="64" t="s">
        <v>56</v>
      </c>
      <c r="C3" s="65"/>
      <c r="D3" s="65"/>
      <c r="E3" s="66">
        <v>1750905</v>
      </c>
      <c r="F3" s="67" t="s">
        <v>57</v>
      </c>
    </row>
    <row r="4" spans="2:6" x14ac:dyDescent="0.25">
      <c r="B4" s="68" t="s">
        <v>58</v>
      </c>
      <c r="C4" s="69"/>
      <c r="D4" s="69"/>
      <c r="E4" s="63">
        <v>249095</v>
      </c>
      <c r="F4" s="70" t="s">
        <v>59</v>
      </c>
    </row>
    <row r="5" spans="2:6" x14ac:dyDescent="0.25">
      <c r="B5" s="68" t="s">
        <v>60</v>
      </c>
      <c r="C5" s="69"/>
      <c r="D5" s="69"/>
      <c r="E5" s="63">
        <v>1750905</v>
      </c>
      <c r="F5" s="70" t="s">
        <v>61</v>
      </c>
    </row>
    <row r="6" spans="2:6" x14ac:dyDescent="0.25">
      <c r="B6" s="68" t="s">
        <v>62</v>
      </c>
      <c r="C6" s="69"/>
      <c r="D6" s="69"/>
      <c r="E6" s="63">
        <v>21010860</v>
      </c>
      <c r="F6" s="70" t="s">
        <v>63</v>
      </c>
    </row>
    <row r="7" spans="2:6" x14ac:dyDescent="0.25">
      <c r="B7" s="389" t="s">
        <v>64</v>
      </c>
      <c r="C7" s="389"/>
      <c r="D7" s="389"/>
      <c r="E7" s="63">
        <v>2989140</v>
      </c>
      <c r="F7" s="70"/>
    </row>
    <row r="8" spans="2:6" x14ac:dyDescent="0.25">
      <c r="B8" s="389" t="s">
        <v>65</v>
      </c>
      <c r="C8" s="389"/>
      <c r="D8" s="389"/>
      <c r="E8" s="63">
        <v>2989140</v>
      </c>
      <c r="F8" s="70"/>
    </row>
    <row r="9" spans="2:6" ht="13" thickBot="1" x14ac:dyDescent="0.3">
      <c r="B9" s="71" t="s">
        <v>66</v>
      </c>
      <c r="C9" s="72"/>
      <c r="D9" s="72"/>
      <c r="E9" s="73">
        <v>24000000</v>
      </c>
      <c r="F9" s="74" t="s">
        <v>67</v>
      </c>
    </row>
    <row r="10" spans="2:6" ht="14.5" x14ac:dyDescent="0.35">
      <c r="B10" s="75" t="s">
        <v>68</v>
      </c>
      <c r="C10" s="65" t="s">
        <v>69</v>
      </c>
      <c r="D10" s="76" t="s">
        <v>70</v>
      </c>
      <c r="E10" s="66"/>
      <c r="F10" s="67"/>
    </row>
    <row r="11" spans="2:6" ht="14.5" x14ac:dyDescent="0.35">
      <c r="B11" s="77" t="s">
        <v>71</v>
      </c>
      <c r="D11" s="78"/>
      <c r="F11" s="78"/>
    </row>
    <row r="12" spans="2:6" ht="14.5" x14ac:dyDescent="0.35">
      <c r="B12" s="68" t="s">
        <v>72</v>
      </c>
      <c r="D12" s="78"/>
      <c r="E12" s="79">
        <v>21010860</v>
      </c>
      <c r="F12" s="80">
        <v>1</v>
      </c>
    </row>
    <row r="13" spans="2:6" ht="25" x14ac:dyDescent="0.25">
      <c r="B13" s="68" t="s">
        <v>73</v>
      </c>
      <c r="D13" s="78"/>
      <c r="E13" s="63">
        <v>2989140</v>
      </c>
      <c r="F13" s="81">
        <v>0.14226642793298322</v>
      </c>
    </row>
    <row r="14" spans="2:6" ht="14.5" x14ac:dyDescent="0.35">
      <c r="B14" s="77" t="s">
        <v>74</v>
      </c>
      <c r="D14" s="78"/>
      <c r="F14" s="81"/>
    </row>
    <row r="15" spans="2:6" x14ac:dyDescent="0.25">
      <c r="B15" s="68" t="s">
        <v>75</v>
      </c>
      <c r="C15" t="s">
        <v>76</v>
      </c>
      <c r="D15" s="70" t="s">
        <v>77</v>
      </c>
      <c r="E15" s="63">
        <v>2400000</v>
      </c>
      <c r="F15" s="81">
        <v>0.1</v>
      </c>
    </row>
    <row r="16" spans="2:6" x14ac:dyDescent="0.25">
      <c r="B16" s="68" t="s">
        <v>78</v>
      </c>
      <c r="C16" t="s">
        <v>79</v>
      </c>
      <c r="D16" s="82">
        <v>0.12</v>
      </c>
      <c r="E16" s="63">
        <v>210108.6</v>
      </c>
      <c r="F16" s="81">
        <v>1.2E-2</v>
      </c>
    </row>
    <row r="17" spans="2:9" x14ac:dyDescent="0.25">
      <c r="B17" s="68" t="s">
        <v>80</v>
      </c>
      <c r="C17" t="s">
        <v>81</v>
      </c>
      <c r="D17" s="82">
        <v>1</v>
      </c>
      <c r="E17" s="63">
        <v>1750905</v>
      </c>
      <c r="F17" s="81">
        <v>7.2954375000000002E-2</v>
      </c>
    </row>
    <row r="18" spans="2:9" x14ac:dyDescent="0.25">
      <c r="B18" s="68" t="s">
        <v>82</v>
      </c>
      <c r="C18" t="s">
        <v>83</v>
      </c>
      <c r="D18" s="82">
        <v>0.5</v>
      </c>
      <c r="E18" s="63">
        <v>875452.5</v>
      </c>
      <c r="F18" s="81">
        <v>4.1666666666666664E-2</v>
      </c>
    </row>
    <row r="19" spans="2:9" ht="14.5" x14ac:dyDescent="0.35">
      <c r="B19" s="77" t="s">
        <v>84</v>
      </c>
      <c r="D19" s="70"/>
      <c r="F19" s="81"/>
    </row>
    <row r="20" spans="2:9" x14ac:dyDescent="0.25">
      <c r="B20" s="68" t="s">
        <v>85</v>
      </c>
      <c r="C20" t="s">
        <v>86</v>
      </c>
      <c r="D20" s="83">
        <v>0.12</v>
      </c>
      <c r="E20" s="63">
        <v>2521303.1999999997</v>
      </c>
      <c r="F20" s="81">
        <v>0.11999999999999998</v>
      </c>
    </row>
    <row r="21" spans="2:9" x14ac:dyDescent="0.25">
      <c r="B21" s="68" t="s">
        <v>87</v>
      </c>
      <c r="C21" t="s">
        <v>86</v>
      </c>
      <c r="D21" s="83">
        <v>8.5000000000000006E-2</v>
      </c>
      <c r="E21" s="63">
        <v>1785923.1</v>
      </c>
      <c r="F21" s="81">
        <v>8.5000000000000006E-2</v>
      </c>
    </row>
    <row r="22" spans="2:9" x14ac:dyDescent="0.25">
      <c r="B22" s="68" t="s">
        <v>88</v>
      </c>
      <c r="C22" t="s">
        <v>86</v>
      </c>
      <c r="D22" s="84">
        <v>6.9599999999999995E-2</v>
      </c>
      <c r="E22" s="63">
        <v>1462355.8559999999</v>
      </c>
      <c r="F22" s="81">
        <v>6.9599999999999995E-2</v>
      </c>
    </row>
    <row r="23" spans="2:9" ht="14.5" x14ac:dyDescent="0.35">
      <c r="B23" s="77" t="s">
        <v>89</v>
      </c>
      <c r="D23" s="70"/>
      <c r="F23" s="81"/>
    </row>
    <row r="24" spans="2:9" ht="25" x14ac:dyDescent="0.25">
      <c r="B24" s="68" t="s">
        <v>90</v>
      </c>
      <c r="C24" t="s">
        <v>86</v>
      </c>
      <c r="D24" s="82">
        <v>0.02</v>
      </c>
      <c r="E24" s="63">
        <v>420217.2</v>
      </c>
      <c r="F24" s="81">
        <v>0.02</v>
      </c>
    </row>
    <row r="25" spans="2:9" ht="25" x14ac:dyDescent="0.25">
      <c r="B25" s="68" t="s">
        <v>91</v>
      </c>
      <c r="C25" t="s">
        <v>86</v>
      </c>
      <c r="D25" s="82">
        <v>0.03</v>
      </c>
      <c r="E25" s="63">
        <v>630325.79999999993</v>
      </c>
      <c r="F25" s="81">
        <v>2.9999999999999995E-2</v>
      </c>
    </row>
    <row r="26" spans="2:9" ht="25" x14ac:dyDescent="0.25">
      <c r="B26" s="68" t="s">
        <v>92</v>
      </c>
      <c r="C26" t="s">
        <v>86</v>
      </c>
      <c r="D26" s="82">
        <v>0.04</v>
      </c>
      <c r="E26" s="63">
        <v>840434.4</v>
      </c>
      <c r="F26" s="81">
        <v>0.04</v>
      </c>
    </row>
    <row r="27" spans="2:9" ht="50" x14ac:dyDescent="0.25">
      <c r="B27" s="68" t="s">
        <v>93</v>
      </c>
      <c r="C27" t="s">
        <v>86</v>
      </c>
      <c r="D27" s="82"/>
      <c r="E27" s="63">
        <v>647834.85</v>
      </c>
      <c r="F27" s="81">
        <v>3.0833333333333331E-2</v>
      </c>
    </row>
    <row r="28" spans="2:9" ht="14.5" x14ac:dyDescent="0.35">
      <c r="B28" s="77" t="s">
        <v>94</v>
      </c>
      <c r="D28" s="78"/>
      <c r="F28" s="81"/>
    </row>
    <row r="29" spans="2:9" x14ac:dyDescent="0.25">
      <c r="B29" s="390" t="s">
        <v>95</v>
      </c>
      <c r="C29" s="390"/>
      <c r="D29" s="390"/>
      <c r="E29" s="63">
        <v>373780.00000000006</v>
      </c>
      <c r="F29" s="81">
        <v>1.7789847726366274E-2</v>
      </c>
    </row>
    <row r="30" spans="2:9" ht="37.5" x14ac:dyDescent="0.25">
      <c r="B30" s="68" t="s">
        <v>96</v>
      </c>
      <c r="D30" s="78"/>
      <c r="E30" s="63">
        <v>231748.00000000003</v>
      </c>
      <c r="F30" s="81">
        <v>1.1029915005858877E-2</v>
      </c>
      <c r="I30" s="85"/>
    </row>
    <row r="31" spans="2:9" x14ac:dyDescent="0.25">
      <c r="B31" s="68" t="s">
        <v>97</v>
      </c>
      <c r="C31" t="s">
        <v>98</v>
      </c>
      <c r="D31" s="78"/>
      <c r="E31" s="63">
        <v>38150388.506000005</v>
      </c>
      <c r="F31" s="81">
        <v>1.8157461667918402</v>
      </c>
    </row>
    <row r="32" spans="2:9" ht="13" thickBot="1" x14ac:dyDescent="0.3">
      <c r="B32" s="86"/>
      <c r="C32" s="87"/>
      <c r="D32" s="88"/>
      <c r="E32" s="73">
        <v>3179199.0421666671</v>
      </c>
      <c r="F32" s="89">
        <v>1.8157461667918402</v>
      </c>
    </row>
    <row r="33" spans="4:6" x14ac:dyDescent="0.25">
      <c r="F33" s="90"/>
    </row>
    <row r="34" spans="4:6" x14ac:dyDescent="0.25">
      <c r="E34" s="63">
        <v>1750905</v>
      </c>
      <c r="F34" s="90"/>
    </row>
    <row r="35" spans="4:6" x14ac:dyDescent="0.25">
      <c r="D35" t="s">
        <v>99</v>
      </c>
      <c r="E35" s="91">
        <v>58363.5</v>
      </c>
      <c r="F35" s="92">
        <v>105970.60695</v>
      </c>
    </row>
    <row r="36" spans="4:6" x14ac:dyDescent="0.25">
      <c r="D36" t="s">
        <v>100</v>
      </c>
      <c r="E36" s="91">
        <v>112951.14448972845</v>
      </c>
      <c r="F36" s="92">
        <v>180150.03181499999</v>
      </c>
    </row>
    <row r="37" spans="4:6" x14ac:dyDescent="0.25">
      <c r="E37" s="63">
        <f>+E36/E35</f>
        <v>1.9353045052083657</v>
      </c>
      <c r="F37" s="90"/>
    </row>
    <row r="38" spans="4:6" x14ac:dyDescent="0.25">
      <c r="F38" s="90"/>
    </row>
    <row r="39" spans="4:6" x14ac:dyDescent="0.25">
      <c r="F39" s="90"/>
    </row>
    <row r="40" spans="4:6" x14ac:dyDescent="0.25">
      <c r="D40" t="s">
        <v>107</v>
      </c>
      <c r="E40" s="95">
        <v>0.26950000000000002</v>
      </c>
      <c r="F40" s="90"/>
    </row>
    <row r="41" spans="4:6" x14ac:dyDescent="0.25">
      <c r="F41" s="90"/>
    </row>
  </sheetData>
  <mergeCells count="4">
    <mergeCell ref="B2:F2"/>
    <mergeCell ref="B7:D7"/>
    <mergeCell ref="B8:D8"/>
    <mergeCell ref="B29:D2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9149C-155D-4A32-9D19-7F2009D84877}">
  <sheetPr>
    <pageSetUpPr fitToPage="1"/>
  </sheetPr>
  <dimension ref="A1:J62"/>
  <sheetViews>
    <sheetView workbookViewId="0">
      <selection sqref="A1:J1"/>
    </sheetView>
  </sheetViews>
  <sheetFormatPr baseColWidth="10" defaultColWidth="11.453125" defaultRowHeight="12.5" x14ac:dyDescent="0.25"/>
  <cols>
    <col min="1" max="1" width="11.453125" style="130"/>
    <col min="2" max="2" width="128.81640625" style="130" customWidth="1"/>
    <col min="3" max="3" width="18.7265625" style="130" bestFit="1" customWidth="1"/>
    <col min="4" max="4" width="11.453125" style="130"/>
    <col min="5" max="5" width="14.26953125" style="145" bestFit="1" customWidth="1"/>
    <col min="6" max="8" width="14.1796875" style="130" bestFit="1" customWidth="1"/>
    <col min="9" max="9" width="14.26953125" style="130" bestFit="1" customWidth="1"/>
    <col min="10" max="10" width="14.453125" style="130" customWidth="1"/>
    <col min="11" max="16384" width="11.453125" style="130"/>
  </cols>
  <sheetData>
    <row r="1" spans="1:10" ht="38.25" customHeight="1" x14ac:dyDescent="0.25">
      <c r="A1" s="393" t="s">
        <v>346</v>
      </c>
      <c r="B1" s="393"/>
      <c r="C1" s="393"/>
      <c r="D1" s="393"/>
      <c r="E1" s="393"/>
      <c r="F1" s="393"/>
      <c r="G1" s="393"/>
      <c r="H1" s="393"/>
      <c r="I1" s="393"/>
      <c r="J1" s="393"/>
    </row>
    <row r="2" spans="1:10" ht="18.75" customHeight="1" x14ac:dyDescent="0.25">
      <c r="A2" s="395" t="s">
        <v>271</v>
      </c>
      <c r="B2" s="395"/>
      <c r="C2" s="395"/>
      <c r="D2" s="395"/>
      <c r="E2" s="395"/>
      <c r="F2" s="395"/>
      <c r="G2" s="395"/>
      <c r="H2" s="395"/>
      <c r="I2" s="395"/>
      <c r="J2" s="395"/>
    </row>
    <row r="3" spans="1:10" ht="19.5" x14ac:dyDescent="0.25">
      <c r="A3" s="394" t="s">
        <v>347</v>
      </c>
      <c r="B3" s="394"/>
      <c r="C3" s="394"/>
      <c r="D3" s="394"/>
      <c r="E3" s="394"/>
      <c r="F3" s="394"/>
      <c r="G3" s="394"/>
      <c r="H3" s="394"/>
      <c r="I3" s="394"/>
      <c r="J3" s="394"/>
    </row>
    <row r="4" spans="1:10" s="154" customFormat="1" ht="24" customHeight="1" x14ac:dyDescent="0.3">
      <c r="A4" s="391" t="s">
        <v>255</v>
      </c>
      <c r="B4" s="391" t="s">
        <v>322</v>
      </c>
      <c r="C4" s="392" t="s">
        <v>343</v>
      </c>
      <c r="D4" s="392"/>
      <c r="E4" s="392"/>
      <c r="F4" s="392"/>
      <c r="G4" s="391" t="s">
        <v>341</v>
      </c>
      <c r="H4" s="391"/>
      <c r="I4" s="391" t="s">
        <v>342</v>
      </c>
      <c r="J4" s="391"/>
    </row>
    <row r="5" spans="1:10" s="154" customFormat="1" ht="11.5" x14ac:dyDescent="0.3">
      <c r="A5" s="391"/>
      <c r="B5" s="391"/>
      <c r="C5" s="153" t="s">
        <v>323</v>
      </c>
      <c r="D5" s="153" t="s">
        <v>244</v>
      </c>
      <c r="E5" s="155" t="s">
        <v>340</v>
      </c>
      <c r="F5" s="153" t="s">
        <v>246</v>
      </c>
      <c r="G5" s="153" t="s">
        <v>340</v>
      </c>
      <c r="H5" s="153" t="s">
        <v>246</v>
      </c>
      <c r="I5" s="155" t="s">
        <v>324</v>
      </c>
      <c r="J5" s="153" t="s">
        <v>246</v>
      </c>
    </row>
    <row r="6" spans="1:10" s="154" customFormat="1" x14ac:dyDescent="0.3">
      <c r="A6" s="153"/>
      <c r="B6" s="157"/>
      <c r="C6" s="158"/>
      <c r="D6" s="158"/>
      <c r="E6" s="159"/>
      <c r="F6" s="138"/>
      <c r="G6" s="159"/>
      <c r="H6" s="159"/>
      <c r="I6" s="159"/>
      <c r="J6" s="159"/>
    </row>
    <row r="7" spans="1:10" x14ac:dyDescent="0.25">
      <c r="A7" s="133">
        <v>1</v>
      </c>
      <c r="B7" s="134" t="s">
        <v>273</v>
      </c>
      <c r="C7" s="135"/>
      <c r="D7" s="135"/>
      <c r="E7" s="136"/>
      <c r="F7" s="133"/>
      <c r="G7" s="133"/>
      <c r="H7" s="133"/>
      <c r="I7" s="136"/>
      <c r="J7" s="133"/>
    </row>
    <row r="8" spans="1:10" x14ac:dyDescent="0.25">
      <c r="A8" s="135" t="s">
        <v>325</v>
      </c>
      <c r="B8" s="137" t="s">
        <v>274</v>
      </c>
      <c r="C8" s="135" t="s">
        <v>275</v>
      </c>
      <c r="D8" s="136">
        <v>5</v>
      </c>
      <c r="E8" s="159">
        <f>+AVERAGE(G8,I8)</f>
        <v>3680</v>
      </c>
      <c r="F8" s="138">
        <f>+E8*D8</f>
        <v>18400</v>
      </c>
      <c r="G8" s="138">
        <v>4000</v>
      </c>
      <c r="H8" s="138">
        <f>+G8*D8</f>
        <v>20000</v>
      </c>
      <c r="I8" s="136">
        <v>3360</v>
      </c>
      <c r="J8" s="138">
        <f>+I8*D8</f>
        <v>16800</v>
      </c>
    </row>
    <row r="9" spans="1:10" x14ac:dyDescent="0.25">
      <c r="A9" s="135">
        <v>1.2</v>
      </c>
      <c r="B9" s="137" t="s">
        <v>317</v>
      </c>
      <c r="C9" s="135" t="s">
        <v>326</v>
      </c>
      <c r="D9" s="140">
        <v>1</v>
      </c>
      <c r="E9" s="159">
        <f t="shared" ref="E9:E47" si="0">+AVERAGE(G9,I9)</f>
        <v>3301165</v>
      </c>
      <c r="F9" s="138">
        <f>+E9*D9</f>
        <v>3301165</v>
      </c>
      <c r="G9" s="141">
        <v>3500000</v>
      </c>
      <c r="H9" s="138">
        <f>+G9*D9</f>
        <v>3500000</v>
      </c>
      <c r="I9" s="138">
        <v>3102330</v>
      </c>
      <c r="J9" s="138">
        <f>+I9*D9</f>
        <v>3102330</v>
      </c>
    </row>
    <row r="10" spans="1:10" x14ac:dyDescent="0.25">
      <c r="A10" s="135">
        <v>1.3</v>
      </c>
      <c r="B10" s="137" t="s">
        <v>276</v>
      </c>
      <c r="C10" s="135" t="s">
        <v>326</v>
      </c>
      <c r="D10" s="136">
        <v>1</v>
      </c>
      <c r="E10" s="159">
        <f t="shared" si="0"/>
        <v>1364775.5</v>
      </c>
      <c r="F10" s="138">
        <f>+E10*D10</f>
        <v>1364775.5</v>
      </c>
      <c r="G10" s="141">
        <v>1500000</v>
      </c>
      <c r="H10" s="138">
        <f>+G10*D10</f>
        <v>1500000</v>
      </c>
      <c r="I10" s="138">
        <v>1229551</v>
      </c>
      <c r="J10" s="138">
        <f>+I10*D10</f>
        <v>1229551</v>
      </c>
    </row>
    <row r="11" spans="1:10" x14ac:dyDescent="0.25">
      <c r="A11" s="135">
        <v>1.4</v>
      </c>
      <c r="B11" s="137" t="s">
        <v>277</v>
      </c>
      <c r="C11" s="135" t="s">
        <v>326</v>
      </c>
      <c r="D11" s="136">
        <v>1</v>
      </c>
      <c r="E11" s="159">
        <f t="shared" si="0"/>
        <v>966136.5</v>
      </c>
      <c r="F11" s="138">
        <f>+E11*D11</f>
        <v>966136.5</v>
      </c>
      <c r="G11" s="138">
        <v>1000000</v>
      </c>
      <c r="H11" s="138">
        <f>+G11*D11</f>
        <v>1000000</v>
      </c>
      <c r="I11" s="138">
        <v>932273</v>
      </c>
      <c r="J11" s="138">
        <f>+I11*D11</f>
        <v>932273</v>
      </c>
    </row>
    <row r="12" spans="1:10" x14ac:dyDescent="0.25">
      <c r="A12" s="135">
        <v>1.5</v>
      </c>
      <c r="B12" s="137" t="s">
        <v>278</v>
      </c>
      <c r="C12" s="135" t="s">
        <v>275</v>
      </c>
      <c r="D12" s="136">
        <v>5</v>
      </c>
      <c r="E12" s="159">
        <f t="shared" si="0"/>
        <v>64030.5</v>
      </c>
      <c r="F12" s="138">
        <f>+E12*D12</f>
        <v>320152.5</v>
      </c>
      <c r="G12" s="138">
        <v>70000</v>
      </c>
      <c r="H12" s="138">
        <f>+G12*D12</f>
        <v>350000</v>
      </c>
      <c r="I12" s="138">
        <v>58061</v>
      </c>
      <c r="J12" s="138">
        <f>+I12*D12</f>
        <v>290305</v>
      </c>
    </row>
    <row r="13" spans="1:10" x14ac:dyDescent="0.25">
      <c r="A13" s="133">
        <v>2</v>
      </c>
      <c r="B13" s="131" t="s">
        <v>280</v>
      </c>
      <c r="C13" s="135"/>
      <c r="D13" s="136"/>
      <c r="E13" s="159"/>
      <c r="F13" s="138"/>
      <c r="G13" s="139"/>
      <c r="H13" s="138"/>
      <c r="I13" s="138"/>
      <c r="J13" s="138"/>
    </row>
    <row r="14" spans="1:10" ht="25" x14ac:dyDescent="0.25">
      <c r="A14" s="399" t="s">
        <v>327</v>
      </c>
      <c r="B14" s="137" t="s">
        <v>281</v>
      </c>
      <c r="C14" s="399" t="s">
        <v>326</v>
      </c>
      <c r="D14" s="400">
        <v>1</v>
      </c>
      <c r="E14" s="401">
        <f t="shared" si="0"/>
        <v>25165094.5</v>
      </c>
      <c r="F14" s="396">
        <f>+E14*D14</f>
        <v>25165094.5</v>
      </c>
      <c r="G14" s="404">
        <v>27500000</v>
      </c>
      <c r="H14" s="396">
        <f>+G14*D14</f>
        <v>27500000</v>
      </c>
      <c r="I14" s="396">
        <v>22830189</v>
      </c>
      <c r="J14" s="396">
        <f>+I14*D14</f>
        <v>22830189</v>
      </c>
    </row>
    <row r="15" spans="1:10" x14ac:dyDescent="0.25">
      <c r="A15" s="399"/>
      <c r="B15" s="137" t="s">
        <v>282</v>
      </c>
      <c r="C15" s="399"/>
      <c r="D15" s="400"/>
      <c r="E15" s="402"/>
      <c r="F15" s="397"/>
      <c r="G15" s="405"/>
      <c r="H15" s="397"/>
      <c r="I15" s="397"/>
      <c r="J15" s="397"/>
    </row>
    <row r="16" spans="1:10" x14ac:dyDescent="0.25">
      <c r="A16" s="399"/>
      <c r="B16" s="137" t="s">
        <v>283</v>
      </c>
      <c r="C16" s="399"/>
      <c r="D16" s="400"/>
      <c r="E16" s="402"/>
      <c r="F16" s="397"/>
      <c r="G16" s="405"/>
      <c r="H16" s="397"/>
      <c r="I16" s="397"/>
      <c r="J16" s="397"/>
    </row>
    <row r="17" spans="1:10" x14ac:dyDescent="0.25">
      <c r="A17" s="399"/>
      <c r="B17" s="137" t="s">
        <v>284</v>
      </c>
      <c r="C17" s="399"/>
      <c r="D17" s="400"/>
      <c r="E17" s="402"/>
      <c r="F17" s="397"/>
      <c r="G17" s="405"/>
      <c r="H17" s="397"/>
      <c r="I17" s="397"/>
      <c r="J17" s="397"/>
    </row>
    <row r="18" spans="1:10" x14ac:dyDescent="0.25">
      <c r="A18" s="399"/>
      <c r="B18" s="137" t="s">
        <v>285</v>
      </c>
      <c r="C18" s="399"/>
      <c r="D18" s="400"/>
      <c r="E18" s="402"/>
      <c r="F18" s="397"/>
      <c r="G18" s="405"/>
      <c r="H18" s="397"/>
      <c r="I18" s="397"/>
      <c r="J18" s="397"/>
    </row>
    <row r="19" spans="1:10" x14ac:dyDescent="0.25">
      <c r="A19" s="399"/>
      <c r="B19" s="137" t="s">
        <v>286</v>
      </c>
      <c r="C19" s="399"/>
      <c r="D19" s="400"/>
      <c r="E19" s="402"/>
      <c r="F19" s="397"/>
      <c r="G19" s="405"/>
      <c r="H19" s="397"/>
      <c r="I19" s="397"/>
      <c r="J19" s="397"/>
    </row>
    <row r="20" spans="1:10" x14ac:dyDescent="0.25">
      <c r="A20" s="399"/>
      <c r="B20" s="137" t="s">
        <v>287</v>
      </c>
      <c r="C20" s="399"/>
      <c r="D20" s="400"/>
      <c r="E20" s="402"/>
      <c r="F20" s="397"/>
      <c r="G20" s="405"/>
      <c r="H20" s="397"/>
      <c r="I20" s="397"/>
      <c r="J20" s="397"/>
    </row>
    <row r="21" spans="1:10" x14ac:dyDescent="0.25">
      <c r="A21" s="399"/>
      <c r="B21" s="137" t="s">
        <v>288</v>
      </c>
      <c r="C21" s="399"/>
      <c r="D21" s="400"/>
      <c r="E21" s="403"/>
      <c r="F21" s="398"/>
      <c r="G21" s="405"/>
      <c r="H21" s="398"/>
      <c r="I21" s="398"/>
      <c r="J21" s="398"/>
    </row>
    <row r="22" spans="1:10" x14ac:dyDescent="0.25">
      <c r="A22" s="399">
        <v>2.2000000000000002</v>
      </c>
      <c r="B22" s="137" t="s">
        <v>289</v>
      </c>
      <c r="C22" s="399" t="s">
        <v>326</v>
      </c>
      <c r="D22" s="400">
        <v>1</v>
      </c>
      <c r="E22" s="401">
        <f t="shared" si="0"/>
        <v>5446570</v>
      </c>
      <c r="F22" s="396">
        <f>+E22*D22</f>
        <v>5446570</v>
      </c>
      <c r="G22" s="404">
        <v>5500000</v>
      </c>
      <c r="H22" s="396">
        <f>+G22*D22</f>
        <v>5500000</v>
      </c>
      <c r="I22" s="396">
        <v>5393140</v>
      </c>
      <c r="J22" s="396">
        <f>+I22*D22</f>
        <v>5393140</v>
      </c>
    </row>
    <row r="23" spans="1:10" x14ac:dyDescent="0.25">
      <c r="A23" s="399"/>
      <c r="B23" s="137" t="s">
        <v>290</v>
      </c>
      <c r="C23" s="399"/>
      <c r="D23" s="400"/>
      <c r="E23" s="402"/>
      <c r="F23" s="397"/>
      <c r="G23" s="405"/>
      <c r="H23" s="397"/>
      <c r="I23" s="397"/>
      <c r="J23" s="397"/>
    </row>
    <row r="24" spans="1:10" x14ac:dyDescent="0.25">
      <c r="A24" s="399"/>
      <c r="B24" s="137" t="s">
        <v>291</v>
      </c>
      <c r="C24" s="399"/>
      <c r="D24" s="400"/>
      <c r="E24" s="402"/>
      <c r="F24" s="397"/>
      <c r="G24" s="405"/>
      <c r="H24" s="397"/>
      <c r="I24" s="397"/>
      <c r="J24" s="397"/>
    </row>
    <row r="25" spans="1:10" x14ac:dyDescent="0.25">
      <c r="A25" s="399"/>
      <c r="B25" s="137" t="s">
        <v>292</v>
      </c>
      <c r="C25" s="399"/>
      <c r="D25" s="400"/>
      <c r="E25" s="402"/>
      <c r="F25" s="397"/>
      <c r="G25" s="405"/>
      <c r="H25" s="397"/>
      <c r="I25" s="397"/>
      <c r="J25" s="397"/>
    </row>
    <row r="26" spans="1:10" x14ac:dyDescent="0.25">
      <c r="A26" s="399"/>
      <c r="B26" s="137" t="s">
        <v>293</v>
      </c>
      <c r="C26" s="399"/>
      <c r="D26" s="400"/>
      <c r="E26" s="402"/>
      <c r="F26" s="397"/>
      <c r="G26" s="405"/>
      <c r="H26" s="397"/>
      <c r="I26" s="397"/>
      <c r="J26" s="397"/>
    </row>
    <row r="27" spans="1:10" x14ac:dyDescent="0.25">
      <c r="A27" s="399"/>
      <c r="B27" s="137" t="s">
        <v>294</v>
      </c>
      <c r="C27" s="399"/>
      <c r="D27" s="400"/>
      <c r="E27" s="402"/>
      <c r="F27" s="397"/>
      <c r="G27" s="405"/>
      <c r="H27" s="397"/>
      <c r="I27" s="397"/>
      <c r="J27" s="397"/>
    </row>
    <row r="28" spans="1:10" x14ac:dyDescent="0.25">
      <c r="A28" s="399"/>
      <c r="B28" s="137" t="s">
        <v>295</v>
      </c>
      <c r="C28" s="399"/>
      <c r="D28" s="400"/>
      <c r="E28" s="403"/>
      <c r="F28" s="398"/>
      <c r="G28" s="405"/>
      <c r="H28" s="398"/>
      <c r="I28" s="398"/>
      <c r="J28" s="398"/>
    </row>
    <row r="29" spans="1:10" x14ac:dyDescent="0.25">
      <c r="A29" s="399">
        <v>2.2999999999999998</v>
      </c>
      <c r="B29" s="137" t="s">
        <v>296</v>
      </c>
      <c r="C29" s="399" t="s">
        <v>326</v>
      </c>
      <c r="D29" s="400">
        <v>1</v>
      </c>
      <c r="E29" s="401">
        <f t="shared" si="0"/>
        <v>22932146.5</v>
      </c>
      <c r="F29" s="396">
        <f>+E29*D29</f>
        <v>22932146.5</v>
      </c>
      <c r="G29" s="404">
        <v>25000000</v>
      </c>
      <c r="H29" s="396">
        <f>+G29*D29</f>
        <v>25000000</v>
      </c>
      <c r="I29" s="396">
        <v>20864293</v>
      </c>
      <c r="J29" s="396">
        <f>+I29*D29</f>
        <v>20864293</v>
      </c>
    </row>
    <row r="30" spans="1:10" x14ac:dyDescent="0.25">
      <c r="A30" s="399"/>
      <c r="B30" s="137" t="s">
        <v>282</v>
      </c>
      <c r="C30" s="399"/>
      <c r="D30" s="400"/>
      <c r="E30" s="402"/>
      <c r="F30" s="397"/>
      <c r="G30" s="405"/>
      <c r="H30" s="397"/>
      <c r="I30" s="397"/>
      <c r="J30" s="397"/>
    </row>
    <row r="31" spans="1:10" x14ac:dyDescent="0.25">
      <c r="A31" s="399"/>
      <c r="B31" s="137" t="s">
        <v>283</v>
      </c>
      <c r="C31" s="399"/>
      <c r="D31" s="400"/>
      <c r="E31" s="402"/>
      <c r="F31" s="397"/>
      <c r="G31" s="405"/>
      <c r="H31" s="397"/>
      <c r="I31" s="397"/>
      <c r="J31" s="397"/>
    </row>
    <row r="32" spans="1:10" x14ac:dyDescent="0.25">
      <c r="A32" s="399"/>
      <c r="B32" s="137" t="s">
        <v>297</v>
      </c>
      <c r="C32" s="399"/>
      <c r="D32" s="400"/>
      <c r="E32" s="402"/>
      <c r="F32" s="397"/>
      <c r="G32" s="405"/>
      <c r="H32" s="397"/>
      <c r="I32" s="397"/>
      <c r="J32" s="397"/>
    </row>
    <row r="33" spans="1:10" x14ac:dyDescent="0.25">
      <c r="A33" s="399"/>
      <c r="B33" s="137" t="s">
        <v>298</v>
      </c>
      <c r="C33" s="399"/>
      <c r="D33" s="400"/>
      <c r="E33" s="402"/>
      <c r="F33" s="397"/>
      <c r="G33" s="405"/>
      <c r="H33" s="397"/>
      <c r="I33" s="397"/>
      <c r="J33" s="397"/>
    </row>
    <row r="34" spans="1:10" x14ac:dyDescent="0.25">
      <c r="A34" s="399"/>
      <c r="B34" s="137" t="s">
        <v>299</v>
      </c>
      <c r="C34" s="399"/>
      <c r="D34" s="400"/>
      <c r="E34" s="402"/>
      <c r="F34" s="397"/>
      <c r="G34" s="405"/>
      <c r="H34" s="397"/>
      <c r="I34" s="397"/>
      <c r="J34" s="397"/>
    </row>
    <row r="35" spans="1:10" x14ac:dyDescent="0.25">
      <c r="A35" s="399"/>
      <c r="B35" s="137" t="s">
        <v>300</v>
      </c>
      <c r="C35" s="399"/>
      <c r="D35" s="400"/>
      <c r="E35" s="402"/>
      <c r="F35" s="397"/>
      <c r="G35" s="405"/>
      <c r="H35" s="397"/>
      <c r="I35" s="397"/>
      <c r="J35" s="397"/>
    </row>
    <row r="36" spans="1:10" x14ac:dyDescent="0.25">
      <c r="A36" s="399"/>
      <c r="B36" s="137" t="s">
        <v>301</v>
      </c>
      <c r="C36" s="399"/>
      <c r="D36" s="400"/>
      <c r="E36" s="403"/>
      <c r="F36" s="398"/>
      <c r="G36" s="405"/>
      <c r="H36" s="398"/>
      <c r="I36" s="398"/>
      <c r="J36" s="398"/>
    </row>
    <row r="37" spans="1:10" x14ac:dyDescent="0.25">
      <c r="A37" s="135">
        <v>2.4</v>
      </c>
      <c r="B37" s="137" t="s">
        <v>302</v>
      </c>
      <c r="C37" s="135" t="s">
        <v>326</v>
      </c>
      <c r="D37" s="136">
        <v>1</v>
      </c>
      <c r="E37" s="152">
        <f t="shared" si="0"/>
        <v>3499551</v>
      </c>
      <c r="F37" s="138">
        <f>+E37*D37</f>
        <v>3499551</v>
      </c>
      <c r="G37" s="141">
        <v>3450000</v>
      </c>
      <c r="H37" s="138">
        <f>+G37*D37</f>
        <v>3450000</v>
      </c>
      <c r="I37" s="138">
        <v>3549102</v>
      </c>
      <c r="J37" s="138">
        <f>+I37*D37</f>
        <v>3549102</v>
      </c>
    </row>
    <row r="38" spans="1:10" x14ac:dyDescent="0.25">
      <c r="A38" s="133">
        <v>3</v>
      </c>
      <c r="B38" s="134" t="s">
        <v>304</v>
      </c>
      <c r="C38" s="139"/>
      <c r="D38" s="140"/>
      <c r="E38" s="152"/>
      <c r="F38" s="138"/>
      <c r="G38" s="142"/>
      <c r="H38" s="138"/>
      <c r="I38" s="138"/>
      <c r="J38" s="138"/>
    </row>
    <row r="39" spans="1:10" x14ac:dyDescent="0.25">
      <c r="A39" s="135" t="s">
        <v>328</v>
      </c>
      <c r="B39" s="137" t="s">
        <v>305</v>
      </c>
      <c r="C39" s="135" t="s">
        <v>275</v>
      </c>
      <c r="D39" s="136">
        <v>12</v>
      </c>
      <c r="E39" s="152">
        <f t="shared" si="0"/>
        <v>3180</v>
      </c>
      <c r="F39" s="138">
        <f>+E39*D39</f>
        <v>38160</v>
      </c>
      <c r="G39" s="138">
        <v>3000</v>
      </c>
      <c r="H39" s="138">
        <f>+G39*D39</f>
        <v>36000</v>
      </c>
      <c r="I39" s="138">
        <v>3360</v>
      </c>
      <c r="J39" s="138">
        <f>+I39*D39</f>
        <v>40320</v>
      </c>
    </row>
    <row r="40" spans="1:10" ht="25" x14ac:dyDescent="0.25">
      <c r="A40" s="135" t="s">
        <v>329</v>
      </c>
      <c r="B40" s="137" t="s">
        <v>306</v>
      </c>
      <c r="C40" s="135" t="s">
        <v>275</v>
      </c>
      <c r="D40" s="136">
        <v>12</v>
      </c>
      <c r="E40" s="152">
        <f t="shared" si="0"/>
        <v>195652.5</v>
      </c>
      <c r="F40" s="138">
        <f>+E40*D40</f>
        <v>2347830</v>
      </c>
      <c r="G40" s="141">
        <v>197500</v>
      </c>
      <c r="H40" s="138">
        <f>+G40*D40</f>
        <v>2370000</v>
      </c>
      <c r="I40" s="138">
        <v>193805</v>
      </c>
      <c r="J40" s="138">
        <f>+I40*D40</f>
        <v>2325660</v>
      </c>
    </row>
    <row r="41" spans="1:10" x14ac:dyDescent="0.25">
      <c r="A41" s="135" t="s">
        <v>330</v>
      </c>
      <c r="B41" s="137" t="s">
        <v>307</v>
      </c>
      <c r="C41" s="135" t="s">
        <v>331</v>
      </c>
      <c r="D41" s="136">
        <v>2</v>
      </c>
      <c r="E41" s="152">
        <f t="shared" si="0"/>
        <v>1007561.5</v>
      </c>
      <c r="F41" s="138">
        <f>+E41*D41</f>
        <v>2015123</v>
      </c>
      <c r="G41" s="141">
        <v>980000</v>
      </c>
      <c r="H41" s="138">
        <f>+G41*D41</f>
        <v>1960000</v>
      </c>
      <c r="I41" s="138">
        <v>1035123</v>
      </c>
      <c r="J41" s="138">
        <f>+I41*D41</f>
        <v>2070246</v>
      </c>
    </row>
    <row r="42" spans="1:10" ht="25" x14ac:dyDescent="0.25">
      <c r="A42" s="135" t="s">
        <v>332</v>
      </c>
      <c r="B42" s="137" t="s">
        <v>308</v>
      </c>
      <c r="C42" s="135" t="s">
        <v>309</v>
      </c>
      <c r="D42" s="136">
        <v>35</v>
      </c>
      <c r="E42" s="152">
        <f t="shared" si="0"/>
        <v>406052.5</v>
      </c>
      <c r="F42" s="138">
        <f>+E42*D42</f>
        <v>14211837.5</v>
      </c>
      <c r="G42" s="141">
        <v>415800</v>
      </c>
      <c r="H42" s="138">
        <f>+G42*D42</f>
        <v>14553000</v>
      </c>
      <c r="I42" s="138">
        <v>396305</v>
      </c>
      <c r="J42" s="138">
        <f>+I42*D42</f>
        <v>13870675</v>
      </c>
    </row>
    <row r="43" spans="1:10" ht="37.5" x14ac:dyDescent="0.25">
      <c r="A43" s="135" t="s">
        <v>333</v>
      </c>
      <c r="B43" s="137" t="s">
        <v>310</v>
      </c>
      <c r="C43" s="135" t="s">
        <v>334</v>
      </c>
      <c r="D43" s="136">
        <v>1</v>
      </c>
      <c r="E43" s="152">
        <f t="shared" si="0"/>
        <v>9811071.5</v>
      </c>
      <c r="F43" s="138">
        <f>+E43*D43</f>
        <v>9811071.5</v>
      </c>
      <c r="G43" s="141">
        <v>10000000</v>
      </c>
      <c r="H43" s="138">
        <f>+G43*D43</f>
        <v>10000000</v>
      </c>
      <c r="I43" s="138">
        <v>9622143</v>
      </c>
      <c r="J43" s="138">
        <f>+I43*D43</f>
        <v>9622143</v>
      </c>
    </row>
    <row r="44" spans="1:10" x14ac:dyDescent="0.25">
      <c r="A44" s="133">
        <v>4</v>
      </c>
      <c r="B44" s="142" t="s">
        <v>312</v>
      </c>
      <c r="C44" s="135"/>
      <c r="D44" s="136"/>
      <c r="E44" s="152"/>
      <c r="F44" s="138"/>
      <c r="G44" s="139"/>
      <c r="H44" s="138"/>
      <c r="I44" s="138"/>
      <c r="J44" s="138"/>
    </row>
    <row r="45" spans="1:10" ht="25" x14ac:dyDescent="0.25">
      <c r="A45" s="135">
        <v>4.0999999999999996</v>
      </c>
      <c r="B45" s="137" t="s">
        <v>313</v>
      </c>
      <c r="C45" s="135" t="s">
        <v>326</v>
      </c>
      <c r="D45" s="136">
        <v>1</v>
      </c>
      <c r="E45" s="152">
        <f t="shared" si="0"/>
        <v>3025000</v>
      </c>
      <c r="F45" s="138">
        <f>+E45*D45</f>
        <v>3025000</v>
      </c>
      <c r="G45" s="141">
        <v>3250000</v>
      </c>
      <c r="H45" s="138">
        <f>+G45*D45</f>
        <v>3250000</v>
      </c>
      <c r="I45" s="138">
        <v>2800000</v>
      </c>
      <c r="J45" s="138">
        <f>+I45*D45</f>
        <v>2800000</v>
      </c>
    </row>
    <row r="46" spans="1:10" x14ac:dyDescent="0.25">
      <c r="A46" s="143">
        <v>4.2</v>
      </c>
      <c r="B46" s="137" t="s">
        <v>314</v>
      </c>
      <c r="C46" s="135" t="s">
        <v>326</v>
      </c>
      <c r="D46" s="136">
        <v>1</v>
      </c>
      <c r="E46" s="152">
        <f t="shared" si="0"/>
        <v>4257500</v>
      </c>
      <c r="F46" s="138">
        <f>+E46*D46</f>
        <v>4257500</v>
      </c>
      <c r="G46" s="141">
        <v>4350000</v>
      </c>
      <c r="H46" s="138">
        <f>+G46*D46</f>
        <v>4350000</v>
      </c>
      <c r="I46" s="138">
        <v>4165000</v>
      </c>
      <c r="J46" s="138">
        <f>+I46*D46</f>
        <v>4165000</v>
      </c>
    </row>
    <row r="47" spans="1:10" x14ac:dyDescent="0.25">
      <c r="A47" s="143">
        <v>4.3</v>
      </c>
      <c r="B47" s="137" t="s">
        <v>315</v>
      </c>
      <c r="C47" s="135" t="s">
        <v>326</v>
      </c>
      <c r="D47" s="136">
        <v>1</v>
      </c>
      <c r="E47" s="152">
        <f t="shared" si="0"/>
        <v>4735148</v>
      </c>
      <c r="F47" s="138">
        <f>+E47*D47</f>
        <v>4735148</v>
      </c>
      <c r="G47" s="141">
        <v>5020000</v>
      </c>
      <c r="H47" s="138">
        <f>+G47*D47</f>
        <v>5020000</v>
      </c>
      <c r="I47" s="138">
        <v>4450296</v>
      </c>
      <c r="J47" s="138">
        <f>+I47*D47</f>
        <v>4450296</v>
      </c>
    </row>
    <row r="48" spans="1:10" s="154" customFormat="1" x14ac:dyDescent="0.3">
      <c r="A48" s="153">
        <v>5</v>
      </c>
      <c r="B48" s="134" t="s">
        <v>354</v>
      </c>
      <c r="C48" s="158"/>
      <c r="D48" s="158"/>
      <c r="E48" s="159"/>
      <c r="F48" s="138"/>
      <c r="G48" s="159"/>
      <c r="H48" s="159"/>
      <c r="I48" s="159"/>
      <c r="J48" s="159"/>
    </row>
    <row r="49" spans="1:10" s="154" customFormat="1" x14ac:dyDescent="0.3">
      <c r="A49" s="158">
        <v>5.0999999999999996</v>
      </c>
      <c r="B49" s="137" t="s">
        <v>355</v>
      </c>
      <c r="C49" s="158" t="s">
        <v>323</v>
      </c>
      <c r="D49" s="158">
        <v>1</v>
      </c>
      <c r="E49" s="159">
        <f t="shared" ref="E49:E50" si="1">+AVERAGE(G49,I49)</f>
        <v>52500000</v>
      </c>
      <c r="F49" s="138">
        <f t="shared" ref="F49:F50" si="2">+E49*D49</f>
        <v>52500000</v>
      </c>
      <c r="G49" s="159">
        <f>12500*4000*1.05</f>
        <v>52500000</v>
      </c>
      <c r="H49" s="159">
        <f>+G49*D49</f>
        <v>52500000</v>
      </c>
      <c r="I49" s="159">
        <f>12500*4000*1.05</f>
        <v>52500000</v>
      </c>
      <c r="J49" s="159">
        <f>+I49*D49</f>
        <v>52500000</v>
      </c>
    </row>
    <row r="50" spans="1:10" s="154" customFormat="1" ht="42.75" customHeight="1" x14ac:dyDescent="0.3">
      <c r="A50" s="158">
        <v>5.2</v>
      </c>
      <c r="B50" s="137" t="s">
        <v>356</v>
      </c>
      <c r="C50" s="158" t="s">
        <v>323</v>
      </c>
      <c r="D50" s="158">
        <v>1</v>
      </c>
      <c r="E50" s="159">
        <f t="shared" si="1"/>
        <v>16500000</v>
      </c>
      <c r="F50" s="138">
        <f t="shared" si="2"/>
        <v>16500000</v>
      </c>
      <c r="G50" s="159">
        <v>18000000</v>
      </c>
      <c r="H50" s="159">
        <f>+G50*D50</f>
        <v>18000000</v>
      </c>
      <c r="I50" s="159">
        <v>15000000</v>
      </c>
      <c r="J50" s="159">
        <f>+I50*D50</f>
        <v>15000000</v>
      </c>
    </row>
    <row r="51" spans="1:10" ht="15" x14ac:dyDescent="0.25">
      <c r="A51" s="408" t="s">
        <v>335</v>
      </c>
      <c r="B51" s="409"/>
      <c r="C51" s="139"/>
      <c r="D51" s="140"/>
      <c r="E51" s="138"/>
      <c r="F51" s="144">
        <f>+SUM(F6:F50)</f>
        <v>172455661.5</v>
      </c>
      <c r="G51" s="144"/>
      <c r="H51" s="144">
        <f>+SUM(H6:H50)</f>
        <v>179859000</v>
      </c>
      <c r="I51" s="138"/>
      <c r="J51" s="144">
        <f>+SUM(J6:J50)</f>
        <v>165052323</v>
      </c>
    </row>
    <row r="52" spans="1:10" ht="16" x14ac:dyDescent="0.25">
      <c r="A52" s="406" t="s">
        <v>336</v>
      </c>
      <c r="B52" s="407"/>
      <c r="C52" s="147"/>
      <c r="D52" s="150">
        <v>0.05</v>
      </c>
      <c r="E52" s="148"/>
      <c r="F52" s="141">
        <f>+F51*D52</f>
        <v>8622783.0750000011</v>
      </c>
      <c r="G52" s="151">
        <v>0.05</v>
      </c>
      <c r="H52" s="141">
        <f>+H51*G52</f>
        <v>8992950</v>
      </c>
      <c r="I52" s="150">
        <v>0.05</v>
      </c>
      <c r="J52" s="141">
        <f>+J51*I52</f>
        <v>8252616.1500000004</v>
      </c>
    </row>
    <row r="53" spans="1:10" x14ac:dyDescent="0.25">
      <c r="A53" s="406" t="s">
        <v>337</v>
      </c>
      <c r="B53" s="407"/>
      <c r="C53" s="132"/>
      <c r="D53" s="150">
        <v>0.03</v>
      </c>
      <c r="E53" s="149"/>
      <c r="F53" s="141">
        <f>+F51*D53</f>
        <v>5173669.8449999997</v>
      </c>
      <c r="G53" s="151">
        <v>0.03</v>
      </c>
      <c r="H53" s="141">
        <f>+H51*G53</f>
        <v>5395770</v>
      </c>
      <c r="I53" s="150">
        <v>0.03</v>
      </c>
      <c r="J53" s="141">
        <f>+J51*I53</f>
        <v>4951569.6899999995</v>
      </c>
    </row>
    <row r="54" spans="1:10" x14ac:dyDescent="0.25">
      <c r="A54" s="406" t="s">
        <v>338</v>
      </c>
      <c r="B54" s="407"/>
      <c r="C54" s="132"/>
      <c r="D54" s="150">
        <v>0.04</v>
      </c>
      <c r="E54" s="149"/>
      <c r="F54" s="141">
        <f>+F51*D54</f>
        <v>6898226.46</v>
      </c>
      <c r="G54" s="151">
        <v>0.04</v>
      </c>
      <c r="H54" s="141">
        <f>+H51*G54</f>
        <v>7194360</v>
      </c>
      <c r="I54" s="150">
        <v>0.04</v>
      </c>
      <c r="J54" s="141">
        <f>+J51*I54</f>
        <v>6602092.9199999999</v>
      </c>
    </row>
    <row r="55" spans="1:10" x14ac:dyDescent="0.25">
      <c r="A55" s="406" t="s">
        <v>248</v>
      </c>
      <c r="B55" s="407"/>
      <c r="C55" s="132"/>
      <c r="D55" s="150">
        <v>0.19</v>
      </c>
      <c r="E55" s="149"/>
      <c r="F55" s="141">
        <f>+F54*D55</f>
        <v>1310663.0274</v>
      </c>
      <c r="G55" s="151">
        <v>0.19</v>
      </c>
      <c r="H55" s="141">
        <f>+H54*G55</f>
        <v>1366928.4</v>
      </c>
      <c r="I55" s="150">
        <v>0.19</v>
      </c>
      <c r="J55" s="141">
        <f>+J54*I55</f>
        <v>1254397.6547999999</v>
      </c>
    </row>
    <row r="56" spans="1:10" ht="15" x14ac:dyDescent="0.25">
      <c r="A56" s="408" t="s">
        <v>339</v>
      </c>
      <c r="B56" s="409"/>
      <c r="C56" s="132"/>
      <c r="D56" s="132"/>
      <c r="E56" s="159"/>
      <c r="F56" s="144">
        <f>+SUM(F51:F55)</f>
        <v>194461003.90739998</v>
      </c>
      <c r="G56" s="144"/>
      <c r="H56" s="144">
        <f>+SUM(H51:H55)</f>
        <v>202809008.40000001</v>
      </c>
      <c r="I56" s="149"/>
      <c r="J56" s="144">
        <f>+SUM(J51:J55)</f>
        <v>186112999.41479999</v>
      </c>
    </row>
    <row r="57" spans="1:10" x14ac:dyDescent="0.25">
      <c r="E57" s="166"/>
    </row>
    <row r="58" spans="1:10" x14ac:dyDescent="0.25">
      <c r="F58" s="165"/>
    </row>
    <row r="59" spans="1:10" ht="15.5" x14ac:dyDescent="0.35">
      <c r="C59" s="163"/>
    </row>
    <row r="60" spans="1:10" x14ac:dyDescent="0.25">
      <c r="C60" s="145"/>
    </row>
    <row r="61" spans="1:10" x14ac:dyDescent="0.25">
      <c r="A61" s="146" t="s">
        <v>344</v>
      </c>
      <c r="C61" s="145"/>
      <c r="F61" s="165"/>
    </row>
    <row r="62" spans="1:10" x14ac:dyDescent="0.25">
      <c r="A62" s="130" t="s">
        <v>345</v>
      </c>
      <c r="C62" s="164"/>
    </row>
  </sheetData>
  <mergeCells count="41">
    <mergeCell ref="A29:A36"/>
    <mergeCell ref="C29:C36"/>
    <mergeCell ref="D29:D36"/>
    <mergeCell ref="E29:E36"/>
    <mergeCell ref="F29:F36"/>
    <mergeCell ref="A53:B53"/>
    <mergeCell ref="A54:B54"/>
    <mergeCell ref="A55:B55"/>
    <mergeCell ref="A56:B56"/>
    <mergeCell ref="A51:B51"/>
    <mergeCell ref="A52:B52"/>
    <mergeCell ref="I29:I36"/>
    <mergeCell ref="J29:J36"/>
    <mergeCell ref="G14:G21"/>
    <mergeCell ref="G22:G28"/>
    <mergeCell ref="G29:G36"/>
    <mergeCell ref="H14:H21"/>
    <mergeCell ref="H22:H28"/>
    <mergeCell ref="I14:I21"/>
    <mergeCell ref="H29:H36"/>
    <mergeCell ref="A1:J1"/>
    <mergeCell ref="A3:J3"/>
    <mergeCell ref="A2:J2"/>
    <mergeCell ref="J14:J21"/>
    <mergeCell ref="I22:I28"/>
    <mergeCell ref="J22:J28"/>
    <mergeCell ref="A14:A21"/>
    <mergeCell ref="C14:C21"/>
    <mergeCell ref="D14:D21"/>
    <mergeCell ref="E14:E21"/>
    <mergeCell ref="F14:F21"/>
    <mergeCell ref="A22:A28"/>
    <mergeCell ref="C22:C28"/>
    <mergeCell ref="D22:D28"/>
    <mergeCell ref="E22:E28"/>
    <mergeCell ref="F22:F28"/>
    <mergeCell ref="G4:H4"/>
    <mergeCell ref="I4:J4"/>
    <mergeCell ref="A4:A5"/>
    <mergeCell ref="B4:B5"/>
    <mergeCell ref="C4:F4"/>
  </mergeCells>
  <pageMargins left="0.70866141732283472" right="0.70866141732283472" top="0.74803149606299213" bottom="0.74803149606299213" header="0.31496062992125984" footer="0.31496062992125984"/>
  <pageSetup scale="4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OFERTA ECONOMICA</vt:lpstr>
      <vt:lpstr>6- APU</vt:lpstr>
      <vt:lpstr>CONSULTORIA REDISEÑO</vt:lpstr>
      <vt:lpstr>CARGA PRESTACIONAL</vt:lpstr>
      <vt:lpstr>ESTUDIO DE MERCADO ELECTROLINER</vt:lpstr>
      <vt:lpstr>'6- APU'!Área_de_impresión</vt:lpstr>
      <vt:lpstr>'OFERTA ECONOMICA'!Área_de_impresión</vt:lpstr>
      <vt:lpstr>'OFERTA ECONOMICA'!Títulos_a_imprimir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Brayam Steven Lopez Ramirez</dc:creator>
  <cp:lastModifiedBy>Angie Daniela Reyes Taborda</cp:lastModifiedBy>
  <cp:lastPrinted>2026-03-12T17:12:18Z</cp:lastPrinted>
  <dcterms:created xsi:type="dcterms:W3CDTF">2018-05-18T14:53:03Z</dcterms:created>
  <dcterms:modified xsi:type="dcterms:W3CDTF">2026-09-10T20:53:11Z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2026-04-28T14:46:01Z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c2aeebc9-c0ce-447d-84e4-2a1bcff0fcaf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