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us\Pictures\Adquisición de Colchonetas SAJ\"/>
    </mc:Choice>
  </mc:AlternateContent>
  <bookViews>
    <workbookView xWindow="0" yWindow="0" windowWidth="12624" windowHeight="8016" firstSheet="7" activeTab="7"/>
  </bookViews>
  <sheets>
    <sheet name="ANDRES FELIPE" sheetId="1" state="hidden" r:id="rId1"/>
    <sheet name="CON HISTORICO" sheetId="2" state="hidden" r:id="rId2"/>
    <sheet name="IPC PARA INDEXAR" sheetId="4" state="hidden" r:id="rId3"/>
    <sheet name="HISTORICO CON ALRAMEC" sheetId="6" r:id="rId4"/>
    <sheet name="HISTORICO SIN ALRAMEC " sheetId="7" r:id="rId5"/>
    <sheet name="SOLO HISTORI" sheetId="10" r:id="rId6"/>
    <sheet name="HISTORICO SIN ALRAMEC UNITARIOS" sheetId="11" r:id="rId7"/>
    <sheet name="RESUMEN ESTUDIO DE MERCADO" sheetId="12" r:id="rId8"/>
    <sheet name="HISTORICOSS" sheetId="8" state="hidden" r:id="rId9"/>
    <sheet name="CORREOS COTIZ" sheetId="9" state="hidden" r:id="rId10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16" i="12" l="1"/>
  <c r="I6" i="7"/>
  <c r="I7" i="7"/>
  <c r="I8" i="7"/>
  <c r="I9" i="7"/>
  <c r="I10" i="7"/>
  <c r="I11" i="7"/>
  <c r="I12" i="7"/>
  <c r="I13" i="7"/>
  <c r="I14" i="7"/>
  <c r="I15" i="7"/>
  <c r="J15" i="7"/>
  <c r="J14" i="7"/>
  <c r="J13" i="7"/>
  <c r="J12" i="7"/>
  <c r="J11" i="7"/>
  <c r="J10" i="7"/>
  <c r="J9" i="7"/>
  <c r="J8" i="7"/>
  <c r="J7" i="7"/>
  <c r="J6" i="7"/>
  <c r="N16" i="12"/>
  <c r="N7" i="12"/>
  <c r="N8" i="12"/>
  <c r="N9" i="12"/>
  <c r="N10" i="12"/>
  <c r="N11" i="12"/>
  <c r="N12" i="12"/>
  <c r="N13" i="12"/>
  <c r="N14" i="12"/>
  <c r="N15" i="12"/>
  <c r="N6" i="12"/>
  <c r="K13" i="6"/>
  <c r="J13" i="6"/>
  <c r="K12" i="6"/>
  <c r="J12" i="6"/>
  <c r="K11" i="6"/>
  <c r="J11" i="6"/>
  <c r="K10" i="6"/>
  <c r="J10" i="6"/>
  <c r="K6" i="6"/>
  <c r="J6" i="6"/>
  <c r="H15" i="6"/>
  <c r="Q16" i="12"/>
  <c r="G16" i="12" l="1"/>
  <c r="F16" i="12"/>
  <c r="I15" i="12"/>
  <c r="K15" i="12" s="1"/>
  <c r="K14" i="12"/>
  <c r="J14" i="12"/>
  <c r="L14" i="12" s="1"/>
  <c r="M14" i="12" s="1"/>
  <c r="K13" i="12"/>
  <c r="J13" i="12"/>
  <c r="L13" i="12" s="1"/>
  <c r="M13" i="12" s="1"/>
  <c r="K12" i="12"/>
  <c r="J12" i="12"/>
  <c r="L12" i="12" s="1"/>
  <c r="M12" i="12" s="1"/>
  <c r="K11" i="12"/>
  <c r="J11" i="12"/>
  <c r="L11" i="12" s="1"/>
  <c r="M11" i="12" s="1"/>
  <c r="I10" i="12"/>
  <c r="K10" i="12" s="1"/>
  <c r="I8" i="12"/>
  <c r="K8" i="12" s="1"/>
  <c r="K7" i="12"/>
  <c r="J7" i="12"/>
  <c r="L7" i="12" s="1"/>
  <c r="M7" i="12" s="1"/>
  <c r="I6" i="12"/>
  <c r="K6" i="12" s="1"/>
  <c r="I1" i="12"/>
  <c r="I9" i="12" s="1"/>
  <c r="J9" i="12" l="1"/>
  <c r="L9" i="12" s="1"/>
  <c r="M9" i="12" s="1"/>
  <c r="K9" i="12"/>
  <c r="K16" i="12" s="1"/>
  <c r="J15" i="12"/>
  <c r="L15" i="12" s="1"/>
  <c r="M15" i="12" s="1"/>
  <c r="J10" i="12"/>
  <c r="L10" i="12" s="1"/>
  <c r="M10" i="12" s="1"/>
  <c r="J8" i="12"/>
  <c r="L8" i="12" s="1"/>
  <c r="M8" i="12" s="1"/>
  <c r="I16" i="12"/>
  <c r="J6" i="12"/>
  <c r="F15" i="11"/>
  <c r="E15" i="11"/>
  <c r="I13" i="11"/>
  <c r="H13" i="11"/>
  <c r="I12" i="11"/>
  <c r="H12" i="11"/>
  <c r="I11" i="11"/>
  <c r="H11" i="11"/>
  <c r="I10" i="11"/>
  <c r="H10" i="11"/>
  <c r="G9" i="11"/>
  <c r="I9" i="11" s="1"/>
  <c r="I6" i="11"/>
  <c r="H6" i="11"/>
  <c r="G1" i="11"/>
  <c r="G5" i="11" s="1"/>
  <c r="L6" i="12" l="1"/>
  <c r="J16" i="12"/>
  <c r="I5" i="11"/>
  <c r="H5" i="11"/>
  <c r="G8" i="11"/>
  <c r="G14" i="11"/>
  <c r="H9" i="11"/>
  <c r="G7" i="11"/>
  <c r="G15" i="11" s="1"/>
  <c r="M6" i="12" l="1"/>
  <c r="M16" i="12" s="1"/>
  <c r="L16" i="12"/>
  <c r="I7" i="11"/>
  <c r="H7" i="11"/>
  <c r="H14" i="11"/>
  <c r="I14" i="11"/>
  <c r="H8" i="11"/>
  <c r="I8" i="11"/>
  <c r="H15" i="11"/>
  <c r="I15" i="11" l="1"/>
  <c r="F1" i="10" l="1"/>
  <c r="F14" i="10"/>
  <c r="F7" i="10" l="1"/>
  <c r="F9" i="10"/>
  <c r="F8" i="10"/>
  <c r="F5" i="10"/>
  <c r="F15" i="10" l="1"/>
  <c r="H1" i="7" l="1"/>
  <c r="I1" i="6"/>
  <c r="Y26" i="4"/>
  <c r="Y27" i="4"/>
  <c r="I1" i="8" s="1"/>
  <c r="I6" i="8" s="1"/>
  <c r="V26" i="4"/>
  <c r="W26" i="4"/>
  <c r="X26" i="4"/>
  <c r="G16" i="8"/>
  <c r="F16" i="8"/>
  <c r="K14" i="8"/>
  <c r="J14" i="8"/>
  <c r="L14" i="8" s="1"/>
  <c r="M14" i="8" s="1"/>
  <c r="K13" i="8"/>
  <c r="J13" i="8"/>
  <c r="L13" i="8" s="1"/>
  <c r="M13" i="8" s="1"/>
  <c r="K12" i="8"/>
  <c r="J12" i="8"/>
  <c r="L12" i="8" s="1"/>
  <c r="M12" i="8" s="1"/>
  <c r="K11" i="8"/>
  <c r="J11" i="8"/>
  <c r="L11" i="8" s="1"/>
  <c r="M11" i="8" s="1"/>
  <c r="K7" i="8"/>
  <c r="J7" i="8"/>
  <c r="L7" i="8" s="1"/>
  <c r="M7" i="8" s="1"/>
  <c r="H1" i="8"/>
  <c r="H15" i="8" s="1"/>
  <c r="H10" i="8" l="1"/>
  <c r="K10" i="8" s="1"/>
  <c r="H8" i="8"/>
  <c r="K15" i="8"/>
  <c r="J15" i="8"/>
  <c r="L15" i="8" s="1"/>
  <c r="M15" i="8" s="1"/>
  <c r="J10" i="8"/>
  <c r="L10" i="8" s="1"/>
  <c r="M10" i="8" s="1"/>
  <c r="H6" i="8"/>
  <c r="J6" i="8" s="1"/>
  <c r="H9" i="8"/>
  <c r="K8" i="8" l="1"/>
  <c r="J8" i="8"/>
  <c r="L8" i="8" s="1"/>
  <c r="M8" i="8" s="1"/>
  <c r="K6" i="8"/>
  <c r="H16" i="8"/>
  <c r="K9" i="8"/>
  <c r="J9" i="8"/>
  <c r="L9" i="8" s="1"/>
  <c r="M9" i="8" s="1"/>
  <c r="L6" i="8" l="1"/>
  <c r="J16" i="8"/>
  <c r="K16" i="8"/>
  <c r="M6" i="8" l="1"/>
  <c r="M16" i="8" s="1"/>
  <c r="M19" i="8" s="1"/>
  <c r="L16" i="8"/>
  <c r="G16" i="7" l="1"/>
  <c r="F16" i="7"/>
  <c r="K14" i="7"/>
  <c r="L14" i="7" s="1"/>
  <c r="K13" i="7"/>
  <c r="L13" i="7" s="1"/>
  <c r="K12" i="7"/>
  <c r="L12" i="7" s="1"/>
  <c r="K11" i="7"/>
  <c r="L11" i="7" s="1"/>
  <c r="H10" i="7"/>
  <c r="K10" i="7" s="1"/>
  <c r="L10" i="7" s="1"/>
  <c r="K7" i="7"/>
  <c r="L7" i="7" s="1"/>
  <c r="H6" i="7"/>
  <c r="H15" i="7" l="1"/>
  <c r="K15" i="7" s="1"/>
  <c r="L15" i="7" s="1"/>
  <c r="H8" i="7"/>
  <c r="K8" i="7"/>
  <c r="L8" i="7" s="1"/>
  <c r="H9" i="7"/>
  <c r="K9" i="7" l="1"/>
  <c r="L9" i="7" s="1"/>
  <c r="J16" i="7"/>
  <c r="H16" i="7"/>
  <c r="K6" i="7"/>
  <c r="I16" i="7"/>
  <c r="G15" i="6"/>
  <c r="F15" i="6"/>
  <c r="L13" i="6"/>
  <c r="L12" i="6"/>
  <c r="L10" i="6"/>
  <c r="L6" i="6"/>
  <c r="I14" i="6"/>
  <c r="J14" i="6" l="1"/>
  <c r="K14" i="6"/>
  <c r="K16" i="7"/>
  <c r="L6" i="7"/>
  <c r="L16" i="7" s="1"/>
  <c r="L19" i="7" s="1"/>
  <c r="L20" i="7" s="1"/>
  <c r="L11" i="6"/>
  <c r="M11" i="6" s="1"/>
  <c r="M10" i="6"/>
  <c r="I5" i="6"/>
  <c r="I9" i="6"/>
  <c r="I8" i="6"/>
  <c r="I7" i="6"/>
  <c r="M6" i="6"/>
  <c r="M13" i="6"/>
  <c r="M12" i="6"/>
  <c r="K7" i="6" l="1"/>
  <c r="J7" i="6"/>
  <c r="L7" i="6" s="1"/>
  <c r="K8" i="6"/>
  <c r="J8" i="6"/>
  <c r="K9" i="6"/>
  <c r="J9" i="6"/>
  <c r="K5" i="6"/>
  <c r="J5" i="6"/>
  <c r="L8" i="6"/>
  <c r="L9" i="6"/>
  <c r="L14" i="6"/>
  <c r="I15" i="6"/>
  <c r="L5" i="6"/>
  <c r="M8" i="6"/>
  <c r="M7" i="6"/>
  <c r="L11" i="2"/>
  <c r="L14" i="2"/>
  <c r="K14" i="2"/>
  <c r="K11" i="2"/>
  <c r="O13" i="2"/>
  <c r="O12" i="2"/>
  <c r="O7" i="2"/>
  <c r="U15" i="1"/>
  <c r="U14" i="1"/>
  <c r="U13" i="1"/>
  <c r="U12" i="1"/>
  <c r="U11" i="1"/>
  <c r="U10" i="1"/>
  <c r="U9" i="1"/>
  <c r="U8" i="1"/>
  <c r="U7" i="1"/>
  <c r="U6" i="1"/>
  <c r="U5" i="1"/>
  <c r="M13" i="2"/>
  <c r="S5" i="1"/>
  <c r="R5" i="1"/>
  <c r="L13" i="2"/>
  <c r="L12" i="2"/>
  <c r="L7" i="2"/>
  <c r="K13" i="2"/>
  <c r="N13" i="2" s="1"/>
  <c r="K12" i="2"/>
  <c r="M12" i="2" s="1"/>
  <c r="K7" i="2"/>
  <c r="M7" i="2" s="1"/>
  <c r="L6" i="2"/>
  <c r="Q14" i="1"/>
  <c r="Q13" i="1"/>
  <c r="Q12" i="1"/>
  <c r="Q11" i="1"/>
  <c r="Q10" i="1"/>
  <c r="Q9" i="1"/>
  <c r="Q8" i="1"/>
  <c r="Q7" i="1"/>
  <c r="Q6" i="1"/>
  <c r="Q5" i="1"/>
  <c r="P14" i="1"/>
  <c r="P13" i="1"/>
  <c r="P12" i="1"/>
  <c r="P11" i="1"/>
  <c r="P10" i="1"/>
  <c r="P9" i="1"/>
  <c r="P8" i="1"/>
  <c r="P7" i="1"/>
  <c r="P6" i="1"/>
  <c r="P5" i="1"/>
  <c r="I6" i="2"/>
  <c r="K6" i="2" s="1"/>
  <c r="T15" i="2"/>
  <c r="T14" i="2"/>
  <c r="T13" i="2"/>
  <c r="T12" i="2"/>
  <c r="T11" i="2"/>
  <c r="T10" i="2"/>
  <c r="T9" i="2"/>
  <c r="T8" i="2"/>
  <c r="T7" i="2"/>
  <c r="T6" i="2"/>
  <c r="I1" i="2"/>
  <c r="I12" i="2" s="1"/>
  <c r="I13" i="2" l="1"/>
  <c r="I9" i="2"/>
  <c r="I15" i="2"/>
  <c r="L15" i="2" s="1"/>
  <c r="I7" i="2"/>
  <c r="I8" i="2"/>
  <c r="K8" i="2" s="1"/>
  <c r="I10" i="2"/>
  <c r="L10" i="2" s="1"/>
  <c r="K15" i="6"/>
  <c r="M14" i="6"/>
  <c r="J15" i="6"/>
  <c r="M9" i="6"/>
  <c r="N7" i="2"/>
  <c r="N12" i="2"/>
  <c r="I16" i="2" l="1"/>
  <c r="L8" i="2"/>
  <c r="K9" i="2"/>
  <c r="L9" i="2"/>
  <c r="M8" i="2"/>
  <c r="N8" i="2"/>
  <c r="O8" i="2" s="1"/>
  <c r="K15" i="2"/>
  <c r="K10" i="2"/>
  <c r="K16" i="2" s="1"/>
  <c r="M9" i="2" l="1"/>
  <c r="N9" i="2" s="1"/>
  <c r="O9" i="2" s="1"/>
  <c r="L16" i="2"/>
  <c r="L15" i="6"/>
  <c r="M5" i="6"/>
  <c r="M15" i="6" s="1"/>
  <c r="M11" i="2"/>
  <c r="N11" i="2"/>
  <c r="M14" i="2"/>
  <c r="N14" i="2" s="1"/>
  <c r="O14" i="2" s="1"/>
  <c r="M15" i="2"/>
  <c r="N15" i="2" s="1"/>
  <c r="O15" i="2" s="1"/>
  <c r="M6" i="2"/>
  <c r="N6" i="2" s="1"/>
  <c r="O6" i="2" s="1"/>
  <c r="M10" i="2"/>
  <c r="N10" i="2" s="1"/>
  <c r="O10" i="2" s="1"/>
  <c r="P15" i="2"/>
  <c r="P14" i="2"/>
  <c r="Q14" i="2" s="1"/>
  <c r="P13" i="2"/>
  <c r="Q13" i="2" s="1"/>
  <c r="P12" i="2"/>
  <c r="Q12" i="2" s="1"/>
  <c r="P11" i="2"/>
  <c r="Q11" i="2" s="1"/>
  <c r="P10" i="2"/>
  <c r="Q10" i="2" s="1"/>
  <c r="P9" i="2"/>
  <c r="Q9" i="2" s="1"/>
  <c r="P8" i="2"/>
  <c r="Q8" i="2" s="1"/>
  <c r="P7" i="2"/>
  <c r="Q7" i="2" s="1"/>
  <c r="P6" i="2"/>
  <c r="Q6" i="2" s="1"/>
  <c r="N14" i="1"/>
  <c r="O14" i="1" s="1"/>
  <c r="N13" i="1"/>
  <c r="O13" i="1" s="1"/>
  <c r="N12" i="1"/>
  <c r="O12" i="1" s="1"/>
  <c r="N11" i="1"/>
  <c r="O11" i="1" s="1"/>
  <c r="N10" i="1"/>
  <c r="O10" i="1" s="1"/>
  <c r="N9" i="1"/>
  <c r="O9" i="1" s="1"/>
  <c r="O8" i="1"/>
  <c r="N8" i="1"/>
  <c r="N7" i="1"/>
  <c r="O7" i="1" s="1"/>
  <c r="N6" i="1"/>
  <c r="O6" i="1" s="1"/>
  <c r="O5" i="1"/>
  <c r="N5" i="1"/>
  <c r="M16" i="2" l="1"/>
  <c r="N16" i="2"/>
  <c r="O11" i="2"/>
  <c r="O16" i="2" s="1"/>
  <c r="Q15" i="2"/>
  <c r="R15" i="2" s="1"/>
</calcChain>
</file>

<file path=xl/sharedStrings.xml><?xml version="1.0" encoding="utf-8"?>
<sst xmlns="http://schemas.openxmlformats.org/spreadsheetml/2006/main" count="547" uniqueCount="140">
  <si>
    <t>DATOS DEL BIEN</t>
  </si>
  <si>
    <t>VALORES UNITARIOS SIN IVA (3 cotizaciones válidas)</t>
  </si>
  <si>
    <t>ANÁLISIS ESTADÍSTICO</t>
  </si>
  <si>
    <t>IVA</t>
  </si>
  <si>
    <t>PRESUPUESTO OFICIAL</t>
  </si>
  <si>
    <t>Ítem</t>
  </si>
  <si>
    <t>Ficha</t>
  </si>
  <si>
    <t>Descripción del bien</t>
  </si>
  <si>
    <t>Unidad</t>
  </si>
  <si>
    <t>Cant.</t>
  </si>
  <si>
    <t>Cot.1</t>
  </si>
  <si>
    <t>Cot.2</t>
  </si>
  <si>
    <t>Cot.3</t>
  </si>
  <si>
    <t>% IVA</t>
  </si>
  <si>
    <t>Promedio</t>
  </si>
  <si>
    <t>Mediana</t>
  </si>
  <si>
    <t>PRECIO</t>
  </si>
  <si>
    <t>Fund.Social</t>
  </si>
  <si>
    <t>Fund.</t>
  </si>
  <si>
    <t>Alramec</t>
  </si>
  <si>
    <t>3 cots.</t>
  </si>
  <si>
    <t>(sin IVA)</t>
  </si>
  <si>
    <t>promedio</t>
  </si>
  <si>
    <t>OFICIAL</t>
  </si>
  <si>
    <t>Creciendo</t>
  </si>
  <si>
    <t>Culbox</t>
  </si>
  <si>
    <t>SAS</t>
  </si>
  <si>
    <t>(con IVA)</t>
  </si>
  <si>
    <t>Ficha 1</t>
  </si>
  <si>
    <t>Colchoneta plegable</t>
  </si>
  <si>
    <t>Ficha 2</t>
  </si>
  <si>
    <t>Colchoneta DRPA (no plegable, retardante)</t>
  </si>
  <si>
    <t>Ficha 3</t>
  </si>
  <si>
    <t>Colchoneta no plegable — Cárcel Distrital</t>
  </si>
  <si>
    <t>Ficha 4</t>
  </si>
  <si>
    <t>Almohada</t>
  </si>
  <si>
    <t>Ficha 5</t>
  </si>
  <si>
    <t>Forro para colchoneta</t>
  </si>
  <si>
    <t>Ficha 6</t>
  </si>
  <si>
    <t>Ropa de cama (sábana, sobresábana y funda) DRPA</t>
  </si>
  <si>
    <t>Juego</t>
  </si>
  <si>
    <t>Ficha 7</t>
  </si>
  <si>
    <t>Cobija térmica DRPA</t>
  </si>
  <si>
    <t>Ficha 8</t>
  </si>
  <si>
    <t>Cubrelecho térmico</t>
  </si>
  <si>
    <t>Ficha 9</t>
  </si>
  <si>
    <t>Cobija (Cárcel Distrital / CDT)</t>
  </si>
  <si>
    <t>Ficha 10</t>
  </si>
  <si>
    <t>Toalla de cuerpo</t>
  </si>
  <si>
    <t>TOTALES — PRESUPUESTO OFICIAL</t>
  </si>
  <si>
    <t>VR HISTORICO SIN IVA</t>
  </si>
  <si>
    <t>Histórico</t>
  </si>
  <si>
    <t>PRECIO UNITARIO</t>
  </si>
  <si>
    <t>PRESUPUESTO OFICIAL TOTAL CON IVA</t>
  </si>
  <si>
    <t>GRUPO EMPRESARIAL JL SEFAIR S.A.S.</t>
  </si>
  <si>
    <t>VR con IVA</t>
  </si>
  <si>
    <t>VR sin IVA</t>
  </si>
  <si>
    <t>Colombia, Indice de Precios al Consumidor (IPC)</t>
  </si>
  <si>
    <t>Variaciones porcentuales
2003 - 2026</t>
  </si>
  <si>
    <t>AÑO 2026, MES 5</t>
  </si>
  <si>
    <t>Base Diciembre de 2018 = 100,00</t>
  </si>
  <si>
    <t>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</si>
  <si>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</si>
  <si>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</si>
  <si>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</si>
  <si>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</si>
  <si>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</si>
  <si>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</si>
  <si>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</si>
  <si>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</si>
  <si>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</si>
  <si>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</si>
  <si>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</si>
  <si>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</si>
  <si>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En año corrido</t>
  </si>
  <si>
    <r>
      <rPr>
        <b/>
        <sz val="8"/>
        <rFont val="Segoe UI"/>
        <family val="2"/>
        <charset val="204"/>
      </rPr>
      <t>Fuente:</t>
    </r>
    <r>
      <rPr>
        <sz val="8"/>
        <rFont val="Segoe UI"/>
        <family val="2"/>
        <charset val="204"/>
      </rPr>
      <t xml:space="preserve"> DANE.</t>
    </r>
  </si>
  <si>
    <r>
      <rPr>
        <b/>
        <sz val="8"/>
        <rFont val="Segoe UI"/>
        <family val="2"/>
        <charset val="204"/>
      </rPr>
      <t>Nota:</t>
    </r>
    <r>
      <rPr>
        <sz val="8"/>
        <rFont val="Segoe UI"/>
        <family val="2"/>
        <charset val="204"/>
      </rPr>
      <t xml:space="preserve"> La diferencia en la suma de las variables, obedece al sistema de aproximación y redondeo.</t>
    </r>
  </si>
  <si>
    <t>Actualizado el 5 de Junio de 2026</t>
  </si>
  <si>
    <t>VALORES UNITARIOS CON IVA
 (3 cotizaciones válidas)</t>
  </si>
  <si>
    <t>VR HISTORICO INDEXADO 4,29% (IPC ENE-MAY 2026)</t>
  </si>
  <si>
    <t>ANÁLISIS 
ESTADÍSTICO</t>
  </si>
  <si>
    <t xml:space="preserve">PRESUPUESTO OFICIAL TOTAL </t>
  </si>
  <si>
    <t>Fund.Social
Creciendo</t>
  </si>
  <si>
    <t>Fund.
Culbox</t>
  </si>
  <si>
    <t>Alramec
SAS</t>
  </si>
  <si>
    <t>GRUPO EMPRESARIAL JL SEFAIR S.A.S.
SCJ-2328-2025</t>
  </si>
  <si>
    <t>PRECIO 
UNITARIO</t>
  </si>
  <si>
    <t>Colchoneta DRPA
(no plegable, retardante)</t>
  </si>
  <si>
    <t>Colchoneta no plegable
(Cárcel Distrital)</t>
  </si>
  <si>
    <t>Ropa de cama 
(sábana, sobresábana y funda) DRPA</t>
  </si>
  <si>
    <t>* Valores unitarios incluyen IVA</t>
  </si>
  <si>
    <t>VALORES UNITARIOS CON IVA (3 cotizaciones válidas)</t>
  </si>
  <si>
    <t>*</t>
  </si>
  <si>
    <t>**</t>
  </si>
  <si>
    <t>* Este ITEM no estaba en el proceso de referencia CJ-2328-2025</t>
  </si>
  <si>
    <t>** Cambiaron las caracterísitcas tecnicas de item por lo tanto no se tiene en cuenta</t>
  </si>
  <si>
    <t>Fund.Social Creciendo</t>
  </si>
  <si>
    <t>Fund.Culbox</t>
  </si>
  <si>
    <t>PRESUPUESTO OFICIAL TOTAL
CON MEDIANA</t>
  </si>
  <si>
    <t>CONTROL GRUPO EMPRESARIAL SAS
Cotizacion loca</t>
  </si>
  <si>
    <t>VR HISTORICO INDEXADO 15,51% (IPC NOV 2023 a MAY 2026)</t>
  </si>
  <si>
    <t>ALRAMEC</t>
  </si>
  <si>
    <t>No.</t>
  </si>
  <si>
    <t>Empresa</t>
  </si>
  <si>
    <t>NIT</t>
  </si>
  <si>
    <t>Correo</t>
  </si>
  <si>
    <t>Región</t>
  </si>
  <si>
    <t>Espumas Jireh</t>
  </si>
  <si>
    <t xml:space="preserve">ventas@espumasjireh.com;gerencia@espumasjireh.com
</t>
  </si>
  <si>
    <t>Bogotá D.C.</t>
  </si>
  <si>
    <t>Grupo Espumas Santafé</t>
  </si>
  <si>
    <t>800167200-6</t>
  </si>
  <si>
    <t>nmoros@ramguiflex.com</t>
  </si>
  <si>
    <t>sabautista@falabella.gov.co</t>
  </si>
  <si>
    <t>Grupo Empresarial JL Sefair S.A.S</t>
  </si>
  <si>
    <t>900197182-2</t>
  </si>
  <si>
    <t>jlsefair@gmail.com</t>
  </si>
  <si>
    <t>Espumados S.A.</t>
  </si>
  <si>
    <t>860036649-5</t>
  </si>
  <si>
    <t>lider.licitaciones@espumadossa.com.co, angie.reyes@espumadossa.com.co</t>
  </si>
  <si>
    <t xml:space="preserve">
</t>
  </si>
  <si>
    <t>Colchones Dota Hogar</t>
  </si>
  <si>
    <t>98475036-1</t>
  </si>
  <si>
    <t>gerencia@colchonesdotahogar.com</t>
  </si>
  <si>
    <t>El Palacio de la Espuma</t>
  </si>
  <si>
    <t>N/D</t>
  </si>
  <si>
    <t>elpalaciodelaespuma@yahoo.com</t>
  </si>
  <si>
    <t>Promoespuma</t>
  </si>
  <si>
    <t>promoespuma1841.tyr@gmail.com</t>
  </si>
  <si>
    <t>funprodesarollo@hotmail.com</t>
  </si>
  <si>
    <t>FUNDACION SOCIAL CRECIENDO</t>
  </si>
  <si>
    <t>825001160-8</t>
  </si>
  <si>
    <t>gerencia.funsocialcreciendo@gmail.com</t>
  </si>
  <si>
    <t>VALLEDUPAR</t>
  </si>
  <si>
    <t>Multiespumas la 63</t>
  </si>
  <si>
    <t>multiespumas63@hotmail.com</t>
  </si>
  <si>
    <t xml:space="preserve">FUNDACION CULBOX </t>
  </si>
  <si>
    <t>fundacionculbox40@gmail.com</t>
  </si>
  <si>
    <t>El Molino-La Guajira</t>
  </si>
  <si>
    <t xml:space="preserve">PRECIOS TECHO - REFERENCIA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</si>
</sst>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_-* #,##0_-;\-* #,##0_-;_-* &quot;-&quot;??_-;_-@_-"/>
    <numFmt numFmtId="165" formatCode="0.0"/>
    <numFmt numFmtId="166" formatCode="\$#,##0;&quot;($&quot;#,##0\);\-"/>
    <numFmt numFmtId="167" formatCode="0.000%"/>
  </numFmts>
  <fonts count="3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rgb="FF000000"/>
      <name val="Aptos"/>
      <family val="2"/>
    </font>
    <font>
      <b/>
      <sz val="12"/>
      <color rgb="FF000000"/>
      <name val="Inherit"/>
    </font>
    <font>
      <sz val="11"/>
      <color theme="0"/>
      <name val="Aptos Narrow"/>
      <family val="2"/>
      <scheme val="minor"/>
    </font>
    <font>
      <b/>
      <sz val="12"/>
      <color theme="0"/>
      <name val="Inherit"/>
    </font>
    <font>
      <sz val="11"/>
      <name val="Aptos Narrow"/>
      <family val="2"/>
      <scheme val="minor"/>
    </font>
    <font>
      <sz val="9"/>
      <name val="Segoe UI"/>
      <family val="2"/>
      <charset val="204"/>
    </font>
    <font>
      <b/>
      <sz val="14"/>
      <color theme="0"/>
      <name val="Segoe UI"/>
      <family val="2"/>
      <charset val="204"/>
    </font>
    <font>
      <b/>
      <sz val="9"/>
      <name val="Segoe UI"/>
      <family val="2"/>
      <charset val="204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Segoe UI"/>
      <family val="2"/>
    </font>
    <font>
      <sz val="8"/>
      <name val="Segoe UI"/>
      <family val="2"/>
      <charset val="204"/>
    </font>
    <font>
      <b/>
      <sz val="8"/>
      <name val="Segoe UI"/>
      <family val="2"/>
      <charset val="204"/>
    </font>
    <font>
      <b/>
      <sz val="8"/>
      <name val="Segoe UI"/>
      <family val="2"/>
    </font>
    <font>
      <b/>
      <sz val="12"/>
      <name val="Inherit"/>
    </font>
    <font>
      <b/>
      <sz val="11"/>
      <color theme="1"/>
      <name val="Aptos Narrow"/>
      <family val="2"/>
      <scheme val="minor"/>
    </font>
    <font>
      <b/>
      <sz val="12"/>
      <color rgb="FF000000"/>
      <name val="Aptos"/>
      <family val="2"/>
    </font>
    <font>
      <b/>
      <sz val="10"/>
      <name val="Arial"/>
      <family val="2"/>
    </font>
    <font>
      <b/>
      <sz val="11"/>
      <color rgb="FFFFFFFF"/>
      <name val="Arial"/>
      <family val="2"/>
    </font>
    <font>
      <sz val="11"/>
      <color rgb="FF000000"/>
      <name val="Arial"/>
      <family val="2"/>
    </font>
    <font>
      <u/>
      <sz val="11"/>
      <color theme="10"/>
      <name val="Aptos Narrow"/>
      <family val="2"/>
      <scheme val="minor"/>
    </font>
    <font>
      <b/>
      <sz val="11"/>
      <color rgb="FF000000"/>
      <name val="Arial"/>
      <family val="2"/>
    </font>
    <font>
      <b/>
      <u/>
      <sz val="11"/>
      <color theme="10"/>
      <name val="Aptos Narrow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u/>
      <sz val="1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8"/>
      <name val="Inherit"/>
    </font>
    <font>
      <b/>
      <sz val="8"/>
      <color rgb="FF000000"/>
      <name val="Inherit"/>
    </font>
    <font>
      <sz val="8"/>
      <color rgb="FF000000"/>
      <name val="Aptos"/>
      <family val="2"/>
    </font>
    <font>
      <sz val="12"/>
      <name val="Aptos"/>
      <family val="2"/>
    </font>
    <font>
      <b/>
      <sz val="11"/>
      <name val="Aptos Narrow"/>
      <family val="2"/>
      <scheme val="minor"/>
    </font>
    <font>
      <b/>
      <sz val="11"/>
      <color theme="0"/>
      <name val="Inherit"/>
    </font>
    <font>
      <b/>
      <sz val="12"/>
      <color theme="1"/>
      <name val="Aptos Narrow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1F3864"/>
        <bgColor indexed="64"/>
      </patternFill>
    </fill>
    <fill>
      <patternFill patternType="solid">
        <fgColor rgb="FF34495F"/>
        <bgColor indexed="64"/>
      </patternFill>
    </fill>
    <fill>
      <patternFill patternType="solid">
        <fgColor rgb="FF1A5276"/>
        <bgColor indexed="64"/>
      </patternFill>
    </fill>
    <fill>
      <patternFill patternType="solid">
        <fgColor rgb="FF2E5496"/>
        <bgColor indexed="64"/>
      </patternFill>
    </fill>
    <fill>
      <patternFill patternType="solid">
        <fgColor rgb="FF145A32"/>
        <bgColor indexed="64"/>
      </patternFill>
    </fill>
    <fill>
      <patternFill patternType="solid">
        <fgColor rgb="FF154360"/>
        <bgColor indexed="64"/>
      </patternFill>
    </fill>
    <fill>
      <patternFill patternType="solid">
        <fgColor rgb="FF1F5C2E"/>
        <bgColor indexed="64"/>
      </patternFill>
    </fill>
    <fill>
      <patternFill patternType="solid">
        <fgColor rgb="FF5C3317"/>
        <bgColor indexed="64"/>
      </patternFill>
    </fill>
    <fill>
      <patternFill patternType="solid">
        <fgColor rgb="FFD6E4F7"/>
        <bgColor indexed="64"/>
      </patternFill>
    </fill>
    <fill>
      <patternFill patternType="solid">
        <fgColor rgb="FFD5F0D5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D6EAF8"/>
        <bgColor indexed="64"/>
      </patternFill>
    </fill>
    <fill>
      <patternFill patternType="solid">
        <fgColor rgb="FFD5F5E3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B6004B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7E3CA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rgb="FFAAAAAA"/>
      </left>
      <right/>
      <top style="thin">
        <color rgb="FFAAAAAA"/>
      </top>
      <bottom style="thin">
        <color rgb="FFAAAAAA"/>
      </bottom>
      <diagonal/>
    </border>
    <border>
      <left/>
      <right/>
      <top style="thin">
        <color rgb="FFAAAAAA"/>
      </top>
      <bottom style="thin">
        <color rgb="FFAAAAAA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/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rgb="FFAAAAAA"/>
      </left>
      <right style="thin">
        <color rgb="FFAAAAAA"/>
      </right>
      <top/>
      <bottom style="thin">
        <color rgb="FFAAAAAA"/>
      </bottom>
      <diagonal/>
    </border>
    <border>
      <left style="thin">
        <color rgb="FFAAAAAA"/>
      </left>
      <right style="thin">
        <color rgb="FFAAAAAA"/>
      </right>
      <top/>
      <bottom/>
      <diagonal/>
    </border>
    <border>
      <left/>
      <right style="thin">
        <color rgb="FFAAAAAA"/>
      </right>
      <top/>
      <bottom style="thin">
        <color rgb="FFAAAAAA"/>
      </bottom>
      <diagonal/>
    </border>
    <border>
      <left/>
      <right style="thin">
        <color rgb="FFAAAAAA"/>
      </right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7F7F7F"/>
      </left>
      <right style="medium">
        <color rgb="FF7F7F7F"/>
      </right>
      <top style="medium">
        <color rgb="FF7F7F7F"/>
      </top>
      <bottom style="medium">
        <color rgb="FF7F7F7F"/>
      </bottom>
      <diagonal/>
    </border>
    <border>
      <left/>
      <right style="medium">
        <color rgb="FF7F7F7F"/>
      </right>
      <top style="medium">
        <color rgb="FF7F7F7F"/>
      </top>
      <bottom style="medium">
        <color rgb="FF7F7F7F"/>
      </bottom>
      <diagonal/>
    </border>
    <border>
      <left style="medium">
        <color rgb="FF7F7F7F"/>
      </left>
      <right style="medium">
        <color rgb="FF7F7F7F"/>
      </right>
      <top/>
      <bottom style="medium">
        <color rgb="FF7F7F7F"/>
      </bottom>
      <diagonal/>
    </border>
    <border>
      <left/>
      <right style="medium">
        <color rgb="FF7F7F7F"/>
      </right>
      <top/>
      <bottom style="medium">
        <color rgb="FF7F7F7F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0" borderId="0"/>
    <xf numFmtId="0" fontId="23" fillId="0" borderId="0" applyNumberFormat="0" applyFill="0" applyBorder="0" applyAlignment="0" applyProtection="0"/>
  </cellStyleXfs>
  <cellXfs count="214">
    <xf numFmtId="0" fontId="0" fillId="0" borderId="0" xfId="0"/>
    <xf numFmtId="0" fontId="3" fillId="3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3" fillId="9" borderId="8" xfId="0" applyFont="1" applyFill="1" applyBorder="1" applyAlignment="1">
      <alignment horizontal="center" vertical="center" wrapText="1"/>
    </xf>
    <xf numFmtId="0" fontId="3" fillId="9" borderId="7" xfId="0" applyFont="1" applyFill="1" applyBorder="1" applyAlignment="1">
      <alignment horizontal="center" vertical="center" wrapText="1"/>
    </xf>
    <xf numFmtId="0" fontId="3" fillId="10" borderId="8" xfId="0" applyFont="1" applyFill="1" applyBorder="1" applyAlignment="1">
      <alignment horizontal="center" vertical="center" wrapText="1"/>
    </xf>
    <xf numFmtId="0" fontId="3" fillId="10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0" fillId="8" borderId="7" xfId="0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center" wrapText="1"/>
    </xf>
    <xf numFmtId="3" fontId="2" fillId="2" borderId="7" xfId="0" applyNumberFormat="1" applyFont="1" applyFill="1" applyBorder="1" applyAlignment="1">
      <alignment horizontal="center" vertical="center" wrapText="1"/>
    </xf>
    <xf numFmtId="3" fontId="2" fillId="11" borderId="7" xfId="0" applyNumberFormat="1" applyFont="1" applyFill="1" applyBorder="1" applyAlignment="1">
      <alignment horizontal="right" vertical="center"/>
    </xf>
    <xf numFmtId="3" fontId="2" fillId="12" borderId="7" xfId="0" applyNumberFormat="1" applyFont="1" applyFill="1" applyBorder="1" applyAlignment="1">
      <alignment horizontal="right" vertical="center"/>
    </xf>
    <xf numFmtId="3" fontId="2" fillId="13" borderId="7" xfId="0" applyNumberFormat="1" applyFont="1" applyFill="1" applyBorder="1" applyAlignment="1">
      <alignment horizontal="right" vertical="center"/>
    </xf>
    <xf numFmtId="9" fontId="2" fillId="2" borderId="7" xfId="0" applyNumberFormat="1" applyFont="1" applyFill="1" applyBorder="1" applyAlignment="1">
      <alignment horizontal="center" vertical="center" wrapText="1"/>
    </xf>
    <xf numFmtId="3" fontId="2" fillId="14" borderId="7" xfId="0" applyNumberFormat="1" applyFont="1" applyFill="1" applyBorder="1" applyAlignment="1">
      <alignment horizontal="right" vertical="center"/>
    </xf>
    <xf numFmtId="3" fontId="2" fillId="15" borderId="7" xfId="0" applyNumberFormat="1" applyFont="1" applyFill="1" applyBorder="1" applyAlignment="1">
      <alignment horizontal="right" vertical="center"/>
    </xf>
    <xf numFmtId="3" fontId="2" fillId="2" borderId="7" xfId="0" applyNumberFormat="1" applyFont="1" applyFill="1" applyBorder="1" applyAlignment="1">
      <alignment horizontal="right" vertical="center"/>
    </xf>
    <xf numFmtId="3" fontId="3" fillId="7" borderId="7" xfId="0" applyNumberFormat="1" applyFont="1" applyFill="1" applyBorder="1" applyAlignment="1">
      <alignment horizontal="right" vertical="center"/>
    </xf>
    <xf numFmtId="0" fontId="3" fillId="16" borderId="5" xfId="0" applyFont="1" applyFill="1" applyBorder="1" applyAlignment="1">
      <alignment horizontal="center" vertical="center" wrapText="1"/>
    </xf>
    <xf numFmtId="0" fontId="2" fillId="16" borderId="7" xfId="0" applyFont="1" applyFill="1" applyBorder="1" applyAlignment="1">
      <alignment horizontal="center" vertical="center" wrapText="1"/>
    </xf>
    <xf numFmtId="0" fontId="2" fillId="16" borderId="7" xfId="0" applyFont="1" applyFill="1" applyBorder="1" applyAlignment="1">
      <alignment horizontal="left" vertical="center" wrapText="1"/>
    </xf>
    <xf numFmtId="9" fontId="2" fillId="16" borderId="7" xfId="0" applyNumberFormat="1" applyFont="1" applyFill="1" applyBorder="1" applyAlignment="1">
      <alignment horizontal="center" vertical="center" wrapText="1"/>
    </xf>
    <xf numFmtId="3" fontId="2" fillId="16" borderId="7" xfId="0" applyNumberFormat="1" applyFont="1" applyFill="1" applyBorder="1" applyAlignment="1">
      <alignment horizontal="right" vertical="center"/>
    </xf>
    <xf numFmtId="3" fontId="2" fillId="16" borderId="7" xfId="0" applyNumberFormat="1" applyFont="1" applyFill="1" applyBorder="1" applyAlignment="1">
      <alignment horizontal="center" vertical="center" wrapText="1"/>
    </xf>
    <xf numFmtId="3" fontId="3" fillId="11" borderId="5" xfId="0" applyNumberFormat="1" applyFont="1" applyFill="1" applyBorder="1" applyAlignment="1">
      <alignment horizontal="right" vertical="center"/>
    </xf>
    <xf numFmtId="3" fontId="3" fillId="12" borderId="7" xfId="0" applyNumberFormat="1" applyFont="1" applyFill="1" applyBorder="1" applyAlignment="1">
      <alignment horizontal="right" vertical="center"/>
    </xf>
    <xf numFmtId="3" fontId="3" fillId="13" borderId="7" xfId="0" applyNumberFormat="1" applyFont="1" applyFill="1" applyBorder="1" applyAlignment="1">
      <alignment horizontal="right" vertical="center"/>
    </xf>
    <xf numFmtId="0" fontId="2" fillId="3" borderId="7" xfId="0" applyFont="1" applyFill="1" applyBorder="1" applyAlignment="1">
      <alignment vertical="center"/>
    </xf>
    <xf numFmtId="3" fontId="3" fillId="5" borderId="7" xfId="0" applyNumberFormat="1" applyFont="1" applyFill="1" applyBorder="1" applyAlignment="1">
      <alignment horizontal="right" vertical="center"/>
    </xf>
    <xf numFmtId="3" fontId="3" fillId="8" borderId="7" xfId="0" applyNumberFormat="1" applyFont="1" applyFill="1" applyBorder="1" applyAlignment="1">
      <alignment horizontal="right" vertical="center"/>
    </xf>
    <xf numFmtId="3" fontId="3" fillId="6" borderId="7" xfId="0" applyNumberFormat="1" applyFont="1" applyFill="1" applyBorder="1" applyAlignment="1">
      <alignment horizontal="right" vertical="center"/>
    </xf>
    <xf numFmtId="3" fontId="0" fillId="0" borderId="0" xfId="0" applyNumberFormat="1"/>
    <xf numFmtId="164" fontId="0" fillId="0" borderId="0" xfId="1" applyNumberFormat="1" applyFont="1"/>
    <xf numFmtId="164" fontId="0" fillId="0" borderId="0" xfId="0" applyNumberFormat="1"/>
    <xf numFmtId="0" fontId="6" fillId="0" borderId="0" xfId="0" applyFont="1"/>
    <xf numFmtId="3" fontId="6" fillId="0" borderId="0" xfId="0" applyNumberFormat="1" applyFont="1"/>
    <xf numFmtId="164" fontId="6" fillId="0" borderId="0" xfId="1" applyNumberFormat="1" applyFont="1"/>
    <xf numFmtId="164" fontId="6" fillId="0" borderId="0" xfId="0" applyNumberFormat="1" applyFont="1"/>
    <xf numFmtId="4" fontId="6" fillId="0" borderId="0" xfId="0" applyNumberFormat="1" applyFont="1"/>
    <xf numFmtId="0" fontId="7" fillId="0" borderId="0" xfId="0" applyFont="1" applyAlignment="1">
      <alignment horizontal="center"/>
    </xf>
    <xf numFmtId="0" fontId="7" fillId="0" borderId="0" xfId="0" applyFont="1"/>
    <xf numFmtId="0" fontId="11" fillId="0" borderId="10" xfId="3" applyFont="1" applyBorder="1" applyAlignment="1">
      <alignment horizontal="left"/>
    </xf>
    <xf numFmtId="0" fontId="12" fillId="0" borderId="0" xfId="3" applyFont="1"/>
    <xf numFmtId="0" fontId="11" fillId="0" borderId="0" xfId="3" applyFont="1" applyAlignment="1">
      <alignment horizontal="left"/>
    </xf>
    <xf numFmtId="0" fontId="11" fillId="0" borderId="0" xfId="3" applyFont="1" applyAlignment="1">
      <alignment horizontal="right"/>
    </xf>
    <xf numFmtId="0" fontId="9" fillId="0" borderId="0" xfId="0" applyFont="1" applyAlignment="1">
      <alignment horizontal="right"/>
    </xf>
    <xf numFmtId="0" fontId="11" fillId="0" borderId="11" xfId="3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165" fontId="7" fillId="0" borderId="15" xfId="0" applyNumberFormat="1" applyFont="1" applyBorder="1" applyAlignment="1">
      <alignment horizontal="left"/>
    </xf>
    <xf numFmtId="2" fontId="7" fillId="0" borderId="10" xfId="2" applyNumberFormat="1" applyFont="1" applyFill="1" applyBorder="1" applyAlignment="1">
      <alignment horizontal="center"/>
    </xf>
    <xf numFmtId="2" fontId="7" fillId="0" borderId="0" xfId="2" applyNumberFormat="1" applyFont="1" applyFill="1" applyBorder="1" applyAlignment="1">
      <alignment horizontal="center"/>
    </xf>
    <xf numFmtId="2" fontId="13" fillId="0" borderId="16" xfId="2" applyNumberFormat="1" applyFont="1" applyFill="1" applyBorder="1" applyAlignment="1">
      <alignment horizontal="center"/>
    </xf>
    <xf numFmtId="165" fontId="7" fillId="18" borderId="15" xfId="0" applyNumberFormat="1" applyFont="1" applyFill="1" applyBorder="1" applyAlignment="1">
      <alignment horizontal="left"/>
    </xf>
    <xf numFmtId="2" fontId="7" fillId="18" borderId="10" xfId="2" applyNumberFormat="1" applyFont="1" applyFill="1" applyBorder="1" applyAlignment="1">
      <alignment horizontal="center"/>
    </xf>
    <xf numFmtId="2" fontId="7" fillId="18" borderId="0" xfId="2" applyNumberFormat="1" applyFont="1" applyFill="1" applyBorder="1" applyAlignment="1">
      <alignment horizontal="center"/>
    </xf>
    <xf numFmtId="2" fontId="7" fillId="18" borderId="16" xfId="2" applyNumberFormat="1" applyFont="1" applyFill="1" applyBorder="1" applyAlignment="1">
      <alignment horizontal="center"/>
    </xf>
    <xf numFmtId="2" fontId="7" fillId="0" borderId="16" xfId="2" applyNumberFormat="1" applyFont="1" applyFill="1" applyBorder="1" applyAlignment="1">
      <alignment horizontal="center"/>
    </xf>
    <xf numFmtId="2" fontId="13" fillId="18" borderId="16" xfId="2" applyNumberFormat="1" applyFont="1" applyFill="1" applyBorder="1" applyAlignment="1">
      <alignment horizontal="center"/>
    </xf>
    <xf numFmtId="165" fontId="7" fillId="0" borderId="17" xfId="0" applyNumberFormat="1" applyFont="1" applyBorder="1" applyAlignment="1">
      <alignment horizontal="left"/>
    </xf>
    <xf numFmtId="2" fontId="7" fillId="0" borderId="18" xfId="2" applyNumberFormat="1" applyFont="1" applyFill="1" applyBorder="1" applyAlignment="1">
      <alignment horizontal="center"/>
    </xf>
    <xf numFmtId="2" fontId="7" fillId="0" borderId="19" xfId="2" applyNumberFormat="1" applyFont="1" applyFill="1" applyBorder="1" applyAlignment="1">
      <alignment horizontal="center"/>
    </xf>
    <xf numFmtId="2" fontId="13" fillId="0" borderId="20" xfId="2" applyNumberFormat="1" applyFont="1" applyFill="1" applyBorder="1" applyAlignment="1">
      <alignment horizontal="center"/>
    </xf>
    <xf numFmtId="0" fontId="14" fillId="0" borderId="21" xfId="0" applyFont="1" applyBorder="1" applyAlignment="1">
      <alignment vertical="center" wrapText="1"/>
    </xf>
    <xf numFmtId="0" fontId="14" fillId="0" borderId="22" xfId="0" applyFont="1" applyBorder="1" applyAlignment="1">
      <alignment vertical="center" wrapText="1"/>
    </xf>
    <xf numFmtId="0" fontId="0" fillId="0" borderId="22" xfId="0" applyBorder="1"/>
    <xf numFmtId="0" fontId="0" fillId="0" borderId="23" xfId="0" applyBorder="1"/>
    <xf numFmtId="0" fontId="14" fillId="0" borderId="10" xfId="0" applyFont="1" applyBorder="1" applyAlignment="1">
      <alignment vertical="center"/>
    </xf>
    <xf numFmtId="0" fontId="14" fillId="0" borderId="0" xfId="0" applyFont="1" applyAlignment="1">
      <alignment vertical="center" wrapText="1"/>
    </xf>
    <xf numFmtId="0" fontId="0" fillId="0" borderId="16" xfId="0" applyBorder="1"/>
    <xf numFmtId="3" fontId="15" fillId="19" borderId="18" xfId="0" applyNumberFormat="1" applyFont="1" applyFill="1" applyBorder="1" applyAlignment="1">
      <alignment vertical="center"/>
    </xf>
    <xf numFmtId="0" fontId="16" fillId="0" borderId="19" xfId="0" applyFont="1" applyBorder="1" applyAlignment="1">
      <alignment vertical="center" wrapText="1"/>
    </xf>
    <xf numFmtId="0" fontId="0" fillId="0" borderId="19" xfId="0" applyBorder="1"/>
    <xf numFmtId="0" fontId="0" fillId="0" borderId="20" xfId="0" applyBorder="1"/>
    <xf numFmtId="2" fontId="0" fillId="0" borderId="0" xfId="0" applyNumberFormat="1"/>
    <xf numFmtId="10" fontId="0" fillId="0" borderId="0" xfId="2" applyNumberFormat="1" applyFont="1"/>
    <xf numFmtId="0" fontId="6" fillId="20" borderId="0" xfId="0" applyFont="1" applyFill="1"/>
    <xf numFmtId="0" fontId="6" fillId="21" borderId="0" xfId="0" applyFont="1" applyFill="1"/>
    <xf numFmtId="0" fontId="17" fillId="20" borderId="8" xfId="0" applyFont="1" applyFill="1" applyBorder="1" applyAlignment="1">
      <alignment horizontal="center" vertical="center" wrapText="1"/>
    </xf>
    <xf numFmtId="0" fontId="17" fillId="21" borderId="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0" fillId="0" borderId="11" xfId="0" applyBorder="1"/>
    <xf numFmtId="0" fontId="5" fillId="8" borderId="11" xfId="0" applyFont="1" applyFill="1" applyBorder="1" applyAlignment="1">
      <alignment horizontal="center" vertical="center" wrapText="1"/>
    </xf>
    <xf numFmtId="0" fontId="5" fillId="9" borderId="11" xfId="0" applyFont="1" applyFill="1" applyBorder="1" applyAlignment="1">
      <alignment horizontal="center" vertical="center" wrapText="1"/>
    </xf>
    <xf numFmtId="0" fontId="5" fillId="10" borderId="11" xfId="0" applyFont="1" applyFill="1" applyBorder="1" applyAlignment="1">
      <alignment horizontal="center" vertical="center" wrapText="1"/>
    </xf>
    <xf numFmtId="0" fontId="4" fillId="8" borderId="11" xfId="0" applyFont="1" applyFill="1" applyBorder="1" applyAlignment="1">
      <alignment horizontal="center" vertical="center" wrapText="1"/>
    </xf>
    <xf numFmtId="0" fontId="4" fillId="6" borderId="1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left" vertical="center" wrapText="1"/>
    </xf>
    <xf numFmtId="3" fontId="2" fillId="2" borderId="11" xfId="0" applyNumberFormat="1" applyFont="1" applyFill="1" applyBorder="1" applyAlignment="1">
      <alignment horizontal="center" vertical="center" wrapText="1"/>
    </xf>
    <xf numFmtId="3" fontId="2" fillId="11" borderId="11" xfId="0" applyNumberFormat="1" applyFont="1" applyFill="1" applyBorder="1" applyAlignment="1">
      <alignment horizontal="right" vertical="center"/>
    </xf>
    <xf numFmtId="3" fontId="2" fillId="12" borderId="11" xfId="0" applyNumberFormat="1" applyFont="1" applyFill="1" applyBorder="1" applyAlignment="1">
      <alignment horizontal="right" vertical="center"/>
    </xf>
    <xf numFmtId="3" fontId="2" fillId="13" borderId="11" xfId="0" applyNumberFormat="1" applyFont="1" applyFill="1" applyBorder="1" applyAlignment="1">
      <alignment horizontal="right" vertical="center"/>
    </xf>
    <xf numFmtId="9" fontId="2" fillId="2" borderId="11" xfId="0" applyNumberFormat="1" applyFont="1" applyFill="1" applyBorder="1" applyAlignment="1">
      <alignment horizontal="center" vertical="center" wrapText="1"/>
    </xf>
    <xf numFmtId="3" fontId="2" fillId="14" borderId="11" xfId="0" applyNumberFormat="1" applyFont="1" applyFill="1" applyBorder="1" applyAlignment="1">
      <alignment horizontal="right" vertical="center"/>
    </xf>
    <xf numFmtId="3" fontId="2" fillId="15" borderId="11" xfId="0" applyNumberFormat="1" applyFont="1" applyFill="1" applyBorder="1" applyAlignment="1">
      <alignment horizontal="right" vertical="center"/>
    </xf>
    <xf numFmtId="3" fontId="2" fillId="2" borderId="11" xfId="0" applyNumberFormat="1" applyFont="1" applyFill="1" applyBorder="1" applyAlignment="1">
      <alignment horizontal="right" vertical="center"/>
    </xf>
    <xf numFmtId="3" fontId="3" fillId="22" borderId="11" xfId="0" applyNumberFormat="1" applyFont="1" applyFill="1" applyBorder="1" applyAlignment="1">
      <alignment horizontal="right" vertical="center"/>
    </xf>
    <xf numFmtId="0" fontId="3" fillId="16" borderId="11" xfId="0" applyFont="1" applyFill="1" applyBorder="1" applyAlignment="1">
      <alignment horizontal="center" vertical="center" wrapText="1"/>
    </xf>
    <xf numFmtId="0" fontId="2" fillId="16" borderId="11" xfId="0" applyFont="1" applyFill="1" applyBorder="1" applyAlignment="1">
      <alignment horizontal="center" vertical="center" wrapText="1"/>
    </xf>
    <xf numFmtId="0" fontId="2" fillId="16" borderId="11" xfId="0" applyFont="1" applyFill="1" applyBorder="1" applyAlignment="1">
      <alignment horizontal="left" vertical="center" wrapText="1"/>
    </xf>
    <xf numFmtId="9" fontId="2" fillId="16" borderId="11" xfId="0" applyNumberFormat="1" applyFont="1" applyFill="1" applyBorder="1" applyAlignment="1">
      <alignment horizontal="center" vertical="center" wrapText="1"/>
    </xf>
    <xf numFmtId="3" fontId="2" fillId="16" borderId="11" xfId="0" applyNumberFormat="1" applyFont="1" applyFill="1" applyBorder="1" applyAlignment="1">
      <alignment horizontal="center" vertical="center" wrapText="1"/>
    </xf>
    <xf numFmtId="0" fontId="2" fillId="22" borderId="11" xfId="0" applyFont="1" applyFill="1" applyBorder="1" applyAlignment="1">
      <alignment vertical="center"/>
    </xf>
    <xf numFmtId="3" fontId="3" fillId="0" borderId="7" xfId="0" applyNumberFormat="1" applyFont="1" applyBorder="1" applyAlignment="1">
      <alignment horizontal="right" vertical="center"/>
    </xf>
    <xf numFmtId="0" fontId="17" fillId="22" borderId="11" xfId="0" applyFont="1" applyFill="1" applyBorder="1" applyAlignment="1">
      <alignment horizontal="center" vertical="center" wrapText="1"/>
    </xf>
    <xf numFmtId="3" fontId="19" fillId="12" borderId="11" xfId="0" applyNumberFormat="1" applyFont="1" applyFill="1" applyBorder="1" applyAlignment="1">
      <alignment horizontal="right" vertical="center"/>
    </xf>
    <xf numFmtId="3" fontId="19" fillId="11" borderId="11" xfId="0" applyNumberFormat="1" applyFont="1" applyFill="1" applyBorder="1" applyAlignment="1">
      <alignment horizontal="right" vertical="center"/>
    </xf>
    <xf numFmtId="3" fontId="19" fillId="13" borderId="11" xfId="0" applyNumberFormat="1" applyFont="1" applyFill="1" applyBorder="1" applyAlignment="1">
      <alignment horizontal="right" vertical="center"/>
    </xf>
    <xf numFmtId="166" fontId="20" fillId="0" borderId="24" xfId="0" applyNumberFormat="1" applyFont="1" applyBorder="1" applyAlignment="1">
      <alignment horizontal="right" vertical="center" wrapText="1"/>
    </xf>
    <xf numFmtId="0" fontId="21" fillId="3" borderId="25" xfId="0" applyFont="1" applyFill="1" applyBorder="1" applyAlignment="1">
      <alignment horizontal="center" vertical="center" wrapText="1"/>
    </xf>
    <xf numFmtId="0" fontId="21" fillId="3" borderId="26" xfId="0" applyFont="1" applyFill="1" applyBorder="1" applyAlignment="1">
      <alignment horizontal="center" vertical="center" wrapText="1"/>
    </xf>
    <xf numFmtId="0" fontId="22" fillId="0" borderId="28" xfId="0" applyFont="1" applyBorder="1" applyAlignment="1">
      <alignment vertical="center" wrapText="1"/>
    </xf>
    <xf numFmtId="0" fontId="23" fillId="0" borderId="0" xfId="4" applyFill="1" applyAlignment="1">
      <alignment wrapText="1"/>
    </xf>
    <xf numFmtId="0" fontId="24" fillId="0" borderId="27" xfId="0" applyFont="1" applyBorder="1" applyAlignment="1">
      <alignment horizontal="center" vertical="center" wrapText="1"/>
    </xf>
    <xf numFmtId="0" fontId="24" fillId="0" borderId="28" xfId="0" applyFont="1" applyBorder="1" applyAlignment="1">
      <alignment vertical="center" wrapText="1"/>
    </xf>
    <xf numFmtId="0" fontId="24" fillId="0" borderId="28" xfId="0" applyFont="1" applyBorder="1" applyAlignment="1">
      <alignment horizontal="center" vertical="center" wrapText="1"/>
    </xf>
    <xf numFmtId="0" fontId="18" fillId="0" borderId="0" xfId="0" applyFont="1"/>
    <xf numFmtId="0" fontId="24" fillId="23" borderId="28" xfId="0" applyFont="1" applyFill="1" applyBorder="1" applyAlignment="1">
      <alignment vertical="center" wrapText="1"/>
    </xf>
    <xf numFmtId="0" fontId="24" fillId="23" borderId="28" xfId="0" applyFont="1" applyFill="1" applyBorder="1" applyAlignment="1">
      <alignment horizontal="center" vertical="center" wrapText="1"/>
    </xf>
    <xf numFmtId="0" fontId="25" fillId="0" borderId="28" xfId="4" applyFont="1" applyFill="1" applyBorder="1" applyAlignment="1">
      <alignment vertical="center" wrapText="1"/>
    </xf>
    <xf numFmtId="0" fontId="27" fillId="0" borderId="27" xfId="0" applyFont="1" applyBorder="1" applyAlignment="1">
      <alignment horizontal="center" vertical="center" wrapText="1"/>
    </xf>
    <xf numFmtId="0" fontId="27" fillId="0" borderId="28" xfId="0" applyFont="1" applyBorder="1" applyAlignment="1">
      <alignment vertical="center" wrapText="1"/>
    </xf>
    <xf numFmtId="0" fontId="27" fillId="0" borderId="28" xfId="0" applyFont="1" applyBorder="1" applyAlignment="1">
      <alignment horizontal="center" vertical="center" wrapText="1"/>
    </xf>
    <xf numFmtId="0" fontId="28" fillId="0" borderId="28" xfId="4" applyFont="1" applyFill="1" applyBorder="1" applyAlignment="1">
      <alignment vertical="center" wrapText="1"/>
    </xf>
    <xf numFmtId="0" fontId="27" fillId="23" borderId="28" xfId="0" applyFont="1" applyFill="1" applyBorder="1" applyAlignment="1">
      <alignment vertical="center" wrapText="1"/>
    </xf>
    <xf numFmtId="0" fontId="27" fillId="23" borderId="28" xfId="0" applyFont="1" applyFill="1" applyBorder="1" applyAlignment="1">
      <alignment horizontal="center" vertical="center" wrapText="1"/>
    </xf>
    <xf numFmtId="0" fontId="26" fillId="0" borderId="25" xfId="0" applyFont="1" applyBorder="1" applyAlignment="1">
      <alignment horizontal="center" vertical="center" wrapText="1"/>
    </xf>
    <xf numFmtId="0" fontId="26" fillId="0" borderId="26" xfId="0" applyFont="1" applyBorder="1" applyAlignment="1">
      <alignment horizontal="center" vertical="center" wrapText="1"/>
    </xf>
    <xf numFmtId="167" fontId="0" fillId="0" borderId="0" xfId="2" applyNumberFormat="1" applyFont="1"/>
    <xf numFmtId="164" fontId="6" fillId="0" borderId="0" xfId="1" applyNumberFormat="1" applyFont="1" applyFill="1"/>
    <xf numFmtId="0" fontId="17" fillId="0" borderId="8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6" fillId="0" borderId="11" xfId="0" applyFont="1" applyBorder="1"/>
    <xf numFmtId="0" fontId="29" fillId="0" borderId="0" xfId="0" applyFont="1"/>
    <xf numFmtId="10" fontId="29" fillId="0" borderId="0" xfId="2" applyNumberFormat="1" applyFont="1"/>
    <xf numFmtId="0" fontId="30" fillId="0" borderId="0" xfId="0" applyFont="1"/>
    <xf numFmtId="164" fontId="30" fillId="0" borderId="0" xfId="1" applyNumberFormat="1" applyFont="1"/>
    <xf numFmtId="0" fontId="31" fillId="0" borderId="11" xfId="0" applyFont="1" applyBorder="1" applyAlignment="1">
      <alignment horizontal="center" vertical="center" wrapText="1"/>
    </xf>
    <xf numFmtId="164" fontId="30" fillId="0" borderId="0" xfId="1" applyNumberFormat="1" applyFont="1" applyFill="1"/>
    <xf numFmtId="0" fontId="31" fillId="0" borderId="8" xfId="0" applyFont="1" applyBorder="1" applyAlignment="1">
      <alignment horizontal="center" vertical="center" wrapText="1"/>
    </xf>
    <xf numFmtId="0" fontId="32" fillId="2" borderId="11" xfId="0" applyFont="1" applyFill="1" applyBorder="1" applyAlignment="1">
      <alignment horizontal="center" vertical="center" wrapText="1"/>
    </xf>
    <xf numFmtId="0" fontId="33" fillId="2" borderId="11" xfId="0" applyFont="1" applyFill="1" applyBorder="1" applyAlignment="1">
      <alignment horizontal="center" vertical="center" wrapText="1"/>
    </xf>
    <xf numFmtId="0" fontId="33" fillId="2" borderId="11" xfId="0" applyFont="1" applyFill="1" applyBorder="1" applyAlignment="1">
      <alignment horizontal="left" vertical="center" wrapText="1"/>
    </xf>
    <xf numFmtId="164" fontId="30" fillId="0" borderId="11" xfId="1" applyNumberFormat="1" applyFont="1" applyBorder="1"/>
    <xf numFmtId="3" fontId="33" fillId="13" borderId="11" xfId="0" applyNumberFormat="1" applyFont="1" applyFill="1" applyBorder="1" applyAlignment="1">
      <alignment horizontal="right" vertical="center"/>
    </xf>
    <xf numFmtId="0" fontId="32" fillId="16" borderId="11" xfId="0" applyFont="1" applyFill="1" applyBorder="1" applyAlignment="1">
      <alignment horizontal="center" vertical="center" wrapText="1"/>
    </xf>
    <xf numFmtId="0" fontId="33" fillId="16" borderId="11" xfId="0" applyFont="1" applyFill="1" applyBorder="1" applyAlignment="1">
      <alignment horizontal="center" vertical="center" wrapText="1"/>
    </xf>
    <xf numFmtId="0" fontId="33" fillId="16" borderId="11" xfId="0" applyFont="1" applyFill="1" applyBorder="1" applyAlignment="1">
      <alignment horizontal="left" vertical="center" wrapText="1"/>
    </xf>
    <xf numFmtId="164" fontId="30" fillId="0" borderId="0" xfId="0" applyNumberFormat="1" applyFont="1"/>
    <xf numFmtId="3" fontId="32" fillId="22" borderId="11" xfId="0" applyNumberFormat="1" applyFont="1" applyFill="1" applyBorder="1" applyAlignment="1">
      <alignment horizontal="right" vertical="center"/>
    </xf>
    <xf numFmtId="10" fontId="6" fillId="0" borderId="0" xfId="2" applyNumberFormat="1" applyFont="1" applyFill="1"/>
    <xf numFmtId="0" fontId="34" fillId="0" borderId="11" xfId="0" applyFont="1" applyBorder="1" applyAlignment="1">
      <alignment horizontal="center" vertical="center" wrapText="1"/>
    </xf>
    <xf numFmtId="0" fontId="34" fillId="0" borderId="11" xfId="0" applyFont="1" applyBorder="1" applyAlignment="1">
      <alignment horizontal="left" vertical="center" wrapText="1"/>
    </xf>
    <xf numFmtId="3" fontId="34" fillId="0" borderId="11" xfId="0" applyNumberFormat="1" applyFont="1" applyBorder="1" applyAlignment="1">
      <alignment horizontal="right" vertical="center"/>
    </xf>
    <xf numFmtId="3" fontId="17" fillId="0" borderId="11" xfId="0" applyNumberFormat="1" applyFont="1" applyBorder="1" applyAlignment="1">
      <alignment horizontal="right" vertical="center"/>
    </xf>
    <xf numFmtId="0" fontId="17" fillId="0" borderId="11" xfId="0" applyFont="1" applyBorder="1" applyAlignment="1">
      <alignment vertical="center" wrapText="1"/>
    </xf>
    <xf numFmtId="164" fontId="35" fillId="24" borderId="11" xfId="1" applyNumberFormat="1" applyFont="1" applyFill="1" applyBorder="1" applyAlignment="1">
      <alignment horizontal="center"/>
    </xf>
    <xf numFmtId="164" fontId="35" fillId="24" borderId="11" xfId="1" applyNumberFormat="1" applyFont="1" applyFill="1" applyBorder="1" applyAlignment="1">
      <alignment horizontal="center" wrapText="1"/>
    </xf>
    <xf numFmtId="164" fontId="10" fillId="24" borderId="11" xfId="1" applyNumberFormat="1" applyFont="1" applyFill="1" applyBorder="1" applyAlignment="1">
      <alignment horizontal="right" vertical="center" wrapText="1"/>
    </xf>
    <xf numFmtId="164" fontId="6" fillId="24" borderId="11" xfId="1" applyNumberFormat="1" applyFont="1" applyFill="1" applyBorder="1"/>
    <xf numFmtId="164" fontId="35" fillId="0" borderId="11" xfId="1" applyNumberFormat="1" applyFont="1" applyBorder="1"/>
    <xf numFmtId="0" fontId="36" fillId="4" borderId="11" xfId="0" applyFont="1" applyFill="1" applyBorder="1" applyAlignment="1">
      <alignment horizontal="center" vertical="center" wrapText="1"/>
    </xf>
    <xf numFmtId="0" fontId="36" fillId="10" borderId="11" xfId="0" applyFont="1" applyFill="1" applyBorder="1" applyAlignment="1">
      <alignment horizontal="center" vertical="center" wrapText="1"/>
    </xf>
    <xf numFmtId="3" fontId="19" fillId="11" borderId="11" xfId="0" applyNumberFormat="1" applyFont="1" applyFill="1" applyBorder="1" applyAlignment="1">
      <alignment horizontal="right" vertical="center" indent="1"/>
    </xf>
    <xf numFmtId="3" fontId="19" fillId="12" borderId="11" xfId="0" applyNumberFormat="1" applyFont="1" applyFill="1" applyBorder="1" applyAlignment="1">
      <alignment horizontal="right" vertical="center" indent="1"/>
    </xf>
    <xf numFmtId="3" fontId="19" fillId="13" borderId="11" xfId="0" applyNumberFormat="1" applyFont="1" applyFill="1" applyBorder="1" applyAlignment="1">
      <alignment horizontal="right" vertical="center" indent="1"/>
    </xf>
    <xf numFmtId="3" fontId="2" fillId="13" borderId="11" xfId="0" applyNumberFormat="1" applyFont="1" applyFill="1" applyBorder="1" applyAlignment="1">
      <alignment horizontal="right" vertical="center" indent="1"/>
    </xf>
    <xf numFmtId="3" fontId="2" fillId="14" borderId="11" xfId="0" applyNumberFormat="1" applyFont="1" applyFill="1" applyBorder="1" applyAlignment="1">
      <alignment horizontal="right" vertical="center" indent="1"/>
    </xf>
    <xf numFmtId="3" fontId="2" fillId="15" borderId="11" xfId="0" applyNumberFormat="1" applyFont="1" applyFill="1" applyBorder="1" applyAlignment="1">
      <alignment horizontal="right" vertical="center" indent="1"/>
    </xf>
    <xf numFmtId="3" fontId="3" fillId="22" borderId="11" xfId="0" applyNumberFormat="1" applyFont="1" applyFill="1" applyBorder="1" applyAlignment="1">
      <alignment horizontal="right" vertical="center" indent="1"/>
    </xf>
    <xf numFmtId="166" fontId="20" fillId="25" borderId="24" xfId="0" applyNumberFormat="1" applyFont="1" applyFill="1" applyBorder="1" applyAlignment="1">
      <alignment horizontal="right" vertical="center" wrapText="1" inden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17" fillId="22" borderId="11" xfId="0" applyFont="1" applyFill="1" applyBorder="1" applyAlignment="1">
      <alignment horizontal="center" vertical="center" wrapText="1"/>
    </xf>
    <xf numFmtId="0" fontId="3" fillId="22" borderId="11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17" borderId="0" xfId="0" applyFont="1" applyFill="1" applyAlignment="1">
      <alignment horizontal="center" vertical="center"/>
    </xf>
    <xf numFmtId="0" fontId="9" fillId="18" borderId="10" xfId="0" applyFont="1" applyFill="1" applyBorder="1" applyAlignment="1">
      <alignment horizontal="center" vertical="center" wrapText="1"/>
    </xf>
    <xf numFmtId="0" fontId="9" fillId="18" borderId="0" xfId="0" applyFont="1" applyFill="1" applyAlignment="1">
      <alignment horizontal="center" vertical="center" wrapText="1"/>
    </xf>
    <xf numFmtId="0" fontId="32" fillId="22" borderId="11" xfId="0" applyFont="1" applyFill="1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7" fillId="0" borderId="11" xfId="0" applyFont="1" applyBorder="1" applyAlignment="1">
      <alignment horizontal="center"/>
    </xf>
  </cellXfs>
  <cellStyles count="5">
    <cellStyle name="Hipervínculo" xfId="4" builtinId="8"/>
    <cellStyle name="Millares" xfId="1" builtinId="3"/>
    <cellStyle name="Normal" xfId="0" builtinId="0"/>
    <cellStyle name="Normal 2" xfId="3"/>
    <cellStyle name="Porcentaje" xfId="2" builtinId="5"/>
  </cellStyles>
  <dxfs count="0"/>
  <tableStyles count="0" defaultTableStyle="TableStyleMedium2" defaultPivotStyle="PivotStyleLight16"/>
  <colors>
    <mruColors>
      <color rgb="FFC7E3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26671</xdr:colOff>
      <xdr:row>1</xdr:row>
      <xdr:rowOff>0</xdr:rowOff>
    </xdr:from>
    <xdr:to>
      <xdr:col>25</xdr:col>
      <xdr:colOff>102658</xdr:colOff>
      <xdr:row>1</xdr:row>
      <xdr:rowOff>102658</xdr:rowOff>
    </xdr:to>
    <xdr:pic>
      <xdr:nvPicPr>
        <xdr:cNvPr id="2" name="Imagen 16">
          <a:extLst>
            <a:ext uri="{FF2B5EF4-FFF2-40B4-BE49-F238E27FC236}">
              <a16:creationId xmlns:a16="http://schemas.microsoft.com/office/drawing/2014/main" id="{F5FD1A84-7491-45FE-945C-C21D67AC0076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45454" r="978" b="19910"/>
        <a:stretch>
          <a:fillRect/>
        </a:stretch>
      </xdr:blipFill>
      <xdr:spPr bwMode="auto">
        <a:xfrm>
          <a:off x="26671" y="762000"/>
          <a:ext cx="14801637" cy="102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2093596</xdr:colOff>
      <xdr:row>1</xdr:row>
      <xdr:rowOff>34450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53B70D9-BB6F-404D-A773-19BBA6A9B7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99" t="23700" b="26404"/>
        <a:stretch>
          <a:fillRect/>
        </a:stretch>
      </xdr:blipFill>
      <xdr:spPr bwMode="auto">
        <a:xfrm>
          <a:off x="0" y="0"/>
          <a:ext cx="2093596" cy="79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9.bin"/><Relationship Id="rId3" Type="http://schemas.openxmlformats.org/officeDocument/2006/relationships/hyperlink" Target="mailto:sabautista@falabella.gov.co" TargetMode="External"/><Relationship Id="rId7" Type="http://schemas.openxmlformats.org/officeDocument/2006/relationships/hyperlink" Target="mailto:fundacionculbox40@gmail.com" TargetMode="External"/><Relationship Id="rId2" Type="http://schemas.openxmlformats.org/officeDocument/2006/relationships/hyperlink" Target="mailto:sabautista@falabella.gov.co%0a%0a%0a" TargetMode="External"/><Relationship Id="rId1" Type="http://schemas.openxmlformats.org/officeDocument/2006/relationships/hyperlink" Target="mailto:ventas@espumasjireh.com;gerencia@espumasjireh.com%0a" TargetMode="External"/><Relationship Id="rId6" Type="http://schemas.openxmlformats.org/officeDocument/2006/relationships/hyperlink" Target="mailto:gerencia.funsocialcreciendo@gmail.com" TargetMode="External"/><Relationship Id="rId5" Type="http://schemas.openxmlformats.org/officeDocument/2006/relationships/hyperlink" Target="mailto:fundacionculbox40@gmail.com" TargetMode="External"/><Relationship Id="rId4" Type="http://schemas.openxmlformats.org/officeDocument/2006/relationships/hyperlink" Target="mailto:gerencia.funsocialcreciend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"/>
  <sheetViews>
    <sheetView workbookViewId="0">
      <selection activeCell="A5" sqref="A5:Y5"/>
    </sheetView>
  </sheetViews>
  <sheetFormatPr baseColWidth="10" defaultColWidth="11.3984375" defaultRowHeight="13.8"/>
  <cols>
    <col min="6" max="8" width="15.8984375" bestFit="1" customWidth="1"/>
    <col min="9" max="9" width="7.8984375" bestFit="1" customWidth="1"/>
    <col min="10" max="11" width="15.8984375" bestFit="1" customWidth="1"/>
    <col min="12" max="12" width="14" bestFit="1" customWidth="1"/>
    <col min="13" max="13" width="15.8984375" bestFit="1" customWidth="1"/>
    <col min="14" max="20" width="0" hidden="1" customWidth="1"/>
    <col min="21" max="21" width="16.8984375" bestFit="1" customWidth="1"/>
  </cols>
  <sheetData>
    <row r="1" spans="1:21" ht="31.2">
      <c r="A1" s="188" t="s">
        <v>0</v>
      </c>
      <c r="B1" s="189"/>
      <c r="C1" s="189"/>
      <c r="D1" s="189"/>
      <c r="E1" s="190"/>
      <c r="F1" s="191" t="s">
        <v>1</v>
      </c>
      <c r="G1" s="192"/>
      <c r="H1" s="193"/>
      <c r="I1" s="1"/>
      <c r="J1" s="194" t="s">
        <v>2</v>
      </c>
      <c r="K1" s="195"/>
      <c r="L1" s="2" t="s">
        <v>3</v>
      </c>
      <c r="M1" s="3" t="s">
        <v>4</v>
      </c>
    </row>
    <row r="2" spans="1:21" ht="15.6">
      <c r="A2" s="196" t="s">
        <v>5</v>
      </c>
      <c r="B2" s="196" t="s">
        <v>6</v>
      </c>
      <c r="C2" s="196" t="s">
        <v>7</v>
      </c>
      <c r="D2" s="196" t="s">
        <v>8</v>
      </c>
      <c r="E2" s="196" t="s">
        <v>9</v>
      </c>
      <c r="F2" s="4" t="s">
        <v>10</v>
      </c>
      <c r="G2" s="6" t="s">
        <v>11</v>
      </c>
      <c r="H2" s="8" t="s">
        <v>12</v>
      </c>
      <c r="I2" s="196" t="s">
        <v>13</v>
      </c>
      <c r="J2" s="10" t="s">
        <v>14</v>
      </c>
      <c r="K2" s="4" t="s">
        <v>15</v>
      </c>
      <c r="L2" s="13" t="s">
        <v>3</v>
      </c>
      <c r="M2" s="15" t="s">
        <v>16</v>
      </c>
    </row>
    <row r="3" spans="1:21" ht="15.6">
      <c r="A3" s="197"/>
      <c r="B3" s="197"/>
      <c r="C3" s="197"/>
      <c r="D3" s="197"/>
      <c r="E3" s="197"/>
      <c r="F3" s="4" t="s">
        <v>17</v>
      </c>
      <c r="G3" s="6" t="s">
        <v>18</v>
      </c>
      <c r="H3" s="8" t="s">
        <v>19</v>
      </c>
      <c r="I3" s="197"/>
      <c r="J3" s="10" t="s">
        <v>20</v>
      </c>
      <c r="K3" s="4" t="s">
        <v>21</v>
      </c>
      <c r="L3" s="13" t="s">
        <v>22</v>
      </c>
      <c r="M3" s="15" t="s">
        <v>23</v>
      </c>
    </row>
    <row r="4" spans="1:21" ht="15.6">
      <c r="A4" s="198"/>
      <c r="B4" s="198"/>
      <c r="C4" s="198"/>
      <c r="D4" s="198"/>
      <c r="E4" s="198"/>
      <c r="F4" s="5" t="s">
        <v>24</v>
      </c>
      <c r="G4" s="7" t="s">
        <v>25</v>
      </c>
      <c r="H4" s="9" t="s">
        <v>26</v>
      </c>
      <c r="I4" s="198"/>
      <c r="J4" s="11" t="s">
        <v>21</v>
      </c>
      <c r="K4" s="12"/>
      <c r="L4" s="14"/>
      <c r="M4" s="16" t="s">
        <v>27</v>
      </c>
    </row>
    <row r="5" spans="1:21" ht="30">
      <c r="A5" s="17">
        <v>1</v>
      </c>
      <c r="B5" s="18" t="s">
        <v>28</v>
      </c>
      <c r="C5" s="19" t="s">
        <v>29</v>
      </c>
      <c r="D5" s="18" t="s">
        <v>8</v>
      </c>
      <c r="E5" s="20">
        <v>6123</v>
      </c>
      <c r="F5" s="21">
        <v>196000</v>
      </c>
      <c r="G5" s="22">
        <v>251000</v>
      </c>
      <c r="H5" s="23">
        <v>120361</v>
      </c>
      <c r="I5" s="24">
        <v>0.19</v>
      </c>
      <c r="J5" s="25">
        <v>189120</v>
      </c>
      <c r="K5" s="26">
        <v>196000</v>
      </c>
      <c r="L5" s="27">
        <v>35933</v>
      </c>
      <c r="M5" s="28">
        <v>225053</v>
      </c>
      <c r="N5" s="42">
        <f>AVERAGE(F5:H5)</f>
        <v>189120.33333333334</v>
      </c>
      <c r="O5" s="43">
        <f>+N5*I5</f>
        <v>35932.863333333335</v>
      </c>
      <c r="P5" s="42">
        <f>MEDIAN(F5:H5)</f>
        <v>196000</v>
      </c>
      <c r="Q5" s="42">
        <f>+K5-P5</f>
        <v>0</v>
      </c>
      <c r="R5" s="42">
        <f>+L5+J5</f>
        <v>225053</v>
      </c>
      <c r="S5">
        <f>+K5*I5</f>
        <v>37240</v>
      </c>
      <c r="U5" s="43">
        <f>+E5*M5</f>
        <v>1377999519</v>
      </c>
    </row>
    <row r="6" spans="1:21" ht="60">
      <c r="A6" s="29">
        <v>2</v>
      </c>
      <c r="B6" s="30" t="s">
        <v>30</v>
      </c>
      <c r="C6" s="31" t="s">
        <v>31</v>
      </c>
      <c r="D6" s="30" t="s">
        <v>8</v>
      </c>
      <c r="E6" s="30">
        <v>45</v>
      </c>
      <c r="F6" s="21">
        <v>335000</v>
      </c>
      <c r="G6" s="22">
        <v>373000</v>
      </c>
      <c r="H6" s="23">
        <v>190588</v>
      </c>
      <c r="I6" s="32">
        <v>0.19</v>
      </c>
      <c r="J6" s="25">
        <v>299529</v>
      </c>
      <c r="K6" s="26">
        <v>335000</v>
      </c>
      <c r="L6" s="33">
        <v>56911</v>
      </c>
      <c r="M6" s="28">
        <v>356440</v>
      </c>
      <c r="N6" s="42">
        <f t="shared" ref="N6:N14" si="0">AVERAGE(F6:H6)</f>
        <v>299529.33333333331</v>
      </c>
      <c r="O6" s="43">
        <f t="shared" ref="O6:O14" si="1">+N6*I6</f>
        <v>56910.573333333334</v>
      </c>
      <c r="P6" s="42">
        <f t="shared" ref="P6:P14" si="2">MEDIAN(F6:H6)</f>
        <v>335000</v>
      </c>
      <c r="Q6" s="42">
        <f t="shared" ref="Q6:Q14" si="3">+K6-P6</f>
        <v>0</v>
      </c>
      <c r="U6" s="43">
        <f t="shared" ref="U6:U14" si="4">+E6*M6</f>
        <v>16039800</v>
      </c>
    </row>
    <row r="7" spans="1:21" ht="60">
      <c r="A7" s="17">
        <v>3</v>
      </c>
      <c r="B7" s="18" t="s">
        <v>32</v>
      </c>
      <c r="C7" s="19" t="s">
        <v>33</v>
      </c>
      <c r="D7" s="18" t="s">
        <v>8</v>
      </c>
      <c r="E7" s="20">
        <v>1550</v>
      </c>
      <c r="F7" s="21">
        <v>289000</v>
      </c>
      <c r="G7" s="22">
        <v>299000</v>
      </c>
      <c r="H7" s="23">
        <v>290420</v>
      </c>
      <c r="I7" s="24">
        <v>0.19</v>
      </c>
      <c r="J7" s="25">
        <v>292807</v>
      </c>
      <c r="K7" s="26">
        <v>290420</v>
      </c>
      <c r="L7" s="27">
        <v>55633</v>
      </c>
      <c r="M7" s="28">
        <v>348440</v>
      </c>
      <c r="N7" s="42">
        <f t="shared" si="0"/>
        <v>292806.66666666669</v>
      </c>
      <c r="O7" s="43">
        <f t="shared" si="1"/>
        <v>55633.26666666667</v>
      </c>
      <c r="P7" s="42">
        <f t="shared" si="2"/>
        <v>290420</v>
      </c>
      <c r="Q7" s="42">
        <f t="shared" si="3"/>
        <v>0</v>
      </c>
      <c r="U7" s="43">
        <f t="shared" si="4"/>
        <v>540082000</v>
      </c>
    </row>
    <row r="8" spans="1:21" ht="15.6">
      <c r="A8" s="29">
        <v>4</v>
      </c>
      <c r="B8" s="30" t="s">
        <v>34</v>
      </c>
      <c r="C8" s="31" t="s">
        <v>35</v>
      </c>
      <c r="D8" s="30" t="s">
        <v>8</v>
      </c>
      <c r="E8" s="34">
        <v>1640</v>
      </c>
      <c r="F8" s="21">
        <v>47000</v>
      </c>
      <c r="G8" s="22">
        <v>54000</v>
      </c>
      <c r="H8" s="23">
        <v>35487</v>
      </c>
      <c r="I8" s="32">
        <v>0.19</v>
      </c>
      <c r="J8" s="25">
        <v>45496</v>
      </c>
      <c r="K8" s="26">
        <v>47000</v>
      </c>
      <c r="L8" s="33">
        <v>8644</v>
      </c>
      <c r="M8" s="28">
        <v>54140</v>
      </c>
      <c r="N8" s="42">
        <f t="shared" si="0"/>
        <v>45495.666666666664</v>
      </c>
      <c r="O8" s="43">
        <f t="shared" si="1"/>
        <v>8644.1766666666663</v>
      </c>
      <c r="P8" s="42">
        <f t="shared" si="2"/>
        <v>47000</v>
      </c>
      <c r="Q8" s="42">
        <f t="shared" si="3"/>
        <v>0</v>
      </c>
      <c r="U8" s="43">
        <f t="shared" si="4"/>
        <v>88789600</v>
      </c>
    </row>
    <row r="9" spans="1:21" ht="30">
      <c r="A9" s="17">
        <v>5</v>
      </c>
      <c r="B9" s="18" t="s">
        <v>36</v>
      </c>
      <c r="C9" s="19" t="s">
        <v>37</v>
      </c>
      <c r="D9" s="18" t="s">
        <v>8</v>
      </c>
      <c r="E9" s="20">
        <v>1550</v>
      </c>
      <c r="F9" s="21">
        <v>66000</v>
      </c>
      <c r="G9" s="22">
        <v>73000</v>
      </c>
      <c r="H9" s="23">
        <v>48731</v>
      </c>
      <c r="I9" s="24">
        <v>0.19</v>
      </c>
      <c r="J9" s="25">
        <v>62577</v>
      </c>
      <c r="K9" s="26">
        <v>66000</v>
      </c>
      <c r="L9" s="27">
        <v>11890</v>
      </c>
      <c r="M9" s="28">
        <v>74467</v>
      </c>
      <c r="N9" s="42">
        <f t="shared" si="0"/>
        <v>62577</v>
      </c>
      <c r="O9" s="43">
        <f t="shared" si="1"/>
        <v>11889.630000000001</v>
      </c>
      <c r="P9" s="42">
        <f t="shared" si="2"/>
        <v>66000</v>
      </c>
      <c r="Q9" s="42">
        <f t="shared" si="3"/>
        <v>0</v>
      </c>
      <c r="U9" s="43">
        <f t="shared" si="4"/>
        <v>115423850</v>
      </c>
    </row>
    <row r="10" spans="1:21" ht="90">
      <c r="A10" s="29">
        <v>6</v>
      </c>
      <c r="B10" s="30" t="s">
        <v>38</v>
      </c>
      <c r="C10" s="31" t="s">
        <v>39</v>
      </c>
      <c r="D10" s="30" t="s">
        <v>40</v>
      </c>
      <c r="E10" s="30">
        <v>90</v>
      </c>
      <c r="F10" s="21">
        <v>78000</v>
      </c>
      <c r="G10" s="22">
        <v>86000</v>
      </c>
      <c r="H10" s="23">
        <v>120866</v>
      </c>
      <c r="I10" s="32">
        <v>0.19</v>
      </c>
      <c r="J10" s="25">
        <v>94955</v>
      </c>
      <c r="K10" s="26">
        <v>86000</v>
      </c>
      <c r="L10" s="33">
        <v>18042</v>
      </c>
      <c r="M10" s="28">
        <v>112997</v>
      </c>
      <c r="N10" s="42">
        <f t="shared" si="0"/>
        <v>94955.333333333328</v>
      </c>
      <c r="O10" s="43">
        <f t="shared" si="1"/>
        <v>18041.513333333332</v>
      </c>
      <c r="P10" s="42">
        <f t="shared" si="2"/>
        <v>86000</v>
      </c>
      <c r="Q10" s="42">
        <f t="shared" si="3"/>
        <v>0</v>
      </c>
      <c r="U10" s="43">
        <f t="shared" si="4"/>
        <v>10169730</v>
      </c>
    </row>
    <row r="11" spans="1:21" ht="45">
      <c r="A11" s="17">
        <v>7</v>
      </c>
      <c r="B11" s="18" t="s">
        <v>41</v>
      </c>
      <c r="C11" s="19" t="s">
        <v>42</v>
      </c>
      <c r="D11" s="18" t="s">
        <v>8</v>
      </c>
      <c r="E11" s="18">
        <v>180</v>
      </c>
      <c r="F11" s="21">
        <v>69900</v>
      </c>
      <c r="G11" s="22">
        <v>75000</v>
      </c>
      <c r="H11" s="23">
        <v>60000</v>
      </c>
      <c r="I11" s="24">
        <v>0.19</v>
      </c>
      <c r="J11" s="25">
        <v>68300</v>
      </c>
      <c r="K11" s="26">
        <v>69900</v>
      </c>
      <c r="L11" s="27">
        <v>12977</v>
      </c>
      <c r="M11" s="28">
        <v>81277</v>
      </c>
      <c r="N11" s="42">
        <f t="shared" si="0"/>
        <v>68300</v>
      </c>
      <c r="O11" s="43">
        <f t="shared" si="1"/>
        <v>12977</v>
      </c>
      <c r="P11" s="42">
        <f t="shared" si="2"/>
        <v>69900</v>
      </c>
      <c r="Q11" s="42">
        <f t="shared" si="3"/>
        <v>0</v>
      </c>
      <c r="U11" s="43">
        <f t="shared" si="4"/>
        <v>14629860</v>
      </c>
    </row>
    <row r="12" spans="1:21" ht="30">
      <c r="A12" s="29">
        <v>8</v>
      </c>
      <c r="B12" s="30" t="s">
        <v>43</v>
      </c>
      <c r="C12" s="31" t="s">
        <v>44</v>
      </c>
      <c r="D12" s="30" t="s">
        <v>8</v>
      </c>
      <c r="E12" s="30">
        <v>90</v>
      </c>
      <c r="F12" s="21">
        <v>102600</v>
      </c>
      <c r="G12" s="22">
        <v>112000</v>
      </c>
      <c r="H12" s="23">
        <v>190000</v>
      </c>
      <c r="I12" s="32">
        <v>0.19</v>
      </c>
      <c r="J12" s="25">
        <v>134867</v>
      </c>
      <c r="K12" s="26">
        <v>112000</v>
      </c>
      <c r="L12" s="33">
        <v>25625</v>
      </c>
      <c r="M12" s="28">
        <v>160491</v>
      </c>
      <c r="N12" s="42">
        <f t="shared" si="0"/>
        <v>134866.66666666666</v>
      </c>
      <c r="O12" s="43">
        <f t="shared" si="1"/>
        <v>25624.666666666664</v>
      </c>
      <c r="P12" s="42">
        <f t="shared" si="2"/>
        <v>112000</v>
      </c>
      <c r="Q12" s="42">
        <f t="shared" si="3"/>
        <v>0</v>
      </c>
      <c r="U12" s="43">
        <f t="shared" si="4"/>
        <v>14444190</v>
      </c>
    </row>
    <row r="13" spans="1:21" ht="60">
      <c r="A13" s="17">
        <v>9</v>
      </c>
      <c r="B13" s="18" t="s">
        <v>45</v>
      </c>
      <c r="C13" s="19" t="s">
        <v>46</v>
      </c>
      <c r="D13" s="18" t="s">
        <v>8</v>
      </c>
      <c r="E13" s="20">
        <v>1550</v>
      </c>
      <c r="F13" s="21">
        <v>73200</v>
      </c>
      <c r="G13" s="22">
        <v>83000</v>
      </c>
      <c r="H13" s="23">
        <v>70000</v>
      </c>
      <c r="I13" s="24">
        <v>0.19</v>
      </c>
      <c r="J13" s="25">
        <v>75400</v>
      </c>
      <c r="K13" s="26">
        <v>73200</v>
      </c>
      <c r="L13" s="27">
        <v>14326</v>
      </c>
      <c r="M13" s="28">
        <v>89726</v>
      </c>
      <c r="N13" s="42">
        <f t="shared" si="0"/>
        <v>75400</v>
      </c>
      <c r="O13" s="43">
        <f t="shared" si="1"/>
        <v>14326</v>
      </c>
      <c r="P13" s="42">
        <f t="shared" si="2"/>
        <v>73200</v>
      </c>
      <c r="Q13" s="42">
        <f t="shared" si="3"/>
        <v>0</v>
      </c>
      <c r="U13" s="43">
        <f t="shared" si="4"/>
        <v>139075300</v>
      </c>
    </row>
    <row r="14" spans="1:21" ht="30">
      <c r="A14" s="29">
        <v>10</v>
      </c>
      <c r="B14" s="30" t="s">
        <v>47</v>
      </c>
      <c r="C14" s="31" t="s">
        <v>48</v>
      </c>
      <c r="D14" s="30" t="s">
        <v>8</v>
      </c>
      <c r="E14" s="34">
        <v>1640</v>
      </c>
      <c r="F14" s="21">
        <v>67000</v>
      </c>
      <c r="G14" s="22">
        <v>63000</v>
      </c>
      <c r="H14" s="23">
        <v>60000</v>
      </c>
      <c r="I14" s="32">
        <v>0.19</v>
      </c>
      <c r="J14" s="25">
        <v>63333</v>
      </c>
      <c r="K14" s="26">
        <v>63000</v>
      </c>
      <c r="L14" s="33">
        <v>12033</v>
      </c>
      <c r="M14" s="28">
        <v>75367</v>
      </c>
      <c r="N14" s="42">
        <f t="shared" si="0"/>
        <v>63333.333333333336</v>
      </c>
      <c r="O14" s="43">
        <f t="shared" si="1"/>
        <v>12033.333333333334</v>
      </c>
      <c r="P14" s="42">
        <f t="shared" si="2"/>
        <v>63000</v>
      </c>
      <c r="Q14" s="42">
        <f t="shared" si="3"/>
        <v>0</v>
      </c>
      <c r="U14" s="43">
        <f t="shared" si="4"/>
        <v>123601880</v>
      </c>
    </row>
    <row r="15" spans="1:21" ht="15.75" customHeight="1">
      <c r="A15" s="188" t="s">
        <v>49</v>
      </c>
      <c r="B15" s="189"/>
      <c r="C15" s="189"/>
      <c r="D15" s="189"/>
      <c r="E15" s="190"/>
      <c r="F15" s="35">
        <v>2094689000</v>
      </c>
      <c r="G15" s="36">
        <v>2482108000</v>
      </c>
      <c r="H15" s="37">
        <v>1575107533</v>
      </c>
      <c r="I15" s="38"/>
      <c r="J15" s="39">
        <v>2050634844</v>
      </c>
      <c r="K15" s="40">
        <v>2091896000</v>
      </c>
      <c r="L15" s="41">
        <v>389620620</v>
      </c>
      <c r="M15" s="28">
        <v>2440255465</v>
      </c>
      <c r="U15" s="44">
        <f>SUM(U5:U14)</f>
        <v>2440255729</v>
      </c>
    </row>
  </sheetData>
  <mergeCells count="10">
    <mergeCell ref="A15:E15"/>
    <mergeCell ref="A1:E1"/>
    <mergeCell ref="F1:H1"/>
    <mergeCell ref="J1:K1"/>
    <mergeCell ref="A2:A4"/>
    <mergeCell ref="B2:B4"/>
    <mergeCell ref="C2:C4"/>
    <mergeCell ref="D2:D4"/>
    <mergeCell ref="E2:E4"/>
    <mergeCell ref="I2:I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A5" sqref="A5:Y5"/>
    </sheetView>
  </sheetViews>
  <sheetFormatPr baseColWidth="10" defaultColWidth="11.3984375" defaultRowHeight="13.8"/>
  <cols>
    <col min="3" max="3" width="16.8984375" customWidth="1"/>
    <col min="6" max="8" width="15.8984375" bestFit="1" customWidth="1"/>
    <col min="9" max="9" width="16.69921875" customWidth="1"/>
    <col min="10" max="10" width="7.8984375" bestFit="1" customWidth="1"/>
    <col min="11" max="12" width="15.8984375" bestFit="1" customWidth="1"/>
    <col min="13" max="13" width="14" bestFit="1" customWidth="1"/>
    <col min="14" max="15" width="18.8984375" customWidth="1"/>
    <col min="16" max="18" width="11.3984375" style="45"/>
    <col min="19" max="19" width="22.8984375" style="45" customWidth="1"/>
    <col min="20" max="20" width="16.8984375" style="47" bestFit="1" customWidth="1"/>
    <col min="21" max="21" width="11.3984375" style="45"/>
    <col min="22" max="22" width="16.8984375" style="47" bestFit="1" customWidth="1"/>
    <col min="23" max="16384" width="11.3984375" style="45"/>
  </cols>
  <sheetData>
    <row r="1" spans="1:21">
      <c r="I1" s="87">
        <f>+'IPC PARA INDEXAR'!Y26/100</f>
        <v>4.2900000000000001E-2</v>
      </c>
    </row>
    <row r="2" spans="1:21" ht="31.2">
      <c r="A2" s="201" t="s">
        <v>0</v>
      </c>
      <c r="B2" s="201"/>
      <c r="C2" s="201"/>
      <c r="D2" s="201"/>
      <c r="E2" s="201"/>
      <c r="F2" s="202" t="s">
        <v>1</v>
      </c>
      <c r="G2" s="202"/>
      <c r="H2" s="202"/>
      <c r="I2" s="93" t="s">
        <v>50</v>
      </c>
      <c r="J2" s="92"/>
      <c r="K2" s="203" t="s">
        <v>2</v>
      </c>
      <c r="L2" s="203"/>
      <c r="M2" s="95" t="s">
        <v>3</v>
      </c>
      <c r="N2" s="96"/>
      <c r="O2" s="96"/>
    </row>
    <row r="3" spans="1:21" ht="15.6">
      <c r="A3" s="201" t="s">
        <v>5</v>
      </c>
      <c r="B3" s="201" t="s">
        <v>6</v>
      </c>
      <c r="C3" s="201" t="s">
        <v>7</v>
      </c>
      <c r="D3" s="201" t="s">
        <v>8</v>
      </c>
      <c r="E3" s="201" t="s">
        <v>9</v>
      </c>
      <c r="F3" s="97" t="s">
        <v>10</v>
      </c>
      <c r="G3" s="98" t="s">
        <v>11</v>
      </c>
      <c r="H3" s="99" t="s">
        <v>12</v>
      </c>
      <c r="I3" s="99" t="s">
        <v>51</v>
      </c>
      <c r="J3" s="201" t="s">
        <v>13</v>
      </c>
      <c r="K3" s="94" t="s">
        <v>14</v>
      </c>
      <c r="L3" s="97" t="s">
        <v>15</v>
      </c>
      <c r="M3" s="95" t="s">
        <v>3</v>
      </c>
      <c r="N3" s="121" t="s">
        <v>52</v>
      </c>
      <c r="O3" s="199" t="s">
        <v>53</v>
      </c>
      <c r="S3" s="90" t="s">
        <v>51</v>
      </c>
      <c r="T3" s="91" t="s">
        <v>51</v>
      </c>
    </row>
    <row r="4" spans="1:21" ht="62.4">
      <c r="A4" s="201"/>
      <c r="B4" s="201"/>
      <c r="C4" s="201"/>
      <c r="D4" s="201"/>
      <c r="E4" s="201"/>
      <c r="F4" s="97" t="s">
        <v>17</v>
      </c>
      <c r="G4" s="98" t="s">
        <v>18</v>
      </c>
      <c r="H4" s="99" t="s">
        <v>19</v>
      </c>
      <c r="I4" s="99" t="s">
        <v>54</v>
      </c>
      <c r="J4" s="201"/>
      <c r="K4" s="94" t="s">
        <v>20</v>
      </c>
      <c r="L4" s="97" t="s">
        <v>21</v>
      </c>
      <c r="M4" s="95" t="s">
        <v>22</v>
      </c>
      <c r="N4" s="121" t="s">
        <v>23</v>
      </c>
      <c r="O4" s="199"/>
      <c r="S4" s="90" t="s">
        <v>54</v>
      </c>
      <c r="T4" s="91" t="s">
        <v>54</v>
      </c>
    </row>
    <row r="5" spans="1:21" ht="15.6">
      <c r="A5" s="201"/>
      <c r="B5" s="201"/>
      <c r="C5" s="201"/>
      <c r="D5" s="201"/>
      <c r="E5" s="201"/>
      <c r="F5" s="97" t="s">
        <v>24</v>
      </c>
      <c r="G5" s="98" t="s">
        <v>25</v>
      </c>
      <c r="H5" s="99" t="s">
        <v>26</v>
      </c>
      <c r="I5" s="99"/>
      <c r="J5" s="201"/>
      <c r="K5" s="94" t="s">
        <v>21</v>
      </c>
      <c r="L5" s="100"/>
      <c r="M5" s="101"/>
      <c r="N5" s="121" t="s">
        <v>27</v>
      </c>
      <c r="O5" s="199"/>
      <c r="S5" s="88" t="s">
        <v>55</v>
      </c>
      <c r="T5" s="89" t="s">
        <v>56</v>
      </c>
    </row>
    <row r="6" spans="1:21" ht="47.25" customHeight="1">
      <c r="A6" s="102">
        <v>1</v>
      </c>
      <c r="B6" s="103" t="s">
        <v>28</v>
      </c>
      <c r="C6" s="104" t="s">
        <v>29</v>
      </c>
      <c r="D6" s="103" t="s">
        <v>8</v>
      </c>
      <c r="E6" s="105">
        <v>6123</v>
      </c>
      <c r="F6" s="106">
        <v>196000</v>
      </c>
      <c r="G6" s="107">
        <v>251000</v>
      </c>
      <c r="H6" s="108">
        <v>120361</v>
      </c>
      <c r="I6" s="108">
        <f>+T6*(1+$I$1)</f>
        <v>148109.32773109243</v>
      </c>
      <c r="J6" s="109">
        <v>0.19</v>
      </c>
      <c r="K6" s="110">
        <f>AVERAGE(F6:I6)</f>
        <v>178867.58193277312</v>
      </c>
      <c r="L6" s="111">
        <f>MEDIAN(F6:I6)</f>
        <v>172054.66386554623</v>
      </c>
      <c r="M6" s="112">
        <f>+J6*K6</f>
        <v>33984.840567226893</v>
      </c>
      <c r="N6" s="113">
        <f>+K6+M6</f>
        <v>212852.42250000002</v>
      </c>
      <c r="O6" s="113">
        <f>+E6*N6</f>
        <v>1303295382.9675002</v>
      </c>
      <c r="P6" s="46">
        <f>AVERAGE(F6:H6)</f>
        <v>189120.33333333334</v>
      </c>
      <c r="Q6" s="47">
        <f>+P6*J6</f>
        <v>35932.863333333335</v>
      </c>
      <c r="S6" s="49">
        <v>169000</v>
      </c>
      <c r="T6" s="47">
        <f>+S6/1.19</f>
        <v>142016.80672268907</v>
      </c>
      <c r="U6" s="46"/>
    </row>
    <row r="7" spans="1:21" ht="45">
      <c r="A7" s="114">
        <v>2</v>
      </c>
      <c r="B7" s="115" t="s">
        <v>30</v>
      </c>
      <c r="C7" s="116" t="s">
        <v>31</v>
      </c>
      <c r="D7" s="115" t="s">
        <v>8</v>
      </c>
      <c r="E7" s="115">
        <v>45</v>
      </c>
      <c r="F7" s="106">
        <v>335000</v>
      </c>
      <c r="G7" s="107">
        <v>373000</v>
      </c>
      <c r="H7" s="108">
        <v>190588</v>
      </c>
      <c r="I7" s="108">
        <f t="shared" ref="I7:I15" si="0">+T7*(1+$I$1)</f>
        <v>0</v>
      </c>
      <c r="J7" s="117">
        <v>0.19</v>
      </c>
      <c r="K7" s="110">
        <f>AVERAGE(F7:H7)</f>
        <v>299529.33333333331</v>
      </c>
      <c r="L7" s="111">
        <f>MEDIAN(F7:H7)</f>
        <v>335000</v>
      </c>
      <c r="M7" s="112">
        <f t="shared" ref="M7:M15" si="1">+J7*K7</f>
        <v>56910.573333333334</v>
      </c>
      <c r="N7" s="113">
        <f t="shared" ref="N7:N15" si="2">+K7+M7</f>
        <v>356439.90666666662</v>
      </c>
      <c r="O7" s="113">
        <f t="shared" ref="O7:O15" si="3">+E7*N7</f>
        <v>16039795.799999997</v>
      </c>
      <c r="P7" s="46">
        <f t="shared" ref="P7:P15" si="4">AVERAGE(F7:H7)</f>
        <v>299529.33333333331</v>
      </c>
      <c r="Q7" s="47">
        <f t="shared" ref="Q7:Q15" si="5">+P7*J7</f>
        <v>56910.573333333334</v>
      </c>
      <c r="T7" s="47">
        <f t="shared" ref="T7:T15" si="6">+S7/1.19</f>
        <v>0</v>
      </c>
      <c r="U7" s="46"/>
    </row>
    <row r="8" spans="1:21" ht="45">
      <c r="A8" s="102">
        <v>3</v>
      </c>
      <c r="B8" s="103" t="s">
        <v>32</v>
      </c>
      <c r="C8" s="104" t="s">
        <v>33</v>
      </c>
      <c r="D8" s="103" t="s">
        <v>8</v>
      </c>
      <c r="E8" s="105">
        <v>1550</v>
      </c>
      <c r="F8" s="106">
        <v>289000</v>
      </c>
      <c r="G8" s="107">
        <v>299000</v>
      </c>
      <c r="H8" s="108">
        <v>290420</v>
      </c>
      <c r="I8" s="108">
        <f t="shared" si="0"/>
        <v>305858.90756302525</v>
      </c>
      <c r="J8" s="109">
        <v>0.19</v>
      </c>
      <c r="K8" s="110">
        <f>AVERAGE(F8:I8)</f>
        <v>296069.72689075628</v>
      </c>
      <c r="L8" s="111">
        <f t="shared" ref="L8:L15" si="7">MEDIAN(F8:I8)</f>
        <v>294710</v>
      </c>
      <c r="M8" s="112">
        <f t="shared" si="1"/>
        <v>56253.248109243694</v>
      </c>
      <c r="N8" s="113">
        <f t="shared" si="2"/>
        <v>352322.97499999998</v>
      </c>
      <c r="O8" s="113">
        <f t="shared" si="3"/>
        <v>546100611.25</v>
      </c>
      <c r="P8" s="46">
        <f t="shared" si="4"/>
        <v>292806.66666666669</v>
      </c>
      <c r="Q8" s="47">
        <f t="shared" si="5"/>
        <v>55633.26666666667</v>
      </c>
      <c r="S8" s="49">
        <v>349000</v>
      </c>
      <c r="T8" s="47">
        <f t="shared" si="6"/>
        <v>293277.31092436978</v>
      </c>
      <c r="U8" s="46"/>
    </row>
    <row r="9" spans="1:21" ht="31.5" customHeight="1">
      <c r="A9" s="114">
        <v>4</v>
      </c>
      <c r="B9" s="115" t="s">
        <v>34</v>
      </c>
      <c r="C9" s="116" t="s">
        <v>35</v>
      </c>
      <c r="D9" s="115" t="s">
        <v>8</v>
      </c>
      <c r="E9" s="118">
        <v>1640</v>
      </c>
      <c r="F9" s="106">
        <v>47000</v>
      </c>
      <c r="G9" s="107">
        <v>54000</v>
      </c>
      <c r="H9" s="108">
        <v>35487</v>
      </c>
      <c r="I9" s="108">
        <f t="shared" si="0"/>
        <v>33302.689075630253</v>
      </c>
      <c r="J9" s="117">
        <v>0.19</v>
      </c>
      <c r="K9" s="110">
        <f>AVERAGE(F9:I9)</f>
        <v>42447.422268907561</v>
      </c>
      <c r="L9" s="111">
        <f t="shared" si="7"/>
        <v>41243.5</v>
      </c>
      <c r="M9" s="112">
        <f t="shared" si="1"/>
        <v>8065.0102310924367</v>
      </c>
      <c r="N9" s="113">
        <f t="shared" si="2"/>
        <v>50512.432499999995</v>
      </c>
      <c r="O9" s="113">
        <f t="shared" si="3"/>
        <v>82840389.299999997</v>
      </c>
      <c r="P9" s="46">
        <f t="shared" si="4"/>
        <v>45495.666666666664</v>
      </c>
      <c r="Q9" s="47">
        <f t="shared" si="5"/>
        <v>8644.1766666666663</v>
      </c>
      <c r="S9" s="49">
        <v>38000</v>
      </c>
      <c r="T9" s="47">
        <f t="shared" si="6"/>
        <v>31932.773109243699</v>
      </c>
      <c r="U9" s="46"/>
    </row>
    <row r="10" spans="1:21" ht="30">
      <c r="A10" s="102">
        <v>5</v>
      </c>
      <c r="B10" s="103" t="s">
        <v>36</v>
      </c>
      <c r="C10" s="104" t="s">
        <v>37</v>
      </c>
      <c r="D10" s="103" t="s">
        <v>8</v>
      </c>
      <c r="E10" s="105">
        <v>1550</v>
      </c>
      <c r="F10" s="106">
        <v>66000</v>
      </c>
      <c r="G10" s="107">
        <v>73000</v>
      </c>
      <c r="H10" s="108">
        <v>48731</v>
      </c>
      <c r="I10" s="108">
        <f t="shared" si="0"/>
        <v>49077.647058823532</v>
      </c>
      <c r="J10" s="109">
        <v>0.19</v>
      </c>
      <c r="K10" s="110">
        <f t="shared" ref="K10:K15" si="8">AVERAGE(F10:I10)</f>
        <v>59202.161764705881</v>
      </c>
      <c r="L10" s="111">
        <f t="shared" si="7"/>
        <v>57538.823529411762</v>
      </c>
      <c r="M10" s="112">
        <f t="shared" si="1"/>
        <v>11248.410735294117</v>
      </c>
      <c r="N10" s="113">
        <f t="shared" si="2"/>
        <v>70450.572499999995</v>
      </c>
      <c r="O10" s="113">
        <f t="shared" si="3"/>
        <v>109198387.37499999</v>
      </c>
      <c r="P10" s="46">
        <f t="shared" si="4"/>
        <v>62577</v>
      </c>
      <c r="Q10" s="47">
        <f t="shared" si="5"/>
        <v>11889.630000000001</v>
      </c>
      <c r="S10" s="49">
        <v>56000</v>
      </c>
      <c r="T10" s="47">
        <f t="shared" si="6"/>
        <v>47058.823529411769</v>
      </c>
      <c r="U10" s="46"/>
    </row>
    <row r="11" spans="1:21" ht="60">
      <c r="A11" s="114">
        <v>6</v>
      </c>
      <c r="B11" s="115" t="s">
        <v>38</v>
      </c>
      <c r="C11" s="116" t="s">
        <v>39</v>
      </c>
      <c r="D11" s="115" t="s">
        <v>40</v>
      </c>
      <c r="E11" s="115">
        <v>90</v>
      </c>
      <c r="F11" s="106">
        <v>78000</v>
      </c>
      <c r="G11" s="107">
        <v>86000</v>
      </c>
      <c r="H11" s="108">
        <v>120866</v>
      </c>
      <c r="I11" s="108">
        <v>0</v>
      </c>
      <c r="J11" s="117">
        <v>0.19</v>
      </c>
      <c r="K11" s="110">
        <f>AVERAGE(F11:H11)</f>
        <v>94955.333333333328</v>
      </c>
      <c r="L11" s="111">
        <f>MEDIAN(F11:H11)</f>
        <v>86000</v>
      </c>
      <c r="M11" s="112">
        <f t="shared" si="1"/>
        <v>18041.513333333332</v>
      </c>
      <c r="N11" s="113">
        <f t="shared" si="2"/>
        <v>112996.84666666666</v>
      </c>
      <c r="O11" s="113">
        <f t="shared" si="3"/>
        <v>10169716.199999999</v>
      </c>
      <c r="P11" s="46">
        <f t="shared" si="4"/>
        <v>94955.333333333328</v>
      </c>
      <c r="Q11" s="47">
        <f t="shared" si="5"/>
        <v>18041.513333333332</v>
      </c>
      <c r="S11" s="49">
        <v>67000</v>
      </c>
      <c r="T11" s="47">
        <f t="shared" si="6"/>
        <v>56302.521008403361</v>
      </c>
      <c r="U11" s="46"/>
    </row>
    <row r="12" spans="1:21" ht="30">
      <c r="A12" s="102">
        <v>7</v>
      </c>
      <c r="B12" s="103" t="s">
        <v>41</v>
      </c>
      <c r="C12" s="104" t="s">
        <v>42</v>
      </c>
      <c r="D12" s="103" t="s">
        <v>8</v>
      </c>
      <c r="E12" s="103">
        <v>180</v>
      </c>
      <c r="F12" s="106">
        <v>69900</v>
      </c>
      <c r="G12" s="107">
        <v>75000</v>
      </c>
      <c r="H12" s="108">
        <v>60000</v>
      </c>
      <c r="I12" s="108">
        <f t="shared" si="0"/>
        <v>0</v>
      </c>
      <c r="J12" s="109">
        <v>0.19</v>
      </c>
      <c r="K12" s="110">
        <f>AVERAGE(F12:H12)</f>
        <v>68300</v>
      </c>
      <c r="L12" s="111">
        <f>MEDIAN(F12:H12)</f>
        <v>69900</v>
      </c>
      <c r="M12" s="112">
        <f t="shared" si="1"/>
        <v>12977</v>
      </c>
      <c r="N12" s="113">
        <f t="shared" si="2"/>
        <v>81277</v>
      </c>
      <c r="O12" s="113">
        <f t="shared" si="3"/>
        <v>14629860</v>
      </c>
      <c r="P12" s="46">
        <f t="shared" si="4"/>
        <v>68300</v>
      </c>
      <c r="Q12" s="47">
        <f t="shared" si="5"/>
        <v>12977</v>
      </c>
      <c r="T12" s="47">
        <f t="shared" si="6"/>
        <v>0</v>
      </c>
      <c r="U12" s="46"/>
    </row>
    <row r="13" spans="1:21" ht="30">
      <c r="A13" s="114">
        <v>8</v>
      </c>
      <c r="B13" s="115" t="s">
        <v>43</v>
      </c>
      <c r="C13" s="116" t="s">
        <v>44</v>
      </c>
      <c r="D13" s="115" t="s">
        <v>8</v>
      </c>
      <c r="E13" s="115">
        <v>90</v>
      </c>
      <c r="F13" s="106">
        <v>102600</v>
      </c>
      <c r="G13" s="107">
        <v>112000</v>
      </c>
      <c r="H13" s="108">
        <v>190000</v>
      </c>
      <c r="I13" s="108">
        <f t="shared" si="0"/>
        <v>0</v>
      </c>
      <c r="J13" s="117">
        <v>0.19</v>
      </c>
      <c r="K13" s="110">
        <f>AVERAGE(F13:H13)</f>
        <v>134866.66666666666</v>
      </c>
      <c r="L13" s="111">
        <f>MEDIAN(F13:H13)</f>
        <v>112000</v>
      </c>
      <c r="M13" s="112">
        <f t="shared" si="1"/>
        <v>25624.666666666664</v>
      </c>
      <c r="N13" s="113">
        <f t="shared" si="2"/>
        <v>160491.33333333331</v>
      </c>
      <c r="O13" s="113">
        <f t="shared" si="3"/>
        <v>14444219.999999998</v>
      </c>
      <c r="P13" s="46">
        <f t="shared" si="4"/>
        <v>134866.66666666666</v>
      </c>
      <c r="Q13" s="47">
        <f t="shared" si="5"/>
        <v>25624.666666666664</v>
      </c>
      <c r="T13" s="47">
        <f t="shared" si="6"/>
        <v>0</v>
      </c>
      <c r="U13" s="46"/>
    </row>
    <row r="14" spans="1:21" ht="63" customHeight="1">
      <c r="A14" s="102">
        <v>9</v>
      </c>
      <c r="B14" s="103" t="s">
        <v>45</v>
      </c>
      <c r="C14" s="104" t="s">
        <v>46</v>
      </c>
      <c r="D14" s="103" t="s">
        <v>8</v>
      </c>
      <c r="E14" s="105">
        <v>1550</v>
      </c>
      <c r="F14" s="106">
        <v>73200</v>
      </c>
      <c r="G14" s="107">
        <v>83000</v>
      </c>
      <c r="H14" s="108">
        <v>70000</v>
      </c>
      <c r="I14" s="108">
        <v>0</v>
      </c>
      <c r="J14" s="109">
        <v>0.19</v>
      </c>
      <c r="K14" s="110">
        <f>AVERAGE(F14:H14)</f>
        <v>75400</v>
      </c>
      <c r="L14" s="111">
        <f>MEDIAN(F14:H14)</f>
        <v>73200</v>
      </c>
      <c r="M14" s="112">
        <f t="shared" si="1"/>
        <v>14326</v>
      </c>
      <c r="N14" s="113">
        <f t="shared" si="2"/>
        <v>89726</v>
      </c>
      <c r="O14" s="113">
        <f t="shared" si="3"/>
        <v>139075300</v>
      </c>
      <c r="P14" s="46">
        <f t="shared" si="4"/>
        <v>75400</v>
      </c>
      <c r="Q14" s="47">
        <f t="shared" si="5"/>
        <v>14326</v>
      </c>
      <c r="S14" s="49">
        <v>55000</v>
      </c>
      <c r="T14" s="47">
        <f t="shared" si="6"/>
        <v>46218.487394957985</v>
      </c>
      <c r="U14" s="46"/>
    </row>
    <row r="15" spans="1:21" ht="15.6">
      <c r="A15" s="114">
        <v>10</v>
      </c>
      <c r="B15" s="115" t="s">
        <v>47</v>
      </c>
      <c r="C15" s="116" t="s">
        <v>48</v>
      </c>
      <c r="D15" s="115" t="s">
        <v>8</v>
      </c>
      <c r="E15" s="118">
        <v>1640</v>
      </c>
      <c r="F15" s="106">
        <v>67000</v>
      </c>
      <c r="G15" s="107">
        <v>63000</v>
      </c>
      <c r="H15" s="108">
        <v>60000</v>
      </c>
      <c r="I15" s="108">
        <f t="shared" si="0"/>
        <v>49077.647058823532</v>
      </c>
      <c r="J15" s="117">
        <v>0.19</v>
      </c>
      <c r="K15" s="110">
        <f t="shared" si="8"/>
        <v>59769.411764705881</v>
      </c>
      <c r="L15" s="111">
        <f t="shared" si="7"/>
        <v>61500</v>
      </c>
      <c r="M15" s="112">
        <f t="shared" si="1"/>
        <v>11356.188235294117</v>
      </c>
      <c r="N15" s="113">
        <f t="shared" si="2"/>
        <v>71125.600000000006</v>
      </c>
      <c r="O15" s="113">
        <f t="shared" si="3"/>
        <v>116645984.00000001</v>
      </c>
      <c r="P15" s="46">
        <f t="shared" si="4"/>
        <v>63333.333333333336</v>
      </c>
      <c r="Q15" s="47">
        <f t="shared" si="5"/>
        <v>12033.333333333334</v>
      </c>
      <c r="R15" s="48">
        <f>+P15+Q15</f>
        <v>75366.666666666672</v>
      </c>
      <c r="S15" s="49">
        <v>56000</v>
      </c>
      <c r="T15" s="47">
        <f t="shared" si="6"/>
        <v>47058.823529411769</v>
      </c>
      <c r="U15" s="46"/>
    </row>
    <row r="16" spans="1:21" ht="15.6">
      <c r="A16" s="200" t="s">
        <v>49</v>
      </c>
      <c r="B16" s="200"/>
      <c r="C16" s="200"/>
      <c r="D16" s="200"/>
      <c r="E16" s="200"/>
      <c r="F16" s="113">
        <v>2094689000</v>
      </c>
      <c r="G16" s="113">
        <v>2482108000</v>
      </c>
      <c r="H16" s="113">
        <v>1575107533</v>
      </c>
      <c r="I16" s="113">
        <f>SUM(I6:I15)</f>
        <v>585426.21848739497</v>
      </c>
      <c r="J16" s="119"/>
      <c r="K16" s="113">
        <f t="shared" ref="K16:M16" si="9">SUM(K6:K15)</f>
        <v>1309407.637955182</v>
      </c>
      <c r="L16" s="113">
        <f t="shared" si="9"/>
        <v>1303146.987394958</v>
      </c>
      <c r="M16" s="113">
        <f t="shared" si="9"/>
        <v>248787.45121148456</v>
      </c>
      <c r="N16" s="113">
        <f>SUM(N6:N15)</f>
        <v>1558195.0891666666</v>
      </c>
      <c r="O16" s="113">
        <f>SUM(O6:O15)</f>
        <v>2352439646.8924999</v>
      </c>
    </row>
    <row r="17" spans="15:15" ht="15.6">
      <c r="O17" s="120"/>
    </row>
    <row r="18" spans="15:15">
      <c r="O18" s="42"/>
    </row>
  </sheetData>
  <mergeCells count="11">
    <mergeCell ref="O3:O5"/>
    <mergeCell ref="A16:E16"/>
    <mergeCell ref="A2:E2"/>
    <mergeCell ref="F2:H2"/>
    <mergeCell ref="K2:L2"/>
    <mergeCell ref="A3:A5"/>
    <mergeCell ref="B3:B5"/>
    <mergeCell ref="C3:C5"/>
    <mergeCell ref="D3:D5"/>
    <mergeCell ref="E3:E5"/>
    <mergeCell ref="J3:J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7"/>
  <sheetViews>
    <sheetView showGridLines="0" zoomScale="90" zoomScaleNormal="90" workbookViewId="0">
      <selection activeCell="A5" sqref="A5:Y5"/>
    </sheetView>
  </sheetViews>
  <sheetFormatPr baseColWidth="10" defaultColWidth="11.3984375" defaultRowHeight="13.8"/>
  <cols>
    <col min="1" max="1" width="32.296875" customWidth="1"/>
    <col min="2" max="25" width="7.8984375" customWidth="1"/>
  </cols>
  <sheetData>
    <row r="1" spans="1:25" s="51" customFormat="1" ht="60" customHeight="1">
      <c r="A1" s="204"/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</row>
    <row r="2" spans="1:25" s="51" customFormat="1" ht="8.4" customHeight="1">
      <c r="A2" s="50"/>
      <c r="B2" s="50"/>
      <c r="C2" s="50"/>
      <c r="D2" s="50"/>
      <c r="E2" s="50"/>
      <c r="F2" s="50"/>
      <c r="G2" s="50"/>
    </row>
    <row r="3" spans="1:25" s="51" customFormat="1" ht="14.1" customHeight="1">
      <c r="A3" s="205" t="s">
        <v>57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</row>
    <row r="4" spans="1:25" s="51" customFormat="1" ht="17.100000000000001" customHeight="1">
      <c r="A4" s="205"/>
      <c r="B4" s="205"/>
      <c r="C4" s="205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</row>
    <row r="5" spans="1:25" s="51" customFormat="1" ht="36" customHeight="1">
      <c r="A5" s="206" t="s">
        <v>58</v>
      </c>
      <c r="B5" s="207"/>
      <c r="C5" s="207"/>
      <c r="D5" s="207"/>
      <c r="E5" s="207"/>
      <c r="F5" s="207"/>
      <c r="G5" s="207"/>
      <c r="H5" s="207"/>
      <c r="I5" s="207"/>
      <c r="J5" s="207"/>
      <c r="K5" s="207"/>
      <c r="L5" s="207"/>
      <c r="M5" s="207"/>
      <c r="N5" s="207"/>
      <c r="O5" s="207"/>
      <c r="P5" s="207"/>
      <c r="Q5" s="207"/>
      <c r="R5" s="207"/>
      <c r="S5" s="207"/>
      <c r="T5" s="207"/>
      <c r="U5" s="207"/>
      <c r="V5" s="207"/>
      <c r="W5" s="207"/>
      <c r="X5" s="207"/>
      <c r="Y5" s="207"/>
    </row>
    <row r="6" spans="1:25" ht="14.4">
      <c r="A6" s="52" t="s">
        <v>59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4"/>
      <c r="P6" s="55"/>
      <c r="Y6" s="56" t="s">
        <v>60</v>
      </c>
    </row>
    <row r="7" spans="1:25" ht="14.4">
      <c r="A7" s="57" t="s">
        <v>61</v>
      </c>
      <c r="B7" s="58">
        <v>2003</v>
      </c>
      <c r="C7" s="59">
        <v>2004</v>
      </c>
      <c r="D7" s="59">
        <v>2005</v>
      </c>
      <c r="E7" s="59">
        <v>2006</v>
      </c>
      <c r="F7" s="59">
        <v>2007</v>
      </c>
      <c r="G7" s="59">
        <v>2008</v>
      </c>
      <c r="H7" s="59">
        <v>2009</v>
      </c>
      <c r="I7" s="59">
        <v>2010</v>
      </c>
      <c r="J7" s="59">
        <v>2011</v>
      </c>
      <c r="K7" s="59">
        <v>2012</v>
      </c>
      <c r="L7" s="59">
        <v>2013</v>
      </c>
      <c r="M7" s="59">
        <v>2014</v>
      </c>
      <c r="N7" s="59">
        <v>2015</v>
      </c>
      <c r="O7" s="59">
        <v>2016</v>
      </c>
      <c r="P7" s="59">
        <v>2017</v>
      </c>
      <c r="Q7" s="59">
        <v>2018</v>
      </c>
      <c r="R7" s="59">
        <v>2019</v>
      </c>
      <c r="S7" s="59">
        <v>2020</v>
      </c>
      <c r="T7" s="59">
        <v>2021</v>
      </c>
      <c r="U7" s="59">
        <v>2022</v>
      </c>
      <c r="V7" s="59">
        <v>2023</v>
      </c>
      <c r="W7" s="59">
        <v>2024</v>
      </c>
      <c r="X7" s="59">
        <v>2025</v>
      </c>
      <c r="Y7" s="60">
        <v>2026</v>
      </c>
    </row>
    <row r="8" spans="1:25" ht="14.4">
      <c r="A8" s="61" t="s">
        <v>62</v>
      </c>
      <c r="B8" s="62">
        <v>1.17</v>
      </c>
      <c r="C8" s="63">
        <v>0.89</v>
      </c>
      <c r="D8" s="63">
        <v>0.82</v>
      </c>
      <c r="E8" s="63">
        <v>0.54</v>
      </c>
      <c r="F8" s="63">
        <v>0.77</v>
      </c>
      <c r="G8" s="63">
        <v>1.06</v>
      </c>
      <c r="H8" s="63">
        <v>0.59</v>
      </c>
      <c r="I8" s="63">
        <v>0.69</v>
      </c>
      <c r="J8" s="63">
        <v>0.91</v>
      </c>
      <c r="K8" s="63">
        <v>0.73</v>
      </c>
      <c r="L8" s="63">
        <v>0.3</v>
      </c>
      <c r="M8" s="63">
        <v>0.49</v>
      </c>
      <c r="N8" s="63">
        <v>0.64</v>
      </c>
      <c r="O8" s="63">
        <v>1.29</v>
      </c>
      <c r="P8" s="63">
        <v>1.02</v>
      </c>
      <c r="Q8" s="63">
        <v>0.63</v>
      </c>
      <c r="R8" s="63">
        <v>0.6</v>
      </c>
      <c r="S8" s="63">
        <v>0.42</v>
      </c>
      <c r="T8" s="63">
        <v>0.41</v>
      </c>
      <c r="U8" s="63">
        <v>1.67</v>
      </c>
      <c r="V8" s="63">
        <v>1.78</v>
      </c>
      <c r="W8" s="63">
        <v>0.92</v>
      </c>
      <c r="X8" s="63">
        <v>0.94</v>
      </c>
      <c r="Y8" s="64">
        <v>1.18</v>
      </c>
    </row>
    <row r="9" spans="1:25" ht="14.4">
      <c r="A9" s="65" t="s">
        <v>63</v>
      </c>
      <c r="B9" s="66">
        <v>1.1100000000000001</v>
      </c>
      <c r="C9" s="67">
        <v>1.2</v>
      </c>
      <c r="D9" s="67">
        <v>1.02</v>
      </c>
      <c r="E9" s="67">
        <v>0.66</v>
      </c>
      <c r="F9" s="67">
        <v>1.17</v>
      </c>
      <c r="G9" s="67">
        <v>1.51</v>
      </c>
      <c r="H9" s="67">
        <v>0.84</v>
      </c>
      <c r="I9" s="67">
        <v>0.83</v>
      </c>
      <c r="J9" s="67">
        <v>0.6</v>
      </c>
      <c r="K9" s="67">
        <v>0.61</v>
      </c>
      <c r="L9" s="67">
        <v>0.44</v>
      </c>
      <c r="M9" s="67">
        <v>0.63</v>
      </c>
      <c r="N9" s="67">
        <v>1.1499999999999999</v>
      </c>
      <c r="O9" s="67">
        <v>1.28</v>
      </c>
      <c r="P9" s="67">
        <v>1.01</v>
      </c>
      <c r="Q9" s="67">
        <v>0.71</v>
      </c>
      <c r="R9" s="67">
        <v>0.56999999999999995</v>
      </c>
      <c r="S9" s="67">
        <v>0.67</v>
      </c>
      <c r="T9" s="67">
        <v>0.64</v>
      </c>
      <c r="U9" s="67">
        <v>1.63</v>
      </c>
      <c r="V9" s="67">
        <v>1.66</v>
      </c>
      <c r="W9" s="67">
        <v>1.0900000000000001</v>
      </c>
      <c r="X9" s="67">
        <v>1.1399999999999999</v>
      </c>
      <c r="Y9" s="68">
        <v>1.08</v>
      </c>
    </row>
    <row r="10" spans="1:25" ht="14.4">
      <c r="A10" s="61" t="s">
        <v>64</v>
      </c>
      <c r="B10" s="62">
        <v>1.05</v>
      </c>
      <c r="C10" s="63">
        <v>0.98</v>
      </c>
      <c r="D10" s="63">
        <v>0.77</v>
      </c>
      <c r="E10" s="63">
        <v>0.7</v>
      </c>
      <c r="F10" s="63">
        <v>1.21</v>
      </c>
      <c r="G10" s="63">
        <v>0.81</v>
      </c>
      <c r="H10" s="63">
        <v>0.5</v>
      </c>
      <c r="I10" s="63">
        <v>0.25</v>
      </c>
      <c r="J10" s="63">
        <v>0.27</v>
      </c>
      <c r="K10" s="63">
        <v>0.12</v>
      </c>
      <c r="L10" s="63">
        <v>0.21</v>
      </c>
      <c r="M10" s="63">
        <v>0.39</v>
      </c>
      <c r="N10" s="63">
        <v>0.59</v>
      </c>
      <c r="O10" s="63">
        <v>0.94</v>
      </c>
      <c r="P10" s="63">
        <v>0.47</v>
      </c>
      <c r="Q10" s="63">
        <v>0.24</v>
      </c>
      <c r="R10" s="63">
        <v>0.43</v>
      </c>
      <c r="S10" s="63">
        <v>0.56999999999999995</v>
      </c>
      <c r="T10" s="63">
        <v>0.51</v>
      </c>
      <c r="U10" s="63">
        <v>1</v>
      </c>
      <c r="V10" s="63">
        <v>1.05</v>
      </c>
      <c r="W10" s="63">
        <v>0.7</v>
      </c>
      <c r="X10" s="63">
        <v>0.52</v>
      </c>
      <c r="Y10" s="69">
        <v>0.78</v>
      </c>
    </row>
    <row r="11" spans="1:25" ht="14.4">
      <c r="A11" s="65" t="s">
        <v>65</v>
      </c>
      <c r="B11" s="66">
        <v>1.1499999999999999</v>
      </c>
      <c r="C11" s="67">
        <v>0.46</v>
      </c>
      <c r="D11" s="67">
        <v>0.44</v>
      </c>
      <c r="E11" s="67">
        <v>0.45</v>
      </c>
      <c r="F11" s="67">
        <v>0.9</v>
      </c>
      <c r="G11" s="67">
        <v>0.71</v>
      </c>
      <c r="H11" s="67">
        <v>0.32</v>
      </c>
      <c r="I11" s="67">
        <v>0.46</v>
      </c>
      <c r="J11" s="67">
        <v>0.12</v>
      </c>
      <c r="K11" s="67">
        <v>0.14000000000000001</v>
      </c>
      <c r="L11" s="67">
        <v>0.25</v>
      </c>
      <c r="M11" s="67">
        <v>0.46</v>
      </c>
      <c r="N11" s="67">
        <v>0.54</v>
      </c>
      <c r="O11" s="67">
        <v>0.5</v>
      </c>
      <c r="P11" s="67">
        <v>0.47</v>
      </c>
      <c r="Q11" s="67">
        <v>0.46</v>
      </c>
      <c r="R11" s="67">
        <v>0.5</v>
      </c>
      <c r="S11" s="67">
        <v>0.16</v>
      </c>
      <c r="T11" s="67">
        <v>0.59</v>
      </c>
      <c r="U11" s="67">
        <v>1.25</v>
      </c>
      <c r="V11" s="67">
        <v>0.78</v>
      </c>
      <c r="W11" s="67">
        <v>0.59</v>
      </c>
      <c r="X11" s="67">
        <v>0.66</v>
      </c>
      <c r="Y11" s="68">
        <v>0.78</v>
      </c>
    </row>
    <row r="12" spans="1:25" ht="14.4">
      <c r="A12" s="61" t="s">
        <v>66</v>
      </c>
      <c r="B12" s="62">
        <v>0.49</v>
      </c>
      <c r="C12" s="63">
        <v>0.38</v>
      </c>
      <c r="D12" s="63">
        <v>0.41</v>
      </c>
      <c r="E12" s="63">
        <v>0.33</v>
      </c>
      <c r="F12" s="63">
        <v>0.3</v>
      </c>
      <c r="G12" s="63">
        <v>0.93</v>
      </c>
      <c r="H12" s="63">
        <v>0.01</v>
      </c>
      <c r="I12" s="63">
        <v>0.1</v>
      </c>
      <c r="J12" s="63">
        <v>0.28000000000000003</v>
      </c>
      <c r="K12" s="63">
        <v>0.3</v>
      </c>
      <c r="L12" s="63">
        <v>0.28000000000000003</v>
      </c>
      <c r="M12" s="63">
        <v>0.48</v>
      </c>
      <c r="N12" s="63">
        <v>0.26</v>
      </c>
      <c r="O12" s="63">
        <v>0.51</v>
      </c>
      <c r="P12" s="63">
        <v>0.23</v>
      </c>
      <c r="Q12" s="63">
        <v>0.25</v>
      </c>
      <c r="R12" s="63">
        <v>0.31</v>
      </c>
      <c r="S12" s="63">
        <v>-0.32</v>
      </c>
      <c r="T12" s="63">
        <v>1</v>
      </c>
      <c r="U12" s="63">
        <v>0.84</v>
      </c>
      <c r="V12" s="63">
        <v>0.43</v>
      </c>
      <c r="W12" s="63">
        <v>0.43</v>
      </c>
      <c r="X12" s="63">
        <v>0.32</v>
      </c>
      <c r="Y12" s="69">
        <v>0.47</v>
      </c>
    </row>
    <row r="13" spans="1:25" ht="14.4">
      <c r="A13" s="65" t="s">
        <v>67</v>
      </c>
      <c r="B13" s="66">
        <v>-0.05</v>
      </c>
      <c r="C13" s="67">
        <v>0.6</v>
      </c>
      <c r="D13" s="67">
        <v>0.4</v>
      </c>
      <c r="E13" s="67">
        <v>0.3</v>
      </c>
      <c r="F13" s="67">
        <v>0.12</v>
      </c>
      <c r="G13" s="67">
        <v>0.86</v>
      </c>
      <c r="H13" s="67">
        <v>-0.06</v>
      </c>
      <c r="I13" s="67">
        <v>0.11</v>
      </c>
      <c r="J13" s="67">
        <v>0.32</v>
      </c>
      <c r="K13" s="67">
        <v>0.08</v>
      </c>
      <c r="L13" s="67">
        <v>0.23</v>
      </c>
      <c r="M13" s="67">
        <v>0.09</v>
      </c>
      <c r="N13" s="67">
        <v>0.1</v>
      </c>
      <c r="O13" s="67">
        <v>0.48</v>
      </c>
      <c r="P13" s="67">
        <v>0.11</v>
      </c>
      <c r="Q13" s="67">
        <v>0.15</v>
      </c>
      <c r="R13" s="67">
        <v>0.27</v>
      </c>
      <c r="S13" s="67">
        <v>-0.38</v>
      </c>
      <c r="T13" s="67">
        <v>-0.05</v>
      </c>
      <c r="U13" s="67">
        <v>0.51</v>
      </c>
      <c r="V13" s="67">
        <v>0.3</v>
      </c>
      <c r="W13" s="67">
        <v>0.32</v>
      </c>
      <c r="X13" s="67">
        <v>0.1</v>
      </c>
      <c r="Y13" s="68"/>
    </row>
    <row r="14" spans="1:25" ht="14.4">
      <c r="A14" s="61" t="s">
        <v>68</v>
      </c>
      <c r="B14" s="62">
        <v>-0.14000000000000001</v>
      </c>
      <c r="C14" s="63">
        <v>-0.03</v>
      </c>
      <c r="D14" s="63">
        <v>0.05</v>
      </c>
      <c r="E14" s="63">
        <v>0.41</v>
      </c>
      <c r="F14" s="63">
        <v>0.17</v>
      </c>
      <c r="G14" s="63">
        <v>0.48</v>
      </c>
      <c r="H14" s="63">
        <v>-0.04</v>
      </c>
      <c r="I14" s="63">
        <v>-0.04</v>
      </c>
      <c r="J14" s="63">
        <v>0.14000000000000001</v>
      </c>
      <c r="K14" s="63">
        <v>-0.02</v>
      </c>
      <c r="L14" s="63">
        <v>0.04</v>
      </c>
      <c r="M14" s="63">
        <v>0.15</v>
      </c>
      <c r="N14" s="63">
        <v>0.19</v>
      </c>
      <c r="O14" s="63">
        <v>0.52</v>
      </c>
      <c r="P14" s="63">
        <v>-0.05</v>
      </c>
      <c r="Q14" s="63">
        <v>-0.13</v>
      </c>
      <c r="R14" s="63">
        <v>0.22</v>
      </c>
      <c r="S14" s="63">
        <v>0</v>
      </c>
      <c r="T14" s="63">
        <v>0.32</v>
      </c>
      <c r="U14" s="63">
        <v>0.81</v>
      </c>
      <c r="V14" s="63">
        <v>0.5</v>
      </c>
      <c r="W14" s="63">
        <v>0.2</v>
      </c>
      <c r="X14" s="63">
        <v>0.28000000000000003</v>
      </c>
      <c r="Y14" s="64"/>
    </row>
    <row r="15" spans="1:25" ht="14.4">
      <c r="A15" s="65" t="s">
        <v>69</v>
      </c>
      <c r="B15" s="66">
        <v>0.31</v>
      </c>
      <c r="C15" s="67">
        <v>0.03</v>
      </c>
      <c r="D15" s="67">
        <v>0</v>
      </c>
      <c r="E15" s="67">
        <v>0.39</v>
      </c>
      <c r="F15" s="67">
        <v>-0.13</v>
      </c>
      <c r="G15" s="67">
        <v>0.19</v>
      </c>
      <c r="H15" s="67">
        <v>0.04</v>
      </c>
      <c r="I15" s="67">
        <v>0.11</v>
      </c>
      <c r="J15" s="67">
        <v>-0.03</v>
      </c>
      <c r="K15" s="67">
        <v>0.04</v>
      </c>
      <c r="L15" s="67">
        <v>0.08</v>
      </c>
      <c r="M15" s="67">
        <v>0.2</v>
      </c>
      <c r="N15" s="67">
        <v>0.48</v>
      </c>
      <c r="O15" s="67">
        <v>-0.32</v>
      </c>
      <c r="P15" s="67">
        <v>0.14000000000000001</v>
      </c>
      <c r="Q15" s="67">
        <v>0.12</v>
      </c>
      <c r="R15" s="67">
        <v>0.09</v>
      </c>
      <c r="S15" s="67">
        <v>-0.01</v>
      </c>
      <c r="T15" s="67">
        <v>0.45</v>
      </c>
      <c r="U15" s="67">
        <v>1.02</v>
      </c>
      <c r="V15" s="67">
        <v>0.7</v>
      </c>
      <c r="W15" s="67">
        <v>0</v>
      </c>
      <c r="X15" s="67">
        <v>0.19</v>
      </c>
      <c r="Y15" s="68"/>
    </row>
    <row r="16" spans="1:25" ht="14.4">
      <c r="A16" s="61" t="s">
        <v>70</v>
      </c>
      <c r="B16" s="62">
        <v>0.22</v>
      </c>
      <c r="C16" s="63">
        <v>0.3</v>
      </c>
      <c r="D16" s="63">
        <v>0.43</v>
      </c>
      <c r="E16" s="63">
        <v>0.28999999999999998</v>
      </c>
      <c r="F16" s="63">
        <v>0.08</v>
      </c>
      <c r="G16" s="63">
        <v>-0.19</v>
      </c>
      <c r="H16" s="63">
        <v>-0.11</v>
      </c>
      <c r="I16" s="63">
        <v>-0.14000000000000001</v>
      </c>
      <c r="J16" s="63">
        <v>0.31</v>
      </c>
      <c r="K16" s="63">
        <v>0.28999999999999998</v>
      </c>
      <c r="L16" s="63">
        <v>0.28999999999999998</v>
      </c>
      <c r="M16" s="63">
        <v>0.14000000000000001</v>
      </c>
      <c r="N16" s="63">
        <v>0.72</v>
      </c>
      <c r="O16" s="63">
        <v>-0.05</v>
      </c>
      <c r="P16" s="63">
        <v>0.04</v>
      </c>
      <c r="Q16" s="63">
        <v>0.16</v>
      </c>
      <c r="R16" s="63">
        <v>0.23</v>
      </c>
      <c r="S16" s="63">
        <v>0.32</v>
      </c>
      <c r="T16" s="63">
        <v>0.38</v>
      </c>
      <c r="U16" s="63">
        <v>0.93</v>
      </c>
      <c r="V16" s="63">
        <v>0.54</v>
      </c>
      <c r="W16" s="63">
        <v>0.24</v>
      </c>
      <c r="X16" s="63">
        <v>0.32</v>
      </c>
      <c r="Y16" s="69"/>
    </row>
    <row r="17" spans="1:25" ht="14.4">
      <c r="A17" s="65" t="s">
        <v>71</v>
      </c>
      <c r="B17" s="66">
        <v>0.06</v>
      </c>
      <c r="C17" s="67">
        <v>-0.01</v>
      </c>
      <c r="D17" s="67">
        <v>0.23</v>
      </c>
      <c r="E17" s="67">
        <v>-0.14000000000000001</v>
      </c>
      <c r="F17" s="67">
        <v>0.01</v>
      </c>
      <c r="G17" s="67">
        <v>0.35</v>
      </c>
      <c r="H17" s="67">
        <v>-0.13</v>
      </c>
      <c r="I17" s="67">
        <v>-0.09</v>
      </c>
      <c r="J17" s="67">
        <v>0.19</v>
      </c>
      <c r="K17" s="67">
        <v>0.16</v>
      </c>
      <c r="L17" s="67">
        <v>-0.26</v>
      </c>
      <c r="M17" s="67">
        <v>0.16</v>
      </c>
      <c r="N17" s="67">
        <v>0.68</v>
      </c>
      <c r="O17" s="67">
        <v>-0.06</v>
      </c>
      <c r="P17" s="67">
        <v>0.02</v>
      </c>
      <c r="Q17" s="67">
        <v>0.12</v>
      </c>
      <c r="R17" s="67">
        <v>0.16</v>
      </c>
      <c r="S17" s="67">
        <v>-0.06</v>
      </c>
      <c r="T17" s="67">
        <v>0.01</v>
      </c>
      <c r="U17" s="67">
        <v>0.72</v>
      </c>
      <c r="V17" s="67">
        <v>0.25</v>
      </c>
      <c r="W17" s="67">
        <v>-0.13</v>
      </c>
      <c r="X17" s="67">
        <v>0.18</v>
      </c>
      <c r="Y17" s="68"/>
    </row>
    <row r="18" spans="1:25" ht="14.4">
      <c r="A18" s="61" t="s">
        <v>72</v>
      </c>
      <c r="B18" s="62">
        <v>0.35</v>
      </c>
      <c r="C18" s="63">
        <v>0.28000000000000003</v>
      </c>
      <c r="D18" s="63">
        <v>0.11</v>
      </c>
      <c r="E18" s="63">
        <v>0.24</v>
      </c>
      <c r="F18" s="63">
        <v>0.47</v>
      </c>
      <c r="G18" s="63">
        <v>0.28000000000000003</v>
      </c>
      <c r="H18" s="63">
        <v>-7.0000000000000007E-2</v>
      </c>
      <c r="I18" s="63">
        <v>0.19</v>
      </c>
      <c r="J18" s="63">
        <v>0.14000000000000001</v>
      </c>
      <c r="K18" s="63">
        <v>-0.14000000000000001</v>
      </c>
      <c r="L18" s="63">
        <v>-0.22</v>
      </c>
      <c r="M18" s="63">
        <v>0.13</v>
      </c>
      <c r="N18" s="63">
        <v>0.6</v>
      </c>
      <c r="O18" s="63">
        <v>0.11</v>
      </c>
      <c r="P18" s="63">
        <v>0.18</v>
      </c>
      <c r="Q18" s="63">
        <v>0.12</v>
      </c>
      <c r="R18" s="63">
        <v>0.1</v>
      </c>
      <c r="S18" s="63">
        <v>-0.15</v>
      </c>
      <c r="T18" s="63">
        <v>0.5</v>
      </c>
      <c r="U18" s="63">
        <v>0.77</v>
      </c>
      <c r="V18" s="63">
        <v>0.47</v>
      </c>
      <c r="W18" s="63">
        <v>0.27</v>
      </c>
      <c r="X18" s="63">
        <v>7.0000000000000007E-2</v>
      </c>
      <c r="Y18" s="69"/>
    </row>
    <row r="19" spans="1:25" ht="14.4">
      <c r="A19" s="65" t="s">
        <v>73</v>
      </c>
      <c r="B19" s="66">
        <v>0.61</v>
      </c>
      <c r="C19" s="67">
        <v>0.3</v>
      </c>
      <c r="D19" s="67">
        <v>7.0000000000000007E-2</v>
      </c>
      <c r="E19" s="67">
        <v>0.23</v>
      </c>
      <c r="F19" s="67">
        <v>0.49</v>
      </c>
      <c r="G19" s="67">
        <v>0.44</v>
      </c>
      <c r="H19" s="67">
        <v>0.08</v>
      </c>
      <c r="I19" s="67">
        <v>0.65</v>
      </c>
      <c r="J19" s="67">
        <v>0.42</v>
      </c>
      <c r="K19" s="67">
        <v>0.09</v>
      </c>
      <c r="L19" s="67">
        <v>0.26</v>
      </c>
      <c r="M19" s="67">
        <v>0.27</v>
      </c>
      <c r="N19" s="67">
        <v>0.62</v>
      </c>
      <c r="O19" s="67">
        <v>0.42</v>
      </c>
      <c r="P19" s="67">
        <v>0.38</v>
      </c>
      <c r="Q19" s="67">
        <v>0.3</v>
      </c>
      <c r="R19" s="67">
        <v>0.26</v>
      </c>
      <c r="S19" s="67">
        <v>0.38</v>
      </c>
      <c r="T19" s="67">
        <v>0.73</v>
      </c>
      <c r="U19" s="67">
        <v>1.26</v>
      </c>
      <c r="V19" s="67">
        <v>0.45</v>
      </c>
      <c r="W19" s="67">
        <v>0.46</v>
      </c>
      <c r="X19" s="67">
        <v>0.27</v>
      </c>
      <c r="Y19" s="70"/>
    </row>
    <row r="20" spans="1:25" ht="14.4">
      <c r="A20" s="71" t="s">
        <v>74</v>
      </c>
      <c r="B20" s="72">
        <v>6.49</v>
      </c>
      <c r="C20" s="73">
        <v>5.5</v>
      </c>
      <c r="D20" s="73">
        <v>4.8499999999999996</v>
      </c>
      <c r="E20" s="73">
        <v>4.4800000000000004</v>
      </c>
      <c r="F20" s="73">
        <v>5.69</v>
      </c>
      <c r="G20" s="73">
        <v>7.67</v>
      </c>
      <c r="H20" s="73">
        <v>2</v>
      </c>
      <c r="I20" s="73">
        <v>3.17</v>
      </c>
      <c r="J20" s="73">
        <v>3.73</v>
      </c>
      <c r="K20" s="73">
        <v>2.44</v>
      </c>
      <c r="L20" s="73">
        <v>1.94</v>
      </c>
      <c r="M20" s="73">
        <v>3.66</v>
      </c>
      <c r="N20" s="73">
        <v>6.77</v>
      </c>
      <c r="O20" s="73">
        <v>5.75</v>
      </c>
      <c r="P20" s="73">
        <v>4.09</v>
      </c>
      <c r="Q20" s="73">
        <v>3.18</v>
      </c>
      <c r="R20" s="73">
        <v>3.8</v>
      </c>
      <c r="S20" s="73">
        <v>1.61</v>
      </c>
      <c r="T20" s="73">
        <v>5.62</v>
      </c>
      <c r="U20" s="73">
        <v>13.12</v>
      </c>
      <c r="V20" s="73">
        <v>9.2799999999999994</v>
      </c>
      <c r="W20" s="73">
        <v>5.2</v>
      </c>
      <c r="X20" s="73">
        <v>5.0999999999999996</v>
      </c>
      <c r="Y20" s="74">
        <v>4.3600000000000003</v>
      </c>
    </row>
    <row r="22" spans="1:25">
      <c r="A22" s="75" t="s">
        <v>75</v>
      </c>
      <c r="B22" s="76"/>
      <c r="C22" s="76"/>
      <c r="D22" s="76"/>
      <c r="E22" s="76"/>
      <c r="F22" s="76"/>
      <c r="G22" s="76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8"/>
    </row>
    <row r="23" spans="1:25" ht="20.25" customHeight="1">
      <c r="A23" s="79" t="s">
        <v>76</v>
      </c>
      <c r="B23" s="80"/>
      <c r="C23" s="80"/>
      <c r="D23" s="80"/>
      <c r="E23" s="80"/>
      <c r="F23" s="80"/>
      <c r="G23" s="80"/>
      <c r="Y23" s="81"/>
    </row>
    <row r="24" spans="1:25">
      <c r="A24" s="82" t="s">
        <v>77</v>
      </c>
      <c r="B24" s="83"/>
      <c r="C24" s="83"/>
      <c r="D24" s="83"/>
      <c r="E24" s="83"/>
      <c r="F24" s="83"/>
      <c r="G24" s="83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85"/>
    </row>
    <row r="26" spans="1:25">
      <c r="V26" s="86">
        <f>SUM(V18:V19)</f>
        <v>0.91999999999999993</v>
      </c>
      <c r="W26" s="86">
        <f>+W20</f>
        <v>5.2</v>
      </c>
      <c r="X26" s="86">
        <f>+X20</f>
        <v>5.0999999999999996</v>
      </c>
      <c r="Y26" s="86">
        <f>SUM(Y8:Y12)</f>
        <v>4.29</v>
      </c>
    </row>
    <row r="27" spans="1:25">
      <c r="Y27" s="86">
        <f>+V26+W26+X26+Y26</f>
        <v>15.509999999999998</v>
      </c>
    </row>
  </sheetData>
  <mergeCells count="3">
    <mergeCell ref="A1:Y1"/>
    <mergeCell ref="A3:Y4"/>
    <mergeCell ref="A5:Y5"/>
  </mergeCells>
  <pageMargins left="0.7" right="0.7" top="0.75" bottom="0.75" header="0.3" footer="0.3"/>
  <pageSetup paperSize="9" orientation="portrait" horizontalDpi="4294967294" verticalDpi="429496729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Q17"/>
  <sheetViews>
    <sheetView topLeftCell="A10" zoomScale="90" zoomScaleNormal="90" workbookViewId="0">
      <selection activeCell="M23" sqref="M23"/>
    </sheetView>
  </sheetViews>
  <sheetFormatPr baseColWidth="10" defaultColWidth="11.3984375" defaultRowHeight="13.8"/>
  <cols>
    <col min="1" max="1" width="8.69921875" customWidth="1"/>
    <col min="2" max="2" width="12.69921875" customWidth="1"/>
    <col min="3" max="3" width="32.69921875" customWidth="1"/>
    <col min="4" max="4" width="8.69921875" customWidth="1"/>
    <col min="5" max="5" width="12.69921875" customWidth="1"/>
    <col min="6" max="11" width="16.69921875" customWidth="1"/>
    <col min="12" max="13" width="18.8984375" customWidth="1"/>
    <col min="14" max="14" width="11.3984375" style="45" customWidth="1"/>
    <col min="15" max="15" width="22.8984375" style="45" customWidth="1"/>
    <col min="16" max="16" width="11.3984375" style="45" customWidth="1"/>
    <col min="17" max="17" width="16.8984375" style="47" customWidth="1"/>
    <col min="18" max="19" width="11.3984375" style="45" customWidth="1"/>
    <col min="20" max="16384" width="11.3984375" style="45"/>
  </cols>
  <sheetData>
    <row r="1" spans="1:16">
      <c r="I1" s="87">
        <f>+'IPC PARA INDEXAR'!Y26/100</f>
        <v>4.2900000000000001E-2</v>
      </c>
    </row>
    <row r="2" spans="1:16" ht="55.2">
      <c r="A2" s="201" t="s">
        <v>0</v>
      </c>
      <c r="B2" s="201"/>
      <c r="C2" s="201"/>
      <c r="D2" s="201"/>
      <c r="E2" s="201"/>
      <c r="F2" s="202" t="s">
        <v>78</v>
      </c>
      <c r="G2" s="202"/>
      <c r="H2" s="202"/>
      <c r="I2" s="178" t="s">
        <v>79</v>
      </c>
      <c r="J2" s="203" t="s">
        <v>80</v>
      </c>
      <c r="K2" s="203"/>
      <c r="L2" s="96"/>
      <c r="M2" s="96"/>
    </row>
    <row r="3" spans="1:16" ht="15.6">
      <c r="A3" s="201" t="s">
        <v>5</v>
      </c>
      <c r="B3" s="201" t="s">
        <v>6</v>
      </c>
      <c r="C3" s="201" t="s">
        <v>7</v>
      </c>
      <c r="D3" s="201" t="s">
        <v>8</v>
      </c>
      <c r="E3" s="201" t="s">
        <v>9</v>
      </c>
      <c r="F3" s="97" t="s">
        <v>10</v>
      </c>
      <c r="G3" s="98" t="s">
        <v>11</v>
      </c>
      <c r="H3" s="99" t="s">
        <v>12</v>
      </c>
      <c r="I3" s="99" t="s">
        <v>51</v>
      </c>
      <c r="J3" s="94" t="s">
        <v>14</v>
      </c>
      <c r="K3" s="97" t="s">
        <v>15</v>
      </c>
      <c r="L3" s="121" t="s">
        <v>52</v>
      </c>
      <c r="M3" s="199" t="s">
        <v>81</v>
      </c>
      <c r="O3" s="90" t="s">
        <v>51</v>
      </c>
    </row>
    <row r="4" spans="1:16" ht="55.2">
      <c r="A4" s="201"/>
      <c r="B4" s="201"/>
      <c r="C4" s="201"/>
      <c r="D4" s="201"/>
      <c r="E4" s="201"/>
      <c r="F4" s="97" t="s">
        <v>82</v>
      </c>
      <c r="G4" s="98" t="s">
        <v>83</v>
      </c>
      <c r="H4" s="99" t="s">
        <v>84</v>
      </c>
      <c r="I4" s="179" t="s">
        <v>85</v>
      </c>
      <c r="J4" s="94" t="s">
        <v>86</v>
      </c>
      <c r="K4" s="97"/>
      <c r="L4" s="121" t="s">
        <v>23</v>
      </c>
      <c r="M4" s="199"/>
      <c r="O4" s="90" t="s">
        <v>54</v>
      </c>
    </row>
    <row r="5" spans="1:16" ht="48" customHeight="1">
      <c r="A5" s="102">
        <v>1</v>
      </c>
      <c r="B5" s="103" t="s">
        <v>28</v>
      </c>
      <c r="C5" s="104" t="s">
        <v>29</v>
      </c>
      <c r="D5" s="103" t="s">
        <v>8</v>
      </c>
      <c r="E5" s="105">
        <v>6123</v>
      </c>
      <c r="F5" s="180">
        <v>233240</v>
      </c>
      <c r="G5" s="181">
        <v>298690</v>
      </c>
      <c r="H5" s="182">
        <v>143229.59</v>
      </c>
      <c r="I5" s="183">
        <f>+O5*(1+$I$1)</f>
        <v>176250.09999999998</v>
      </c>
      <c r="J5" s="184">
        <f>AVERAGE(F5:I5)</f>
        <v>212852.42249999999</v>
      </c>
      <c r="K5" s="185">
        <f>MEDIAN(F5:I5)</f>
        <v>204745.05</v>
      </c>
      <c r="L5" s="186">
        <f>+J5</f>
        <v>212852.42249999999</v>
      </c>
      <c r="M5" s="186">
        <f t="shared" ref="M5:M14" si="0">+E5*L5</f>
        <v>1303295382.9675</v>
      </c>
      <c r="O5" s="49">
        <v>169000</v>
      </c>
      <c r="P5" s="46"/>
    </row>
    <row r="6" spans="1:16" ht="48" customHeight="1">
      <c r="A6" s="114">
        <v>2</v>
      </c>
      <c r="B6" s="115" t="s">
        <v>30</v>
      </c>
      <c r="C6" s="116" t="s">
        <v>87</v>
      </c>
      <c r="D6" s="115" t="s">
        <v>8</v>
      </c>
      <c r="E6" s="115">
        <v>45</v>
      </c>
      <c r="F6" s="180">
        <v>398650</v>
      </c>
      <c r="G6" s="181">
        <v>443870</v>
      </c>
      <c r="H6" s="182">
        <v>226799.72</v>
      </c>
      <c r="I6" s="183">
        <v>0</v>
      </c>
      <c r="J6" s="184">
        <f>AVERAGE(F6:H6)</f>
        <v>356439.90666666668</v>
      </c>
      <c r="K6" s="185">
        <f>MEDIAN(F6:H6)</f>
        <v>398650</v>
      </c>
      <c r="L6" s="186">
        <f t="shared" ref="L6:L14" si="1">+J6</f>
        <v>356439.90666666668</v>
      </c>
      <c r="M6" s="186">
        <f t="shared" si="0"/>
        <v>16039795.800000001</v>
      </c>
      <c r="P6" s="46"/>
    </row>
    <row r="7" spans="1:16" ht="48" customHeight="1">
      <c r="A7" s="102">
        <v>3</v>
      </c>
      <c r="B7" s="103" t="s">
        <v>32</v>
      </c>
      <c r="C7" s="104" t="s">
        <v>88</v>
      </c>
      <c r="D7" s="103" t="s">
        <v>8</v>
      </c>
      <c r="E7" s="105">
        <v>1550</v>
      </c>
      <c r="F7" s="180">
        <v>343910</v>
      </c>
      <c r="G7" s="181">
        <v>355810</v>
      </c>
      <c r="H7" s="182">
        <v>345599.8</v>
      </c>
      <c r="I7" s="183">
        <f>+O7*(1+$I$1)</f>
        <v>363972.1</v>
      </c>
      <c r="J7" s="184">
        <f>AVERAGE(F7:I7)</f>
        <v>352322.97499999998</v>
      </c>
      <c r="K7" s="185">
        <f>MEDIAN(F7:I7)</f>
        <v>350704.9</v>
      </c>
      <c r="L7" s="186">
        <f t="shared" si="1"/>
        <v>352322.97499999998</v>
      </c>
      <c r="M7" s="186">
        <f t="shared" si="0"/>
        <v>546100611.25</v>
      </c>
      <c r="O7" s="49">
        <v>349000</v>
      </c>
      <c r="P7" s="46"/>
    </row>
    <row r="8" spans="1:16" ht="48" customHeight="1">
      <c r="A8" s="114">
        <v>4</v>
      </c>
      <c r="B8" s="115" t="s">
        <v>34</v>
      </c>
      <c r="C8" s="116" t="s">
        <v>35</v>
      </c>
      <c r="D8" s="115" t="s">
        <v>8</v>
      </c>
      <c r="E8" s="118">
        <v>1640</v>
      </c>
      <c r="F8" s="180">
        <v>55930</v>
      </c>
      <c r="G8" s="181">
        <v>64260</v>
      </c>
      <c r="H8" s="182">
        <v>42229.53</v>
      </c>
      <c r="I8" s="183">
        <f>+O8*(1+$I$1)</f>
        <v>39630.199999999997</v>
      </c>
      <c r="J8" s="184">
        <f>AVERAGE(F8:I8)</f>
        <v>50512.432499999995</v>
      </c>
      <c r="K8" s="185">
        <f>MEDIAN(F8:I8)</f>
        <v>49079.764999999999</v>
      </c>
      <c r="L8" s="186">
        <f t="shared" si="1"/>
        <v>50512.432499999995</v>
      </c>
      <c r="M8" s="186">
        <f t="shared" si="0"/>
        <v>82840389.299999997</v>
      </c>
      <c r="O8" s="49">
        <v>38000</v>
      </c>
      <c r="P8" s="46"/>
    </row>
    <row r="9" spans="1:16" ht="48" customHeight="1">
      <c r="A9" s="102">
        <v>5</v>
      </c>
      <c r="B9" s="103" t="s">
        <v>36</v>
      </c>
      <c r="C9" s="104" t="s">
        <v>37</v>
      </c>
      <c r="D9" s="103" t="s">
        <v>8</v>
      </c>
      <c r="E9" s="105">
        <v>1550</v>
      </c>
      <c r="F9" s="180">
        <v>78540</v>
      </c>
      <c r="G9" s="181">
        <v>86870</v>
      </c>
      <c r="H9" s="187">
        <v>57989.89</v>
      </c>
      <c r="I9" s="183">
        <f>+O9*(1+$I$1)</f>
        <v>58402.399999999994</v>
      </c>
      <c r="J9" s="184">
        <f>AVERAGE(F9:I9)</f>
        <v>70450.572500000009</v>
      </c>
      <c r="K9" s="185">
        <f>MEDIAN(F9:I9)</f>
        <v>68471.199999999997</v>
      </c>
      <c r="L9" s="186">
        <f t="shared" si="1"/>
        <v>70450.572500000009</v>
      </c>
      <c r="M9" s="186">
        <f t="shared" si="0"/>
        <v>109198387.37500001</v>
      </c>
      <c r="O9" s="49">
        <v>56000</v>
      </c>
      <c r="P9" s="46"/>
    </row>
    <row r="10" spans="1:16" ht="48" customHeight="1">
      <c r="A10" s="114">
        <v>6</v>
      </c>
      <c r="B10" s="115" t="s">
        <v>38</v>
      </c>
      <c r="C10" s="116" t="s">
        <v>89</v>
      </c>
      <c r="D10" s="115" t="s">
        <v>40</v>
      </c>
      <c r="E10" s="115">
        <v>90</v>
      </c>
      <c r="F10" s="180">
        <v>92820</v>
      </c>
      <c r="G10" s="181">
        <v>102340</v>
      </c>
      <c r="H10" s="182">
        <v>143830.54</v>
      </c>
      <c r="I10" s="183">
        <v>0</v>
      </c>
      <c r="J10" s="184">
        <f>AVERAGE(F10:H10)</f>
        <v>112996.84666666668</v>
      </c>
      <c r="K10" s="185">
        <f>MEDIAN(F10:H10)</f>
        <v>102340</v>
      </c>
      <c r="L10" s="186">
        <f t="shared" si="1"/>
        <v>112996.84666666668</v>
      </c>
      <c r="M10" s="186">
        <f t="shared" si="0"/>
        <v>10169716.200000001</v>
      </c>
      <c r="O10" s="49">
        <v>67000</v>
      </c>
      <c r="P10" s="46"/>
    </row>
    <row r="11" spans="1:16" ht="48" customHeight="1">
      <c r="A11" s="102">
        <v>7</v>
      </c>
      <c r="B11" s="103" t="s">
        <v>41</v>
      </c>
      <c r="C11" s="104" t="s">
        <v>42</v>
      </c>
      <c r="D11" s="103" t="s">
        <v>8</v>
      </c>
      <c r="E11" s="103">
        <v>180</v>
      </c>
      <c r="F11" s="180">
        <v>83181</v>
      </c>
      <c r="G11" s="181">
        <v>89250</v>
      </c>
      <c r="H11" s="182">
        <v>71400</v>
      </c>
      <c r="I11" s="183">
        <v>0</v>
      </c>
      <c r="J11" s="184">
        <f>AVERAGE(F11:H11)</f>
        <v>81277</v>
      </c>
      <c r="K11" s="185">
        <f>MEDIAN(F11:H11)</f>
        <v>83181</v>
      </c>
      <c r="L11" s="186">
        <f t="shared" si="1"/>
        <v>81277</v>
      </c>
      <c r="M11" s="186">
        <f t="shared" si="0"/>
        <v>14629860</v>
      </c>
      <c r="P11" s="46"/>
    </row>
    <row r="12" spans="1:16" ht="48" customHeight="1">
      <c r="A12" s="114">
        <v>8</v>
      </c>
      <c r="B12" s="115" t="s">
        <v>43</v>
      </c>
      <c r="C12" s="116" t="s">
        <v>44</v>
      </c>
      <c r="D12" s="115" t="s">
        <v>8</v>
      </c>
      <c r="E12" s="115">
        <v>90</v>
      </c>
      <c r="F12" s="180">
        <v>122094</v>
      </c>
      <c r="G12" s="181">
        <v>133280</v>
      </c>
      <c r="H12" s="182">
        <v>226100</v>
      </c>
      <c r="I12" s="183">
        <v>0</v>
      </c>
      <c r="J12" s="184">
        <f>AVERAGE(F12:H12)</f>
        <v>160491.33333333334</v>
      </c>
      <c r="K12" s="185">
        <f>MEDIAN(F12:H12)</f>
        <v>133280</v>
      </c>
      <c r="L12" s="186">
        <f t="shared" si="1"/>
        <v>160491.33333333334</v>
      </c>
      <c r="M12" s="186">
        <f t="shared" si="0"/>
        <v>14444220</v>
      </c>
      <c r="P12" s="46"/>
    </row>
    <row r="13" spans="1:16" ht="48" customHeight="1">
      <c r="A13" s="102">
        <v>9</v>
      </c>
      <c r="B13" s="103" t="s">
        <v>45</v>
      </c>
      <c r="C13" s="104" t="s">
        <v>46</v>
      </c>
      <c r="D13" s="103" t="s">
        <v>8</v>
      </c>
      <c r="E13" s="105">
        <v>1550</v>
      </c>
      <c r="F13" s="180">
        <v>87108</v>
      </c>
      <c r="G13" s="181">
        <v>98770</v>
      </c>
      <c r="H13" s="182">
        <v>83300</v>
      </c>
      <c r="I13" s="183">
        <v>0</v>
      </c>
      <c r="J13" s="184">
        <f>AVERAGE(F13:H13)</f>
        <v>89726</v>
      </c>
      <c r="K13" s="185">
        <f>MEDIAN(F13:H13)</f>
        <v>87108</v>
      </c>
      <c r="L13" s="186">
        <f t="shared" si="1"/>
        <v>89726</v>
      </c>
      <c r="M13" s="186">
        <f t="shared" si="0"/>
        <v>139075300</v>
      </c>
      <c r="O13" s="49">
        <v>55000</v>
      </c>
      <c r="P13" s="46"/>
    </row>
    <row r="14" spans="1:16" ht="48" customHeight="1">
      <c r="A14" s="114">
        <v>10</v>
      </c>
      <c r="B14" s="115" t="s">
        <v>47</v>
      </c>
      <c r="C14" s="116" t="s">
        <v>48</v>
      </c>
      <c r="D14" s="115" t="s">
        <v>8</v>
      </c>
      <c r="E14" s="118">
        <v>1640</v>
      </c>
      <c r="F14" s="180">
        <v>79730</v>
      </c>
      <c r="G14" s="181">
        <v>74970</v>
      </c>
      <c r="H14" s="182">
        <v>71400</v>
      </c>
      <c r="I14" s="183">
        <f>+O14*(1+$I$1)</f>
        <v>58402.399999999994</v>
      </c>
      <c r="J14" s="184">
        <f>AVERAGE(F14:I14)</f>
        <v>71125.600000000006</v>
      </c>
      <c r="K14" s="185">
        <f>MEDIAN(F14:I14)</f>
        <v>73185</v>
      </c>
      <c r="L14" s="186">
        <f t="shared" si="1"/>
        <v>71125.600000000006</v>
      </c>
      <c r="M14" s="186">
        <f t="shared" si="0"/>
        <v>116645984.00000001</v>
      </c>
      <c r="N14" s="48"/>
      <c r="O14" s="49">
        <v>56000</v>
      </c>
      <c r="P14" s="46"/>
    </row>
    <row r="15" spans="1:16" ht="48" customHeight="1">
      <c r="A15" s="200" t="s">
        <v>49</v>
      </c>
      <c r="B15" s="200"/>
      <c r="C15" s="200"/>
      <c r="D15" s="200"/>
      <c r="E15" s="200"/>
      <c r="F15" s="186">
        <f>SUM(F5:F14)</f>
        <v>1575203</v>
      </c>
      <c r="G15" s="186">
        <f>SUM(G5:G14)</f>
        <v>1748110</v>
      </c>
      <c r="H15" s="186">
        <f>SUM(H5:H14)</f>
        <v>1411879.07</v>
      </c>
      <c r="I15" s="186">
        <f>SUM(I5:I14)</f>
        <v>696657.2</v>
      </c>
      <c r="J15" s="186">
        <f t="shared" ref="J15:K15" si="2">SUM(J5:J14)</f>
        <v>1558195.0891666666</v>
      </c>
      <c r="K15" s="186">
        <f t="shared" si="2"/>
        <v>1550744.915</v>
      </c>
      <c r="L15" s="186">
        <f>SUM(L5:L14)</f>
        <v>1558195.0891666666</v>
      </c>
      <c r="M15" s="186">
        <f>SUM(M5:M14)</f>
        <v>2352439646.8924999</v>
      </c>
    </row>
    <row r="16" spans="1:16" ht="15.6">
      <c r="M16" s="120"/>
    </row>
    <row r="17" spans="2:13">
      <c r="B17" t="s">
        <v>90</v>
      </c>
      <c r="M17" s="42"/>
    </row>
  </sheetData>
  <mergeCells count="10">
    <mergeCell ref="M3:M4"/>
    <mergeCell ref="A15:E15"/>
    <mergeCell ref="A2:E2"/>
    <mergeCell ref="F2:H2"/>
    <mergeCell ref="J2:K2"/>
    <mergeCell ref="A3:A4"/>
    <mergeCell ref="B3:B4"/>
    <mergeCell ref="C3:C4"/>
    <mergeCell ref="D3:D4"/>
    <mergeCell ref="E3:E4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</sheetPr>
  <dimension ref="A1:P20"/>
  <sheetViews>
    <sheetView topLeftCell="H2" zoomScale="90" zoomScaleNormal="90" workbookViewId="0">
      <selection activeCell="E13" sqref="E13"/>
    </sheetView>
  </sheetViews>
  <sheetFormatPr baseColWidth="10" defaultColWidth="11.3984375" defaultRowHeight="13.8"/>
  <cols>
    <col min="3" max="3" width="16.8984375" customWidth="1"/>
    <col min="6" max="7" width="15.8984375" customWidth="1"/>
    <col min="8" max="8" width="25.3984375" customWidth="1"/>
    <col min="9" max="10" width="15.8984375" customWidth="1"/>
    <col min="11" max="12" width="18.8984375" customWidth="1"/>
    <col min="13" max="13" width="11.3984375" style="45" customWidth="1"/>
    <col min="14" max="14" width="22.8984375" style="45" customWidth="1"/>
    <col min="15" max="15" width="11.3984375" style="45" customWidth="1"/>
    <col min="16" max="16" width="16.8984375" style="47" customWidth="1"/>
    <col min="17" max="18" width="11.3984375" style="45" customWidth="1"/>
    <col min="19" max="16384" width="11.3984375" style="45"/>
  </cols>
  <sheetData>
    <row r="1" spans="1:15">
      <c r="H1" s="87">
        <f>+'IPC PARA INDEXAR'!Y26/100</f>
        <v>4.2900000000000001E-2</v>
      </c>
    </row>
    <row r="2" spans="1:15" ht="46.8">
      <c r="A2" s="201" t="s">
        <v>0</v>
      </c>
      <c r="B2" s="201"/>
      <c r="C2" s="201"/>
      <c r="D2" s="201"/>
      <c r="E2" s="201"/>
      <c r="F2" s="202" t="s">
        <v>91</v>
      </c>
      <c r="G2" s="202"/>
      <c r="H2" s="93" t="s">
        <v>79</v>
      </c>
      <c r="I2" s="203" t="s">
        <v>2</v>
      </c>
      <c r="J2" s="203"/>
      <c r="K2" s="96"/>
      <c r="L2" s="96"/>
    </row>
    <row r="3" spans="1:15" ht="15.6">
      <c r="A3" s="201" t="s">
        <v>5</v>
      </c>
      <c r="B3" s="201" t="s">
        <v>6</v>
      </c>
      <c r="C3" s="201" t="s">
        <v>7</v>
      </c>
      <c r="D3" s="201" t="s">
        <v>8</v>
      </c>
      <c r="E3" s="201" t="s">
        <v>9</v>
      </c>
      <c r="F3" s="97" t="s">
        <v>10</v>
      </c>
      <c r="G3" s="98" t="s">
        <v>11</v>
      </c>
      <c r="H3" s="99" t="s">
        <v>51</v>
      </c>
      <c r="I3" s="94" t="s">
        <v>14</v>
      </c>
      <c r="J3" s="97" t="s">
        <v>15</v>
      </c>
      <c r="K3" s="121" t="s">
        <v>52</v>
      </c>
      <c r="L3" s="199" t="s">
        <v>81</v>
      </c>
      <c r="N3" s="90" t="s">
        <v>51</v>
      </c>
    </row>
    <row r="4" spans="1:15" ht="46.8">
      <c r="A4" s="201"/>
      <c r="B4" s="201"/>
      <c r="C4" s="201"/>
      <c r="D4" s="201"/>
      <c r="E4" s="201"/>
      <c r="F4" s="97" t="s">
        <v>17</v>
      </c>
      <c r="G4" s="98" t="s">
        <v>18</v>
      </c>
      <c r="H4" s="99" t="s">
        <v>54</v>
      </c>
      <c r="I4" s="94"/>
      <c r="J4" s="97"/>
      <c r="K4" s="121" t="s">
        <v>23</v>
      </c>
      <c r="L4" s="199"/>
      <c r="N4" s="90" t="s">
        <v>54</v>
      </c>
    </row>
    <row r="5" spans="1:15" ht="15.6">
      <c r="A5" s="201"/>
      <c r="B5" s="201"/>
      <c r="C5" s="201"/>
      <c r="D5" s="201"/>
      <c r="E5" s="201"/>
      <c r="F5" s="97" t="s">
        <v>24</v>
      </c>
      <c r="G5" s="98" t="s">
        <v>25</v>
      </c>
      <c r="H5" s="99"/>
      <c r="I5" s="94"/>
      <c r="J5" s="100"/>
      <c r="K5" s="121"/>
      <c r="L5" s="199"/>
      <c r="N5" s="88" t="s">
        <v>55</v>
      </c>
    </row>
    <row r="6" spans="1:15" ht="30">
      <c r="A6" s="102">
        <v>1</v>
      </c>
      <c r="B6" s="103" t="s">
        <v>28</v>
      </c>
      <c r="C6" s="104" t="s">
        <v>29</v>
      </c>
      <c r="D6" s="103" t="s">
        <v>8</v>
      </c>
      <c r="E6" s="105">
        <v>6123</v>
      </c>
      <c r="F6" s="123">
        <v>233240</v>
      </c>
      <c r="G6" s="122">
        <v>298690</v>
      </c>
      <c r="H6" s="108">
        <f>+N6*(1+$H$1)</f>
        <v>176250.09999999998</v>
      </c>
      <c r="I6" s="110">
        <f>AVERAGE(F6:H6)</f>
        <v>236060.03333333333</v>
      </c>
      <c r="J6" s="111">
        <f>MEDIAN(F6:H6)</f>
        <v>233240</v>
      </c>
      <c r="K6" s="113">
        <f>+I6</f>
        <v>236060.03333333333</v>
      </c>
      <c r="L6" s="113">
        <f t="shared" ref="L6:L15" si="0">+E6*K6</f>
        <v>1445395584.0999999</v>
      </c>
      <c r="N6" s="49">
        <v>169000</v>
      </c>
      <c r="O6" s="46"/>
    </row>
    <row r="7" spans="1:15" ht="45">
      <c r="A7" s="114">
        <v>2</v>
      </c>
      <c r="B7" s="115" t="s">
        <v>30</v>
      </c>
      <c r="C7" s="116" t="s">
        <v>31</v>
      </c>
      <c r="D7" s="115" t="s">
        <v>8</v>
      </c>
      <c r="E7" s="115">
        <v>45</v>
      </c>
      <c r="F7" s="123">
        <v>398650</v>
      </c>
      <c r="G7" s="122">
        <v>443870</v>
      </c>
      <c r="H7" s="108">
        <v>0</v>
      </c>
      <c r="I7" s="110">
        <f>AVERAGE(F7:G7)</f>
        <v>421260</v>
      </c>
      <c r="J7" s="111">
        <f>MEDIAN(F7:G7)</f>
        <v>421260</v>
      </c>
      <c r="K7" s="113">
        <f t="shared" ref="K7:K15" si="1">+I7</f>
        <v>421260</v>
      </c>
      <c r="L7" s="113">
        <f t="shared" si="0"/>
        <v>18956700</v>
      </c>
      <c r="O7" s="46"/>
    </row>
    <row r="8" spans="1:15" ht="45">
      <c r="A8" s="102">
        <v>3</v>
      </c>
      <c r="B8" s="103" t="s">
        <v>32</v>
      </c>
      <c r="C8" s="104" t="s">
        <v>33</v>
      </c>
      <c r="D8" s="103" t="s">
        <v>8</v>
      </c>
      <c r="E8" s="105">
        <v>1550</v>
      </c>
      <c r="F8" s="123">
        <v>343910</v>
      </c>
      <c r="G8" s="122">
        <v>355810</v>
      </c>
      <c r="H8" s="108">
        <f>+N8*(1+$H$1)</f>
        <v>363972.1</v>
      </c>
      <c r="I8" s="110">
        <f>AVERAGE(F8:H8)</f>
        <v>354564.03333333338</v>
      </c>
      <c r="J8" s="111">
        <f>MEDIAN(F8:H8)</f>
        <v>355810</v>
      </c>
      <c r="K8" s="113">
        <f t="shared" si="1"/>
        <v>354564.03333333338</v>
      </c>
      <c r="L8" s="113">
        <f t="shared" si="0"/>
        <v>549574251.66666675</v>
      </c>
      <c r="N8" s="49">
        <v>349000</v>
      </c>
      <c r="O8" s="46"/>
    </row>
    <row r="9" spans="1:15" ht="15.6">
      <c r="A9" s="114">
        <v>4</v>
      </c>
      <c r="B9" s="115" t="s">
        <v>34</v>
      </c>
      <c r="C9" s="116" t="s">
        <v>35</v>
      </c>
      <c r="D9" s="115" t="s">
        <v>8</v>
      </c>
      <c r="E9" s="118">
        <v>1640</v>
      </c>
      <c r="F9" s="123">
        <v>55930</v>
      </c>
      <c r="G9" s="122">
        <v>64260</v>
      </c>
      <c r="H9" s="108">
        <f>+N9*(1+$H$1)</f>
        <v>39630.199999999997</v>
      </c>
      <c r="I9" s="110">
        <f>AVERAGE(F9:H9)</f>
        <v>53273.4</v>
      </c>
      <c r="J9" s="111">
        <f>MEDIAN(F9:H9)</f>
        <v>55930</v>
      </c>
      <c r="K9" s="113">
        <f t="shared" si="1"/>
        <v>53273.4</v>
      </c>
      <c r="L9" s="113">
        <f t="shared" si="0"/>
        <v>87368376</v>
      </c>
      <c r="N9" s="49">
        <v>38000</v>
      </c>
      <c r="O9" s="46"/>
    </row>
    <row r="10" spans="1:15" ht="30">
      <c r="A10" s="102">
        <v>5</v>
      </c>
      <c r="B10" s="103" t="s">
        <v>36</v>
      </c>
      <c r="C10" s="104" t="s">
        <v>37</v>
      </c>
      <c r="D10" s="103" t="s">
        <v>8</v>
      </c>
      <c r="E10" s="105">
        <v>1550</v>
      </c>
      <c r="F10" s="123">
        <v>78540</v>
      </c>
      <c r="G10" s="122">
        <v>86870</v>
      </c>
      <c r="H10" s="108">
        <f>+N10*(1+$H$1)</f>
        <v>58402.399999999994</v>
      </c>
      <c r="I10" s="110">
        <f>AVERAGE(F10:H10)</f>
        <v>74604.133333333331</v>
      </c>
      <c r="J10" s="111">
        <f>MEDIAN(F10:H10)</f>
        <v>78540</v>
      </c>
      <c r="K10" s="113">
        <f t="shared" si="1"/>
        <v>74604.133333333331</v>
      </c>
      <c r="L10" s="113">
        <f t="shared" si="0"/>
        <v>115636406.66666666</v>
      </c>
      <c r="N10" s="49">
        <v>56000</v>
      </c>
      <c r="O10" s="46"/>
    </row>
    <row r="11" spans="1:15" ht="60">
      <c r="A11" s="114">
        <v>6</v>
      </c>
      <c r="B11" s="115" t="s">
        <v>38</v>
      </c>
      <c r="C11" s="116" t="s">
        <v>39</v>
      </c>
      <c r="D11" s="115" t="s">
        <v>40</v>
      </c>
      <c r="E11" s="115">
        <v>90</v>
      </c>
      <c r="F11" s="123">
        <v>92820</v>
      </c>
      <c r="G11" s="122">
        <v>102340</v>
      </c>
      <c r="H11" s="108"/>
      <c r="I11" s="110">
        <f>AVERAGE(F11:G11)</f>
        <v>97580</v>
      </c>
      <c r="J11" s="111">
        <f>MEDIAN(F11:G11)</f>
        <v>97580</v>
      </c>
      <c r="K11" s="113">
        <f t="shared" si="1"/>
        <v>97580</v>
      </c>
      <c r="L11" s="113">
        <f t="shared" si="0"/>
        <v>8782200</v>
      </c>
      <c r="N11" s="49">
        <v>67000</v>
      </c>
      <c r="O11" s="46"/>
    </row>
    <row r="12" spans="1:15" ht="30">
      <c r="A12" s="102">
        <v>7</v>
      </c>
      <c r="B12" s="103" t="s">
        <v>41</v>
      </c>
      <c r="C12" s="104" t="s">
        <v>42</v>
      </c>
      <c r="D12" s="103" t="s">
        <v>8</v>
      </c>
      <c r="E12" s="103">
        <v>180</v>
      </c>
      <c r="F12" s="123">
        <v>83181</v>
      </c>
      <c r="G12" s="122">
        <v>89250</v>
      </c>
      <c r="H12" s="108">
        <v>0</v>
      </c>
      <c r="I12" s="110">
        <f>AVERAGE(F12:G12)</f>
        <v>86215.5</v>
      </c>
      <c r="J12" s="111">
        <f>MEDIAN(F12:G12)</f>
        <v>86215.5</v>
      </c>
      <c r="K12" s="113">
        <f t="shared" si="1"/>
        <v>86215.5</v>
      </c>
      <c r="L12" s="113">
        <f t="shared" si="0"/>
        <v>15518790</v>
      </c>
      <c r="O12" s="46"/>
    </row>
    <row r="13" spans="1:15" ht="30">
      <c r="A13" s="114">
        <v>8</v>
      </c>
      <c r="B13" s="115" t="s">
        <v>43</v>
      </c>
      <c r="C13" s="116" t="s">
        <v>44</v>
      </c>
      <c r="D13" s="115" t="s">
        <v>8</v>
      </c>
      <c r="E13" s="115">
        <v>90</v>
      </c>
      <c r="F13" s="123">
        <v>122094</v>
      </c>
      <c r="G13" s="122">
        <v>133280</v>
      </c>
      <c r="H13" s="108">
        <v>0</v>
      </c>
      <c r="I13" s="110">
        <f>AVERAGE(F13:G13)</f>
        <v>127687</v>
      </c>
      <c r="J13" s="111">
        <f>MEDIAN(F13:G13)</f>
        <v>127687</v>
      </c>
      <c r="K13" s="113">
        <f t="shared" si="1"/>
        <v>127687</v>
      </c>
      <c r="L13" s="113">
        <f t="shared" si="0"/>
        <v>11491830</v>
      </c>
      <c r="O13" s="46"/>
    </row>
    <row r="14" spans="1:15" ht="30">
      <c r="A14" s="102">
        <v>9</v>
      </c>
      <c r="B14" s="103" t="s">
        <v>45</v>
      </c>
      <c r="C14" s="104" t="s">
        <v>46</v>
      </c>
      <c r="D14" s="103" t="s">
        <v>8</v>
      </c>
      <c r="E14" s="105">
        <v>1550</v>
      </c>
      <c r="F14" s="123">
        <v>87108</v>
      </c>
      <c r="G14" s="122">
        <v>98770</v>
      </c>
      <c r="H14" s="108"/>
      <c r="I14" s="110">
        <f>AVERAGE(F14:G14)</f>
        <v>92939</v>
      </c>
      <c r="J14" s="111">
        <f>MEDIAN(F14:G14)</f>
        <v>92939</v>
      </c>
      <c r="K14" s="113">
        <f t="shared" si="1"/>
        <v>92939</v>
      </c>
      <c r="L14" s="113">
        <f t="shared" si="0"/>
        <v>144055450</v>
      </c>
      <c r="N14" s="49">
        <v>55000</v>
      </c>
      <c r="O14" s="46"/>
    </row>
    <row r="15" spans="1:15" ht="15.6">
      <c r="A15" s="114">
        <v>10</v>
      </c>
      <c r="B15" s="115" t="s">
        <v>47</v>
      </c>
      <c r="C15" s="116" t="s">
        <v>48</v>
      </c>
      <c r="D15" s="115" t="s">
        <v>8</v>
      </c>
      <c r="E15" s="118">
        <v>1640</v>
      </c>
      <c r="F15" s="123">
        <v>79730</v>
      </c>
      <c r="G15" s="122">
        <v>74970</v>
      </c>
      <c r="H15" s="108">
        <f>+N15*(1+$H$1)</f>
        <v>58402.399999999994</v>
      </c>
      <c r="I15" s="110">
        <f>AVERAGE(F15:H15)</f>
        <v>71034.133333333331</v>
      </c>
      <c r="J15" s="111">
        <f>MEDIAN(F15:H15)</f>
        <v>74970</v>
      </c>
      <c r="K15" s="113">
        <f t="shared" si="1"/>
        <v>71034.133333333331</v>
      </c>
      <c r="L15" s="113">
        <f t="shared" si="0"/>
        <v>116495978.66666666</v>
      </c>
      <c r="M15" s="48"/>
      <c r="N15" s="49">
        <v>56000</v>
      </c>
      <c r="O15" s="46"/>
    </row>
    <row r="16" spans="1:15" ht="15.6">
      <c r="A16" s="200" t="s">
        <v>49</v>
      </c>
      <c r="B16" s="200"/>
      <c r="C16" s="200"/>
      <c r="D16" s="200"/>
      <c r="E16" s="200"/>
      <c r="F16" s="113">
        <f>SUM(F6:F15)</f>
        <v>1575203</v>
      </c>
      <c r="G16" s="113">
        <f>SUM(G6:G15)</f>
        <v>1748110</v>
      </c>
      <c r="H16" s="113">
        <f>SUM(H6:H15)</f>
        <v>696657.2</v>
      </c>
      <c r="I16" s="113">
        <f t="shared" ref="I16:J16" si="2">SUM(I6:I15)</f>
        <v>1615217.2333333332</v>
      </c>
      <c r="J16" s="113">
        <f t="shared" si="2"/>
        <v>1624171.5</v>
      </c>
      <c r="K16" s="113">
        <f>SUM(K6:K15)</f>
        <v>1615217.2333333332</v>
      </c>
      <c r="L16" s="113">
        <f>SUM(L6:L15)</f>
        <v>2513275567.0999999</v>
      </c>
    </row>
    <row r="17" spans="2:12" ht="15.6">
      <c r="L17" s="120"/>
    </row>
    <row r="18" spans="2:12">
      <c r="B18" t="s">
        <v>90</v>
      </c>
      <c r="L18" s="42">
        <v>2432536247</v>
      </c>
    </row>
    <row r="19" spans="2:12">
      <c r="L19" s="42">
        <f>+L16-L18</f>
        <v>80739320.099999905</v>
      </c>
    </row>
    <row r="20" spans="2:12">
      <c r="L20" s="145">
        <f>+L19/L18</f>
        <v>3.3191415009570423E-2</v>
      </c>
    </row>
  </sheetData>
  <mergeCells count="10">
    <mergeCell ref="L3:L5"/>
    <mergeCell ref="A16:E16"/>
    <mergeCell ref="A2:E2"/>
    <mergeCell ref="F2:G2"/>
    <mergeCell ref="I2:J2"/>
    <mergeCell ref="A3:A5"/>
    <mergeCell ref="B3:B5"/>
    <mergeCell ref="C3:C5"/>
    <mergeCell ref="D3:D5"/>
    <mergeCell ref="E3:E5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J17"/>
  <sheetViews>
    <sheetView topLeftCell="C1" zoomScale="120" zoomScaleNormal="120" workbookViewId="0">
      <selection activeCell="E4" sqref="E4"/>
    </sheetView>
  </sheetViews>
  <sheetFormatPr baseColWidth="10" defaultColWidth="11.3984375" defaultRowHeight="10.199999999999999"/>
  <cols>
    <col min="1" max="1" width="5.59765625" style="150" customWidth="1"/>
    <col min="2" max="2" width="11.3984375" style="150"/>
    <col min="3" max="3" width="36.296875" style="150" bestFit="1" customWidth="1"/>
    <col min="4" max="4" width="9.69921875" style="150" customWidth="1"/>
    <col min="5" max="5" width="16" style="150" customWidth="1"/>
    <col min="6" max="6" width="15.296875" style="150" customWidth="1"/>
    <col min="7" max="7" width="11.3984375" style="152"/>
    <col min="8" max="8" width="22.8984375" style="152" customWidth="1"/>
    <col min="9" max="9" width="11.3984375" style="152"/>
    <col min="10" max="10" width="16.8984375" style="153" customWidth="1"/>
    <col min="11" max="16384" width="11.3984375" style="152"/>
  </cols>
  <sheetData>
    <row r="1" spans="1:10">
      <c r="F1" s="151">
        <f>+'IPC PARA INDEXAR'!Y26/100</f>
        <v>4.2900000000000001E-2</v>
      </c>
    </row>
    <row r="2" spans="1:10">
      <c r="A2" s="209" t="s">
        <v>0</v>
      </c>
      <c r="B2" s="209"/>
      <c r="C2" s="209"/>
      <c r="D2" s="209"/>
      <c r="E2" s="210"/>
      <c r="F2" s="211"/>
      <c r="J2" s="155"/>
    </row>
    <row r="3" spans="1:10" ht="47.25" customHeight="1">
      <c r="A3" s="209" t="s">
        <v>5</v>
      </c>
      <c r="B3" s="209" t="s">
        <v>6</v>
      </c>
      <c r="C3" s="209" t="s">
        <v>7</v>
      </c>
      <c r="D3" s="209" t="s">
        <v>8</v>
      </c>
      <c r="E3" s="209" t="s">
        <v>79</v>
      </c>
      <c r="F3" s="209"/>
      <c r="H3" s="156" t="s">
        <v>51</v>
      </c>
      <c r="J3" s="155"/>
    </row>
    <row r="4" spans="1:10" ht="63" customHeight="1">
      <c r="A4" s="209"/>
      <c r="B4" s="209"/>
      <c r="C4" s="209"/>
      <c r="D4" s="209"/>
      <c r="E4" s="154" t="s">
        <v>85</v>
      </c>
      <c r="F4" s="154" t="s">
        <v>54</v>
      </c>
      <c r="H4" s="156" t="s">
        <v>54</v>
      </c>
      <c r="J4" s="155"/>
    </row>
    <row r="5" spans="1:10">
      <c r="A5" s="157">
        <v>1</v>
      </c>
      <c r="B5" s="158" t="s">
        <v>28</v>
      </c>
      <c r="C5" s="159" t="s">
        <v>29</v>
      </c>
      <c r="D5" s="158" t="s">
        <v>8</v>
      </c>
      <c r="E5" s="160">
        <v>169000</v>
      </c>
      <c r="F5" s="161">
        <f>+H5*(1+$F$1)</f>
        <v>176250.09999999998</v>
      </c>
      <c r="H5" s="153">
        <v>169000</v>
      </c>
      <c r="I5" s="153"/>
    </row>
    <row r="6" spans="1:10">
      <c r="A6" s="162">
        <v>2</v>
      </c>
      <c r="B6" s="163" t="s">
        <v>30</v>
      </c>
      <c r="C6" s="164" t="s">
        <v>31</v>
      </c>
      <c r="D6" s="163" t="s">
        <v>8</v>
      </c>
      <c r="E6" s="160">
        <v>0</v>
      </c>
      <c r="F6" s="161" t="s">
        <v>92</v>
      </c>
      <c r="H6" s="153"/>
      <c r="I6" s="153"/>
    </row>
    <row r="7" spans="1:10">
      <c r="A7" s="157">
        <v>3</v>
      </c>
      <c r="B7" s="158" t="s">
        <v>32</v>
      </c>
      <c r="C7" s="159" t="s">
        <v>33</v>
      </c>
      <c r="D7" s="158" t="s">
        <v>8</v>
      </c>
      <c r="E7" s="160">
        <v>349000</v>
      </c>
      <c r="F7" s="161">
        <f>+H7*(1+$F$1)</f>
        <v>363972.1</v>
      </c>
      <c r="H7" s="153">
        <v>349000</v>
      </c>
      <c r="I7" s="153"/>
    </row>
    <row r="8" spans="1:10">
      <c r="A8" s="162">
        <v>4</v>
      </c>
      <c r="B8" s="163" t="s">
        <v>34</v>
      </c>
      <c r="C8" s="164" t="s">
        <v>35</v>
      </c>
      <c r="D8" s="163" t="s">
        <v>8</v>
      </c>
      <c r="E8" s="160">
        <v>38000</v>
      </c>
      <c r="F8" s="161">
        <f>+H8*(1+$F$1)</f>
        <v>39630.199999999997</v>
      </c>
      <c r="H8" s="153">
        <v>38000</v>
      </c>
      <c r="I8" s="153"/>
    </row>
    <row r="9" spans="1:10">
      <c r="A9" s="157">
        <v>5</v>
      </c>
      <c r="B9" s="158" t="s">
        <v>36</v>
      </c>
      <c r="C9" s="159" t="s">
        <v>37</v>
      </c>
      <c r="D9" s="158" t="s">
        <v>8</v>
      </c>
      <c r="E9" s="160">
        <v>56000</v>
      </c>
      <c r="F9" s="161">
        <f>+H9*(1+$F$1)</f>
        <v>58402.399999999994</v>
      </c>
      <c r="H9" s="153">
        <v>56000</v>
      </c>
      <c r="I9" s="153"/>
    </row>
    <row r="10" spans="1:10">
      <c r="A10" s="162">
        <v>6</v>
      </c>
      <c r="B10" s="163" t="s">
        <v>38</v>
      </c>
      <c r="C10" s="164" t="s">
        <v>39</v>
      </c>
      <c r="D10" s="163" t="s">
        <v>40</v>
      </c>
      <c r="E10" s="160">
        <v>67000</v>
      </c>
      <c r="F10" s="161" t="s">
        <v>93</v>
      </c>
      <c r="H10" s="153">
        <v>67000</v>
      </c>
      <c r="I10" s="153"/>
    </row>
    <row r="11" spans="1:10">
      <c r="A11" s="157">
        <v>7</v>
      </c>
      <c r="B11" s="158" t="s">
        <v>41</v>
      </c>
      <c r="C11" s="159" t="s">
        <v>42</v>
      </c>
      <c r="D11" s="158" t="s">
        <v>8</v>
      </c>
      <c r="E11" s="160">
        <v>0</v>
      </c>
      <c r="F11" s="161" t="s">
        <v>92</v>
      </c>
      <c r="H11" s="153"/>
      <c r="I11" s="153"/>
    </row>
    <row r="12" spans="1:10">
      <c r="A12" s="162">
        <v>8</v>
      </c>
      <c r="B12" s="163" t="s">
        <v>43</v>
      </c>
      <c r="C12" s="164" t="s">
        <v>44</v>
      </c>
      <c r="D12" s="163" t="s">
        <v>8</v>
      </c>
      <c r="E12" s="160">
        <v>0</v>
      </c>
      <c r="F12" s="161" t="s">
        <v>92</v>
      </c>
      <c r="H12" s="153"/>
      <c r="I12" s="153"/>
    </row>
    <row r="13" spans="1:10">
      <c r="A13" s="157">
        <v>9</v>
      </c>
      <c r="B13" s="158" t="s">
        <v>45</v>
      </c>
      <c r="C13" s="159" t="s">
        <v>46</v>
      </c>
      <c r="D13" s="158" t="s">
        <v>8</v>
      </c>
      <c r="E13" s="160">
        <v>55000</v>
      </c>
      <c r="F13" s="161" t="s">
        <v>93</v>
      </c>
      <c r="H13" s="153">
        <v>55000</v>
      </c>
      <c r="I13" s="153"/>
    </row>
    <row r="14" spans="1:10">
      <c r="A14" s="162">
        <v>10</v>
      </c>
      <c r="B14" s="163" t="s">
        <v>47</v>
      </c>
      <c r="C14" s="164" t="s">
        <v>48</v>
      </c>
      <c r="D14" s="163" t="s">
        <v>8</v>
      </c>
      <c r="E14" s="160">
        <v>56000</v>
      </c>
      <c r="F14" s="161">
        <f>+H14*(1+$F$1)</f>
        <v>58402.399999999994</v>
      </c>
      <c r="G14" s="165"/>
      <c r="H14" s="153">
        <v>56000</v>
      </c>
      <c r="I14" s="153"/>
    </row>
    <row r="15" spans="1:10">
      <c r="A15" s="208" t="s">
        <v>49</v>
      </c>
      <c r="B15" s="208"/>
      <c r="C15" s="208"/>
      <c r="D15" s="208"/>
      <c r="E15" s="166"/>
      <c r="F15" s="166">
        <f>SUM(F5:F14)</f>
        <v>696657.2</v>
      </c>
      <c r="H15" s="153"/>
      <c r="I15" s="153"/>
    </row>
    <row r="16" spans="1:10">
      <c r="A16" s="150" t="s">
        <v>94</v>
      </c>
      <c r="H16" s="153"/>
      <c r="I16" s="153"/>
    </row>
    <row r="17" spans="1:9">
      <c r="A17" s="150" t="s">
        <v>95</v>
      </c>
      <c r="H17" s="153"/>
      <c r="I17" s="153"/>
    </row>
  </sheetData>
  <mergeCells count="8">
    <mergeCell ref="A15:D15"/>
    <mergeCell ref="E3:F3"/>
    <mergeCell ref="E2:F2"/>
    <mergeCell ref="A2:D2"/>
    <mergeCell ref="A3:A4"/>
    <mergeCell ref="B3:B4"/>
    <mergeCell ref="C3:C4"/>
    <mergeCell ref="D3:D4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N16"/>
  <sheetViews>
    <sheetView topLeftCell="D1" zoomScale="90" zoomScaleNormal="90" workbookViewId="0">
      <selection activeCell="H25" sqref="H25"/>
    </sheetView>
  </sheetViews>
  <sheetFormatPr baseColWidth="10" defaultColWidth="11.3984375" defaultRowHeight="13.8"/>
  <cols>
    <col min="1" max="1" width="8.8984375" style="45" customWidth="1"/>
    <col min="2" max="2" width="11.3984375" style="45"/>
    <col min="3" max="3" width="29.69921875" style="45" customWidth="1"/>
    <col min="4" max="4" width="11.3984375" style="45" customWidth="1"/>
    <col min="5" max="6" width="15.8984375" style="45" customWidth="1"/>
    <col min="7" max="7" width="25.3984375" style="45" customWidth="1"/>
    <col min="8" max="8" width="18.59765625" style="45" customWidth="1"/>
    <col min="9" max="9" width="15.8984375" style="45" hidden="1" customWidth="1"/>
    <col min="10" max="10" width="11.3984375" style="45" customWidth="1"/>
    <col min="11" max="11" width="22.8984375" style="45" customWidth="1"/>
    <col min="12" max="12" width="11.3984375" style="45" customWidth="1"/>
    <col min="13" max="13" width="16.8984375" style="146" customWidth="1"/>
    <col min="14" max="15" width="11.3984375" style="45" customWidth="1"/>
    <col min="16" max="16384" width="11.3984375" style="45"/>
  </cols>
  <sheetData>
    <row r="1" spans="1:14" s="146" customFormat="1">
      <c r="A1" s="45"/>
      <c r="B1" s="45"/>
      <c r="C1" s="45"/>
      <c r="D1" s="45"/>
      <c r="E1" s="45"/>
      <c r="F1" s="45"/>
      <c r="G1" s="167">
        <f>+'IPC PARA INDEXAR'!Y26/100</f>
        <v>4.2900000000000001E-2</v>
      </c>
      <c r="H1" s="45"/>
      <c r="I1" s="45"/>
      <c r="J1" s="45"/>
      <c r="K1" s="45"/>
      <c r="L1" s="45"/>
      <c r="N1" s="45"/>
    </row>
    <row r="2" spans="1:14" s="146" customFormat="1" ht="46.8">
      <c r="A2" s="212" t="s">
        <v>0</v>
      </c>
      <c r="B2" s="212"/>
      <c r="C2" s="212"/>
      <c r="D2" s="212"/>
      <c r="E2" s="212" t="s">
        <v>91</v>
      </c>
      <c r="F2" s="212"/>
      <c r="G2" s="148" t="s">
        <v>79</v>
      </c>
      <c r="H2" s="212" t="s">
        <v>2</v>
      </c>
      <c r="I2" s="212"/>
      <c r="J2" s="149"/>
      <c r="K2" s="45"/>
      <c r="L2" s="45"/>
      <c r="N2" s="45"/>
    </row>
    <row r="3" spans="1:14" s="146" customFormat="1" ht="15.6">
      <c r="A3" s="212" t="s">
        <v>5</v>
      </c>
      <c r="B3" s="212" t="s">
        <v>6</v>
      </c>
      <c r="C3" s="212" t="s">
        <v>7</v>
      </c>
      <c r="D3" s="212" t="s">
        <v>8</v>
      </c>
      <c r="E3" s="148" t="s">
        <v>10</v>
      </c>
      <c r="F3" s="148" t="s">
        <v>11</v>
      </c>
      <c r="G3" s="148" t="s">
        <v>51</v>
      </c>
      <c r="H3" s="172" t="s">
        <v>14</v>
      </c>
      <c r="I3" s="148" t="s">
        <v>15</v>
      </c>
      <c r="J3" s="45"/>
      <c r="K3" s="147" t="s">
        <v>51</v>
      </c>
      <c r="L3" s="45"/>
      <c r="N3" s="45"/>
    </row>
    <row r="4" spans="1:14" s="146" customFormat="1" ht="46.8">
      <c r="A4" s="212"/>
      <c r="B4" s="212"/>
      <c r="C4" s="212"/>
      <c r="D4" s="212"/>
      <c r="E4" s="148" t="s">
        <v>96</v>
      </c>
      <c r="F4" s="148" t="s">
        <v>97</v>
      </c>
      <c r="G4" s="148" t="s">
        <v>54</v>
      </c>
      <c r="H4" s="148" t="s">
        <v>52</v>
      </c>
      <c r="I4" s="148"/>
      <c r="J4" s="45"/>
      <c r="K4" s="147" t="s">
        <v>54</v>
      </c>
      <c r="L4" s="45"/>
      <c r="N4" s="45"/>
    </row>
    <row r="5" spans="1:14" s="146" customFormat="1" ht="15.6">
      <c r="A5" s="148">
        <v>1</v>
      </c>
      <c r="B5" s="168" t="s">
        <v>28</v>
      </c>
      <c r="C5" s="169" t="s">
        <v>29</v>
      </c>
      <c r="D5" s="168" t="s">
        <v>8</v>
      </c>
      <c r="E5" s="170">
        <v>233240</v>
      </c>
      <c r="F5" s="170">
        <v>298690</v>
      </c>
      <c r="G5" s="170">
        <f>+K5*(1+$G$1)</f>
        <v>176250.09999999998</v>
      </c>
      <c r="H5" s="170">
        <f>AVERAGE(E5:G5)</f>
        <v>236060.03333333333</v>
      </c>
      <c r="I5" s="170">
        <f>MEDIAN(E5:G5)</f>
        <v>233240</v>
      </c>
      <c r="J5" s="45"/>
      <c r="K5" s="49">
        <v>169000</v>
      </c>
      <c r="L5" s="46"/>
      <c r="N5" s="45"/>
    </row>
    <row r="6" spans="1:14" s="146" customFormat="1" ht="30">
      <c r="A6" s="148">
        <v>2</v>
      </c>
      <c r="B6" s="168" t="s">
        <v>30</v>
      </c>
      <c r="C6" s="169" t="s">
        <v>31</v>
      </c>
      <c r="D6" s="168" t="s">
        <v>8</v>
      </c>
      <c r="E6" s="170">
        <v>398650</v>
      </c>
      <c r="F6" s="170">
        <v>443870</v>
      </c>
      <c r="G6" s="170">
        <v>0</v>
      </c>
      <c r="H6" s="170">
        <f>AVERAGE(E6:F6)</f>
        <v>421260</v>
      </c>
      <c r="I6" s="170">
        <f>MEDIAN(E6:F6)</f>
        <v>421260</v>
      </c>
      <c r="J6" s="45"/>
      <c r="K6" s="45"/>
      <c r="L6" s="46"/>
      <c r="N6" s="45"/>
    </row>
    <row r="7" spans="1:14" s="146" customFormat="1" ht="30">
      <c r="A7" s="148">
        <v>3</v>
      </c>
      <c r="B7" s="168" t="s">
        <v>32</v>
      </c>
      <c r="C7" s="169" t="s">
        <v>33</v>
      </c>
      <c r="D7" s="168" t="s">
        <v>8</v>
      </c>
      <c r="E7" s="170">
        <v>343910</v>
      </c>
      <c r="F7" s="170">
        <v>355810</v>
      </c>
      <c r="G7" s="170">
        <f>+K7*(1+$G$1)</f>
        <v>363972.1</v>
      </c>
      <c r="H7" s="170">
        <f>AVERAGE(E7:G7)</f>
        <v>354564.03333333338</v>
      </c>
      <c r="I7" s="170">
        <f>MEDIAN(E7:G7)</f>
        <v>355810</v>
      </c>
      <c r="J7" s="45"/>
      <c r="K7" s="49">
        <v>349000</v>
      </c>
      <c r="L7" s="46"/>
      <c r="N7" s="45"/>
    </row>
    <row r="8" spans="1:14" s="146" customFormat="1" ht="15.6">
      <c r="A8" s="148">
        <v>4</v>
      </c>
      <c r="B8" s="168" t="s">
        <v>34</v>
      </c>
      <c r="C8" s="169" t="s">
        <v>35</v>
      </c>
      <c r="D8" s="168" t="s">
        <v>8</v>
      </c>
      <c r="E8" s="170">
        <v>55930</v>
      </c>
      <c r="F8" s="170">
        <v>64260</v>
      </c>
      <c r="G8" s="170">
        <f>+K8*(1+$G$1)</f>
        <v>39630.199999999997</v>
      </c>
      <c r="H8" s="170">
        <f>AVERAGE(E8:G8)</f>
        <v>53273.4</v>
      </c>
      <c r="I8" s="170">
        <f>MEDIAN(E8:G8)</f>
        <v>55930</v>
      </c>
      <c r="J8" s="45"/>
      <c r="K8" s="49">
        <v>38000</v>
      </c>
      <c r="L8" s="46"/>
      <c r="N8" s="45"/>
    </row>
    <row r="9" spans="1:14" s="146" customFormat="1" ht="15.6">
      <c r="A9" s="148">
        <v>5</v>
      </c>
      <c r="B9" s="168" t="s">
        <v>36</v>
      </c>
      <c r="C9" s="169" t="s">
        <v>37</v>
      </c>
      <c r="D9" s="168" t="s">
        <v>8</v>
      </c>
      <c r="E9" s="170">
        <v>78540</v>
      </c>
      <c r="F9" s="170">
        <v>86870</v>
      </c>
      <c r="G9" s="170">
        <f>+K9*(1+$G$1)</f>
        <v>58402.399999999994</v>
      </c>
      <c r="H9" s="170">
        <f>AVERAGE(E9:G9)</f>
        <v>74604.133333333331</v>
      </c>
      <c r="I9" s="170">
        <f>MEDIAN(E9:G9)</f>
        <v>78540</v>
      </c>
      <c r="J9" s="45"/>
      <c r="K9" s="49">
        <v>56000</v>
      </c>
      <c r="L9" s="46"/>
      <c r="N9" s="45"/>
    </row>
    <row r="10" spans="1:14" s="146" customFormat="1" ht="30">
      <c r="A10" s="148">
        <v>6</v>
      </c>
      <c r="B10" s="168" t="s">
        <v>38</v>
      </c>
      <c r="C10" s="169" t="s">
        <v>39</v>
      </c>
      <c r="D10" s="168" t="s">
        <v>40</v>
      </c>
      <c r="E10" s="170">
        <v>92820</v>
      </c>
      <c r="F10" s="170">
        <v>102340</v>
      </c>
      <c r="G10" s="170"/>
      <c r="H10" s="170">
        <f>AVERAGE(E10:F10)</f>
        <v>97580</v>
      </c>
      <c r="I10" s="170">
        <f>MEDIAN(E10:F10)</f>
        <v>97580</v>
      </c>
      <c r="J10" s="45"/>
      <c r="K10" s="49">
        <v>67000</v>
      </c>
      <c r="L10" s="46"/>
      <c r="N10" s="45"/>
    </row>
    <row r="11" spans="1:14" s="146" customFormat="1" ht="15.6">
      <c r="A11" s="148">
        <v>7</v>
      </c>
      <c r="B11" s="168" t="s">
        <v>41</v>
      </c>
      <c r="C11" s="169" t="s">
        <v>42</v>
      </c>
      <c r="D11" s="168" t="s">
        <v>8</v>
      </c>
      <c r="E11" s="170">
        <v>83181</v>
      </c>
      <c r="F11" s="170">
        <v>89250</v>
      </c>
      <c r="G11" s="170">
        <v>0</v>
      </c>
      <c r="H11" s="170">
        <f>AVERAGE(E11:F11)</f>
        <v>86215.5</v>
      </c>
      <c r="I11" s="170">
        <f>MEDIAN(E11:F11)</f>
        <v>86215.5</v>
      </c>
      <c r="J11" s="45"/>
      <c r="K11" s="45"/>
      <c r="L11" s="46"/>
      <c r="N11" s="45"/>
    </row>
    <row r="12" spans="1:14" s="146" customFormat="1" ht="15.6">
      <c r="A12" s="148">
        <v>8</v>
      </c>
      <c r="B12" s="168" t="s">
        <v>43</v>
      </c>
      <c r="C12" s="169" t="s">
        <v>44</v>
      </c>
      <c r="D12" s="168" t="s">
        <v>8</v>
      </c>
      <c r="E12" s="170">
        <v>122094</v>
      </c>
      <c r="F12" s="170">
        <v>133280</v>
      </c>
      <c r="G12" s="170">
        <v>0</v>
      </c>
      <c r="H12" s="170">
        <f>AVERAGE(E12:F12)</f>
        <v>127687</v>
      </c>
      <c r="I12" s="170">
        <f>MEDIAN(E12:F12)</f>
        <v>127687</v>
      </c>
      <c r="J12" s="45"/>
      <c r="K12" s="45"/>
      <c r="L12" s="46"/>
      <c r="N12" s="45"/>
    </row>
    <row r="13" spans="1:14" s="146" customFormat="1" ht="15.6">
      <c r="A13" s="148">
        <v>9</v>
      </c>
      <c r="B13" s="168" t="s">
        <v>45</v>
      </c>
      <c r="C13" s="169" t="s">
        <v>46</v>
      </c>
      <c r="D13" s="168" t="s">
        <v>8</v>
      </c>
      <c r="E13" s="170">
        <v>87108</v>
      </c>
      <c r="F13" s="170">
        <v>98770</v>
      </c>
      <c r="G13" s="170"/>
      <c r="H13" s="170">
        <f>AVERAGE(E13:F13)</f>
        <v>92939</v>
      </c>
      <c r="I13" s="170">
        <f>MEDIAN(E13:F13)</f>
        <v>92939</v>
      </c>
      <c r="J13" s="45"/>
      <c r="K13" s="49">
        <v>55000</v>
      </c>
      <c r="L13" s="46"/>
      <c r="N13" s="45"/>
    </row>
    <row r="14" spans="1:14" s="146" customFormat="1" ht="15.6">
      <c r="A14" s="148">
        <v>10</v>
      </c>
      <c r="B14" s="168" t="s">
        <v>47</v>
      </c>
      <c r="C14" s="169" t="s">
        <v>48</v>
      </c>
      <c r="D14" s="168" t="s">
        <v>8</v>
      </c>
      <c r="E14" s="170">
        <v>79730</v>
      </c>
      <c r="F14" s="170">
        <v>74970</v>
      </c>
      <c r="G14" s="170">
        <f>+K14*(1+$G$1)</f>
        <v>58402.399999999994</v>
      </c>
      <c r="H14" s="170">
        <f>AVERAGE(E14:G14)</f>
        <v>71034.133333333331</v>
      </c>
      <c r="I14" s="170">
        <f>MEDIAN(E14:G14)</f>
        <v>74970</v>
      </c>
      <c r="J14" s="48"/>
      <c r="K14" s="49">
        <v>56000</v>
      </c>
      <c r="L14" s="46"/>
      <c r="N14" s="45"/>
    </row>
    <row r="15" spans="1:14" s="146" customFormat="1" ht="15.6">
      <c r="A15" s="212" t="s">
        <v>49</v>
      </c>
      <c r="B15" s="212"/>
      <c r="C15" s="212"/>
      <c r="D15" s="212"/>
      <c r="E15" s="171">
        <f>SUM(E5:E14)</f>
        <v>1575203</v>
      </c>
      <c r="F15" s="171">
        <f>SUM(F5:F14)</f>
        <v>1748110</v>
      </c>
      <c r="G15" s="171">
        <f>SUM(G5:G14)</f>
        <v>696657.2</v>
      </c>
      <c r="H15" s="171">
        <f t="shared" ref="H15:I15" si="0">SUM(H5:H14)</f>
        <v>1615217.2333333332</v>
      </c>
      <c r="I15" s="171">
        <f t="shared" si="0"/>
        <v>1624171.5</v>
      </c>
      <c r="J15" s="45"/>
      <c r="K15" s="45"/>
      <c r="L15" s="45"/>
      <c r="N15" s="45"/>
    </row>
    <row r="16" spans="1:14">
      <c r="A16" s="149" t="s">
        <v>90</v>
      </c>
      <c r="B16" s="149"/>
      <c r="C16" s="149"/>
      <c r="D16" s="149"/>
      <c r="E16" s="149"/>
      <c r="F16" s="149"/>
      <c r="G16" s="149"/>
      <c r="H16" s="149"/>
      <c r="I16" s="149"/>
    </row>
  </sheetData>
  <mergeCells count="8">
    <mergeCell ref="A15:D15"/>
    <mergeCell ref="A2:D2"/>
    <mergeCell ref="E2:F2"/>
    <mergeCell ref="H2:I2"/>
    <mergeCell ref="A3:A4"/>
    <mergeCell ref="B3:B4"/>
    <mergeCell ref="C3:C4"/>
    <mergeCell ref="D3:D4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8"/>
  <sheetViews>
    <sheetView tabSelected="1" topLeftCell="I1" zoomScale="90" zoomScaleNormal="90" workbookViewId="0">
      <selection activeCell="T4" sqref="T4"/>
    </sheetView>
  </sheetViews>
  <sheetFormatPr baseColWidth="10" defaultColWidth="11.3984375" defaultRowHeight="13.8"/>
  <cols>
    <col min="3" max="3" width="16.8984375" customWidth="1"/>
    <col min="6" max="7" width="15.8984375" customWidth="1"/>
    <col min="8" max="8" width="21.69921875" customWidth="1"/>
    <col min="9" max="9" width="24" customWidth="1"/>
    <col min="10" max="11" width="15.8984375" customWidth="1"/>
    <col min="12" max="13" width="18.8984375" customWidth="1"/>
    <col min="14" max="14" width="32.3984375" style="45" customWidth="1"/>
    <col min="15" max="15" width="22.8984375" style="45" hidden="1" customWidth="1"/>
    <col min="16" max="16" width="11.3984375" style="45" customWidth="1"/>
    <col min="17" max="17" width="16.8984375" style="47" customWidth="1"/>
    <col min="18" max="19" width="11.3984375" style="45" customWidth="1"/>
    <col min="20" max="16384" width="11.3984375" style="45"/>
  </cols>
  <sheetData>
    <row r="1" spans="1:17">
      <c r="I1" s="87">
        <f>+'IPC PARA INDEXAR'!Y26/100</f>
        <v>4.2900000000000001E-2</v>
      </c>
    </row>
    <row r="2" spans="1:17" ht="46.8">
      <c r="A2" s="201" t="s">
        <v>0</v>
      </c>
      <c r="B2" s="201"/>
      <c r="C2" s="201"/>
      <c r="D2" s="201"/>
      <c r="E2" s="201"/>
      <c r="F2" s="202" t="s">
        <v>91</v>
      </c>
      <c r="G2" s="202"/>
      <c r="H2" s="202"/>
      <c r="I2" s="93" t="s">
        <v>79</v>
      </c>
      <c r="J2" s="203" t="s">
        <v>2</v>
      </c>
      <c r="K2" s="203"/>
      <c r="L2" s="213" t="s">
        <v>139</v>
      </c>
      <c r="M2" s="213"/>
      <c r="N2" s="213"/>
    </row>
    <row r="3" spans="1:17" ht="15.6">
      <c r="A3" s="201" t="s">
        <v>5</v>
      </c>
      <c r="B3" s="201" t="s">
        <v>6</v>
      </c>
      <c r="C3" s="201" t="s">
        <v>7</v>
      </c>
      <c r="D3" s="201" t="s">
        <v>8</v>
      </c>
      <c r="E3" s="201" t="s">
        <v>9</v>
      </c>
      <c r="F3" s="97" t="s">
        <v>10</v>
      </c>
      <c r="G3" s="98" t="s">
        <v>11</v>
      </c>
      <c r="H3" s="99" t="s">
        <v>12</v>
      </c>
      <c r="I3" s="99" t="s">
        <v>51</v>
      </c>
      <c r="J3" s="94" t="s">
        <v>14</v>
      </c>
      <c r="K3" s="97" t="s">
        <v>15</v>
      </c>
      <c r="L3" s="121" t="s">
        <v>52</v>
      </c>
      <c r="M3" s="199" t="s">
        <v>81</v>
      </c>
      <c r="N3" s="199" t="s">
        <v>98</v>
      </c>
      <c r="O3" s="90" t="s">
        <v>51</v>
      </c>
      <c r="Q3" s="173"/>
    </row>
    <row r="4" spans="1:17" ht="69">
      <c r="A4" s="201"/>
      <c r="B4" s="201"/>
      <c r="C4" s="201"/>
      <c r="D4" s="201"/>
      <c r="E4" s="201"/>
      <c r="F4" s="97" t="s">
        <v>17</v>
      </c>
      <c r="G4" s="98" t="s">
        <v>18</v>
      </c>
      <c r="H4" s="99" t="s">
        <v>19</v>
      </c>
      <c r="I4" s="99" t="s">
        <v>54</v>
      </c>
      <c r="J4" s="94"/>
      <c r="K4" s="97"/>
      <c r="L4" s="121" t="s">
        <v>23</v>
      </c>
      <c r="M4" s="199"/>
      <c r="N4" s="199"/>
      <c r="O4" s="90" t="s">
        <v>54</v>
      </c>
      <c r="Q4" s="174" t="s">
        <v>99</v>
      </c>
    </row>
    <row r="5" spans="1:17" ht="15.6">
      <c r="A5" s="201"/>
      <c r="B5" s="201"/>
      <c r="C5" s="201"/>
      <c r="D5" s="201"/>
      <c r="E5" s="201"/>
      <c r="F5" s="97" t="s">
        <v>24</v>
      </c>
      <c r="G5" s="98" t="s">
        <v>25</v>
      </c>
      <c r="H5" s="99" t="s">
        <v>26</v>
      </c>
      <c r="I5" s="99"/>
      <c r="J5" s="94"/>
      <c r="K5" s="100"/>
      <c r="L5" s="121"/>
      <c r="M5" s="199"/>
      <c r="N5" s="199"/>
      <c r="O5" s="88" t="s">
        <v>55</v>
      </c>
      <c r="Q5" s="173"/>
    </row>
    <row r="6" spans="1:17" ht="30">
      <c r="A6" s="102">
        <v>1</v>
      </c>
      <c r="B6" s="103" t="s">
        <v>28</v>
      </c>
      <c r="C6" s="104" t="s">
        <v>29</v>
      </c>
      <c r="D6" s="103" t="s">
        <v>8</v>
      </c>
      <c r="E6" s="105">
        <v>6123</v>
      </c>
      <c r="F6" s="123">
        <v>233240</v>
      </c>
      <c r="G6" s="122">
        <v>298690</v>
      </c>
      <c r="H6" s="124">
        <v>143229.59</v>
      </c>
      <c r="I6" s="108">
        <f>+O6*(1+$I$1)</f>
        <v>176250.09999999998</v>
      </c>
      <c r="J6" s="110">
        <f>AVERAGE(F6:I6)</f>
        <v>212852.42249999999</v>
      </c>
      <c r="K6" s="111">
        <f>MEDIAN(F6:I6)</f>
        <v>204745.05</v>
      </c>
      <c r="L6" s="113">
        <f>+J6</f>
        <v>212852.42249999999</v>
      </c>
      <c r="M6" s="113">
        <f t="shared" ref="M6:M15" si="0">+E6*L6</f>
        <v>1303295382.9675</v>
      </c>
      <c r="N6" s="113">
        <f>+E6*K6</f>
        <v>1253653941.1499999</v>
      </c>
      <c r="O6" s="49">
        <v>169000</v>
      </c>
      <c r="P6" s="46"/>
      <c r="Q6" s="175">
        <v>1210000</v>
      </c>
    </row>
    <row r="7" spans="1:17" ht="45">
      <c r="A7" s="114">
        <v>2</v>
      </c>
      <c r="B7" s="115" t="s">
        <v>30</v>
      </c>
      <c r="C7" s="116" t="s">
        <v>31</v>
      </c>
      <c r="D7" s="115" t="s">
        <v>8</v>
      </c>
      <c r="E7" s="115">
        <v>45</v>
      </c>
      <c r="F7" s="123">
        <v>398650</v>
      </c>
      <c r="G7" s="122">
        <v>443870</v>
      </c>
      <c r="H7" s="124">
        <v>226799.72</v>
      </c>
      <c r="I7" s="108">
        <v>0</v>
      </c>
      <c r="J7" s="110">
        <f>AVERAGE(F7:H7)</f>
        <v>356439.90666666668</v>
      </c>
      <c r="K7" s="111">
        <f>MEDIAN(F7:H7)</f>
        <v>398650</v>
      </c>
      <c r="L7" s="113">
        <f t="shared" ref="L7:L15" si="1">+J7</f>
        <v>356439.90666666668</v>
      </c>
      <c r="M7" s="113">
        <f t="shared" si="0"/>
        <v>16039795.800000001</v>
      </c>
      <c r="N7" s="113">
        <f t="shared" ref="N7:N15" si="2">+E7*K7</f>
        <v>17939250</v>
      </c>
      <c r="P7" s="46"/>
      <c r="Q7" s="176">
        <v>1450000</v>
      </c>
    </row>
    <row r="8" spans="1:17" ht="45">
      <c r="A8" s="102">
        <v>3</v>
      </c>
      <c r="B8" s="103" t="s">
        <v>32</v>
      </c>
      <c r="C8" s="104" t="s">
        <v>33</v>
      </c>
      <c r="D8" s="103" t="s">
        <v>8</v>
      </c>
      <c r="E8" s="105">
        <v>1550</v>
      </c>
      <c r="F8" s="123">
        <v>343910</v>
      </c>
      <c r="G8" s="122">
        <v>355810</v>
      </c>
      <c r="H8" s="124">
        <v>345599.8</v>
      </c>
      <c r="I8" s="108">
        <f>+O8*(1+$I$1)</f>
        <v>363972.1</v>
      </c>
      <c r="J8" s="110">
        <f>AVERAGE(F8:I8)</f>
        <v>352322.97499999998</v>
      </c>
      <c r="K8" s="111">
        <f>MEDIAN(F8:I8)</f>
        <v>350704.9</v>
      </c>
      <c r="L8" s="113">
        <f t="shared" si="1"/>
        <v>352322.97499999998</v>
      </c>
      <c r="M8" s="113">
        <f t="shared" si="0"/>
        <v>546100611.25</v>
      </c>
      <c r="N8" s="113">
        <f t="shared" si="2"/>
        <v>543592595</v>
      </c>
      <c r="O8" s="49">
        <v>349000</v>
      </c>
      <c r="P8" s="46"/>
      <c r="Q8" s="176">
        <v>1500000</v>
      </c>
    </row>
    <row r="9" spans="1:17" ht="15.6">
      <c r="A9" s="114">
        <v>4</v>
      </c>
      <c r="B9" s="115" t="s">
        <v>34</v>
      </c>
      <c r="C9" s="116" t="s">
        <v>35</v>
      </c>
      <c r="D9" s="115" t="s">
        <v>8</v>
      </c>
      <c r="E9" s="118">
        <v>1640</v>
      </c>
      <c r="F9" s="123">
        <v>55930</v>
      </c>
      <c r="G9" s="122">
        <v>64260</v>
      </c>
      <c r="H9" s="124">
        <v>42229.53</v>
      </c>
      <c r="I9" s="108">
        <f>+O9*(1+$I$1)</f>
        <v>39630.199999999997</v>
      </c>
      <c r="J9" s="110">
        <f>AVERAGE(F9:I9)</f>
        <v>50512.432499999995</v>
      </c>
      <c r="K9" s="111">
        <f>MEDIAN(F9:I9)</f>
        <v>49079.764999999999</v>
      </c>
      <c r="L9" s="113">
        <f t="shared" si="1"/>
        <v>50512.432499999995</v>
      </c>
      <c r="M9" s="113">
        <f t="shared" si="0"/>
        <v>82840389.299999997</v>
      </c>
      <c r="N9" s="113">
        <f t="shared" si="2"/>
        <v>80490814.599999994</v>
      </c>
      <c r="O9" s="49">
        <v>38000</v>
      </c>
      <c r="P9" s="46"/>
      <c r="Q9" s="176">
        <v>101900</v>
      </c>
    </row>
    <row r="10" spans="1:17" ht="30">
      <c r="A10" s="102">
        <v>5</v>
      </c>
      <c r="B10" s="103" t="s">
        <v>36</v>
      </c>
      <c r="C10" s="104" t="s">
        <v>37</v>
      </c>
      <c r="D10" s="103" t="s">
        <v>8</v>
      </c>
      <c r="E10" s="105">
        <v>1550</v>
      </c>
      <c r="F10" s="123">
        <v>78540</v>
      </c>
      <c r="G10" s="122">
        <v>86870</v>
      </c>
      <c r="H10" s="125">
        <v>57989.89</v>
      </c>
      <c r="I10" s="108">
        <f>+O10*(1+$I$1)</f>
        <v>58402.399999999994</v>
      </c>
      <c r="J10" s="110">
        <f>AVERAGE(F10:I10)</f>
        <v>70450.572500000009</v>
      </c>
      <c r="K10" s="111">
        <f>MEDIAN(F10:I10)</f>
        <v>68471.199999999997</v>
      </c>
      <c r="L10" s="113">
        <f t="shared" si="1"/>
        <v>70450.572500000009</v>
      </c>
      <c r="M10" s="113">
        <f t="shared" si="0"/>
        <v>109198387.37500001</v>
      </c>
      <c r="N10" s="113">
        <f t="shared" si="2"/>
        <v>106130360</v>
      </c>
      <c r="O10" s="49">
        <v>56000</v>
      </c>
      <c r="P10" s="46"/>
      <c r="Q10" s="176">
        <v>83900</v>
      </c>
    </row>
    <row r="11" spans="1:17" ht="60">
      <c r="A11" s="114">
        <v>6</v>
      </c>
      <c r="B11" s="115" t="s">
        <v>38</v>
      </c>
      <c r="C11" s="116" t="s">
        <v>39</v>
      </c>
      <c r="D11" s="115" t="s">
        <v>40</v>
      </c>
      <c r="E11" s="115">
        <v>90</v>
      </c>
      <c r="F11" s="123">
        <v>92820</v>
      </c>
      <c r="G11" s="122">
        <v>102340</v>
      </c>
      <c r="H11" s="124">
        <v>143830.54</v>
      </c>
      <c r="I11" s="108">
        <v>0</v>
      </c>
      <c r="J11" s="110">
        <f>AVERAGE(F11:H11)</f>
        <v>112996.84666666668</v>
      </c>
      <c r="K11" s="111">
        <f>MEDIAN(F11:H11)</f>
        <v>102340</v>
      </c>
      <c r="L11" s="113">
        <f t="shared" si="1"/>
        <v>112996.84666666668</v>
      </c>
      <c r="M11" s="113">
        <f t="shared" si="0"/>
        <v>10169716.200000001</v>
      </c>
      <c r="N11" s="113">
        <f t="shared" si="2"/>
        <v>9210600</v>
      </c>
      <c r="O11" s="49">
        <v>67000</v>
      </c>
      <c r="P11" s="46"/>
      <c r="Q11" s="176">
        <v>113900.00000000001</v>
      </c>
    </row>
    <row r="12" spans="1:17" ht="30">
      <c r="A12" s="102">
        <v>7</v>
      </c>
      <c r="B12" s="103" t="s">
        <v>41</v>
      </c>
      <c r="C12" s="104" t="s">
        <v>42</v>
      </c>
      <c r="D12" s="103" t="s">
        <v>8</v>
      </c>
      <c r="E12" s="103">
        <v>180</v>
      </c>
      <c r="F12" s="123">
        <v>83181</v>
      </c>
      <c r="G12" s="122">
        <v>89250</v>
      </c>
      <c r="H12" s="124">
        <v>71400</v>
      </c>
      <c r="I12" s="108">
        <v>0</v>
      </c>
      <c r="J12" s="110">
        <f>AVERAGE(F12:H12)</f>
        <v>81277</v>
      </c>
      <c r="K12" s="111">
        <f>MEDIAN(F12:H12)</f>
        <v>83181</v>
      </c>
      <c r="L12" s="113">
        <f t="shared" si="1"/>
        <v>81277</v>
      </c>
      <c r="M12" s="113">
        <f t="shared" si="0"/>
        <v>14629860</v>
      </c>
      <c r="N12" s="113">
        <f t="shared" si="2"/>
        <v>14972580</v>
      </c>
      <c r="P12" s="46"/>
      <c r="Q12" s="176">
        <v>102400</v>
      </c>
    </row>
    <row r="13" spans="1:17" ht="30">
      <c r="A13" s="114">
        <v>8</v>
      </c>
      <c r="B13" s="115" t="s">
        <v>43</v>
      </c>
      <c r="C13" s="116" t="s">
        <v>44</v>
      </c>
      <c r="D13" s="115" t="s">
        <v>8</v>
      </c>
      <c r="E13" s="115">
        <v>90</v>
      </c>
      <c r="F13" s="123">
        <v>122094</v>
      </c>
      <c r="G13" s="122">
        <v>133280</v>
      </c>
      <c r="H13" s="124">
        <v>226100</v>
      </c>
      <c r="I13" s="108">
        <v>0</v>
      </c>
      <c r="J13" s="110">
        <f>AVERAGE(F13:H13)</f>
        <v>160491.33333333334</v>
      </c>
      <c r="K13" s="111">
        <f>MEDIAN(F13:H13)</f>
        <v>133280</v>
      </c>
      <c r="L13" s="113">
        <f t="shared" si="1"/>
        <v>160491.33333333334</v>
      </c>
      <c r="M13" s="113">
        <f t="shared" si="0"/>
        <v>14444220</v>
      </c>
      <c r="N13" s="113">
        <f t="shared" si="2"/>
        <v>11995200</v>
      </c>
      <c r="P13" s="46"/>
      <c r="Q13" s="176">
        <v>112000.00000000001</v>
      </c>
    </row>
    <row r="14" spans="1:17" ht="30">
      <c r="A14" s="102">
        <v>9</v>
      </c>
      <c r="B14" s="103" t="s">
        <v>45</v>
      </c>
      <c r="C14" s="104" t="s">
        <v>46</v>
      </c>
      <c r="D14" s="103" t="s">
        <v>8</v>
      </c>
      <c r="E14" s="105">
        <v>1550</v>
      </c>
      <c r="F14" s="123">
        <v>87108</v>
      </c>
      <c r="G14" s="122">
        <v>98770</v>
      </c>
      <c r="H14" s="124">
        <v>83300</v>
      </c>
      <c r="I14" s="108">
        <v>0</v>
      </c>
      <c r="J14" s="110">
        <f>AVERAGE(F14:H14)</f>
        <v>89726</v>
      </c>
      <c r="K14" s="111">
        <f>MEDIAN(F14:H14)</f>
        <v>87108</v>
      </c>
      <c r="L14" s="113">
        <f t="shared" si="1"/>
        <v>89726</v>
      </c>
      <c r="M14" s="113">
        <f t="shared" si="0"/>
        <v>139075300</v>
      </c>
      <c r="N14" s="113">
        <f t="shared" si="2"/>
        <v>135017400</v>
      </c>
      <c r="O14" s="49">
        <v>55000</v>
      </c>
      <c r="P14" s="46"/>
      <c r="Q14" s="176">
        <v>40000</v>
      </c>
    </row>
    <row r="15" spans="1:17" ht="15.6">
      <c r="A15" s="114">
        <v>10</v>
      </c>
      <c r="B15" s="115" t="s">
        <v>47</v>
      </c>
      <c r="C15" s="116" t="s">
        <v>48</v>
      </c>
      <c r="D15" s="115" t="s">
        <v>8</v>
      </c>
      <c r="E15" s="118">
        <v>1640</v>
      </c>
      <c r="F15" s="123">
        <v>79730</v>
      </c>
      <c r="G15" s="122">
        <v>74970</v>
      </c>
      <c r="H15" s="124">
        <v>71400</v>
      </c>
      <c r="I15" s="108">
        <f>+O15*(1+$I$1)</f>
        <v>58402.399999999994</v>
      </c>
      <c r="J15" s="110">
        <f>AVERAGE(F15:I15)</f>
        <v>71125.600000000006</v>
      </c>
      <c r="K15" s="111">
        <f>MEDIAN(F15:I15)</f>
        <v>73185</v>
      </c>
      <c r="L15" s="113">
        <f t="shared" si="1"/>
        <v>71125.600000000006</v>
      </c>
      <c r="M15" s="113">
        <f t="shared" si="0"/>
        <v>116645984.00000001</v>
      </c>
      <c r="N15" s="113">
        <f t="shared" si="2"/>
        <v>120023400</v>
      </c>
      <c r="O15" s="49">
        <v>56000</v>
      </c>
      <c r="P15" s="46"/>
      <c r="Q15" s="176">
        <v>150000</v>
      </c>
    </row>
    <row r="16" spans="1:17" ht="15.6">
      <c r="A16" s="200" t="s">
        <v>49</v>
      </c>
      <c r="B16" s="200"/>
      <c r="C16" s="200"/>
      <c r="D16" s="200"/>
      <c r="E16" s="200"/>
      <c r="F16" s="113">
        <f>SUM(F6:F15)</f>
        <v>1575203</v>
      </c>
      <c r="G16" s="113">
        <f>SUM(G6:G15)</f>
        <v>1748110</v>
      </c>
      <c r="H16" s="113">
        <f>SUM(H6:H15)</f>
        <v>1411879.07</v>
      </c>
      <c r="I16" s="113">
        <f>SUM(I6:I15)</f>
        <v>696657.2</v>
      </c>
      <c r="J16" s="113">
        <f t="shared" ref="J16:K16" si="3">SUM(J6:J15)</f>
        <v>1558195.0891666666</v>
      </c>
      <c r="K16" s="113">
        <f t="shared" si="3"/>
        <v>1550744.915</v>
      </c>
      <c r="L16" s="113">
        <f>SUM(L6:L15)</f>
        <v>1558195.0891666666</v>
      </c>
      <c r="M16" s="113">
        <f>SUM(M6:M15)</f>
        <v>2352439646.8924999</v>
      </c>
      <c r="N16" s="113">
        <f>SUM(N6:N15)</f>
        <v>2293026140.75</v>
      </c>
      <c r="P16" s="46"/>
      <c r="Q16" s="177">
        <f>SUM(Q6:Q15)</f>
        <v>4864100</v>
      </c>
    </row>
    <row r="17" spans="2:13" ht="15.6">
      <c r="M17" s="120"/>
    </row>
    <row r="18" spans="2:13">
      <c r="B18" t="s">
        <v>90</v>
      </c>
      <c r="M18" s="42"/>
    </row>
  </sheetData>
  <mergeCells count="12">
    <mergeCell ref="N3:N5"/>
    <mergeCell ref="M3:M5"/>
    <mergeCell ref="A16:E16"/>
    <mergeCell ref="A2:E2"/>
    <mergeCell ref="F2:H2"/>
    <mergeCell ref="J2:K2"/>
    <mergeCell ref="A3:A5"/>
    <mergeCell ref="B3:B5"/>
    <mergeCell ref="C3:C5"/>
    <mergeCell ref="D3:D5"/>
    <mergeCell ref="E3:E5"/>
    <mergeCell ref="L2:N2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topLeftCell="A2" zoomScale="90" zoomScaleNormal="90" workbookViewId="0">
      <selection activeCell="I6" sqref="I6"/>
    </sheetView>
  </sheetViews>
  <sheetFormatPr baseColWidth="10" defaultColWidth="11.3984375" defaultRowHeight="13.8"/>
  <cols>
    <col min="3" max="3" width="16.8984375" customWidth="1"/>
    <col min="6" max="7" width="15.8984375" customWidth="1"/>
    <col min="8" max="9" width="25.3984375" customWidth="1"/>
    <col min="10" max="11" width="15.8984375" customWidth="1"/>
    <col min="12" max="13" width="18.8984375" customWidth="1"/>
    <col min="14" max="14" width="11.3984375" style="45" customWidth="1"/>
    <col min="15" max="15" width="22.8984375" style="45" customWidth="1"/>
    <col min="16" max="16" width="11.3984375" style="45" customWidth="1"/>
    <col min="17" max="17" width="16.8984375" style="47" customWidth="1"/>
    <col min="18" max="19" width="11.3984375" style="45" customWidth="1"/>
    <col min="20" max="16384" width="11.3984375" style="45"/>
  </cols>
  <sheetData>
    <row r="1" spans="1:17">
      <c r="H1" s="87">
        <f>+'IPC PARA INDEXAR'!Y26/100</f>
        <v>4.2900000000000001E-2</v>
      </c>
      <c r="I1" s="87">
        <f>+'IPC PARA INDEXAR'!Y27/100</f>
        <v>0.15509999999999999</v>
      </c>
    </row>
    <row r="2" spans="1:17" ht="46.8">
      <c r="A2" s="201" t="s">
        <v>0</v>
      </c>
      <c r="B2" s="201"/>
      <c r="C2" s="201"/>
      <c r="D2" s="201"/>
      <c r="E2" s="201"/>
      <c r="F2" s="202" t="s">
        <v>91</v>
      </c>
      <c r="G2" s="202"/>
      <c r="H2" s="93" t="s">
        <v>79</v>
      </c>
      <c r="I2" s="93" t="s">
        <v>100</v>
      </c>
      <c r="J2" s="203" t="s">
        <v>2</v>
      </c>
      <c r="K2" s="203"/>
      <c r="L2" s="96"/>
      <c r="M2" s="96"/>
    </row>
    <row r="3" spans="1:17" ht="15.6">
      <c r="A3" s="201" t="s">
        <v>5</v>
      </c>
      <c r="B3" s="201" t="s">
        <v>6</v>
      </c>
      <c r="C3" s="201" t="s">
        <v>7</v>
      </c>
      <c r="D3" s="201" t="s">
        <v>8</v>
      </c>
      <c r="E3" s="201" t="s">
        <v>9</v>
      </c>
      <c r="F3" s="97" t="s">
        <v>10</v>
      </c>
      <c r="G3" s="98" t="s">
        <v>11</v>
      </c>
      <c r="H3" s="99" t="s">
        <v>51</v>
      </c>
      <c r="I3" s="99" t="s">
        <v>51</v>
      </c>
      <c r="J3" s="94" t="s">
        <v>14</v>
      </c>
      <c r="K3" s="97" t="s">
        <v>15</v>
      </c>
      <c r="L3" s="121" t="s">
        <v>52</v>
      </c>
      <c r="M3" s="199" t="s">
        <v>81</v>
      </c>
      <c r="O3" s="90" t="s">
        <v>51</v>
      </c>
    </row>
    <row r="4" spans="1:17" ht="46.8">
      <c r="A4" s="201"/>
      <c r="B4" s="201"/>
      <c r="C4" s="201"/>
      <c r="D4" s="201"/>
      <c r="E4" s="201"/>
      <c r="F4" s="97" t="s">
        <v>17</v>
      </c>
      <c r="G4" s="98" t="s">
        <v>18</v>
      </c>
      <c r="H4" s="99" t="s">
        <v>54</v>
      </c>
      <c r="I4" s="99" t="s">
        <v>101</v>
      </c>
      <c r="J4" s="94"/>
      <c r="K4" s="97"/>
      <c r="L4" s="121" t="s">
        <v>23</v>
      </c>
      <c r="M4" s="199"/>
      <c r="O4" s="90" t="s">
        <v>54</v>
      </c>
    </row>
    <row r="5" spans="1:17" ht="15.6">
      <c r="A5" s="201"/>
      <c r="B5" s="201"/>
      <c r="C5" s="201"/>
      <c r="D5" s="201"/>
      <c r="E5" s="201"/>
      <c r="F5" s="97" t="s">
        <v>24</v>
      </c>
      <c r="G5" s="98" t="s">
        <v>25</v>
      </c>
      <c r="H5" s="99"/>
      <c r="I5" s="99"/>
      <c r="J5" s="94"/>
      <c r="K5" s="100"/>
      <c r="L5" s="121"/>
      <c r="M5" s="199"/>
      <c r="O5" s="88" t="s">
        <v>55</v>
      </c>
    </row>
    <row r="6" spans="1:17" ht="30">
      <c r="A6" s="102">
        <v>1</v>
      </c>
      <c r="B6" s="103" t="s">
        <v>28</v>
      </c>
      <c r="C6" s="104" t="s">
        <v>29</v>
      </c>
      <c r="D6" s="103" t="s">
        <v>8</v>
      </c>
      <c r="E6" s="105">
        <v>6123</v>
      </c>
      <c r="F6" s="123">
        <v>233240</v>
      </c>
      <c r="G6" s="122">
        <v>298690</v>
      </c>
      <c r="H6" s="108">
        <f>+O6*(1+$H$1)</f>
        <v>176250.09999999998</v>
      </c>
      <c r="I6" s="108">
        <f>+Q6*(1+I1)</f>
        <v>78706.203800000003</v>
      </c>
      <c r="J6" s="110">
        <f>AVERAGE(F6:I6)</f>
        <v>196721.57595</v>
      </c>
      <c r="K6" s="111">
        <f>MEDIAN(F6:H6)</f>
        <v>233240</v>
      </c>
      <c r="L6" s="113">
        <f>+J6</f>
        <v>196721.57595</v>
      </c>
      <c r="M6" s="113">
        <f t="shared" ref="M6:M15" si="0">+E6*L6</f>
        <v>1204526209.5418501</v>
      </c>
      <c r="O6" s="49">
        <v>169000</v>
      </c>
      <c r="P6" s="46"/>
      <c r="Q6" s="47">
        <v>68138</v>
      </c>
    </row>
    <row r="7" spans="1:17" ht="45">
      <c r="A7" s="114">
        <v>2</v>
      </c>
      <c r="B7" s="115" t="s">
        <v>30</v>
      </c>
      <c r="C7" s="116" t="s">
        <v>31</v>
      </c>
      <c r="D7" s="115" t="s">
        <v>8</v>
      </c>
      <c r="E7" s="115">
        <v>45</v>
      </c>
      <c r="F7" s="123">
        <v>398650</v>
      </c>
      <c r="G7" s="122">
        <v>443870</v>
      </c>
      <c r="H7" s="108">
        <v>0</v>
      </c>
      <c r="I7" s="108"/>
      <c r="J7" s="110">
        <f>AVERAGE(F7:G7)</f>
        <v>421260</v>
      </c>
      <c r="K7" s="111">
        <f>MEDIAN(F7:G7)</f>
        <v>421260</v>
      </c>
      <c r="L7" s="113">
        <f t="shared" ref="L7:L15" si="1">+J7</f>
        <v>421260</v>
      </c>
      <c r="M7" s="113">
        <f t="shared" si="0"/>
        <v>18956700</v>
      </c>
      <c r="P7" s="46"/>
    </row>
    <row r="8" spans="1:17" ht="45">
      <c r="A8" s="102">
        <v>3</v>
      </c>
      <c r="B8" s="103" t="s">
        <v>32</v>
      </c>
      <c r="C8" s="104" t="s">
        <v>33</v>
      </c>
      <c r="D8" s="103" t="s">
        <v>8</v>
      </c>
      <c r="E8" s="105">
        <v>1550</v>
      </c>
      <c r="F8" s="123">
        <v>343910</v>
      </c>
      <c r="G8" s="122">
        <v>355810</v>
      </c>
      <c r="H8" s="108">
        <f>+O8*(1+$H$1)</f>
        <v>363972.1</v>
      </c>
      <c r="I8" s="108"/>
      <c r="J8" s="110">
        <f>AVERAGE(F8:H8)</f>
        <v>354564.03333333338</v>
      </c>
      <c r="K8" s="111">
        <f>MEDIAN(F8:H8)</f>
        <v>355810</v>
      </c>
      <c r="L8" s="113">
        <f t="shared" si="1"/>
        <v>354564.03333333338</v>
      </c>
      <c r="M8" s="113">
        <f t="shared" si="0"/>
        <v>549574251.66666675</v>
      </c>
      <c r="O8" s="49">
        <v>349000</v>
      </c>
      <c r="P8" s="46"/>
    </row>
    <row r="9" spans="1:17" ht="15.6">
      <c r="A9" s="114">
        <v>4</v>
      </c>
      <c r="B9" s="115" t="s">
        <v>34</v>
      </c>
      <c r="C9" s="116" t="s">
        <v>35</v>
      </c>
      <c r="D9" s="115" t="s">
        <v>8</v>
      </c>
      <c r="E9" s="118">
        <v>1640</v>
      </c>
      <c r="F9" s="123">
        <v>55930</v>
      </c>
      <c r="G9" s="122">
        <v>64260</v>
      </c>
      <c r="H9" s="108">
        <f>+O9*(1+$H$1)</f>
        <v>39630.199999999997</v>
      </c>
      <c r="I9" s="108"/>
      <c r="J9" s="110">
        <f>AVERAGE(F9:H9)</f>
        <v>53273.4</v>
      </c>
      <c r="K9" s="111">
        <f>MEDIAN(F9:H9)</f>
        <v>55930</v>
      </c>
      <c r="L9" s="113">
        <f t="shared" si="1"/>
        <v>53273.4</v>
      </c>
      <c r="M9" s="113">
        <f t="shared" si="0"/>
        <v>87368376</v>
      </c>
      <c r="O9" s="49">
        <v>38000</v>
      </c>
      <c r="P9" s="46"/>
    </row>
    <row r="10" spans="1:17" ht="30">
      <c r="A10" s="102">
        <v>5</v>
      </c>
      <c r="B10" s="103" t="s">
        <v>36</v>
      </c>
      <c r="C10" s="104" t="s">
        <v>37</v>
      </c>
      <c r="D10" s="103" t="s">
        <v>8</v>
      </c>
      <c r="E10" s="105">
        <v>1550</v>
      </c>
      <c r="F10" s="123">
        <v>78540</v>
      </c>
      <c r="G10" s="122">
        <v>86870</v>
      </c>
      <c r="H10" s="108">
        <f>+O10*(1+$H$1)</f>
        <v>58402.399999999994</v>
      </c>
      <c r="I10" s="108"/>
      <c r="J10" s="110">
        <f>AVERAGE(F10:H10)</f>
        <v>74604.133333333331</v>
      </c>
      <c r="K10" s="111">
        <f>MEDIAN(F10:H10)</f>
        <v>78540</v>
      </c>
      <c r="L10" s="113">
        <f t="shared" si="1"/>
        <v>74604.133333333331</v>
      </c>
      <c r="M10" s="113">
        <f t="shared" si="0"/>
        <v>115636406.66666666</v>
      </c>
      <c r="O10" s="49">
        <v>56000</v>
      </c>
      <c r="P10" s="46"/>
    </row>
    <row r="11" spans="1:17" ht="60">
      <c r="A11" s="114">
        <v>6</v>
      </c>
      <c r="B11" s="115" t="s">
        <v>38</v>
      </c>
      <c r="C11" s="116" t="s">
        <v>39</v>
      </c>
      <c r="D11" s="115" t="s">
        <v>40</v>
      </c>
      <c r="E11" s="115">
        <v>90</v>
      </c>
      <c r="F11" s="123">
        <v>92820</v>
      </c>
      <c r="G11" s="122">
        <v>102340</v>
      </c>
      <c r="H11" s="108"/>
      <c r="I11" s="108"/>
      <c r="J11" s="110">
        <f>AVERAGE(F11:G11)</f>
        <v>97580</v>
      </c>
      <c r="K11" s="111">
        <f>MEDIAN(F11:G11)</f>
        <v>97580</v>
      </c>
      <c r="L11" s="113">
        <f t="shared" si="1"/>
        <v>97580</v>
      </c>
      <c r="M11" s="113">
        <f t="shared" si="0"/>
        <v>8782200</v>
      </c>
      <c r="O11" s="49">
        <v>67000</v>
      </c>
      <c r="P11" s="46"/>
    </row>
    <row r="12" spans="1:17" ht="30">
      <c r="A12" s="102">
        <v>7</v>
      </c>
      <c r="B12" s="103" t="s">
        <v>41</v>
      </c>
      <c r="C12" s="104" t="s">
        <v>42</v>
      </c>
      <c r="D12" s="103" t="s">
        <v>8</v>
      </c>
      <c r="E12" s="103">
        <v>180</v>
      </c>
      <c r="F12" s="123">
        <v>83181</v>
      </c>
      <c r="G12" s="122">
        <v>89250</v>
      </c>
      <c r="H12" s="108">
        <v>0</v>
      </c>
      <c r="I12" s="108"/>
      <c r="J12" s="110">
        <f>AVERAGE(F12:G12)</f>
        <v>86215.5</v>
      </c>
      <c r="K12" s="111">
        <f>MEDIAN(F12:G12)</f>
        <v>86215.5</v>
      </c>
      <c r="L12" s="113">
        <f t="shared" si="1"/>
        <v>86215.5</v>
      </c>
      <c r="M12" s="113">
        <f t="shared" si="0"/>
        <v>15518790</v>
      </c>
      <c r="P12" s="46"/>
    </row>
    <row r="13" spans="1:17" ht="30">
      <c r="A13" s="114">
        <v>8</v>
      </c>
      <c r="B13" s="115" t="s">
        <v>43</v>
      </c>
      <c r="C13" s="116" t="s">
        <v>44</v>
      </c>
      <c r="D13" s="115" t="s">
        <v>8</v>
      </c>
      <c r="E13" s="115">
        <v>90</v>
      </c>
      <c r="F13" s="123">
        <v>122094</v>
      </c>
      <c r="G13" s="122">
        <v>133280</v>
      </c>
      <c r="H13" s="108">
        <v>0</v>
      </c>
      <c r="I13" s="108"/>
      <c r="J13" s="110">
        <f>AVERAGE(F13:G13)</f>
        <v>127687</v>
      </c>
      <c r="K13" s="111">
        <f>MEDIAN(F13:G13)</f>
        <v>127687</v>
      </c>
      <c r="L13" s="113">
        <f t="shared" si="1"/>
        <v>127687</v>
      </c>
      <c r="M13" s="113">
        <f t="shared" si="0"/>
        <v>11491830</v>
      </c>
      <c r="P13" s="46"/>
    </row>
    <row r="14" spans="1:17" ht="30">
      <c r="A14" s="102">
        <v>9</v>
      </c>
      <c r="B14" s="103" t="s">
        <v>45</v>
      </c>
      <c r="C14" s="104" t="s">
        <v>46</v>
      </c>
      <c r="D14" s="103" t="s">
        <v>8</v>
      </c>
      <c r="E14" s="105">
        <v>1550</v>
      </c>
      <c r="F14" s="123">
        <v>87108</v>
      </c>
      <c r="G14" s="122">
        <v>98770</v>
      </c>
      <c r="H14" s="108"/>
      <c r="I14" s="108"/>
      <c r="J14" s="110">
        <f>AVERAGE(F14:G14)</f>
        <v>92939</v>
      </c>
      <c r="K14" s="111">
        <f>MEDIAN(F14:G14)</f>
        <v>92939</v>
      </c>
      <c r="L14" s="113">
        <f t="shared" si="1"/>
        <v>92939</v>
      </c>
      <c r="M14" s="113">
        <f t="shared" si="0"/>
        <v>144055450</v>
      </c>
      <c r="O14" s="49">
        <v>55000</v>
      </c>
      <c r="P14" s="46"/>
    </row>
    <row r="15" spans="1:17" ht="15.6">
      <c r="A15" s="114">
        <v>10</v>
      </c>
      <c r="B15" s="115" t="s">
        <v>47</v>
      </c>
      <c r="C15" s="116" t="s">
        <v>48</v>
      </c>
      <c r="D15" s="115" t="s">
        <v>8</v>
      </c>
      <c r="E15" s="118">
        <v>1640</v>
      </c>
      <c r="F15" s="123">
        <v>79730</v>
      </c>
      <c r="G15" s="122">
        <v>74970</v>
      </c>
      <c r="H15" s="108">
        <f>+O15*(1+$H$1)</f>
        <v>58402.399999999994</v>
      </c>
      <c r="I15" s="108"/>
      <c r="J15" s="110">
        <f>AVERAGE(F15:H15)</f>
        <v>71034.133333333331</v>
      </c>
      <c r="K15" s="111">
        <f>MEDIAN(F15:H15)</f>
        <v>74970</v>
      </c>
      <c r="L15" s="113">
        <f t="shared" si="1"/>
        <v>71034.133333333331</v>
      </c>
      <c r="M15" s="113">
        <f t="shared" si="0"/>
        <v>116495978.66666666</v>
      </c>
      <c r="N15" s="48"/>
      <c r="O15" s="49">
        <v>56000</v>
      </c>
      <c r="P15" s="46"/>
    </row>
    <row r="16" spans="1:17" ht="15.6">
      <c r="A16" s="200" t="s">
        <v>49</v>
      </c>
      <c r="B16" s="200"/>
      <c r="C16" s="200"/>
      <c r="D16" s="200"/>
      <c r="E16" s="200"/>
      <c r="F16" s="113">
        <f>SUM(F6:F15)</f>
        <v>1575203</v>
      </c>
      <c r="G16" s="113">
        <f>SUM(G6:G15)</f>
        <v>1748110</v>
      </c>
      <c r="H16" s="113">
        <f>SUM(H6:H15)</f>
        <v>696657.2</v>
      </c>
      <c r="I16" s="113"/>
      <c r="J16" s="113">
        <f t="shared" ref="J16:K16" si="2">SUM(J6:J15)</f>
        <v>1575878.7759500002</v>
      </c>
      <c r="K16" s="113">
        <f t="shared" si="2"/>
        <v>1624171.5</v>
      </c>
      <c r="L16" s="113">
        <f>SUM(L6:L15)</f>
        <v>1575878.7759500002</v>
      </c>
      <c r="M16" s="113">
        <f>SUM(M6:M15)</f>
        <v>2272406192.5418501</v>
      </c>
    </row>
    <row r="17" spans="2:13" ht="15.6">
      <c r="M17" s="120"/>
    </row>
    <row r="18" spans="2:13">
      <c r="B18" t="s">
        <v>90</v>
      </c>
      <c r="M18" s="42">
        <v>2432536247</v>
      </c>
    </row>
    <row r="19" spans="2:13">
      <c r="M19" s="42">
        <f>+M16-M18</f>
        <v>-160130054.45814991</v>
      </c>
    </row>
  </sheetData>
  <mergeCells count="10">
    <mergeCell ref="M3:M5"/>
    <mergeCell ref="A16:E16"/>
    <mergeCell ref="A2:E2"/>
    <mergeCell ref="F2:G2"/>
    <mergeCell ref="J2:K2"/>
    <mergeCell ref="A3:A5"/>
    <mergeCell ref="B3:B5"/>
    <mergeCell ref="C3:C5"/>
    <mergeCell ref="D3:D5"/>
    <mergeCell ref="E3:E5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activeCell="E22" sqref="E22"/>
    </sheetView>
  </sheetViews>
  <sheetFormatPr baseColWidth="10" defaultColWidth="11.3984375" defaultRowHeight="13.8"/>
  <cols>
    <col min="2" max="2" width="27.3984375" customWidth="1"/>
    <col min="3" max="3" width="13.09765625" bestFit="1" customWidth="1"/>
    <col min="4" max="4" width="39.3984375" customWidth="1"/>
    <col min="5" max="5" width="25.59765625" customWidth="1"/>
  </cols>
  <sheetData>
    <row r="1" spans="1:9" ht="14.4" thickBot="1">
      <c r="A1" s="143" t="s">
        <v>102</v>
      </c>
      <c r="B1" s="144" t="s">
        <v>103</v>
      </c>
      <c r="C1" s="144" t="s">
        <v>104</v>
      </c>
      <c r="D1" s="144" t="s">
        <v>105</v>
      </c>
      <c r="E1" s="144" t="s">
        <v>106</v>
      </c>
    </row>
    <row r="2" spans="1:9" ht="42" thickBot="1">
      <c r="A2" s="137">
        <v>1</v>
      </c>
      <c r="B2" s="138" t="s">
        <v>107</v>
      </c>
      <c r="C2" s="139">
        <v>900853194</v>
      </c>
      <c r="D2" s="140" t="s">
        <v>108</v>
      </c>
      <c r="E2" s="138" t="s">
        <v>109</v>
      </c>
    </row>
    <row r="3" spans="1:9" ht="14.4" thickBot="1">
      <c r="A3" s="137">
        <v>2</v>
      </c>
      <c r="B3" s="138" t="s">
        <v>110</v>
      </c>
      <c r="C3" s="139" t="s">
        <v>111</v>
      </c>
      <c r="D3" s="138" t="s">
        <v>112</v>
      </c>
      <c r="E3" s="138" t="s">
        <v>109</v>
      </c>
    </row>
    <row r="4" spans="1:9" ht="14.4" thickBot="1">
      <c r="A4" s="137">
        <v>3</v>
      </c>
      <c r="B4" s="141"/>
      <c r="C4" s="142"/>
      <c r="D4" s="140" t="s">
        <v>113</v>
      </c>
      <c r="E4" s="138" t="s">
        <v>109</v>
      </c>
    </row>
    <row r="5" spans="1:9" ht="28.2" thickBot="1">
      <c r="A5" s="137">
        <v>4</v>
      </c>
      <c r="B5" s="138" t="s">
        <v>114</v>
      </c>
      <c r="C5" s="139" t="s">
        <v>115</v>
      </c>
      <c r="D5" s="138" t="s">
        <v>116</v>
      </c>
      <c r="E5" s="138" t="s">
        <v>109</v>
      </c>
    </row>
    <row r="6" spans="1:9" ht="42" thickBot="1">
      <c r="A6" s="137">
        <v>5</v>
      </c>
      <c r="B6" s="138" t="s">
        <v>117</v>
      </c>
      <c r="C6" s="139" t="s">
        <v>118</v>
      </c>
      <c r="D6" s="138" t="s">
        <v>119</v>
      </c>
      <c r="E6" s="138" t="s">
        <v>109</v>
      </c>
      <c r="I6" s="129" t="s">
        <v>120</v>
      </c>
    </row>
    <row r="7" spans="1:9" ht="14.4" thickBot="1">
      <c r="A7" s="137">
        <v>6</v>
      </c>
      <c r="B7" s="138" t="s">
        <v>121</v>
      </c>
      <c r="C7" s="139" t="s">
        <v>122</v>
      </c>
      <c r="D7" s="138" t="s">
        <v>123</v>
      </c>
      <c r="E7" s="138" t="s">
        <v>109</v>
      </c>
    </row>
    <row r="8" spans="1:9" ht="14.4" thickBot="1">
      <c r="A8" s="137">
        <v>7</v>
      </c>
      <c r="B8" s="138" t="s">
        <v>124</v>
      </c>
      <c r="C8" s="139" t="s">
        <v>125</v>
      </c>
      <c r="D8" s="138" t="s">
        <v>126</v>
      </c>
      <c r="E8" s="138" t="s">
        <v>109</v>
      </c>
    </row>
    <row r="9" spans="1:9" ht="14.4" thickBot="1">
      <c r="A9" s="137">
        <v>8</v>
      </c>
      <c r="B9" s="138" t="s">
        <v>127</v>
      </c>
      <c r="C9" s="139" t="s">
        <v>125</v>
      </c>
      <c r="D9" s="138" t="s">
        <v>128</v>
      </c>
      <c r="E9" s="138" t="s">
        <v>109</v>
      </c>
    </row>
    <row r="10" spans="1:9" ht="14.4" thickBot="1">
      <c r="A10" s="137">
        <v>9</v>
      </c>
      <c r="B10" s="141"/>
      <c r="C10" s="142"/>
      <c r="D10" s="138" t="s">
        <v>129</v>
      </c>
      <c r="E10" s="138"/>
    </row>
    <row r="11" spans="1:9" ht="28.2" thickBot="1">
      <c r="A11" s="137">
        <v>10</v>
      </c>
      <c r="B11" s="138" t="s">
        <v>130</v>
      </c>
      <c r="C11" s="139" t="s">
        <v>131</v>
      </c>
      <c r="D11" s="138" t="s">
        <v>132</v>
      </c>
      <c r="E11" s="138" t="s">
        <v>133</v>
      </c>
    </row>
    <row r="12" spans="1:9" ht="14.4" thickBot="1">
      <c r="A12" s="137">
        <v>11</v>
      </c>
      <c r="B12" s="138" t="s">
        <v>134</v>
      </c>
      <c r="C12" s="139" t="s">
        <v>125</v>
      </c>
      <c r="D12" s="138" t="s">
        <v>135</v>
      </c>
      <c r="E12" s="138" t="s">
        <v>109</v>
      </c>
    </row>
    <row r="13" spans="1:9" ht="14.4" thickBot="1">
      <c r="A13" s="137">
        <v>12</v>
      </c>
      <c r="B13" s="138" t="s">
        <v>136</v>
      </c>
      <c r="C13" s="139">
        <v>9002747269</v>
      </c>
      <c r="D13" s="140" t="s">
        <v>137</v>
      </c>
      <c r="E13" s="138" t="s">
        <v>138</v>
      </c>
    </row>
    <row r="14" spans="1:9" ht="14.4" thickBot="1"/>
    <row r="15" spans="1:9" ht="14.4" thickBot="1">
      <c r="A15" s="126" t="s">
        <v>102</v>
      </c>
      <c r="B15" s="127" t="s">
        <v>103</v>
      </c>
      <c r="C15" s="127" t="s">
        <v>104</v>
      </c>
      <c r="D15" s="127" t="s">
        <v>105</v>
      </c>
      <c r="E15" s="127" t="s">
        <v>106</v>
      </c>
    </row>
    <row r="16" spans="1:9" s="133" customFormat="1" ht="28.2" thickBot="1">
      <c r="A16" s="130">
        <v>10</v>
      </c>
      <c r="B16" s="131" t="s">
        <v>130</v>
      </c>
      <c r="C16" s="132" t="s">
        <v>131</v>
      </c>
      <c r="D16" s="131" t="s">
        <v>132</v>
      </c>
      <c r="E16" s="131" t="s">
        <v>133</v>
      </c>
    </row>
    <row r="17" spans="1:5" s="133" customFormat="1" ht="14.4" thickBot="1">
      <c r="A17" s="130">
        <v>12</v>
      </c>
      <c r="B17" s="134" t="s">
        <v>136</v>
      </c>
      <c r="C17" s="135">
        <v>9002747269</v>
      </c>
      <c r="D17" s="136" t="s">
        <v>137</v>
      </c>
      <c r="E17" s="128" t="s">
        <v>138</v>
      </c>
    </row>
  </sheetData>
  <hyperlinks>
    <hyperlink ref="D2" r:id="rId1"/>
    <hyperlink ref="I6" r:id="rId2" display="sabautista@falabella.gov.co_x000a__x000a__x000a_"/>
    <hyperlink ref="D4" r:id="rId3"/>
    <hyperlink ref="D11" r:id="rId4"/>
    <hyperlink ref="D13" r:id="rId5"/>
    <hyperlink ref="D16" r:id="rId6"/>
    <hyperlink ref="D17" r:id="rId7"/>
  </hyperlinks>
  <pageMargins left="0.7" right="0.7" top="0.75" bottom="0.75" header="0.3" footer="0.3"/>
  <pageSetup orientation="portrait" r:id="rId8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7fe07ca-a9c1-43e3-9cc9-9b662c4d09b5" xsi:nil="true"/>
    <lcf76f155ced4ddcb4097134ff3c332f xmlns="25772746-4f4c-4549-81d4-92d885df83e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B503D0765D1634487697A0901FAA485" ma:contentTypeVersion="13" ma:contentTypeDescription="Crear nuevo documento." ma:contentTypeScope="" ma:versionID="becfb86cc04b847790dd04ee7988c48a">
  <xsd:schema xmlns:xsd="http://www.w3.org/2001/XMLSchema" xmlns:xs="http://www.w3.org/2001/XMLSchema" xmlns:p="http://schemas.microsoft.com/office/2006/metadata/properties" xmlns:ns2="25772746-4f4c-4549-81d4-92d885df83ea" xmlns:ns3="47fe07ca-a9c1-43e3-9cc9-9b662c4d09b5" targetNamespace="http://schemas.microsoft.com/office/2006/metadata/properties" ma:root="true" ma:fieldsID="c9dcff30e2df5de6bb06c62635d709bf" ns2:_="" ns3:_="">
    <xsd:import namespace="25772746-4f4c-4549-81d4-92d885df83ea"/>
    <xsd:import namespace="47fe07ca-a9c1-43e3-9cc9-9b662c4d09b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772746-4f4c-4549-81d4-92d885df83e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5d09d035-a677-4b24-aeee-1a5c3beaf1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fe07ca-a9c1-43e3-9cc9-9b662c4d09b5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f6212470-45cd-4b03-a632-78abdcd927f5}" ma:internalName="TaxCatchAll" ma:showField="CatchAllData" ma:web="47fe07ca-a9c1-43e3-9cc9-9b662c4d09b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FAA41AC-7A4B-4DF4-AA5D-79B8E30D2E1F}">
  <ds:schemaRefs>
    <ds:schemaRef ds:uri="http://schemas.microsoft.com/office/2006/metadata/properties"/>
    <ds:schemaRef ds:uri="25772746-4f4c-4549-81d4-92d885df83ea"/>
    <ds:schemaRef ds:uri="http://purl.org/dc/elements/1.1/"/>
    <ds:schemaRef ds:uri="http://purl.org/dc/terms/"/>
    <ds:schemaRef ds:uri="47fe07ca-a9c1-43e3-9cc9-9b662c4d09b5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53DDBEC-F783-43D4-829C-FE33E5A1AB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5772746-4f4c-4549-81d4-92d885df83ea"/>
    <ds:schemaRef ds:uri="47fe07ca-a9c1-43e3-9cc9-9b662c4d09b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88267FC-1628-4B9D-87DB-EF63E177E8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ANDRES FELIPE</vt:lpstr>
      <vt:lpstr>CON HISTORICO</vt:lpstr>
      <vt:lpstr>IPC PARA INDEXAR</vt:lpstr>
      <vt:lpstr>HISTORICO CON ALRAMEC</vt:lpstr>
      <vt:lpstr>HISTORICO SIN ALRAMEC </vt:lpstr>
      <vt:lpstr>SOLO HISTORI</vt:lpstr>
      <vt:lpstr>HISTORICO SIN ALRAMEC UNITARIOS</vt:lpstr>
      <vt:lpstr>RESUMEN ESTUDIO DE MERCADO</vt:lpstr>
      <vt:lpstr>HISTORICOSS</vt:lpstr>
      <vt:lpstr>CORREOS COTIZ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Luz Dary Chaparro Enciso</dc:creator>
  <cp:keywords/>
  <dc:description/>
  <cp:lastModifiedBy>Asus</cp:lastModifiedBy>
  <cp:revision/>
  <dcterms:created xsi:type="dcterms:W3CDTF">2026-06-05T21:11:57Z</dcterms:created>
  <dcterms:modified xsi:type="dcterms:W3CDTF">2026-09-08T04:20:12Z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0x010100FB503D0765D1634487697A0901FAA485</vt:lpwstr>
  </property>
  <property fmtid="{D5CDD505-2E9C-101B-9397-08002B2CF9AE}" pid="3" name="MediaServiceImageTags">
    <vt:lpwstr/>
  </property>
</Properties>
</file>