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sistemas_chapinero_gobiernobogota_gov_co/Documents/PLANEACION CHAPINERO 5222026/3. FUNCIONAMIENTO/6. SISTEMAS/2026/02. MANTENIMIENTO JAL/"/>
    </mc:Choice>
  </mc:AlternateContent>
  <xr:revisionPtr revIDLastSave="300" documentId="13_ncr:1_{1C1E23B5-5183-4148-A63A-34E2090DB75A}" xr6:coauthVersionLast="47" xr6:coauthVersionMax="47" xr10:uidLastSave="{9B66985D-FEF3-4EE2-AE2D-37F7336F8590}"/>
  <bookViews>
    <workbookView xWindow="-120" yWindow="-120" windowWidth="29040" windowHeight="15720" xr2:uid="{D9DD232A-BA14-4503-9A9B-3AA20A536D85}"/>
  </bookViews>
  <sheets>
    <sheet name="ESTUDIO DE MERCADO" sheetId="2" r:id="rId1"/>
    <sheet name="Hoja1" sheetId="3" r:id="rId2"/>
  </sheets>
  <definedNames>
    <definedName name="_xlnm._FilterDatabase" localSheetId="0" hidden="1">'ESTUDIO DE MERCADO'!#REF!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3" l="1"/>
  <c r="J3" i="3"/>
  <c r="J4" i="3"/>
  <c r="J5" i="3"/>
  <c r="J6" i="3"/>
  <c r="J1" i="3"/>
  <c r="J7" i="3"/>
  <c r="J8" i="3" s="1"/>
  <c r="J9" i="3" s="1"/>
  <c r="H6" i="3"/>
  <c r="H5" i="3"/>
  <c r="I4" i="3"/>
  <c r="BH11" i="2"/>
  <c r="BH10" i="2"/>
  <c r="BH9" i="2"/>
  <c r="BH8" i="2"/>
  <c r="BI8" i="2" s="1"/>
  <c r="K9" i="2"/>
  <c r="K10" i="2"/>
  <c r="K13" i="2"/>
  <c r="AL9" i="2"/>
  <c r="AN11" i="2"/>
  <c r="I11" i="2"/>
  <c r="I1" i="3"/>
  <c r="K6" i="3"/>
  <c r="K5" i="3"/>
  <c r="K4" i="3"/>
  <c r="K1" i="3"/>
  <c r="I2" i="3"/>
  <c r="K2" i="3" s="1"/>
  <c r="I3" i="3"/>
  <c r="K3" i="3" s="1"/>
  <c r="I8" i="2"/>
  <c r="E1" i="3"/>
  <c r="F1" i="3" s="1"/>
  <c r="E2" i="3"/>
  <c r="F2" i="3" s="1"/>
  <c r="E3" i="3"/>
  <c r="F3" i="3" s="1"/>
  <c r="E4" i="3"/>
  <c r="F4" i="3" s="1"/>
  <c r="E5" i="3"/>
  <c r="F5" i="3" s="1"/>
  <c r="F6" i="3"/>
  <c r="D2" i="3"/>
  <c r="D3" i="3"/>
  <c r="D4" i="3"/>
  <c r="D5" i="3"/>
  <c r="D1" i="3"/>
  <c r="AN12" i="2"/>
  <c r="AL12" i="2"/>
  <c r="AM12" i="2"/>
  <c r="AL13" i="2"/>
  <c r="AM13" i="2"/>
  <c r="K11" i="2"/>
  <c r="K12" i="2"/>
  <c r="I9" i="2"/>
  <c r="I10" i="2"/>
  <c r="I12" i="2"/>
  <c r="I13" i="2"/>
  <c r="AM9" i="2"/>
  <c r="AN9" i="2"/>
  <c r="AL10" i="2"/>
  <c r="AM10" i="2"/>
  <c r="AN10" i="2"/>
  <c r="AL11" i="2"/>
  <c r="AM11" i="2"/>
  <c r="AT7" i="2"/>
  <c r="AV6" i="2"/>
  <c r="AS6" i="2"/>
  <c r="AW4" i="2"/>
  <c r="AW5" i="2"/>
  <c r="AU6" i="2"/>
  <c r="AT6" i="2"/>
  <c r="AR6" i="2"/>
  <c r="G9" i="2"/>
  <c r="G10" i="2"/>
  <c r="G11" i="2"/>
  <c r="G12" i="2"/>
  <c r="G13" i="2"/>
  <c r="M8" i="2"/>
  <c r="U8" i="2"/>
  <c r="U14" i="2" s="1"/>
  <c r="S8" i="2"/>
  <c r="S14" i="2" s="1"/>
  <c r="Q8" i="2"/>
  <c r="Q14" i="2" s="1"/>
  <c r="O8" i="2"/>
  <c r="O14" i="2" s="1"/>
  <c r="AK8" i="2"/>
  <c r="AI8" i="2"/>
  <c r="AI14" i="2" s="1"/>
  <c r="W8" i="2"/>
  <c r="Y8" i="2"/>
  <c r="AA8" i="2"/>
  <c r="AC8" i="2"/>
  <c r="AC14" i="2" s="1"/>
  <c r="AE8" i="2"/>
  <c r="AE14" i="2" s="1"/>
  <c r="AG8" i="2"/>
  <c r="AG14" i="2" s="1"/>
  <c r="W12" i="2"/>
  <c r="Y12" i="2"/>
  <c r="AA12" i="2"/>
  <c r="AC12" i="2"/>
  <c r="AE12" i="2"/>
  <c r="AG12" i="2"/>
  <c r="AI12" i="2"/>
  <c r="AK12" i="2"/>
  <c r="W13" i="2"/>
  <c r="Y13" i="2"/>
  <c r="AA13" i="2"/>
  <c r="AC13" i="2"/>
  <c r="AE13" i="2"/>
  <c r="AG13" i="2"/>
  <c r="AI13" i="2"/>
  <c r="AK13" i="2"/>
  <c r="AY7" i="2"/>
  <c r="AX5" i="2"/>
  <c r="AY5" i="2"/>
  <c r="AZ5" i="2"/>
  <c r="BA5" i="2"/>
  <c r="BB5" i="2"/>
  <c r="BC5" i="2"/>
  <c r="BD5" i="2"/>
  <c r="BE5" i="2"/>
  <c r="BF5" i="2"/>
  <c r="BG5" i="2"/>
  <c r="AW6" i="2"/>
  <c r="AX6" i="2"/>
  <c r="AY6" i="2"/>
  <c r="AZ6" i="2"/>
  <c r="BA6" i="2"/>
  <c r="BB6" i="2"/>
  <c r="BC6" i="2"/>
  <c r="BD6" i="2"/>
  <c r="BE6" i="2"/>
  <c r="BF6" i="2"/>
  <c r="BG6" i="2"/>
  <c r="AW7" i="2"/>
  <c r="AX7" i="2"/>
  <c r="AZ7" i="2"/>
  <c r="BA7" i="2"/>
  <c r="BB7" i="2"/>
  <c r="BC7" i="2"/>
  <c r="BD7" i="2"/>
  <c r="BE7" i="2"/>
  <c r="BF7" i="2"/>
  <c r="BG7" i="2"/>
  <c r="K7" i="3" l="1"/>
  <c r="F7" i="3"/>
  <c r="AN13" i="2"/>
  <c r="K8" i="2"/>
  <c r="K14" i="2" s="1"/>
  <c r="AV7" i="2"/>
  <c r="D7" i="3"/>
  <c r="D8" i="3" s="1"/>
  <c r="D9" i="3" s="1"/>
  <c r="G8" i="2"/>
  <c r="AR7" i="2"/>
  <c r="AN8" i="2"/>
  <c r="AL8" i="2"/>
  <c r="AQ12" i="2"/>
  <c r="AO12" i="2"/>
  <c r="AP12" i="2"/>
  <c r="I14" i="2"/>
  <c r="AU7" i="2"/>
  <c r="AO11" i="2"/>
  <c r="AO10" i="2"/>
  <c r="AO9" i="2"/>
  <c r="AQ9" i="2"/>
  <c r="AP9" i="2"/>
  <c r="AQ10" i="2"/>
  <c r="AP10" i="2"/>
  <c r="AQ11" i="2"/>
  <c r="AP11" i="2"/>
  <c r="AK14" i="2"/>
  <c r="M14" i="2"/>
  <c r="AM8" i="2"/>
  <c r="W14" i="2"/>
  <c r="AA14" i="2"/>
  <c r="Y14" i="2"/>
  <c r="AP13" i="2" l="1"/>
  <c r="AO13" i="2"/>
  <c r="AQ13" i="2"/>
  <c r="AS7" i="2"/>
  <c r="AR12" i="2"/>
  <c r="BH12" i="2" s="1"/>
  <c r="AS12" i="2"/>
  <c r="AT12" i="2"/>
  <c r="AU12" i="2"/>
  <c r="AV12" i="2"/>
  <c r="AW12" i="2"/>
  <c r="AX12" i="2"/>
  <c r="AY12" i="2"/>
  <c r="AZ12" i="2"/>
  <c r="BA12" i="2"/>
  <c r="BB12" i="2"/>
  <c r="BC12" i="2"/>
  <c r="BD12" i="2"/>
  <c r="BE12" i="2"/>
  <c r="BF12" i="2"/>
  <c r="BG12" i="2"/>
  <c r="AR11" i="2"/>
  <c r="AV11" i="2"/>
  <c r="AY11" i="2"/>
  <c r="BA11" i="2"/>
  <c r="BF11" i="2"/>
  <c r="BB11" i="2"/>
  <c r="BC11" i="2"/>
  <c r="BG11" i="2"/>
  <c r="AS11" i="2"/>
  <c r="AW11" i="2"/>
  <c r="AX11" i="2"/>
  <c r="AZ11" i="2"/>
  <c r="BE11" i="2"/>
  <c r="AU11" i="2"/>
  <c r="BD11" i="2"/>
  <c r="AT11" i="2"/>
  <c r="AT10" i="2"/>
  <c r="BE10" i="2"/>
  <c r="AS10" i="2"/>
  <c r="BD10" i="2"/>
  <c r="BG10" i="2"/>
  <c r="AR10" i="2"/>
  <c r="AV10" i="2"/>
  <c r="AW10" i="2"/>
  <c r="AX10" i="2"/>
  <c r="AY10" i="2"/>
  <c r="AZ10" i="2"/>
  <c r="BB10" i="2"/>
  <c r="BC10" i="2"/>
  <c r="BF10" i="2"/>
  <c r="BA10" i="2"/>
  <c r="AU10" i="2"/>
  <c r="AR9" i="2"/>
  <c r="BI9" i="2" s="1"/>
  <c r="AX9" i="2"/>
  <c r="BA9" i="2"/>
  <c r="BD9" i="2"/>
  <c r="BG9" i="2"/>
  <c r="AU9" i="2"/>
  <c r="AY9" i="2"/>
  <c r="BB9" i="2"/>
  <c r="AW9" i="2"/>
  <c r="AV9" i="2"/>
  <c r="AZ9" i="2"/>
  <c r="BC9" i="2"/>
  <c r="AS9" i="2"/>
  <c r="BF9" i="2"/>
  <c r="AT9" i="2"/>
  <c r="BE9" i="2"/>
  <c r="AO8" i="2"/>
  <c r="AQ8" i="2"/>
  <c r="AP8" i="2"/>
  <c r="BF13" i="2" l="1"/>
  <c r="AU13" i="2"/>
  <c r="BC13" i="2"/>
  <c r="BG13" i="2"/>
  <c r="AR13" i="2"/>
  <c r="BB13" i="2"/>
  <c r="BE13" i="2"/>
  <c r="AW13" i="2"/>
  <c r="AT13" i="2"/>
  <c r="AS13" i="2"/>
  <c r="AZ13" i="2"/>
  <c r="AV13" i="2"/>
  <c r="AY13" i="2"/>
  <c r="BA13" i="2"/>
  <c r="BD13" i="2"/>
  <c r="AX13" i="2"/>
  <c r="AR8" i="2"/>
  <c r="BI12" i="2"/>
  <c r="BI10" i="2"/>
  <c r="BI11" i="2"/>
  <c r="AU8" i="2"/>
  <c r="AS8" i="2"/>
  <c r="AT8" i="2"/>
  <c r="AV8" i="2"/>
  <c r="BH13" i="2" l="1"/>
  <c r="BG4" i="2"/>
  <c r="BF4" i="2"/>
  <c r="BE4" i="2"/>
  <c r="BD4" i="2"/>
  <c r="BC4" i="2"/>
  <c r="BB4" i="2"/>
  <c r="BA4" i="2"/>
  <c r="AZ4" i="2"/>
  <c r="AY4" i="2"/>
  <c r="AX4" i="2"/>
  <c r="BI13" i="2" l="1"/>
  <c r="BI14" i="2" s="1"/>
  <c r="K2" i="2" s="1"/>
  <c r="BH14" i="2"/>
  <c r="BF8" i="2"/>
  <c r="BG8" i="2"/>
  <c r="BE8" i="2"/>
  <c r="BB8" i="2"/>
  <c r="BC8" i="2"/>
  <c r="BA8" i="2"/>
  <c r="AX8" i="2"/>
  <c r="BD8" i="2"/>
  <c r="AY8" i="2"/>
  <c r="AZ8" i="2"/>
  <c r="AW8" i="2"/>
</calcChain>
</file>

<file path=xl/sharedStrings.xml><?xml version="1.0" encoding="utf-8"?>
<sst xmlns="http://schemas.openxmlformats.org/spreadsheetml/2006/main" count="125" uniqueCount="51">
  <si>
    <t>SECRETARIA DE GOBIERNO                                                                                                                                                                                                                                                                                                                                                                                              ALCALDIA LOCAL DE CHAPINERO</t>
  </si>
  <si>
    <t xml:space="preserve">ANALISIS ESTUDIO DE MERCADO </t>
  </si>
  <si>
    <t>Estudio de Mercado cuyo objeto es: CONTRATAR EL SERVICIO DE MANTENIMIENTO, MEJORAMIENTO Y RENOVACIÓN, INCLUYENDO EL SUMINISTRO, INSTALACIÓN, CONFIGURACIÓN, PUESTA EN FUNCIONAMIENTO Y CAPACITACIÓN, DEL SISTEMA DE GRABACIÓN, AUDIO Y VÍDEO DE LA JUNTA ADMINISTRADORA LOCAL, DE PROPIEDAD DEL FONDO DE DESARROLLO LOCAL DE CHAPINERO.</t>
  </si>
  <si>
    <t>PROVEEDOR 1</t>
  </si>
  <si>
    <t>PROVEEDOR 2</t>
  </si>
  <si>
    <t>PROVEEDOR 3</t>
  </si>
  <si>
    <t>PROVEEDOR 4</t>
  </si>
  <si>
    <t>PROVEEDOR 5</t>
  </si>
  <si>
    <t>PROVEEDOR 6</t>
  </si>
  <si>
    <t>PROVEEDOR 7</t>
  </si>
  <si>
    <t>PROVEEDOR 8</t>
  </si>
  <si>
    <t>PROVEEDOR 9</t>
  </si>
  <si>
    <t>PROVEEDOR 10</t>
  </si>
  <si>
    <t>PROVEEDOR 11</t>
  </si>
  <si>
    <t>PROVEEDOR 12</t>
  </si>
  <si>
    <t>PROVEEDOR 13</t>
  </si>
  <si>
    <t>PROVEEDOR 14</t>
  </si>
  <si>
    <t>PROVEEDOR 15</t>
  </si>
  <si>
    <t>PROVEEDOR 16</t>
  </si>
  <si>
    <t>PISO TUNEL BAJO</t>
  </si>
  <si>
    <t>SONORA SPOT ENTERPRISES SAS</t>
  </si>
  <si>
    <t>VANIA VANIA SAS</t>
  </si>
  <si>
    <t>Soluciones Audiovisuales</t>
  </si>
  <si>
    <t>"Nombre empresa"</t>
  </si>
  <si>
    <t>900199926-4</t>
  </si>
  <si>
    <t>901332260‐1</t>
  </si>
  <si>
    <t>79360214-0</t>
  </si>
  <si>
    <t>"NIT EMPRESA"</t>
  </si>
  <si>
    <t>ITEM</t>
  </si>
  <si>
    <t>SERVICIO</t>
  </si>
  <si>
    <t xml:space="preserve">DESCRIPCIÓN </t>
  </si>
  <si>
    <t xml:space="preserve">UNIDAD DE MEDIDA </t>
  </si>
  <si>
    <t>CANTIDAD</t>
  </si>
  <si>
    <t xml:space="preserve">VALOR UNITARIO IVA INCLUIDO </t>
  </si>
  <si>
    <t xml:space="preserve">VALOR TOTAL </t>
  </si>
  <si>
    <t>MEDIANA</t>
  </si>
  <si>
    <t>PROMEDIO</t>
  </si>
  <si>
    <t>DESVIACIÓN</t>
  </si>
  <si>
    <t>DISPERSIÓN</t>
  </si>
  <si>
    <t>TECHO O TUNEL ALTO</t>
  </si>
  <si>
    <t xml:space="preserve">PRECIO REFERENCIA PARA CONTRATAR
VALOR UNITARIO
INCLUYE IVA </t>
  </si>
  <si>
    <t xml:space="preserve">PRECIO REFERENCIA PARA CONTRATAR
VALOR TOTAL
INCLUYE IVA  </t>
  </si>
  <si>
    <t>Suministro e instalación de Micrófono cuello de ganso de la consola CS‐120DU</t>
  </si>
  <si>
    <t>Unidad</t>
  </si>
  <si>
    <t>Suministro e instalación consola de Micrófono delegado para sistema CS-120DU</t>
  </si>
  <si>
    <t>Suministro e instalación de Altoparlante 2 vías, 30/15 W Taps</t>
  </si>
  <si>
    <t>Suministro e instalación de Cámara Fija 1080P HDCVI</t>
  </si>
  <si>
    <t>Suministro e instalación de Tarjeta SDI para captura con Loop Out Pcie</t>
  </si>
  <si>
    <t>Servicio de mantenimiento preventivo y correctivo del sistema de conferencias, incluye reinstalación y reprogramación</t>
  </si>
  <si>
    <t>Global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</si>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</sst>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  <numFmt numFmtId="166" formatCode="###\ ###\ ###"/>
  </numFmts>
  <fonts count="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entury Gothic"/>
      <family val="2"/>
    </font>
    <font>
      <b/>
      <sz val="10"/>
      <name val="Century Gothic"/>
      <family val="2"/>
    </font>
    <font>
      <b/>
      <sz val="10"/>
      <color theme="1"/>
      <name val="Century Gothic"/>
      <family val="2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b/>
      <sz val="8"/>
      <color rgb="FF000000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rgb="FFFF99CC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/>
    <xf numFmtId="0" fontId="2" fillId="0" borderId="0" xfId="0" applyFont="1" applyAlignment="1">
      <alignment vertical="center"/>
    </xf>
    <xf numFmtId="42" fontId="2" fillId="0" borderId="1" xfId="3" applyFont="1" applyFill="1" applyBorder="1" applyAlignment="1">
      <alignment vertical="center"/>
    </xf>
    <xf numFmtId="44" fontId="2" fillId="0" borderId="1" xfId="2" applyFont="1" applyFill="1" applyBorder="1" applyAlignment="1">
      <alignment vertical="center"/>
    </xf>
    <xf numFmtId="44" fontId="2" fillId="0" borderId="1" xfId="2" applyFont="1" applyBorder="1" applyAlignment="1">
      <alignment vertical="center"/>
    </xf>
    <xf numFmtId="42" fontId="4" fillId="4" borderId="1" xfId="0" applyNumberFormat="1" applyFont="1" applyFill="1" applyBorder="1" applyAlignment="1">
      <alignment vertical="center"/>
    </xf>
    <xf numFmtId="42" fontId="4" fillId="4" borderId="1" xfId="0" applyNumberFormat="1" applyFont="1" applyFill="1" applyBorder="1" applyAlignment="1">
      <alignment horizontal="center" vertical="center"/>
    </xf>
    <xf numFmtId="44" fontId="4" fillId="4" borderId="1" xfId="2" applyFont="1" applyFill="1" applyBorder="1" applyAlignment="1">
      <alignment horizontal="center" vertical="center"/>
    </xf>
    <xf numFmtId="165" fontId="4" fillId="5" borderId="1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2" fontId="2" fillId="6" borderId="1" xfId="3" applyFont="1" applyFill="1" applyBorder="1" applyAlignment="1">
      <alignment vertical="center"/>
    </xf>
    <xf numFmtId="42" fontId="2" fillId="6" borderId="1" xfId="3" applyFont="1" applyFill="1" applyBorder="1" applyAlignment="1">
      <alignment vertical="center" wrapText="1"/>
    </xf>
    <xf numFmtId="44" fontId="2" fillId="7" borderId="1" xfId="2" applyFont="1" applyFill="1" applyBorder="1" applyAlignment="1">
      <alignment vertical="center"/>
    </xf>
    <xf numFmtId="9" fontId="2" fillId="7" borderId="1" xfId="4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2" fillId="6" borderId="1" xfId="1" applyNumberFormat="1" applyFont="1" applyFill="1" applyBorder="1" applyAlignment="1">
      <alignment vertical="center"/>
    </xf>
    <xf numFmtId="164" fontId="4" fillId="4" borderId="1" xfId="1" applyNumberFormat="1" applyFont="1" applyFill="1" applyBorder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0" fontId="2" fillId="0" borderId="0" xfId="0" applyFont="1" applyAlignment="1">
      <alignment wrapText="1"/>
    </xf>
    <xf numFmtId="0" fontId="3" fillId="8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8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165" fontId="3" fillId="2" borderId="4" xfId="2" applyNumberFormat="1" applyFont="1" applyFill="1" applyBorder="1" applyAlignment="1">
      <alignment vertical="center" wrapText="1"/>
    </xf>
    <xf numFmtId="165" fontId="4" fillId="7" borderId="1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164" fontId="7" fillId="3" borderId="6" xfId="1" applyNumberFormat="1" applyFont="1" applyFill="1" applyBorder="1" applyAlignment="1">
      <alignment vertical="center" wrapText="1"/>
    </xf>
    <xf numFmtId="164" fontId="7" fillId="3" borderId="7" xfId="1" applyNumberFormat="1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164" fontId="7" fillId="0" borderId="0" xfId="1" applyNumberFormat="1" applyFont="1" applyFill="1" applyBorder="1" applyAlignment="1">
      <alignment vertical="center" wrapText="1"/>
    </xf>
    <xf numFmtId="6" fontId="2" fillId="6" borderId="1" xfId="3" applyNumberFormat="1" applyFont="1" applyFill="1" applyBorder="1" applyAlignment="1">
      <alignment vertical="center"/>
    </xf>
    <xf numFmtId="166" fontId="4" fillId="6" borderId="2" xfId="0" applyNumberFormat="1" applyFont="1" applyFill="1" applyBorder="1" applyAlignment="1">
      <alignment horizontal="center" vertical="center" wrapText="1"/>
    </xf>
    <xf numFmtId="166" fontId="4" fillId="6" borderId="3" xfId="0" applyNumberFormat="1" applyFont="1" applyFill="1" applyBorder="1" applyAlignment="1">
      <alignment horizontal="center" vertical="center" wrapText="1"/>
    </xf>
    <xf numFmtId="165" fontId="2" fillId="0" borderId="0" xfId="0" applyNumberFormat="1" applyFont="1"/>
    <xf numFmtId="1" fontId="0" fillId="0" borderId="0" xfId="0" applyNumberFormat="1"/>
    <xf numFmtId="164" fontId="0" fillId="0" borderId="0" xfId="0" applyNumberFormat="1"/>
    <xf numFmtId="165" fontId="0" fillId="0" borderId="0" xfId="2" applyNumberFormat="1" applyFont="1"/>
    <xf numFmtId="166" fontId="4" fillId="6" borderId="2" xfId="0" applyNumberFormat="1" applyFont="1" applyFill="1" applyBorder="1" applyAlignment="1">
      <alignment horizontal="center" vertical="center" wrapText="1"/>
    </xf>
    <xf numFmtId="166" fontId="4" fillId="6" borderId="3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</cellXfs>
  <cellStyles count="5">
    <cellStyle name="Millares" xfId="1" builtinId="3"/>
    <cellStyle name="Moneda" xfId="2" builtinId="4"/>
    <cellStyle name="Moneda [0]" xfId="3" builtinId="7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1822450</xdr:colOff>
      <xdr:row>0</xdr:row>
      <xdr:rowOff>38100</xdr:rowOff>
    </xdr:from>
    <xdr:to>
      <xdr:col>2</xdr:col>
      <xdr:colOff>2584450</xdr:colOff>
      <xdr:row>0</xdr:row>
      <xdr:rowOff>752475</xdr:rowOff>
    </xdr:to>
    <xdr:pic>
      <xdr:nvPicPr>
        <xdr:cNvPr id="2" name="gráficos1">
          <a:extLst>
            <a:ext uri="{FF2B5EF4-FFF2-40B4-BE49-F238E27FC236}">
              <a16:creationId xmlns:a16="http://schemas.microsoft.com/office/drawing/2014/main" id="{AEDF6787-FFBE-47F8-A40B-68A3D3DD7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2550" y="38100"/>
          <a:ext cx="762000" cy="714375"/>
        </a:xfrm>
        <a:prstGeom prst="rect">
          <a:avLst/>
        </a:prstGeom>
        <a:solidFill>
          <a:srgbClr val="FFFFFF"/>
        </a:solidFill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3</xdr:col>
      <xdr:colOff>304800</xdr:colOff>
      <xdr:row>14</xdr:row>
      <xdr:rowOff>111527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C4ECEF77-F344-4DC7-B873-C339A2E7B784}"/>
            </a:ext>
          </a:extLst>
        </xdr:cNvPr>
        <xdr:cNvSpPr>
          <a:spLocks noChangeAspect="1" noChangeArrowheads="1"/>
        </xdr:cNvSpPr>
      </xdr:nvSpPr>
      <xdr:spPr bwMode="auto">
        <a:xfrm>
          <a:off x="304800" y="11902440"/>
          <a:ext cx="304800" cy="27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13</xdr:row>
      <xdr:rowOff>0</xdr:rowOff>
    </xdr:from>
    <xdr:to>
      <xdr:col>3</xdr:col>
      <xdr:colOff>304800</xdr:colOff>
      <xdr:row>14</xdr:row>
      <xdr:rowOff>111527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E53CCA8B-231C-49AD-8342-70D1B802A9C6}"/>
            </a:ext>
          </a:extLst>
        </xdr:cNvPr>
        <xdr:cNvSpPr>
          <a:spLocks noChangeAspect="1" noChangeArrowheads="1"/>
        </xdr:cNvSpPr>
      </xdr:nvSpPr>
      <xdr:spPr bwMode="auto">
        <a:xfrm>
          <a:off x="304800" y="11902440"/>
          <a:ext cx="304800" cy="278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13</xdr:row>
      <xdr:rowOff>0</xdr:rowOff>
    </xdr:from>
    <xdr:ext cx="304800" cy="302602"/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EC76C8C0-DAD9-455D-B0FD-EBB8A334D834}"/>
            </a:ext>
          </a:extLst>
        </xdr:cNvPr>
        <xdr:cNvSpPr>
          <a:spLocks noChangeAspect="1" noChangeArrowheads="1"/>
        </xdr:cNvSpPr>
      </xdr:nvSpPr>
      <xdr:spPr bwMode="auto">
        <a:xfrm>
          <a:off x="304800" y="12031980"/>
          <a:ext cx="304800" cy="3026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</xdr:row>
      <xdr:rowOff>0</xdr:rowOff>
    </xdr:from>
    <xdr:ext cx="304800" cy="302602"/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22AA3D0E-301F-4248-AE9C-73368129B838}"/>
            </a:ext>
          </a:extLst>
        </xdr:cNvPr>
        <xdr:cNvSpPr>
          <a:spLocks noChangeAspect="1" noChangeArrowheads="1"/>
        </xdr:cNvSpPr>
      </xdr:nvSpPr>
      <xdr:spPr bwMode="auto">
        <a:xfrm>
          <a:off x="304800" y="12031980"/>
          <a:ext cx="304800" cy="3026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16415-A4DE-4EB7-A5D1-EFB3972A75B6}">
  <dimension ref="A1:BI14"/>
  <sheetViews>
    <sheetView tabSelected="1" zoomScaleNormal="100" workbookViewId="0">
      <pane xSplit="5" ySplit="7" topLeftCell="F8" activePane="bottomRight" state="frozenSplit"/>
      <selection pane="topRight" activeCell="H1" sqref="H1"/>
      <selection pane="bottomLeft" activeCell="A8" sqref="A8"/>
      <selection pane="bottomRight" activeCell="B8" sqref="B8"/>
    </sheetView>
  </sheetViews>
  <sheetFormatPr baseColWidth="10" defaultColWidth="11.42578125" defaultRowHeight="13.5" x14ac:dyDescent="0.25"/>
  <cols>
    <col min="1" max="1" width="8.140625" style="5" customWidth="1"/>
    <col min="2" max="2" width="29" style="5" customWidth="1"/>
    <col min="3" max="3" width="22.7109375" style="22" hidden="1" customWidth="1"/>
    <col min="4" max="4" width="12.42578125" style="1" customWidth="1"/>
    <col min="5" max="5" width="11.85546875" style="21" customWidth="1"/>
    <col min="6" max="6" width="14.85546875" style="1" customWidth="1"/>
    <col min="7" max="7" width="15.28515625" style="1" bestFit="1" customWidth="1"/>
    <col min="8" max="8" width="14.85546875" style="1" customWidth="1"/>
    <col min="9" max="9" width="15.28515625" style="1" bestFit="1" customWidth="1"/>
    <col min="10" max="10" width="14.85546875" style="1" customWidth="1"/>
    <col min="11" max="11" width="15.28515625" style="1" customWidth="1"/>
    <col min="12" max="12" width="14.85546875" style="1" hidden="1" customWidth="1"/>
    <col min="13" max="13" width="15.28515625" style="1" hidden="1" customWidth="1"/>
    <col min="14" max="14" width="14.85546875" style="1" hidden="1" customWidth="1"/>
    <col min="15" max="15" width="13.42578125" style="1" hidden="1" customWidth="1"/>
    <col min="16" max="16" width="16.7109375" style="1" hidden="1" customWidth="1"/>
    <col min="17" max="17" width="13.42578125" style="1" hidden="1" customWidth="1"/>
    <col min="18" max="18" width="16.7109375" style="1" hidden="1" customWidth="1"/>
    <col min="19" max="19" width="13.42578125" style="1" hidden="1" customWidth="1"/>
    <col min="20" max="20" width="16.7109375" style="1" hidden="1" customWidth="1"/>
    <col min="21" max="21" width="13.42578125" style="1" hidden="1" customWidth="1"/>
    <col min="22" max="22" width="16.7109375" style="1" hidden="1" customWidth="1"/>
    <col min="23" max="23" width="7.28515625" style="1" hidden="1" customWidth="1"/>
    <col min="24" max="24" width="16.7109375" style="1" hidden="1" customWidth="1"/>
    <col min="25" max="25" width="7.28515625" style="1" hidden="1" customWidth="1"/>
    <col min="26" max="26" width="16.7109375" style="1" hidden="1" customWidth="1"/>
    <col min="27" max="27" width="7.28515625" style="1" hidden="1" customWidth="1"/>
    <col min="28" max="28" width="16.7109375" style="1" hidden="1" customWidth="1"/>
    <col min="29" max="29" width="7.28515625" style="1" hidden="1" customWidth="1"/>
    <col min="30" max="30" width="16.7109375" style="1" hidden="1" customWidth="1"/>
    <col min="31" max="31" width="7.28515625" style="1" hidden="1" customWidth="1"/>
    <col min="32" max="32" width="16.7109375" style="1" hidden="1" customWidth="1"/>
    <col min="33" max="33" width="7.28515625" style="1" hidden="1" customWidth="1"/>
    <col min="34" max="34" width="16.7109375" style="1" hidden="1" customWidth="1"/>
    <col min="35" max="35" width="7.28515625" style="1" hidden="1" customWidth="1"/>
    <col min="36" max="36" width="16.7109375" style="1" hidden="1" customWidth="1"/>
    <col min="37" max="37" width="7.28515625" style="1" hidden="1" customWidth="1"/>
    <col min="38" max="43" width="17.140625" style="1" customWidth="1"/>
    <col min="44" max="44" width="18.140625" style="1" customWidth="1"/>
    <col min="45" max="45" width="17.5703125" style="1" customWidth="1"/>
    <col min="46" max="46" width="16.5703125" style="1" customWidth="1"/>
    <col min="47" max="47" width="18.140625" style="1" hidden="1" customWidth="1"/>
    <col min="48" max="48" width="17.28515625" style="1" hidden="1" customWidth="1"/>
    <col min="49" max="49" width="17.5703125" style="1" hidden="1" customWidth="1"/>
    <col min="50" max="50" width="18.42578125" style="1" hidden="1" customWidth="1"/>
    <col min="51" max="51" width="16.5703125" style="1" hidden="1" customWidth="1"/>
    <col min="52" max="55" width="14.28515625" style="1" hidden="1" customWidth="1"/>
    <col min="56" max="57" width="14.28515625" hidden="1" customWidth="1"/>
    <col min="58" max="59" width="14.28515625" style="1" hidden="1" customWidth="1"/>
    <col min="60" max="60" width="23.140625" style="1" bestFit="1" customWidth="1"/>
    <col min="61" max="61" width="19" style="1" customWidth="1"/>
    <col min="62" max="16384" width="11.42578125" style="1"/>
  </cols>
  <sheetData>
    <row r="1" spans="1:61" ht="30" customHeight="1" x14ac:dyDescent="0.25">
      <c r="A1" s="48"/>
      <c r="B1" s="48"/>
      <c r="C1" s="48"/>
      <c r="D1" s="48"/>
      <c r="E1" s="48"/>
      <c r="F1" s="48"/>
      <c r="G1" s="49"/>
    </row>
    <row r="2" spans="1:61" ht="27.75" customHeight="1" x14ac:dyDescent="0.25">
      <c r="A2" s="50" t="s">
        <v>0</v>
      </c>
      <c r="B2" s="50"/>
      <c r="C2" s="50"/>
      <c r="D2" s="50"/>
      <c r="E2" s="50"/>
      <c r="F2" s="50"/>
      <c r="G2" s="50"/>
      <c r="K2" s="38">
        <f>BI14</f>
        <v>20000000</v>
      </c>
      <c r="AL2" s="38"/>
    </row>
    <row r="3" spans="1:61" x14ac:dyDescent="0.25">
      <c r="A3" s="51" t="s">
        <v>1</v>
      </c>
      <c r="B3" s="51"/>
      <c r="C3" s="51"/>
      <c r="D3" s="51"/>
      <c r="E3" s="51"/>
      <c r="F3" s="52"/>
      <c r="G3" s="53"/>
      <c r="AL3" s="38"/>
    </row>
    <row r="4" spans="1:61" ht="24.75" customHeight="1" x14ac:dyDescent="0.25">
      <c r="A4" s="55" t="s">
        <v>2</v>
      </c>
      <c r="B4" s="55"/>
      <c r="C4" s="55"/>
      <c r="D4" s="55"/>
      <c r="E4" s="55"/>
      <c r="F4" s="44" t="s">
        <v>3</v>
      </c>
      <c r="G4" s="45"/>
      <c r="H4" s="44" t="s">
        <v>4</v>
      </c>
      <c r="I4" s="45"/>
      <c r="J4" s="44" t="s">
        <v>5</v>
      </c>
      <c r="K4" s="45"/>
      <c r="L4" s="44" t="s">
        <v>6</v>
      </c>
      <c r="M4" s="45"/>
      <c r="N4" s="44" t="s">
        <v>7</v>
      </c>
      <c r="O4" s="45"/>
      <c r="P4" s="44" t="s">
        <v>8</v>
      </c>
      <c r="Q4" s="45"/>
      <c r="R4" s="44" t="s">
        <v>9</v>
      </c>
      <c r="S4" s="45"/>
      <c r="T4" s="44" t="s">
        <v>10</v>
      </c>
      <c r="U4" s="45"/>
      <c r="V4" s="44" t="s">
        <v>11</v>
      </c>
      <c r="W4" s="45"/>
      <c r="X4" s="44" t="s">
        <v>12</v>
      </c>
      <c r="Y4" s="45"/>
      <c r="Z4" s="44" t="s">
        <v>13</v>
      </c>
      <c r="AA4" s="45"/>
      <c r="AB4" s="44" t="s">
        <v>14</v>
      </c>
      <c r="AC4" s="45"/>
      <c r="AD4" s="44" t="s">
        <v>15</v>
      </c>
      <c r="AE4" s="45"/>
      <c r="AF4" s="44" t="s">
        <v>16</v>
      </c>
      <c r="AG4" s="45"/>
      <c r="AH4" s="44" t="s">
        <v>17</v>
      </c>
      <c r="AI4" s="45"/>
      <c r="AJ4" s="44" t="s">
        <v>18</v>
      </c>
      <c r="AK4" s="45"/>
      <c r="AL4" s="33"/>
      <c r="AM4" s="33"/>
      <c r="AN4" s="33"/>
      <c r="AO4" s="34"/>
      <c r="AP4" s="34"/>
      <c r="AQ4" s="25" t="s">
        <v>19</v>
      </c>
      <c r="AR4" s="26" t="s">
        <v>3</v>
      </c>
      <c r="AS4" s="26" t="s">
        <v>4</v>
      </c>
      <c r="AT4" s="26" t="s">
        <v>5</v>
      </c>
      <c r="AU4" s="26"/>
      <c r="AV4" s="26"/>
      <c r="AW4" s="26" t="str">
        <f>IF(P5&lt;&gt;"",P5,"")</f>
        <v/>
      </c>
      <c r="AX4" s="26" t="str">
        <f>IF(R5&lt;&gt;"",R5,"")</f>
        <v/>
      </c>
      <c r="AY4" s="26" t="str">
        <f>IF(T5&lt;&gt;"",T5,"")</f>
        <v/>
      </c>
      <c r="AZ4" s="26" t="str">
        <f>IF(V5&lt;&gt;"",V5,"")</f>
        <v>"Nombre empresa"</v>
      </c>
      <c r="BA4" s="26" t="str">
        <f>IF(X5&lt;&gt;"",X5,"")</f>
        <v>"Nombre empresa"</v>
      </c>
      <c r="BB4" s="26" t="str">
        <f>IF(Z5&lt;&gt;"",Z5,"")</f>
        <v>"Nombre empresa"</v>
      </c>
      <c r="BC4" s="26" t="str">
        <f>IF(AB5&lt;&gt;"",AB5,"")</f>
        <v>"Nombre empresa"</v>
      </c>
      <c r="BD4" s="26" t="str">
        <f>IF(AD5&lt;&gt;"",AD5,"")</f>
        <v>"Nombre empresa"</v>
      </c>
      <c r="BE4" s="26" t="str">
        <f>IF(AF5&lt;&gt;"",AF5,"")</f>
        <v>"Nombre empresa"</v>
      </c>
      <c r="BF4" s="26" t="str">
        <f>IF(AH5&lt;&gt;"",AH5,"")</f>
        <v>"Nombre empresa"</v>
      </c>
      <c r="BG4" s="29" t="str">
        <f>IF(AJ5&lt;&gt;"",AJ5,"")</f>
        <v>"Nombre empresa"</v>
      </c>
      <c r="BH4" s="34"/>
      <c r="BI4" s="34"/>
    </row>
    <row r="5" spans="1:61" ht="39" customHeight="1" x14ac:dyDescent="0.25">
      <c r="A5" s="55"/>
      <c r="B5" s="55"/>
      <c r="C5" s="55"/>
      <c r="D5" s="55"/>
      <c r="E5" s="55"/>
      <c r="F5" s="46" t="s">
        <v>20</v>
      </c>
      <c r="G5" s="47"/>
      <c r="H5" s="46" t="s">
        <v>21</v>
      </c>
      <c r="I5" s="47"/>
      <c r="J5" s="46" t="s">
        <v>22</v>
      </c>
      <c r="K5" s="47"/>
      <c r="L5" s="46" t="s">
        <v>23</v>
      </c>
      <c r="M5" s="47"/>
      <c r="N5" s="46" t="s">
        <v>23</v>
      </c>
      <c r="O5" s="47"/>
      <c r="P5" s="46"/>
      <c r="Q5" s="47"/>
      <c r="R5" s="46"/>
      <c r="S5" s="47"/>
      <c r="T5" s="46"/>
      <c r="U5" s="47"/>
      <c r="V5" s="46" t="s">
        <v>23</v>
      </c>
      <c r="W5" s="47"/>
      <c r="X5" s="46" t="s">
        <v>23</v>
      </c>
      <c r="Y5" s="47"/>
      <c r="Z5" s="46" t="s">
        <v>23</v>
      </c>
      <c r="AA5" s="47"/>
      <c r="AB5" s="46" t="s">
        <v>23</v>
      </c>
      <c r="AC5" s="47"/>
      <c r="AD5" s="46" t="s">
        <v>23</v>
      </c>
      <c r="AE5" s="47"/>
      <c r="AF5" s="46" t="s">
        <v>23</v>
      </c>
      <c r="AG5" s="47"/>
      <c r="AH5" s="46" t="s">
        <v>23</v>
      </c>
      <c r="AI5" s="47"/>
      <c r="AJ5" s="46" t="s">
        <v>23</v>
      </c>
      <c r="AK5" s="47"/>
      <c r="AL5" s="33"/>
      <c r="AM5" s="33"/>
      <c r="AN5" s="33"/>
      <c r="AO5" s="34"/>
      <c r="AP5" s="34"/>
      <c r="AQ5" s="23" t="s">
        <v>19</v>
      </c>
      <c r="AR5" s="24" t="s">
        <v>20</v>
      </c>
      <c r="AS5" s="24" t="s">
        <v>21</v>
      </c>
      <c r="AT5" s="24" t="s">
        <v>22</v>
      </c>
      <c r="AU5" s="24"/>
      <c r="AV5" s="24"/>
      <c r="AW5" s="24" t="str">
        <f>IF(P6&lt;&gt;"",P6,"")</f>
        <v/>
      </c>
      <c r="AX5" s="24" t="str">
        <f>IF(R6&lt;&gt;"",R6,"")</f>
        <v/>
      </c>
      <c r="AY5" s="24" t="str">
        <f>IF(T6&lt;&gt;"",T6,"")</f>
        <v/>
      </c>
      <c r="AZ5" s="24" t="str">
        <f>IF(V6&lt;&gt;"",V6,"")</f>
        <v>"NIT EMPRESA"</v>
      </c>
      <c r="BA5" s="24" t="str">
        <f>IF(X6&lt;&gt;"",X6,"")</f>
        <v>"NIT EMPRESA"</v>
      </c>
      <c r="BB5" s="24" t="str">
        <f>IF(Z6&lt;&gt;"",Z6,"")</f>
        <v>"NIT EMPRESA"</v>
      </c>
      <c r="BC5" s="24" t="str">
        <f>IF(AB6&lt;&gt;"",AB6,"")</f>
        <v>"NIT EMPRESA"</v>
      </c>
      <c r="BD5" s="24" t="str">
        <f>IF(AD6&lt;&gt;"",AD6,"")</f>
        <v>"NIT EMPRESA"</v>
      </c>
      <c r="BE5" s="24" t="str">
        <f>IF(AF6&lt;&gt;"",AF6,"")</f>
        <v>"NIT EMPRESA"</v>
      </c>
      <c r="BF5" s="24" t="str">
        <f>IF(AH6&lt;&gt;"",AH6,"")</f>
        <v>"NIT EMPRESA"</v>
      </c>
      <c r="BG5" s="30" t="str">
        <f>IF(AJ6&lt;&gt;"",AJ6,"")</f>
        <v>"NIT EMPRESA"</v>
      </c>
      <c r="BH5" s="34"/>
      <c r="BI5" s="34"/>
    </row>
    <row r="6" spans="1:61" ht="33.75" customHeight="1" x14ac:dyDescent="0.25">
      <c r="A6" s="55"/>
      <c r="B6" s="55"/>
      <c r="C6" s="55"/>
      <c r="D6" s="55"/>
      <c r="E6" s="55"/>
      <c r="F6" s="42" t="s">
        <v>24</v>
      </c>
      <c r="G6" s="43"/>
      <c r="H6" s="42" t="s">
        <v>25</v>
      </c>
      <c r="I6" s="43"/>
      <c r="J6" s="42" t="s">
        <v>26</v>
      </c>
      <c r="K6" s="43"/>
      <c r="L6" s="42" t="s">
        <v>27</v>
      </c>
      <c r="M6" s="43"/>
      <c r="N6" s="42" t="s">
        <v>27</v>
      </c>
      <c r="O6" s="43"/>
      <c r="P6" s="36"/>
      <c r="Q6" s="37"/>
      <c r="R6" s="36"/>
      <c r="S6" s="37"/>
      <c r="T6" s="42"/>
      <c r="U6" s="43"/>
      <c r="V6" s="42" t="s">
        <v>27</v>
      </c>
      <c r="W6" s="43"/>
      <c r="X6" s="42" t="s">
        <v>27</v>
      </c>
      <c r="Y6" s="43"/>
      <c r="Z6" s="42" t="s">
        <v>27</v>
      </c>
      <c r="AA6" s="43"/>
      <c r="AB6" s="42" t="s">
        <v>27</v>
      </c>
      <c r="AC6" s="43"/>
      <c r="AD6" s="42" t="s">
        <v>27</v>
      </c>
      <c r="AE6" s="43"/>
      <c r="AF6" s="42" t="s">
        <v>27</v>
      </c>
      <c r="AG6" s="43"/>
      <c r="AH6" s="42" t="s">
        <v>27</v>
      </c>
      <c r="AI6" s="43"/>
      <c r="AJ6" s="42" t="s">
        <v>27</v>
      </c>
      <c r="AK6" s="43"/>
      <c r="AL6" s="33"/>
      <c r="AM6" s="33"/>
      <c r="AN6" s="33"/>
      <c r="AO6" s="34"/>
      <c r="AP6" s="34"/>
      <c r="AQ6" s="23" t="s">
        <v>19</v>
      </c>
      <c r="AR6" s="24" t="str">
        <f>IF(F7&lt;&gt;"",F7,"")</f>
        <v xml:space="preserve">VALOR UNITARIO IVA INCLUIDO </v>
      </c>
      <c r="AS6" s="24" t="str">
        <f>IF(H7&lt;&gt;"",H7,"")</f>
        <v xml:space="preserve">VALOR UNITARIO IVA INCLUIDO </v>
      </c>
      <c r="AT6" s="24" t="str">
        <f>IF(J7&lt;&gt;"",J7,"")</f>
        <v xml:space="preserve">VALOR UNITARIO IVA INCLUIDO </v>
      </c>
      <c r="AU6" s="24" t="str">
        <f>IF(L7&lt;&gt;"",L7,"")</f>
        <v xml:space="preserve">VALOR UNITARIO IVA INCLUIDO </v>
      </c>
      <c r="AV6" s="24" t="str">
        <f>IF(N7&lt;&gt;"",N7,"")</f>
        <v xml:space="preserve">VALOR UNITARIO IVA INCLUIDO </v>
      </c>
      <c r="AW6" s="24" t="str">
        <f>IF(P7&lt;&gt;"",P7,"")</f>
        <v xml:space="preserve">VALOR UNITARIO IVA INCLUIDO </v>
      </c>
      <c r="AX6" s="24" t="str">
        <f>IF(R7&lt;&gt;"",R7,"")</f>
        <v xml:space="preserve">VALOR UNITARIO IVA INCLUIDO </v>
      </c>
      <c r="AY6" s="24" t="str">
        <f>IF(T7&lt;&gt;"",T7,"")</f>
        <v xml:space="preserve">VALOR UNITARIO IVA INCLUIDO </v>
      </c>
      <c r="AZ6" s="24" t="str">
        <f>IF(V7&lt;&gt;"",V7,"")</f>
        <v xml:space="preserve">VALOR UNITARIO IVA INCLUIDO </v>
      </c>
      <c r="BA6" s="24" t="str">
        <f>IF(X7&lt;&gt;"",X7,"")</f>
        <v xml:space="preserve">VALOR UNITARIO IVA INCLUIDO </v>
      </c>
      <c r="BB6" s="24" t="str">
        <f>IF(Z7&lt;&gt;"",Z7,"")</f>
        <v xml:space="preserve">VALOR UNITARIO IVA INCLUIDO </v>
      </c>
      <c r="BC6" s="24" t="str">
        <f>IF(AB7&lt;&gt;"",AB7,"")</f>
        <v xml:space="preserve">VALOR UNITARIO IVA INCLUIDO </v>
      </c>
      <c r="BD6" s="24" t="str">
        <f>IF(AD7&lt;&gt;"",AD7,"")</f>
        <v xml:space="preserve">VALOR UNITARIO IVA INCLUIDO </v>
      </c>
      <c r="BE6" s="24" t="str">
        <f>IF(AF7&lt;&gt;"",AF7,"")</f>
        <v xml:space="preserve">VALOR UNITARIO IVA INCLUIDO </v>
      </c>
      <c r="BF6" s="24" t="str">
        <f>IF(AH7&lt;&gt;"",AH7,"")</f>
        <v xml:space="preserve">VALOR UNITARIO IVA INCLUIDO </v>
      </c>
      <c r="BG6" s="30" t="str">
        <f>IF(AJ7&lt;&gt;"",AJ7,"")</f>
        <v xml:space="preserve">VALOR UNITARIO IVA INCLUIDO </v>
      </c>
      <c r="BH6" s="34"/>
      <c r="BI6" s="34"/>
    </row>
    <row r="7" spans="1:61" ht="37.5" customHeight="1" x14ac:dyDescent="0.25">
      <c r="A7" s="2" t="s">
        <v>28</v>
      </c>
      <c r="B7" s="2" t="s">
        <v>29</v>
      </c>
      <c r="C7" s="2" t="s">
        <v>30</v>
      </c>
      <c r="D7" s="2" t="s">
        <v>31</v>
      </c>
      <c r="E7" s="18" t="s">
        <v>32</v>
      </c>
      <c r="F7" s="2" t="s">
        <v>33</v>
      </c>
      <c r="G7" s="2" t="s">
        <v>34</v>
      </c>
      <c r="H7" s="2" t="s">
        <v>33</v>
      </c>
      <c r="I7" s="2" t="s">
        <v>34</v>
      </c>
      <c r="J7" s="2" t="s">
        <v>33</v>
      </c>
      <c r="K7" s="2" t="s">
        <v>34</v>
      </c>
      <c r="L7" s="2" t="s">
        <v>33</v>
      </c>
      <c r="M7" s="2" t="s">
        <v>34</v>
      </c>
      <c r="N7" s="2" t="s">
        <v>33</v>
      </c>
      <c r="O7" s="2" t="s">
        <v>34</v>
      </c>
      <c r="P7" s="2" t="s">
        <v>33</v>
      </c>
      <c r="Q7" s="2" t="s">
        <v>34</v>
      </c>
      <c r="R7" s="2" t="s">
        <v>33</v>
      </c>
      <c r="S7" s="2" t="s">
        <v>34</v>
      </c>
      <c r="T7" s="2" t="s">
        <v>33</v>
      </c>
      <c r="U7" s="2" t="s">
        <v>34</v>
      </c>
      <c r="V7" s="2" t="s">
        <v>33</v>
      </c>
      <c r="W7" s="2" t="s">
        <v>34</v>
      </c>
      <c r="X7" s="2" t="s">
        <v>33</v>
      </c>
      <c r="Y7" s="2" t="s">
        <v>34</v>
      </c>
      <c r="Z7" s="2" t="s">
        <v>33</v>
      </c>
      <c r="AA7" s="2" t="s">
        <v>34</v>
      </c>
      <c r="AB7" s="2" t="s">
        <v>33</v>
      </c>
      <c r="AC7" s="2" t="s">
        <v>34</v>
      </c>
      <c r="AD7" s="2" t="s">
        <v>33</v>
      </c>
      <c r="AE7" s="2" t="s">
        <v>34</v>
      </c>
      <c r="AF7" s="2" t="s">
        <v>33</v>
      </c>
      <c r="AG7" s="2" t="s">
        <v>34</v>
      </c>
      <c r="AH7" s="2" t="s">
        <v>33</v>
      </c>
      <c r="AI7" s="2" t="s">
        <v>34</v>
      </c>
      <c r="AJ7" s="2" t="s">
        <v>33</v>
      </c>
      <c r="AK7" s="2" t="s">
        <v>34</v>
      </c>
      <c r="AL7" s="23" t="s">
        <v>35</v>
      </c>
      <c r="AM7" s="23" t="s">
        <v>36</v>
      </c>
      <c r="AN7" s="23" t="s">
        <v>37</v>
      </c>
      <c r="AO7" s="23" t="s">
        <v>38</v>
      </c>
      <c r="AP7" s="23" t="s">
        <v>39</v>
      </c>
      <c r="AQ7" s="23" t="s">
        <v>19</v>
      </c>
      <c r="AR7" s="27">
        <f>IF(F8&lt;&gt;"",F8,"")</f>
        <v>541450</v>
      </c>
      <c r="AS7" s="27">
        <f>IF(G8&lt;&gt;"",G8,"")</f>
        <v>5414500</v>
      </c>
      <c r="AT7" s="27">
        <f t="shared" ref="AT7:AV7" si="0">IF(H8&lt;&gt;"",H8,"")</f>
        <v>558195.67999999993</v>
      </c>
      <c r="AU7" s="27">
        <f t="shared" si="0"/>
        <v>5581956.7999999989</v>
      </c>
      <c r="AV7" s="27">
        <f t="shared" si="0"/>
        <v>555000</v>
      </c>
      <c r="AW7" s="27" t="str">
        <f>IF(P8&lt;&gt;"",P8,"")</f>
        <v/>
      </c>
      <c r="AX7" s="27" t="str">
        <f>IF(R8&lt;&gt;"",R8,"")</f>
        <v/>
      </c>
      <c r="AY7" s="27" t="str">
        <f>IF(T8&lt;&gt;"",T8,"")</f>
        <v/>
      </c>
      <c r="AZ7" s="24" t="str">
        <f>IF(V8&lt;&gt;"",V8,"")</f>
        <v/>
      </c>
      <c r="BA7" s="24" t="str">
        <f>IF(X8&lt;&gt;"",X8,"")</f>
        <v/>
      </c>
      <c r="BB7" s="24" t="str">
        <f>IF(Z8&lt;&gt;"",Z8,"")</f>
        <v/>
      </c>
      <c r="BC7" s="24" t="str">
        <f>IF(AB8&lt;&gt;"",AB8,"")</f>
        <v/>
      </c>
      <c r="BD7" s="24" t="str">
        <f>IF(AD8&lt;&gt;"",AD8,"")</f>
        <v/>
      </c>
      <c r="BE7" s="24" t="str">
        <f>IF(AF8&lt;&gt;"",AF8,"")</f>
        <v/>
      </c>
      <c r="BF7" s="24" t="str">
        <f>IF(AH8&lt;&gt;"",AH8,"")</f>
        <v/>
      </c>
      <c r="BG7" s="24" t="str">
        <f>IF(AJ8&lt;&gt;"",AJ8,"")</f>
        <v/>
      </c>
      <c r="BH7" s="31" t="s">
        <v>40</v>
      </c>
      <c r="BI7" s="32" t="s">
        <v>41</v>
      </c>
    </row>
    <row r="8" spans="1:61" ht="67.5" x14ac:dyDescent="0.25">
      <c r="A8" s="3">
        <v>1</v>
      </c>
      <c r="B8" s="15" t="s">
        <v>42</v>
      </c>
      <c r="C8" s="15" t="s">
        <v>42</v>
      </c>
      <c r="D8" s="14" t="s">
        <v>43</v>
      </c>
      <c r="E8" s="19">
        <v>10</v>
      </c>
      <c r="F8" s="14">
        <v>541450</v>
      </c>
      <c r="G8" s="6">
        <f>E8*F8</f>
        <v>5414500</v>
      </c>
      <c r="H8" s="14">
        <v>558195.67999999993</v>
      </c>
      <c r="I8" s="6">
        <f>E8*H8</f>
        <v>5581956.7999999989</v>
      </c>
      <c r="J8" s="14">
        <v>555000</v>
      </c>
      <c r="K8" s="6">
        <f>E8*J8</f>
        <v>5550000</v>
      </c>
      <c r="L8" s="14"/>
      <c r="M8" s="6">
        <f>+$E8*L8</f>
        <v>0</v>
      </c>
      <c r="N8" s="14"/>
      <c r="O8" s="6">
        <f>+$E8*N8</f>
        <v>0</v>
      </c>
      <c r="P8" s="14"/>
      <c r="Q8" s="6">
        <f>+$E8*P8</f>
        <v>0</v>
      </c>
      <c r="R8" s="14"/>
      <c r="S8" s="6">
        <f>+$E8*R8</f>
        <v>0</v>
      </c>
      <c r="T8" s="14"/>
      <c r="U8" s="6">
        <f>+$E8*T8</f>
        <v>0</v>
      </c>
      <c r="V8" s="14"/>
      <c r="W8" s="6">
        <f>+$E8*V8</f>
        <v>0</v>
      </c>
      <c r="X8" s="14"/>
      <c r="Y8" s="6">
        <f>+$E8*X8</f>
        <v>0</v>
      </c>
      <c r="Z8" s="14"/>
      <c r="AA8" s="6">
        <f>+$E8*Z8</f>
        <v>0</v>
      </c>
      <c r="AB8" s="14"/>
      <c r="AC8" s="6">
        <f>+$E8*AB8</f>
        <v>0</v>
      </c>
      <c r="AD8" s="14"/>
      <c r="AE8" s="6">
        <f>+$E8*AD8</f>
        <v>0</v>
      </c>
      <c r="AF8" s="14"/>
      <c r="AG8" s="6">
        <f>+$E8*AF8</f>
        <v>0</v>
      </c>
      <c r="AH8" s="14"/>
      <c r="AI8" s="6">
        <f>+$E8*AH8</f>
        <v>0</v>
      </c>
      <c r="AJ8" s="14"/>
      <c r="AK8" s="6">
        <f>+$E8*AJ8</f>
        <v>0</v>
      </c>
      <c r="AL8" s="16">
        <f>MEDIAN($F8,$H8,$J8,$L8,$N8,$P8,$R8,$T8,$V8,$X8,$Z8,$AB8,$AD8,$AF8,$AH8,$AJ8)</f>
        <v>555000</v>
      </c>
      <c r="AM8" s="16">
        <f>AVERAGE($F8,$H8,$J8,$L8,$N8,$P8,$R8,$T8,$V8,$X8,$Z8,$AB8,$AD8,$AF8,$AH8,$AJ8)</f>
        <v>551548.55999999994</v>
      </c>
      <c r="AN8" s="16">
        <f>STDEV($F8,$H8,$J8,$L8,$N8,$P8,$R8,$T8,$V8,$X8,$Z8,$AB8,$AD8,$AF8,$AH8,$AJ8)</f>
        <v>8890.375595035317</v>
      </c>
      <c r="AO8" s="17">
        <f>(AN8/AM8)*100%</f>
        <v>1.6118935375400704E-2</v>
      </c>
      <c r="AP8" s="16">
        <f>AM8+AN8</f>
        <v>560438.9355950352</v>
      </c>
      <c r="AQ8" s="16">
        <f>AM8-AN8</f>
        <v>542658.18440496468</v>
      </c>
      <c r="AR8" s="8" t="str">
        <f>IF(AND(F8&lt;=$AP8,F8&gt;=$AQ8),F8,"")</f>
        <v/>
      </c>
      <c r="AS8" s="8">
        <f>IF(AND(H8&lt;=$AP8,H8&gt;=$AQ8),H8,"")</f>
        <v>558195.67999999993</v>
      </c>
      <c r="AT8" s="8">
        <f>IF(AND(J8&lt;=$AP8,J8&gt;=$AQ8),J8,"")</f>
        <v>555000</v>
      </c>
      <c r="AU8" s="8" t="str">
        <f>IF(AND(L8&lt;=$AP8,L8&gt;=$AQ8),L8,"")</f>
        <v/>
      </c>
      <c r="AV8" s="8" t="str">
        <f>IF(AND(N8&lt;=$AP8,N8&gt;=$AQ8),N8,"")</f>
        <v/>
      </c>
      <c r="AW8" s="8" t="str">
        <f>IF(AND(P8&lt;=$AP8,P8&gt;=$AQ8),P8,"")</f>
        <v/>
      </c>
      <c r="AX8" s="8" t="str">
        <f>IF(AND(R8&lt;=$AP8,R8&gt;=$AQ8),R8,"")</f>
        <v/>
      </c>
      <c r="AY8" s="8" t="str">
        <f>IF(AND(T8&lt;=$AP8,T8&gt;=$AQ8),T8,"")</f>
        <v/>
      </c>
      <c r="AZ8" s="8" t="str">
        <f>IF(AND(V8&lt;=$AP8,V8&gt;=$AQ8),V8,"")</f>
        <v/>
      </c>
      <c r="BA8" s="8" t="str">
        <f>IF(AND(X8&lt;=$AP8,X8&gt;=$AQ8),X8,"")</f>
        <v/>
      </c>
      <c r="BB8" s="8" t="str">
        <f>IF(AND(Z8&lt;=$AP8,Z8&gt;=$AQ8),Z8,"")</f>
        <v/>
      </c>
      <c r="BC8" s="8" t="str">
        <f>IF(AND(AB8&lt;=$AP8,AB8&gt;=$AQ8),AB8,"")</f>
        <v/>
      </c>
      <c r="BD8" s="7" t="str">
        <f>IF(AND(AD8&lt;=$AP8,AD8&gt;=$AQ8),AD8,"")</f>
        <v/>
      </c>
      <c r="BE8" s="7" t="str">
        <f>IF(AND(AF8&lt;=$AP8,AF8&gt;=$AQ8),AF8,"")</f>
        <v/>
      </c>
      <c r="BF8" s="7" t="str">
        <f>IF(AND(AH8&lt;=$AP8,AH8&gt;=$AQ8),AH8,"")</f>
        <v/>
      </c>
      <c r="BG8" s="7" t="str">
        <f>IF(AND(AJ8&lt;=$AP8,AJ8&gt;=$AQ8),AJ8,"")</f>
        <v/>
      </c>
      <c r="BH8" s="16">
        <f t="shared" ref="BH8:BH13" si="1">+ROUND(+IFERROR(AVERAGEIF(AR8:BG8,"&lt;&gt;q"),"q"),0)</f>
        <v>556598</v>
      </c>
      <c r="BI8" s="28">
        <f>BH8*E8</f>
        <v>5565980</v>
      </c>
    </row>
    <row r="9" spans="1:61" ht="54" x14ac:dyDescent="0.25">
      <c r="A9" s="3">
        <v>2</v>
      </c>
      <c r="B9" s="15" t="s">
        <v>44</v>
      </c>
      <c r="C9" s="15" t="s">
        <v>44</v>
      </c>
      <c r="D9" s="14" t="s">
        <v>43</v>
      </c>
      <c r="E9" s="19">
        <v>2</v>
      </c>
      <c r="F9" s="14">
        <v>3554530</v>
      </c>
      <c r="G9" s="6">
        <f t="shared" ref="G9:G11" si="2">E9*F9</f>
        <v>7109060</v>
      </c>
      <c r="H9" s="14">
        <v>3664463.3899999997</v>
      </c>
      <c r="I9" s="6">
        <f t="shared" ref="I9:I13" si="3">E9*H9</f>
        <v>7328926.7799999993</v>
      </c>
      <c r="J9" s="14">
        <v>3609000</v>
      </c>
      <c r="K9" s="6">
        <f>E9*J9</f>
        <v>7218000</v>
      </c>
      <c r="L9" s="14"/>
      <c r="M9" s="6"/>
      <c r="N9" s="14"/>
      <c r="O9" s="6"/>
      <c r="P9" s="14"/>
      <c r="Q9" s="6"/>
      <c r="R9" s="14"/>
      <c r="S9" s="6"/>
      <c r="T9" s="14"/>
      <c r="U9" s="6"/>
      <c r="V9" s="14"/>
      <c r="W9" s="6"/>
      <c r="X9" s="14"/>
      <c r="Y9" s="6"/>
      <c r="Z9" s="14"/>
      <c r="AA9" s="6"/>
      <c r="AB9" s="14"/>
      <c r="AC9" s="6"/>
      <c r="AD9" s="14"/>
      <c r="AE9" s="6"/>
      <c r="AF9" s="14"/>
      <c r="AG9" s="6"/>
      <c r="AH9" s="14"/>
      <c r="AI9" s="6"/>
      <c r="AJ9" s="14"/>
      <c r="AK9" s="6"/>
      <c r="AL9" s="16">
        <f t="shared" ref="AL9:AL13" si="4">MEDIAN($F9,$H9,$J9,$L9,$N9,$P9,$R9,$T9,$V9,$X9,$Z9,$AB9,$AD9,$AF9,$AH9,$AJ9)</f>
        <v>3609000</v>
      </c>
      <c r="AM9" s="16">
        <f t="shared" ref="AM9:AM13" si="5">AVERAGE($F9,$H9,$J9,$L9,$N9,$P9,$R9,$T9,$V9,$X9,$Z9,$AB9,$AD9,$AF9,$AH9,$AJ9)</f>
        <v>3609331.1300000004</v>
      </c>
      <c r="AN9" s="16">
        <f t="shared" ref="AN9:AN13" si="6">STDEV($F9,$H9,$J9,$L9,$N9,$P9,$R9,$T9,$V9,$X9,$Z9,$AB9,$AD9,$AF9,$AH9,$AJ9)</f>
        <v>54967.443041592189</v>
      </c>
      <c r="AO9" s="17">
        <f t="shared" ref="AO9:AO11" si="7">(AN9/AM9)*100%</f>
        <v>1.5229260231823669E-2</v>
      </c>
      <c r="AP9" s="16">
        <f t="shared" ref="AP9:AP11" si="8">AM9+AN9</f>
        <v>3664298.5730415927</v>
      </c>
      <c r="AQ9" s="16">
        <f t="shared" ref="AQ9:AQ11" si="9">AM9-AN9</f>
        <v>3554363.686958408</v>
      </c>
      <c r="AR9" s="8">
        <f t="shared" ref="AR9:AR13" si="10">IF(AND(F9&lt;=$AP9,F9&gt;=$AQ9),F9,"")</f>
        <v>3554530</v>
      </c>
      <c r="AS9" s="8" t="str">
        <f t="shared" ref="AS9:AS13" si="11">IF(AND(H9&lt;=$AP9,H9&gt;=$AQ9),H9,"")</f>
        <v/>
      </c>
      <c r="AT9" s="8">
        <f t="shared" ref="AT9:AT13" si="12">IF(AND(J9&lt;=$AP9,J9&gt;=$AQ9),J9,"")</f>
        <v>3609000</v>
      </c>
      <c r="AU9" s="8" t="str">
        <f t="shared" ref="AU9:AU13" si="13">IF(AND(L9&lt;=$AP9,L9&gt;=$AQ9),L9,"")</f>
        <v/>
      </c>
      <c r="AV9" s="8" t="str">
        <f t="shared" ref="AV9:AV13" si="14">IF(AND(N9&lt;=$AP9,N9&gt;=$AQ9),N9,"")</f>
        <v/>
      </c>
      <c r="AW9" s="8" t="str">
        <f t="shared" ref="AW9:AW13" si="15">IF(AND(P9&lt;=$AP9,P9&gt;=$AQ9),P9,"")</f>
        <v/>
      </c>
      <c r="AX9" s="8" t="str">
        <f t="shared" ref="AX9:AX13" si="16">IF(AND(R9&lt;=$AP9,R9&gt;=$AQ9),R9,"")</f>
        <v/>
      </c>
      <c r="AY9" s="8" t="str">
        <f t="shared" ref="AY9:AY13" si="17">IF(AND(T9&lt;=$AP9,T9&gt;=$AQ9),T9,"")</f>
        <v/>
      </c>
      <c r="AZ9" s="8" t="str">
        <f t="shared" ref="AZ9:AZ13" si="18">IF(AND(V9&lt;=$AP9,V9&gt;=$AQ9),V9,"")</f>
        <v/>
      </c>
      <c r="BA9" s="8" t="str">
        <f t="shared" ref="BA9:BA13" si="19">IF(AND(X9&lt;=$AP9,X9&gt;=$AQ9),X9,"")</f>
        <v/>
      </c>
      <c r="BB9" s="8" t="str">
        <f t="shared" ref="BB9:BB13" si="20">IF(AND(Z9&lt;=$AP9,Z9&gt;=$AQ9),Z9,"")</f>
        <v/>
      </c>
      <c r="BC9" s="8" t="str">
        <f t="shared" ref="BC9:BC13" si="21">IF(AND(AB9&lt;=$AP9,AB9&gt;=$AQ9),AB9,"")</f>
        <v/>
      </c>
      <c r="BD9" s="7" t="str">
        <f t="shared" ref="BD9:BD13" si="22">IF(AND(AD9&lt;=$AP9,AD9&gt;=$AQ9),AD9,"")</f>
        <v/>
      </c>
      <c r="BE9" s="7" t="str">
        <f t="shared" ref="BE9:BE13" si="23">IF(AND(AF9&lt;=$AP9,AF9&gt;=$AQ9),AF9,"")</f>
        <v/>
      </c>
      <c r="BF9" s="7" t="str">
        <f t="shared" ref="BF9:BF13" si="24">IF(AND(AH9&lt;=$AP9,AH9&gt;=$AQ9),AH9,"")</f>
        <v/>
      </c>
      <c r="BG9" s="7" t="str">
        <f t="shared" ref="BG9:BG13" si="25">IF(AND(AJ9&lt;=$AP9,AJ9&gt;=$AQ9),AJ9,"")</f>
        <v/>
      </c>
      <c r="BH9" s="16">
        <f t="shared" si="1"/>
        <v>3581765</v>
      </c>
      <c r="BI9" s="28">
        <f>BH9*E9</f>
        <v>7163530</v>
      </c>
    </row>
    <row r="10" spans="1:61" ht="54" x14ac:dyDescent="0.25">
      <c r="A10" s="3">
        <v>3</v>
      </c>
      <c r="B10" s="15" t="s">
        <v>45</v>
      </c>
      <c r="C10" s="15" t="s">
        <v>45</v>
      </c>
      <c r="D10" s="14" t="s">
        <v>43</v>
      </c>
      <c r="E10" s="19">
        <v>4</v>
      </c>
      <c r="F10" s="14">
        <v>213010</v>
      </c>
      <c r="G10" s="6">
        <f t="shared" si="2"/>
        <v>852040</v>
      </c>
      <c r="H10" s="14">
        <v>219597.84</v>
      </c>
      <c r="I10" s="6">
        <f t="shared" si="3"/>
        <v>878391.36</v>
      </c>
      <c r="J10" s="14">
        <v>230000</v>
      </c>
      <c r="K10" s="6">
        <f>E10*J10</f>
        <v>920000</v>
      </c>
      <c r="L10" s="14"/>
      <c r="M10" s="6"/>
      <c r="N10" s="14"/>
      <c r="O10" s="6"/>
      <c r="P10" s="14"/>
      <c r="Q10" s="6"/>
      <c r="R10" s="14"/>
      <c r="S10" s="6"/>
      <c r="T10" s="14"/>
      <c r="U10" s="6"/>
      <c r="V10" s="14"/>
      <c r="W10" s="6"/>
      <c r="X10" s="14"/>
      <c r="Y10" s="6"/>
      <c r="Z10" s="14"/>
      <c r="AA10" s="6"/>
      <c r="AB10" s="14"/>
      <c r="AC10" s="6"/>
      <c r="AD10" s="14"/>
      <c r="AE10" s="6"/>
      <c r="AF10" s="14"/>
      <c r="AG10" s="6"/>
      <c r="AH10" s="14"/>
      <c r="AI10" s="6"/>
      <c r="AJ10" s="14"/>
      <c r="AK10" s="6"/>
      <c r="AL10" s="16">
        <f t="shared" si="4"/>
        <v>219597.84</v>
      </c>
      <c r="AM10" s="16">
        <f t="shared" si="5"/>
        <v>220869.28</v>
      </c>
      <c r="AN10" s="16">
        <f t="shared" si="6"/>
        <v>8566.0635507332063</v>
      </c>
      <c r="AO10" s="17">
        <f t="shared" si="7"/>
        <v>3.8783408678351311E-2</v>
      </c>
      <c r="AP10" s="16">
        <f t="shared" si="8"/>
        <v>229435.3435507332</v>
      </c>
      <c r="AQ10" s="16">
        <f t="shared" si="9"/>
        <v>212303.21644926679</v>
      </c>
      <c r="AR10" s="8">
        <f t="shared" si="10"/>
        <v>213010</v>
      </c>
      <c r="AS10" s="8">
        <f t="shared" si="11"/>
        <v>219597.84</v>
      </c>
      <c r="AT10" s="8" t="str">
        <f t="shared" si="12"/>
        <v/>
      </c>
      <c r="AU10" s="8" t="str">
        <f t="shared" si="13"/>
        <v/>
      </c>
      <c r="AV10" s="8" t="str">
        <f t="shared" si="14"/>
        <v/>
      </c>
      <c r="AW10" s="8" t="str">
        <f t="shared" si="15"/>
        <v/>
      </c>
      <c r="AX10" s="8" t="str">
        <f t="shared" si="16"/>
        <v/>
      </c>
      <c r="AY10" s="8" t="str">
        <f t="shared" si="17"/>
        <v/>
      </c>
      <c r="AZ10" s="8" t="str">
        <f t="shared" si="18"/>
        <v/>
      </c>
      <c r="BA10" s="8" t="str">
        <f t="shared" si="19"/>
        <v/>
      </c>
      <c r="BB10" s="8" t="str">
        <f t="shared" si="20"/>
        <v/>
      </c>
      <c r="BC10" s="8" t="str">
        <f t="shared" si="21"/>
        <v/>
      </c>
      <c r="BD10" s="7" t="str">
        <f t="shared" si="22"/>
        <v/>
      </c>
      <c r="BE10" s="7" t="str">
        <f t="shared" si="23"/>
        <v/>
      </c>
      <c r="BF10" s="7" t="str">
        <f t="shared" si="24"/>
        <v/>
      </c>
      <c r="BG10" s="7" t="str">
        <f t="shared" si="25"/>
        <v/>
      </c>
      <c r="BH10" s="16">
        <f t="shared" si="1"/>
        <v>216304</v>
      </c>
      <c r="BI10" s="28">
        <f t="shared" ref="BI10:BI13" si="26">BH10*E10</f>
        <v>865216</v>
      </c>
    </row>
    <row r="11" spans="1:61" ht="40.5" x14ac:dyDescent="0.25">
      <c r="A11" s="3">
        <v>4</v>
      </c>
      <c r="B11" s="15" t="s">
        <v>46</v>
      </c>
      <c r="C11" s="15" t="s">
        <v>46</v>
      </c>
      <c r="D11" s="14" t="s">
        <v>43</v>
      </c>
      <c r="E11" s="19">
        <v>1</v>
      </c>
      <c r="F11" s="14">
        <v>773500</v>
      </c>
      <c r="G11" s="6">
        <f t="shared" si="2"/>
        <v>773500</v>
      </c>
      <c r="H11" s="14">
        <v>797423</v>
      </c>
      <c r="I11" s="6">
        <f>E11*H11</f>
        <v>797423</v>
      </c>
      <c r="J11" s="14">
        <v>800000</v>
      </c>
      <c r="K11" s="6">
        <f t="shared" ref="K11:K12" si="27">E11*J11</f>
        <v>800000</v>
      </c>
      <c r="L11" s="14"/>
      <c r="M11" s="6"/>
      <c r="N11" s="14"/>
      <c r="O11" s="6"/>
      <c r="P11" s="14"/>
      <c r="Q11" s="6"/>
      <c r="R11" s="14"/>
      <c r="S11" s="6"/>
      <c r="T11" s="14"/>
      <c r="U11" s="6"/>
      <c r="V11" s="14"/>
      <c r="W11" s="6"/>
      <c r="X11" s="14"/>
      <c r="Y11" s="6"/>
      <c r="Z11" s="14"/>
      <c r="AA11" s="6"/>
      <c r="AB11" s="14"/>
      <c r="AC11" s="6"/>
      <c r="AD11" s="14"/>
      <c r="AE11" s="6"/>
      <c r="AF11" s="14"/>
      <c r="AG11" s="6"/>
      <c r="AH11" s="14"/>
      <c r="AI11" s="6"/>
      <c r="AJ11" s="14"/>
      <c r="AK11" s="6"/>
      <c r="AL11" s="16">
        <f t="shared" si="4"/>
        <v>797423</v>
      </c>
      <c r="AM11" s="16">
        <f t="shared" si="5"/>
        <v>790307.66666666663</v>
      </c>
      <c r="AN11" s="16">
        <f t="shared" si="6"/>
        <v>14612.784687845549</v>
      </c>
      <c r="AO11" s="17">
        <f t="shared" si="7"/>
        <v>1.8489994851598576E-2</v>
      </c>
      <c r="AP11" s="16">
        <f t="shared" si="8"/>
        <v>804920.45135451213</v>
      </c>
      <c r="AQ11" s="16">
        <f t="shared" si="9"/>
        <v>775694.88197882113</v>
      </c>
      <c r="AR11" s="8" t="str">
        <f t="shared" si="10"/>
        <v/>
      </c>
      <c r="AS11" s="8">
        <f t="shared" si="11"/>
        <v>797423</v>
      </c>
      <c r="AT11" s="8">
        <f t="shared" si="12"/>
        <v>800000</v>
      </c>
      <c r="AU11" s="8" t="str">
        <f t="shared" si="13"/>
        <v/>
      </c>
      <c r="AV11" s="8" t="str">
        <f t="shared" si="14"/>
        <v/>
      </c>
      <c r="AW11" s="8" t="str">
        <f t="shared" si="15"/>
        <v/>
      </c>
      <c r="AX11" s="8" t="str">
        <f t="shared" si="16"/>
        <v/>
      </c>
      <c r="AY11" s="8" t="str">
        <f t="shared" si="17"/>
        <v/>
      </c>
      <c r="AZ11" s="8" t="str">
        <f t="shared" si="18"/>
        <v/>
      </c>
      <c r="BA11" s="8" t="str">
        <f t="shared" si="19"/>
        <v/>
      </c>
      <c r="BB11" s="8" t="str">
        <f t="shared" si="20"/>
        <v/>
      </c>
      <c r="BC11" s="8" t="str">
        <f t="shared" si="21"/>
        <v/>
      </c>
      <c r="BD11" s="7" t="str">
        <f t="shared" si="22"/>
        <v/>
      </c>
      <c r="BE11" s="7" t="str">
        <f t="shared" si="23"/>
        <v/>
      </c>
      <c r="BF11" s="7" t="str">
        <f t="shared" si="24"/>
        <v/>
      </c>
      <c r="BG11" s="7" t="str">
        <f t="shared" si="25"/>
        <v/>
      </c>
      <c r="BH11" s="16">
        <f t="shared" si="1"/>
        <v>798712</v>
      </c>
      <c r="BI11" s="28">
        <f t="shared" si="26"/>
        <v>798712</v>
      </c>
    </row>
    <row r="12" spans="1:61" ht="54" x14ac:dyDescent="0.25">
      <c r="A12" s="13">
        <v>5</v>
      </c>
      <c r="B12" s="15" t="s">
        <v>47</v>
      </c>
      <c r="C12" s="15" t="s">
        <v>47</v>
      </c>
      <c r="D12" s="14" t="s">
        <v>43</v>
      </c>
      <c r="E12" s="19">
        <v>1</v>
      </c>
      <c r="F12" s="14">
        <v>2483530</v>
      </c>
      <c r="G12" s="6">
        <f>E12*F12</f>
        <v>2483530</v>
      </c>
      <c r="H12" s="14">
        <v>2583123</v>
      </c>
      <c r="I12" s="6">
        <f t="shared" si="3"/>
        <v>2583123</v>
      </c>
      <c r="J12" s="14">
        <v>2630000</v>
      </c>
      <c r="K12" s="6">
        <f t="shared" si="27"/>
        <v>2630000</v>
      </c>
      <c r="L12" s="14"/>
      <c r="M12" s="6"/>
      <c r="N12" s="14"/>
      <c r="O12" s="6"/>
      <c r="P12" s="14"/>
      <c r="Q12" s="6"/>
      <c r="R12" s="14"/>
      <c r="S12" s="6"/>
      <c r="T12" s="14"/>
      <c r="U12" s="6"/>
      <c r="V12" s="14"/>
      <c r="W12" s="6">
        <f t="shared" ref="W12:W13" si="28">+$E12*V12</f>
        <v>0</v>
      </c>
      <c r="X12" s="14"/>
      <c r="Y12" s="6">
        <f t="shared" ref="Y12:Y13" si="29">+$E12*X12</f>
        <v>0</v>
      </c>
      <c r="Z12" s="14"/>
      <c r="AA12" s="6">
        <f t="shared" ref="AA12:AA13" si="30">+$E12*Z12</f>
        <v>0</v>
      </c>
      <c r="AB12" s="14"/>
      <c r="AC12" s="6">
        <f t="shared" ref="AC12:AC13" si="31">+$E12*AB12</f>
        <v>0</v>
      </c>
      <c r="AD12" s="14"/>
      <c r="AE12" s="6">
        <f t="shared" ref="AE12:AE13" si="32">+$E12*AD12</f>
        <v>0</v>
      </c>
      <c r="AF12" s="14"/>
      <c r="AG12" s="6">
        <f t="shared" ref="AG12:AG13" si="33">+$E12*AF12</f>
        <v>0</v>
      </c>
      <c r="AH12" s="14"/>
      <c r="AI12" s="6">
        <f t="shared" ref="AI12:AI13" si="34">+$E12*AH12</f>
        <v>0</v>
      </c>
      <c r="AJ12" s="14"/>
      <c r="AK12" s="6">
        <f t="shared" ref="AK12:AK13" si="35">+$E12*AJ12</f>
        <v>0</v>
      </c>
      <c r="AL12" s="16">
        <f t="shared" si="4"/>
        <v>2583123</v>
      </c>
      <c r="AM12" s="16">
        <f t="shared" si="5"/>
        <v>2565551</v>
      </c>
      <c r="AN12" s="16">
        <f>STDEV($F12,$H12,$J12,$L12,$N12,$P12,$R12,$T12,$V12,$X12,$Z12,$AB12,$AD12,$AF12,$AH12,$AJ12)</f>
        <v>74799.375752742752</v>
      </c>
      <c r="AO12" s="17">
        <f t="shared" ref="AO12:AO13" si="36">(AN12/AM12)*100%</f>
        <v>2.9155287013488622E-2</v>
      </c>
      <c r="AP12" s="16">
        <f t="shared" ref="AP12:AP13" si="37">AM12+AN12</f>
        <v>2640350.3757527429</v>
      </c>
      <c r="AQ12" s="16">
        <f t="shared" ref="AQ12:AQ13" si="38">AM12-AN12</f>
        <v>2490751.6242472571</v>
      </c>
      <c r="AR12" s="8" t="str">
        <f t="shared" si="10"/>
        <v/>
      </c>
      <c r="AS12" s="8">
        <f t="shared" si="11"/>
        <v>2583123</v>
      </c>
      <c r="AT12" s="8">
        <f t="shared" si="12"/>
        <v>2630000</v>
      </c>
      <c r="AU12" s="8" t="str">
        <f t="shared" si="13"/>
        <v/>
      </c>
      <c r="AV12" s="8" t="str">
        <f t="shared" si="14"/>
        <v/>
      </c>
      <c r="AW12" s="8" t="str">
        <f t="shared" si="15"/>
        <v/>
      </c>
      <c r="AX12" s="8" t="str">
        <f t="shared" si="16"/>
        <v/>
      </c>
      <c r="AY12" s="8" t="str">
        <f t="shared" si="17"/>
        <v/>
      </c>
      <c r="AZ12" s="8" t="str">
        <f t="shared" si="18"/>
        <v/>
      </c>
      <c r="BA12" s="8" t="str">
        <f t="shared" si="19"/>
        <v/>
      </c>
      <c r="BB12" s="8" t="str">
        <f t="shared" si="20"/>
        <v/>
      </c>
      <c r="BC12" s="8" t="str">
        <f t="shared" si="21"/>
        <v/>
      </c>
      <c r="BD12" s="7" t="str">
        <f t="shared" si="22"/>
        <v/>
      </c>
      <c r="BE12" s="7" t="str">
        <f t="shared" si="23"/>
        <v/>
      </c>
      <c r="BF12" s="7" t="str">
        <f t="shared" si="24"/>
        <v/>
      </c>
      <c r="BG12" s="7" t="str">
        <f t="shared" si="25"/>
        <v/>
      </c>
      <c r="BH12" s="16">
        <f t="shared" si="1"/>
        <v>2606562</v>
      </c>
      <c r="BI12" s="28">
        <f t="shared" si="26"/>
        <v>2606562</v>
      </c>
    </row>
    <row r="13" spans="1:61" ht="94.5" x14ac:dyDescent="0.25">
      <c r="A13" s="13">
        <v>6</v>
      </c>
      <c r="B13" s="15" t="s">
        <v>48</v>
      </c>
      <c r="C13" s="15" t="s">
        <v>48</v>
      </c>
      <c r="D13" s="14" t="s">
        <v>49</v>
      </c>
      <c r="E13" s="19">
        <v>1</v>
      </c>
      <c r="F13" s="14">
        <v>3000000</v>
      </c>
      <c r="G13" s="6">
        <f>E13*F13</f>
        <v>3000000</v>
      </c>
      <c r="H13" s="14">
        <v>2800000</v>
      </c>
      <c r="I13" s="6">
        <f t="shared" si="3"/>
        <v>2800000</v>
      </c>
      <c r="J13" s="14">
        <v>3200000</v>
      </c>
      <c r="K13" s="6">
        <f>E13*J13</f>
        <v>3200000</v>
      </c>
      <c r="L13" s="35"/>
      <c r="M13" s="6"/>
      <c r="N13" s="14"/>
      <c r="O13" s="6"/>
      <c r="P13" s="14"/>
      <c r="Q13" s="6"/>
      <c r="R13" s="14"/>
      <c r="S13" s="6"/>
      <c r="T13" s="14"/>
      <c r="U13" s="6"/>
      <c r="V13" s="14"/>
      <c r="W13" s="6">
        <f t="shared" si="28"/>
        <v>0</v>
      </c>
      <c r="X13" s="14"/>
      <c r="Y13" s="6">
        <f t="shared" si="29"/>
        <v>0</v>
      </c>
      <c r="Z13" s="14"/>
      <c r="AA13" s="6">
        <f t="shared" si="30"/>
        <v>0</v>
      </c>
      <c r="AB13" s="14"/>
      <c r="AC13" s="6">
        <f t="shared" si="31"/>
        <v>0</v>
      </c>
      <c r="AD13" s="14"/>
      <c r="AE13" s="6">
        <f t="shared" si="32"/>
        <v>0</v>
      </c>
      <c r="AF13" s="14"/>
      <c r="AG13" s="6">
        <f t="shared" si="33"/>
        <v>0</v>
      </c>
      <c r="AH13" s="14"/>
      <c r="AI13" s="6">
        <f t="shared" si="34"/>
        <v>0</v>
      </c>
      <c r="AJ13" s="14"/>
      <c r="AK13" s="6">
        <f t="shared" si="35"/>
        <v>0</v>
      </c>
      <c r="AL13" s="16">
        <f t="shared" si="4"/>
        <v>3000000</v>
      </c>
      <c r="AM13" s="16">
        <f t="shared" si="5"/>
        <v>3000000</v>
      </c>
      <c r="AN13" s="16">
        <f t="shared" si="6"/>
        <v>200000</v>
      </c>
      <c r="AO13" s="17">
        <f t="shared" si="36"/>
        <v>6.6666666666666666E-2</v>
      </c>
      <c r="AP13" s="16">
        <f t="shared" si="37"/>
        <v>3200000</v>
      </c>
      <c r="AQ13" s="16">
        <f t="shared" si="38"/>
        <v>2800000</v>
      </c>
      <c r="AR13" s="8">
        <f t="shared" si="10"/>
        <v>3000000</v>
      </c>
      <c r="AS13" s="8">
        <f t="shared" si="11"/>
        <v>2800000</v>
      </c>
      <c r="AT13" s="8">
        <f t="shared" si="12"/>
        <v>3200000</v>
      </c>
      <c r="AU13" s="8" t="str">
        <f t="shared" si="13"/>
        <v/>
      </c>
      <c r="AV13" s="8" t="str">
        <f t="shared" si="14"/>
        <v/>
      </c>
      <c r="AW13" s="8" t="str">
        <f t="shared" si="15"/>
        <v/>
      </c>
      <c r="AX13" s="8" t="str">
        <f t="shared" si="16"/>
        <v/>
      </c>
      <c r="AY13" s="8" t="str">
        <f t="shared" si="17"/>
        <v/>
      </c>
      <c r="AZ13" s="8" t="str">
        <f t="shared" si="18"/>
        <v/>
      </c>
      <c r="BA13" s="8" t="str">
        <f t="shared" si="19"/>
        <v/>
      </c>
      <c r="BB13" s="8" t="str">
        <f t="shared" si="20"/>
        <v/>
      </c>
      <c r="BC13" s="8" t="str">
        <f t="shared" si="21"/>
        <v/>
      </c>
      <c r="BD13" s="7" t="str">
        <f t="shared" si="22"/>
        <v/>
      </c>
      <c r="BE13" s="7" t="str">
        <f t="shared" si="23"/>
        <v/>
      </c>
      <c r="BF13" s="7" t="str">
        <f t="shared" si="24"/>
        <v/>
      </c>
      <c r="BG13" s="7" t="str">
        <f t="shared" si="25"/>
        <v/>
      </c>
      <c r="BH13" s="16">
        <f t="shared" si="1"/>
        <v>3000000</v>
      </c>
      <c r="BI13" s="28">
        <f t="shared" si="26"/>
        <v>3000000</v>
      </c>
    </row>
    <row r="14" spans="1:61" s="4" customFormat="1" ht="12.75" x14ac:dyDescent="0.2">
      <c r="A14" s="54" t="s">
        <v>50</v>
      </c>
      <c r="B14" s="54"/>
      <c r="C14" s="54"/>
      <c r="D14" s="54"/>
      <c r="E14" s="20"/>
      <c r="F14" s="9"/>
      <c r="G14" s="10">
        <v>19632620</v>
      </c>
      <c r="H14" s="10"/>
      <c r="I14" s="10">
        <f>SUM(I8:I13)</f>
        <v>19969820.939999998</v>
      </c>
      <c r="J14" s="10"/>
      <c r="K14" s="10">
        <f>SUM(K8:K13)</f>
        <v>20318000</v>
      </c>
      <c r="L14" s="10"/>
      <c r="M14" s="10">
        <f>SUM(M8:M12)</f>
        <v>0</v>
      </c>
      <c r="N14" s="10"/>
      <c r="O14" s="10">
        <f>SUM(O8:O12)</f>
        <v>0</v>
      </c>
      <c r="P14" s="10"/>
      <c r="Q14" s="10">
        <f>SUM(Q8:Q12)</f>
        <v>0</v>
      </c>
      <c r="R14" s="10"/>
      <c r="S14" s="10">
        <f>SUM(S8:S12)</f>
        <v>0</v>
      </c>
      <c r="T14" s="10"/>
      <c r="U14" s="10">
        <f>SUM(U8:U12)</f>
        <v>0</v>
      </c>
      <c r="V14" s="10"/>
      <c r="W14" s="10">
        <f>SUM(W8:W13)</f>
        <v>0</v>
      </c>
      <c r="X14" s="10"/>
      <c r="Y14" s="10">
        <f>SUM(Y8:Y13)</f>
        <v>0</v>
      </c>
      <c r="Z14" s="10"/>
      <c r="AA14" s="10">
        <f>SUM(AA8:AA13)</f>
        <v>0</v>
      </c>
      <c r="AB14" s="10"/>
      <c r="AC14" s="10">
        <f>SUM(AC8:AC13)</f>
        <v>0</v>
      </c>
      <c r="AD14" s="10"/>
      <c r="AE14" s="10">
        <f>SUM(AE8:AE13)</f>
        <v>0</v>
      </c>
      <c r="AF14" s="10"/>
      <c r="AG14" s="10">
        <f>SUM(AG8:AG13)</f>
        <v>0</v>
      </c>
      <c r="AH14" s="10"/>
      <c r="AI14" s="10">
        <f>SUM(AI8:AI13)</f>
        <v>0</v>
      </c>
      <c r="AJ14" s="10"/>
      <c r="AK14" s="10">
        <f>SUM(AK8:AK13)</f>
        <v>0</v>
      </c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 t="s">
        <v>50</v>
      </c>
      <c r="BH14" s="11">
        <f>SUM(BH8:BH13)</f>
        <v>10759941</v>
      </c>
      <c r="BI14" s="12">
        <f>SUM(BI8:BI13)</f>
        <v>20000000</v>
      </c>
    </row>
  </sheetData>
  <mergeCells count="51">
    <mergeCell ref="N6:O6"/>
    <mergeCell ref="L6:M6"/>
    <mergeCell ref="N5:O5"/>
    <mergeCell ref="L5:M5"/>
    <mergeCell ref="N4:O4"/>
    <mergeCell ref="L4:M4"/>
    <mergeCell ref="T4:U4"/>
    <mergeCell ref="R4:S4"/>
    <mergeCell ref="P4:Q4"/>
    <mergeCell ref="AB5:AC5"/>
    <mergeCell ref="T5:U5"/>
    <mergeCell ref="R5:S5"/>
    <mergeCell ref="P5:Q5"/>
    <mergeCell ref="Z5:AA5"/>
    <mergeCell ref="X5:Y5"/>
    <mergeCell ref="V5:W5"/>
    <mergeCell ref="AB4:AC4"/>
    <mergeCell ref="Z4:AA4"/>
    <mergeCell ref="X4:Y4"/>
    <mergeCell ref="V4:W4"/>
    <mergeCell ref="AH4:AI4"/>
    <mergeCell ref="AJ4:AK4"/>
    <mergeCell ref="AJ5:AK5"/>
    <mergeCell ref="AJ6:AK6"/>
    <mergeCell ref="AH5:AI5"/>
    <mergeCell ref="AH6:AI6"/>
    <mergeCell ref="A14:D14"/>
    <mergeCell ref="A4:E6"/>
    <mergeCell ref="H4:I4"/>
    <mergeCell ref="F6:G6"/>
    <mergeCell ref="H6:I6"/>
    <mergeCell ref="J6:K6"/>
    <mergeCell ref="A1:G1"/>
    <mergeCell ref="A2:G2"/>
    <mergeCell ref="A3:G3"/>
    <mergeCell ref="F4:G4"/>
    <mergeCell ref="J4:K4"/>
    <mergeCell ref="F5:G5"/>
    <mergeCell ref="H5:I5"/>
    <mergeCell ref="J5:K5"/>
    <mergeCell ref="AD4:AE4"/>
    <mergeCell ref="AD5:AE5"/>
    <mergeCell ref="AD6:AE6"/>
    <mergeCell ref="AF4:AG4"/>
    <mergeCell ref="AF5:AG5"/>
    <mergeCell ref="AF6:AG6"/>
    <mergeCell ref="X6:Y6"/>
    <mergeCell ref="Z6:AA6"/>
    <mergeCell ref="AB6:AC6"/>
    <mergeCell ref="T6:U6"/>
    <mergeCell ref="V6:W6"/>
  </mergeCells>
  <pageMargins left="0.25" right="0.25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057F-BEA4-4689-8C28-E546C3636E40}">
  <dimension ref="A1:K9"/>
  <sheetViews>
    <sheetView topLeftCell="D1" zoomScale="115" zoomScaleNormal="115" workbookViewId="0">
      <selection activeCell="D7" sqref="D7"/>
    </sheetView>
  </sheetViews>
  <sheetFormatPr baseColWidth="10" defaultColWidth="11.42578125" defaultRowHeight="12.75" x14ac:dyDescent="0.2"/>
  <cols>
    <col min="3" max="3" width="11.42578125" style="39"/>
    <col min="8" max="9" width="14.42578125" style="41" bestFit="1" customWidth="1"/>
    <col min="10" max="10" width="14.42578125" style="41" customWidth="1"/>
    <col min="11" max="11" width="15.42578125" style="41" bestFit="1" customWidth="1"/>
  </cols>
  <sheetData>
    <row r="1" spans="1:11" ht="13.5" x14ac:dyDescent="0.2">
      <c r="A1" s="14" t="s">
        <v>42</v>
      </c>
      <c r="B1" s="19">
        <v>10</v>
      </c>
      <c r="C1" s="39">
        <v>455000</v>
      </c>
      <c r="D1" s="40">
        <f>C1*B1</f>
        <v>4550000</v>
      </c>
      <c r="E1">
        <f>C1*1.19</f>
        <v>541450</v>
      </c>
      <c r="F1" s="40">
        <f>E1*B1</f>
        <v>5414500</v>
      </c>
      <c r="G1" s="40"/>
      <c r="H1" s="41">
        <v>469072</v>
      </c>
      <c r="I1" s="41">
        <f>H1*1.19</f>
        <v>558195.67999999993</v>
      </c>
      <c r="J1" s="41">
        <f>H1*B1</f>
        <v>4690720</v>
      </c>
      <c r="K1" s="41">
        <f t="shared" ref="K1:K6" si="0">I1*B1</f>
        <v>5581956.7999999989</v>
      </c>
    </row>
    <row r="2" spans="1:11" ht="13.5" x14ac:dyDescent="0.2">
      <c r="A2" s="14" t="s">
        <v>44</v>
      </c>
      <c r="B2" s="19">
        <v>2</v>
      </c>
      <c r="C2" s="39">
        <v>2987000</v>
      </c>
      <c r="D2" s="40">
        <f t="shared" ref="D2:D5" si="1">C2*B2</f>
        <v>5974000</v>
      </c>
      <c r="E2">
        <f t="shared" ref="E2:E5" si="2">C2*1.19</f>
        <v>3554530</v>
      </c>
      <c r="F2" s="40">
        <f t="shared" ref="F2:F6" si="3">E2*B2</f>
        <v>7109060</v>
      </c>
      <c r="G2" s="40"/>
      <c r="H2" s="41">
        <v>3079381</v>
      </c>
      <c r="I2" s="41">
        <f>H2*1.19</f>
        <v>3664463.3899999997</v>
      </c>
      <c r="J2" s="41">
        <f t="shared" ref="J2:J6" si="4">H2*B2</f>
        <v>6158762</v>
      </c>
      <c r="K2" s="41">
        <f t="shared" si="0"/>
        <v>7328926.7799999993</v>
      </c>
    </row>
    <row r="3" spans="1:11" ht="13.5" x14ac:dyDescent="0.2">
      <c r="A3" s="14" t="s">
        <v>45</v>
      </c>
      <c r="B3" s="19">
        <v>4</v>
      </c>
      <c r="C3" s="39">
        <v>179000</v>
      </c>
      <c r="D3" s="40">
        <f t="shared" si="1"/>
        <v>716000</v>
      </c>
      <c r="E3">
        <f t="shared" si="2"/>
        <v>213010</v>
      </c>
      <c r="F3" s="40">
        <f t="shared" si="3"/>
        <v>852040</v>
      </c>
      <c r="G3" s="40"/>
      <c r="H3" s="41">
        <v>184536</v>
      </c>
      <c r="I3" s="41">
        <f t="shared" ref="I3" si="5">H3*1.19</f>
        <v>219597.84</v>
      </c>
      <c r="J3" s="41">
        <f t="shared" si="4"/>
        <v>738144</v>
      </c>
      <c r="K3" s="41">
        <f t="shared" si="0"/>
        <v>878391.36</v>
      </c>
    </row>
    <row r="4" spans="1:11" ht="13.5" x14ac:dyDescent="0.2">
      <c r="A4" s="14" t="s">
        <v>46</v>
      </c>
      <c r="B4" s="19">
        <v>1</v>
      </c>
      <c r="C4" s="39">
        <v>650000</v>
      </c>
      <c r="D4" s="40">
        <f t="shared" si="1"/>
        <v>650000</v>
      </c>
      <c r="E4">
        <f t="shared" si="2"/>
        <v>773500</v>
      </c>
      <c r="F4" s="40">
        <f t="shared" si="3"/>
        <v>773500</v>
      </c>
      <c r="G4" s="40"/>
      <c r="H4" s="41">
        <v>670103</v>
      </c>
      <c r="I4" s="41">
        <f>H4*1.19</f>
        <v>797422.57</v>
      </c>
      <c r="J4" s="41">
        <f t="shared" si="4"/>
        <v>670103</v>
      </c>
      <c r="K4" s="41">
        <f t="shared" si="0"/>
        <v>797422.57</v>
      </c>
    </row>
    <row r="5" spans="1:11" ht="13.5" x14ac:dyDescent="0.2">
      <c r="A5" s="14" t="s">
        <v>47</v>
      </c>
      <c r="B5" s="19">
        <v>1</v>
      </c>
      <c r="C5" s="39">
        <v>2087000</v>
      </c>
      <c r="D5" s="40">
        <f t="shared" si="1"/>
        <v>2087000</v>
      </c>
      <c r="E5">
        <f t="shared" si="2"/>
        <v>2483530</v>
      </c>
      <c r="F5" s="40">
        <f t="shared" si="3"/>
        <v>2483530</v>
      </c>
      <c r="G5" s="40"/>
      <c r="H5" s="41">
        <f>I5/1.19</f>
        <v>2170691.5966386558</v>
      </c>
      <c r="I5" s="41">
        <v>2583123</v>
      </c>
      <c r="J5" s="41">
        <f t="shared" si="4"/>
        <v>2170691.5966386558</v>
      </c>
      <c r="K5" s="41">
        <f t="shared" si="0"/>
        <v>2583123</v>
      </c>
    </row>
    <row r="6" spans="1:11" ht="13.5" x14ac:dyDescent="0.2">
      <c r="A6" s="14" t="s">
        <v>48</v>
      </c>
      <c r="B6" s="19">
        <v>1</v>
      </c>
      <c r="C6" s="39">
        <v>2121000</v>
      </c>
      <c r="D6" s="40">
        <v>2521000</v>
      </c>
      <c r="E6">
        <v>3000000</v>
      </c>
      <c r="F6" s="40">
        <f t="shared" si="3"/>
        <v>3000000</v>
      </c>
      <c r="G6" s="40"/>
      <c r="H6" s="41">
        <f>I6/1.19</f>
        <v>2352941.1764705884</v>
      </c>
      <c r="I6" s="41">
        <v>2800000</v>
      </c>
      <c r="J6" s="41">
        <f t="shared" si="4"/>
        <v>2352941.1764705884</v>
      </c>
      <c r="K6" s="41">
        <f t="shared" si="0"/>
        <v>2800000</v>
      </c>
    </row>
    <row r="7" spans="1:11" x14ac:dyDescent="0.2">
      <c r="D7" s="40">
        <f>SUM(D1:D6)</f>
        <v>16498000</v>
      </c>
      <c r="E7" s="40"/>
      <c r="F7" s="40">
        <f>SUM(F1:F6)</f>
        <v>19632630</v>
      </c>
      <c r="G7" s="40"/>
      <c r="I7" s="40"/>
      <c r="J7" s="40">
        <f>SUM(J1:J6)</f>
        <v>16781361.773109242</v>
      </c>
      <c r="K7" s="41">
        <f>SUM(K1:K6)</f>
        <v>19969820.509999998</v>
      </c>
    </row>
    <row r="8" spans="1:11" x14ac:dyDescent="0.2">
      <c r="D8" s="40">
        <f>D7*0.19</f>
        <v>3134620</v>
      </c>
      <c r="I8" s="40"/>
      <c r="J8" s="40">
        <f>J7*0.19</f>
        <v>3188458.7368907561</v>
      </c>
    </row>
    <row r="9" spans="1:11" x14ac:dyDescent="0.2">
      <c r="D9" s="40">
        <f>SUM(D7:D8)</f>
        <v>19632620</v>
      </c>
      <c r="I9" s="40"/>
      <c r="J9" s="40">
        <f>SUM(J7:J8)</f>
        <v>19969820.509999998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Camila Ramirez Munoz</dc:creator>
  <cp:keywords/>
  <dc:description/>
  <cp:lastModifiedBy>Sistemas Chapinero</cp:lastModifiedBy>
  <cp:revision/>
  <dcterms:created xsi:type="dcterms:W3CDTF">2023-07-13T17:57:16Z</dcterms:created>
  <dcterms:modified xsi:type="dcterms:W3CDTF">2026-09-04T19:50:54Z</dcterms:modified>
  <cp:category/>
  <cp:contentStatus/>
</cp:coreProperties>
</file>