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eliana_rodriguez_fiscalia_gov_co/Documents/CONTRATOS REGIONAL CARIBE 2017 A 2025/2026/CONTRATACIÓN/MÍNIMA/COMPRA DE AIRES/"/>
    </mc:Choice>
  </mc:AlternateContent>
  <xr:revisionPtr revIDLastSave="0" documentId="8_{79BF11BD-F1ED-415D-A6D9-C4BE897B16DE}" xr6:coauthVersionLast="47" xr6:coauthVersionMax="47" xr10:uidLastSave="{00000000-0000-0000-0000-000000000000}"/>
  <bookViews>
    <workbookView xWindow="-120" yWindow="-120" windowWidth="29040" windowHeight="15720" firstSheet="1" activeTab="1" xr2:uid="{00000000-000D-0000-FFFF-FFFF00000000}"/>
  </bookViews>
  <sheets>
    <sheet name="ANEXO 1 - COTIZACIONES" sheetId="18" r:id="rId1"/>
    <sheet name="ANEXO 2- PROY COSTOS" sheetId="19" r:id="rId2"/>
  </sheets>
  <definedNames>
    <definedName name="_xlnm._FilterDatabase" localSheetId="0" hidden="1">'ANEXO 1 - COTIZACIONES'!$A$5:$W$5</definedName>
    <definedName name="_xlnm._FilterDatabase" localSheetId="1" hidden="1">'ANEXO 2- PROY COSTOS'!$A$5:$W$5</definedName>
    <definedName name="_xlnm.Print_Area" localSheetId="0">'ANEXO 1 - COTIZACIONES'!$A$1:$Z$5</definedName>
    <definedName name="_xlnm.Print_Area" localSheetId="1">'ANEXO 2- PROY COSTOS'!$A$1:$Z$5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3" i="19" l="1"/>
  <c r="AA12" i="19"/>
  <c r="AB12" i="19"/>
  <c r="AA6" i="19"/>
  <c r="AA7" i="19"/>
  <c r="AA8" i="19"/>
  <c r="AA9" i="19"/>
  <c r="AA10" i="19"/>
  <c r="AA11" i="19"/>
  <c r="AA5" i="19"/>
  <c r="F12" i="19" l="1"/>
  <c r="E12" i="19"/>
  <c r="AB11" i="19"/>
  <c r="S11" i="19"/>
  <c r="T11" i="19" s="1"/>
  <c r="R11" i="19"/>
  <c r="W11" i="19" s="1"/>
  <c r="X11" i="19" s="1"/>
  <c r="Y11" i="19" s="1"/>
  <c r="Z11" i="19" s="1"/>
  <c r="Q11" i="19"/>
  <c r="U11" i="19" s="1"/>
  <c r="AB10" i="19"/>
  <c r="S10" i="19"/>
  <c r="T10" i="19" s="1"/>
  <c r="R10" i="19"/>
  <c r="W10" i="19" s="1"/>
  <c r="X10" i="19" s="1"/>
  <c r="Y10" i="19" s="1"/>
  <c r="Z10" i="19" s="1"/>
  <c r="Q10" i="19"/>
  <c r="U10" i="19" s="1"/>
  <c r="AB9" i="19"/>
  <c r="S9" i="19"/>
  <c r="T9" i="19" s="1"/>
  <c r="R9" i="19"/>
  <c r="W9" i="19" s="1"/>
  <c r="X9" i="19" s="1"/>
  <c r="Y9" i="19" s="1"/>
  <c r="Z9" i="19" s="1"/>
  <c r="Q9" i="19"/>
  <c r="U9" i="19" s="1"/>
  <c r="AB8" i="19"/>
  <c r="S8" i="19"/>
  <c r="T8" i="19" s="1"/>
  <c r="R8" i="19"/>
  <c r="W8" i="19" s="1"/>
  <c r="X8" i="19" s="1"/>
  <c r="Y8" i="19" s="1"/>
  <c r="Z8" i="19" s="1"/>
  <c r="Q8" i="19"/>
  <c r="U8" i="19" s="1"/>
  <c r="AB7" i="19"/>
  <c r="S7" i="19"/>
  <c r="T7" i="19" s="1"/>
  <c r="R7" i="19"/>
  <c r="W7" i="19" s="1"/>
  <c r="X7" i="19" s="1"/>
  <c r="Y7" i="19" s="1"/>
  <c r="Z7" i="19" s="1"/>
  <c r="Q7" i="19"/>
  <c r="U7" i="19" s="1"/>
  <c r="AB6" i="19"/>
  <c r="S6" i="19"/>
  <c r="T6" i="19" s="1"/>
  <c r="R6" i="19"/>
  <c r="W6" i="19" s="1"/>
  <c r="X6" i="19" s="1"/>
  <c r="Y6" i="19" s="1"/>
  <c r="Z6" i="19" s="1"/>
  <c r="Q6" i="19"/>
  <c r="U6" i="19" s="1"/>
  <c r="AB5" i="19"/>
  <c r="S5" i="19"/>
  <c r="T5" i="19" s="1"/>
  <c r="R5" i="19"/>
  <c r="W5" i="19" s="1"/>
  <c r="X5" i="19" s="1"/>
  <c r="Y5" i="19" s="1"/>
  <c r="Z5" i="19" s="1"/>
  <c r="Z12" i="19" s="1"/>
  <c r="Z16" i="19" s="1"/>
  <c r="Q5" i="19"/>
  <c r="U5" i="19" s="1"/>
  <c r="AB14" i="19" l="1"/>
  <c r="AB10" i="18" l="1"/>
  <c r="R10" i="18" l="1"/>
  <c r="Q10" i="18"/>
  <c r="AB7" i="18"/>
  <c r="R7" i="18"/>
  <c r="AB11" i="18"/>
  <c r="AB9" i="18"/>
  <c r="AB8" i="18"/>
  <c r="AB6" i="18"/>
  <c r="AB5" i="18"/>
  <c r="AB12" i="18" l="1"/>
  <c r="W6" i="18"/>
  <c r="W7" i="18"/>
  <c r="W9" i="18"/>
  <c r="W10" i="18"/>
  <c r="W11" i="18"/>
  <c r="W5" i="18"/>
  <c r="Q9" i="18"/>
  <c r="R9" i="18"/>
  <c r="Q11" i="18"/>
  <c r="R11" i="18"/>
  <c r="R8" i="18"/>
  <c r="W8" i="18" s="1"/>
  <c r="Q8" i="18"/>
  <c r="R6" i="18"/>
  <c r="Q6" i="18"/>
  <c r="R5" i="18"/>
  <c r="Q5" i="18"/>
  <c r="Q7" i="18" l="1"/>
  <c r="U7" i="18" l="1"/>
  <c r="S7" i="18"/>
  <c r="S8" i="18"/>
  <c r="U9" i="18"/>
  <c r="S9" i="18"/>
  <c r="S10" i="18"/>
  <c r="S11" i="18"/>
  <c r="E12" i="18"/>
  <c r="X7" i="18" l="1"/>
  <c r="Y7" i="18" s="1"/>
  <c r="Z7" i="18" s="1"/>
  <c r="U8" i="18"/>
  <c r="T11" i="18"/>
  <c r="T7" i="18"/>
  <c r="U11" i="18"/>
  <c r="U10" i="18"/>
  <c r="T10" i="18"/>
  <c r="T9" i="18"/>
  <c r="T8" i="18"/>
  <c r="X9" i="18"/>
  <c r="Y9" i="18" s="1"/>
  <c r="Z9" i="18" s="1"/>
  <c r="S5" i="18"/>
  <c r="S6" i="18"/>
  <c r="X10" i="18" l="1"/>
  <c r="Y10" i="18" s="1"/>
  <c r="Z10" i="18" s="1"/>
  <c r="X11" i="18"/>
  <c r="Y11" i="18" s="1"/>
  <c r="Z11" i="18" s="1"/>
  <c r="X8" i="18"/>
  <c r="Y8" i="18" s="1"/>
  <c r="Z8" i="18" s="1"/>
  <c r="U6" i="18"/>
  <c r="U5" i="18"/>
  <c r="T6" i="18" l="1"/>
  <c r="T5" i="18"/>
  <c r="X6" i="18" l="1"/>
  <c r="Y6" i="18" s="1"/>
  <c r="Z6" i="18" s="1"/>
  <c r="X5" i="18"/>
  <c r="Y5" i="18" l="1"/>
  <c r="Z5" i="18" s="1"/>
  <c r="Z12" i="18" l="1"/>
  <c r="Z16" i="18" l="1"/>
  <c r="AB14" i="18"/>
</calcChain>
</file>

<file path=xl/sharedStrings.xml><?xml version="1.0" encoding="utf-8"?>
<sst xmlns="http://schemas.openxmlformats.org/spreadsheetml/2006/main" count="116" uniqueCount="47">
  <si>
    <t>ANEXO 1 - ANALISIS DE COTIZACIONES</t>
  </si>
  <si>
    <t>Adquisición de Aires Acondicionados tipo mini Split, centrales y piso techo, para las  sedes de la Fiscalía General de la Nación ubicadas en la Subdirección Regional de Apoyo Caribe.</t>
  </si>
  <si>
    <t>NECESIDAD</t>
  </si>
  <si>
    <t>COTIZACION 1</t>
  </si>
  <si>
    <t>COTIZACION 2</t>
  </si>
  <si>
    <t>COTIZACION 3</t>
  </si>
  <si>
    <t>COTIZACION 4</t>
  </si>
  <si>
    <t>COTIZACION 5</t>
  </si>
  <si>
    <t xml:space="preserve">VALOR COTIZACIÓN HÁBIL MÁS BAJA                                                                                                    </t>
  </si>
  <si>
    <t xml:space="preserve">PROMEDIO                                                                                </t>
  </si>
  <si>
    <t xml:space="preserve">VALOR COTIZACIÓN  HÁBIL MÁS ALTA                                                                                                   </t>
  </si>
  <si>
    <t>PORCENTAJE DIFERENCIAL (BAJA/PROMEDIO)</t>
  </si>
  <si>
    <t>MEDIA ARITMETICA BAJA</t>
  </si>
  <si>
    <t>VALOR SELECCIONADO ESTUDIO</t>
  </si>
  <si>
    <t>ÍTEM</t>
  </si>
  <si>
    <t>DESCRIPCION</t>
  </si>
  <si>
    <t>UNIDAD DE MEDIDA</t>
  </si>
  <si>
    <t>CANTIDAD</t>
  </si>
  <si>
    <t>VALOR UNITARIO
SIN IVA</t>
  </si>
  <si>
    <t>VALOR UNITARIO SIN IVA</t>
  </si>
  <si>
    <t>40% &gt; / &lt;</t>
  </si>
  <si>
    <t>VALOR IVA</t>
  </si>
  <si>
    <t>VALOR UNITARIO
INCLUIDO IVA</t>
  </si>
  <si>
    <t>VALOR TOTAL
INCLUIDO IVA</t>
  </si>
  <si>
    <t xml:space="preserve"> </t>
  </si>
  <si>
    <r>
      <t xml:space="preserve">AIRE ACONDICIONADO </t>
    </r>
    <r>
      <rPr>
        <b/>
        <u/>
        <sz val="11"/>
        <color theme="1"/>
        <rFont val="Arial Narrow"/>
        <family val="2"/>
      </rPr>
      <t>TIPO MINI SPLIT. 12MIL BTU</t>
    </r>
    <r>
      <rPr>
        <b/>
        <sz val="11"/>
        <color theme="1"/>
        <rFont val="Arial Narrow"/>
        <family val="2"/>
      </rPr>
      <t xml:space="preserve"> </t>
    </r>
    <r>
      <rPr>
        <sz val="11"/>
        <color theme="1"/>
        <rFont val="Arial Narrow"/>
        <family val="2"/>
      </rPr>
      <t xml:space="preserve">DE ACUERDO CON LAS ESPECIFICACIONES TÉCNICAS ESTABLECIDAS POR LA ENTIDAD </t>
    </r>
  </si>
  <si>
    <t>UND</t>
  </si>
  <si>
    <r>
      <t xml:space="preserve">AIRE ACONDICIONADO </t>
    </r>
    <r>
      <rPr>
        <b/>
        <u/>
        <sz val="11"/>
        <color theme="1"/>
        <rFont val="Arial Narrow"/>
        <family val="2"/>
      </rPr>
      <t>TIPO MINI SPLIT. 18MIL BTU</t>
    </r>
    <r>
      <rPr>
        <sz val="11"/>
        <color theme="1"/>
        <rFont val="Arial Narrow"/>
        <family val="2"/>
      </rPr>
      <t xml:space="preserve"> DE ACUERDO CON LAS ESPECIFICACIONES TÉCNICAS ESTABLECIDAS POR LA ENTIDAD </t>
    </r>
  </si>
  <si>
    <r>
      <t xml:space="preserve">AIRE ACONDICIONADO </t>
    </r>
    <r>
      <rPr>
        <b/>
        <u/>
        <sz val="11"/>
        <color theme="1"/>
        <rFont val="Arial Narrow"/>
        <family val="2"/>
      </rPr>
      <t>TIPO MINI SPLIT. 24MIL BTU</t>
    </r>
    <r>
      <rPr>
        <sz val="11"/>
        <color theme="1"/>
        <rFont val="Arial Narrow"/>
        <family val="2"/>
      </rPr>
      <t xml:space="preserve"> DE ACUERDO CON LAS ESPECIFICACIONES TÉCNICAS ESTABLECIDAS POR LA ENTIDAD </t>
    </r>
  </si>
  <si>
    <r>
      <t>AIRE ACONDICIONADO</t>
    </r>
    <r>
      <rPr>
        <b/>
        <u/>
        <sz val="11"/>
        <color theme="1"/>
        <rFont val="Arial Narrow"/>
        <family val="2"/>
      </rPr>
      <t xml:space="preserve"> TIPO MINI SPLIT. 36MIL BTU</t>
    </r>
    <r>
      <rPr>
        <sz val="11"/>
        <color theme="1"/>
        <rFont val="Arial Narrow"/>
        <family val="2"/>
      </rPr>
      <t xml:space="preserve"> DE ACUERDO CON LAS ESPECIFICACIONES TÉCNICAS ESTABLECIDAS POR LA ENTIDAD </t>
    </r>
  </si>
  <si>
    <r>
      <t xml:space="preserve">AIRE ACONDICIONADO </t>
    </r>
    <r>
      <rPr>
        <b/>
        <u/>
        <sz val="11"/>
        <color rgb="FF000000"/>
        <rFont val="Arial Narrow"/>
        <family val="2"/>
      </rPr>
      <t xml:space="preserve">TIPO PISO TECHO. 60MIL BTU </t>
    </r>
    <r>
      <rPr>
        <sz val="11"/>
        <color rgb="FF000000"/>
        <rFont val="Arial Narrow"/>
        <family val="2"/>
      </rPr>
      <t xml:space="preserve">DE ACUERDO CON LAS ESPECIFICACIONES TÉCNICAS ESTABLECIDAS POR LA ENTIDAD </t>
    </r>
  </si>
  <si>
    <r>
      <t xml:space="preserve">AIRE ACONDICIONADO </t>
    </r>
    <r>
      <rPr>
        <b/>
        <u/>
        <sz val="11"/>
        <color theme="1"/>
        <rFont val="Arial Narrow"/>
        <family val="2"/>
      </rPr>
      <t xml:space="preserve">TIPO CENTRAL. 60MIL BTU </t>
    </r>
    <r>
      <rPr>
        <sz val="11"/>
        <color theme="1"/>
        <rFont val="Arial Narrow"/>
        <family val="2"/>
      </rPr>
      <t xml:space="preserve">DE ACUERDO CON LAS ESPECIFICACIONES TÉCNICAS ESTABLECIDAS POR LA ENTIDAD </t>
    </r>
  </si>
  <si>
    <r>
      <t xml:space="preserve">AIRE ACONDICIONADO </t>
    </r>
    <r>
      <rPr>
        <b/>
        <u/>
        <sz val="11"/>
        <color theme="1"/>
        <rFont val="Arial Narrow"/>
        <family val="2"/>
      </rPr>
      <t xml:space="preserve">TIPO CASSETTE. 60MIL BTU </t>
    </r>
    <r>
      <rPr>
        <sz val="11"/>
        <color theme="1"/>
        <rFont val="Arial Narrow"/>
        <family val="2"/>
      </rPr>
      <t xml:space="preserve">DE ACUERDO CON LAS ESPECIFICACIONES TÉCNICAS ESTABLECIDAS POR LA ENTIDAD </t>
    </r>
  </si>
  <si>
    <t xml:space="preserve">TOTAL </t>
  </si>
  <si>
    <t xml:space="preserve">     </t>
  </si>
  <si>
    <t>NOTAS:</t>
  </si>
  <si>
    <t>1) Se realizó el estudio con 5 cotizaciones las cuales cumplen con lo solicitado por la entidad</t>
  </si>
  <si>
    <t>2) Para establecer el valor del mercado para el ítem 2, no se tiene en cuenta el valor de la cotización 3 por ser valores atípicos al mercado.</t>
  </si>
  <si>
    <t>3) Para establecer el valor del mercado de los ítems 1, 2 y 5, se utiliza la formula media aritmética baja</t>
  </si>
  <si>
    <t>4) Para establecer el valor del mercado de los ítems 3 y 4 se utiliza la formula promedio</t>
  </si>
  <si>
    <t>5)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</si>
  <si>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Fecha de elaboración: 27/08/2024</t>
  </si>
  <si>
    <t>Estudio del Sector: No: 219</t>
  </si>
  <si>
    <t>CANTIDAD NECESIDAD</t>
  </si>
  <si>
    <t>CANTIDAD AJUSTADA</t>
  </si>
  <si>
    <t xml:space="preserve">VALOR TOTAL  NECESIDAD
INCLUIDO IVA </t>
  </si>
  <si>
    <t>VALOR TOTAL CANTIDADES AJUSTADAS 
INCLUIDO IVA NECESIDAD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</si>
</sst>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quot;$&quot;\ #,##0"/>
    <numFmt numFmtId="166" formatCode="&quot;$&quot;#,##0"/>
    <numFmt numFmtId="167" formatCode="&quot;$&quot;\ #,##0.00"/>
    <numFmt numFmtId="168" formatCode="_-* #,##0_-;\-* #,##0_-;_-* &quot;-&quot;??_-;_-@_-"/>
  </numFmts>
  <fonts count="28" x14ac:knownFonts="1">
    <font>
      <sz val="11"/>
      <color theme="1"/>
      <name val="Calibri"/>
      <family val="2"/>
      <scheme val="minor"/>
    </font>
    <font>
      <sz val="11"/>
      <color theme="1"/>
      <name val="Calibri"/>
      <family val="2"/>
      <scheme val="minor"/>
    </font>
    <font>
      <sz val="10"/>
      <name val="Arial"/>
      <family val="2"/>
    </font>
    <font>
      <b/>
      <sz val="11"/>
      <name val="Arial Narrow"/>
      <family val="2"/>
    </font>
    <font>
      <sz val="11"/>
      <name val="Arial Narrow"/>
      <family val="2"/>
    </font>
    <font>
      <b/>
      <sz val="10"/>
      <name val="Arial Narrow"/>
      <family val="2"/>
    </font>
    <font>
      <sz val="10"/>
      <name val="Arial Narrow"/>
      <family val="2"/>
    </font>
    <font>
      <sz val="11"/>
      <color theme="1"/>
      <name val="Arial"/>
      <family val="2"/>
    </font>
    <font>
      <sz val="10"/>
      <color rgb="FF000000"/>
      <name val="Times New Roman"/>
      <family val="1"/>
    </font>
    <font>
      <b/>
      <sz val="11"/>
      <color theme="1"/>
      <name val="Arial Narrow"/>
      <family val="2"/>
    </font>
    <font>
      <b/>
      <sz val="10"/>
      <color rgb="FF000000"/>
      <name val="Arial Narrow"/>
      <family val="2"/>
    </font>
    <font>
      <sz val="10"/>
      <color theme="1"/>
      <name val="Arial"/>
      <family val="2"/>
    </font>
    <font>
      <b/>
      <sz val="10"/>
      <color theme="1"/>
      <name val="Arial Narrow"/>
      <family val="2"/>
    </font>
    <font>
      <sz val="11"/>
      <color rgb="FF000000"/>
      <name val="Arial Narrow"/>
      <family val="2"/>
    </font>
    <font>
      <sz val="11"/>
      <color theme="1"/>
      <name val="Arial Narrow"/>
      <family val="2"/>
    </font>
    <font>
      <b/>
      <sz val="11"/>
      <color theme="1"/>
      <name val="Arial"/>
      <family val="2"/>
    </font>
    <font>
      <sz val="9"/>
      <name val="Arial Narrow"/>
      <family val="2"/>
    </font>
    <font>
      <b/>
      <sz val="9"/>
      <name val="Arial Narrow"/>
      <family val="2"/>
    </font>
    <font>
      <b/>
      <sz val="8"/>
      <name val="Arial Narrow"/>
      <family val="2"/>
    </font>
    <font>
      <sz val="8"/>
      <name val="Arial Narrow"/>
      <family val="2"/>
    </font>
    <font>
      <b/>
      <sz val="8"/>
      <color rgb="FFFF0000"/>
      <name val="Arial Narrow"/>
      <family val="2"/>
    </font>
    <font>
      <b/>
      <u/>
      <sz val="11"/>
      <color theme="1"/>
      <name val="Arial Narrow"/>
      <family val="2"/>
    </font>
    <font>
      <b/>
      <u/>
      <sz val="11"/>
      <color rgb="FF000000"/>
      <name val="Arial Narrow"/>
      <family val="2"/>
    </font>
    <font>
      <sz val="10"/>
      <color rgb="FFFF0000"/>
      <name val="Arial Narrow"/>
      <family val="2"/>
    </font>
    <font>
      <b/>
      <sz val="9"/>
      <color rgb="FFFF0000"/>
      <name val="Arial Narrow"/>
      <family val="2"/>
    </font>
    <font>
      <sz val="8"/>
      <color rgb="FFFF0000"/>
      <name val="Arial Narrow"/>
      <family val="2"/>
    </font>
    <font>
      <sz val="10"/>
      <color rgb="FFFF0000"/>
      <name val="Arial"/>
      <family val="2"/>
    </font>
    <font>
      <sz val="11"/>
      <color rgb="FFFF0000"/>
      <name val="Arial Narrow"/>
      <family val="2"/>
    </font>
  </fonts>
  <fills count="8">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6"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s>
  <cellStyleXfs count="8">
    <xf numFmtId="0" fontId="0" fillId="0" borderId="0"/>
    <xf numFmtId="164" fontId="1" fillId="0" borderId="0" applyFont="0" applyFill="0" applyBorder="0" applyAlignment="0" applyProtection="0"/>
    <xf numFmtId="0" fontId="2" fillId="0" borderId="0"/>
    <xf numFmtId="164" fontId="1" fillId="0" borderId="0" applyFont="0" applyFill="0" applyBorder="0" applyAlignment="0" applyProtection="0"/>
    <xf numFmtId="0" fontId="8" fillId="0" borderId="0"/>
    <xf numFmtId="0" fontId="2" fillId="0" borderId="0"/>
    <xf numFmtId="9" fontId="1" fillId="0" borderId="0" applyFont="0" applyFill="0" applyBorder="0" applyAlignment="0" applyProtection="0"/>
    <xf numFmtId="43" fontId="1" fillId="0" borderId="0" applyFont="0" applyFill="0" applyBorder="0" applyAlignment="0" applyProtection="0"/>
  </cellStyleXfs>
  <cellXfs count="77">
    <xf numFmtId="0" fontId="0" fillId="0" borderId="0" xfId="0"/>
    <xf numFmtId="0" fontId="7" fillId="0" borderId="0" xfId="0" applyFont="1" applyAlignment="1">
      <alignment vertical="center" wrapText="1"/>
    </xf>
    <xf numFmtId="0" fontId="11" fillId="0" borderId="0" xfId="0" applyFont="1" applyAlignment="1">
      <alignment vertical="center" wrapText="1"/>
    </xf>
    <xf numFmtId="0" fontId="10" fillId="4" borderId="1"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4"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3" fillId="0" borderId="1" xfId="0" applyFont="1" applyBorder="1" applyAlignment="1">
      <alignment horizontal="center" vertical="center"/>
    </xf>
    <xf numFmtId="0" fontId="14" fillId="0" borderId="0" xfId="0" applyFont="1"/>
    <xf numFmtId="0" fontId="7" fillId="0" borderId="0" xfId="0" applyFont="1"/>
    <xf numFmtId="0" fontId="9" fillId="0" borderId="0" xfId="0" applyFont="1"/>
    <xf numFmtId="0" fontId="14" fillId="0" borderId="0" xfId="0" applyFont="1" applyAlignment="1">
      <alignment horizontal="center" vertical="center"/>
    </xf>
    <xf numFmtId="0" fontId="15" fillId="0" borderId="0" xfId="0" applyFont="1"/>
    <xf numFmtId="0" fontId="7" fillId="0" borderId="0" xfId="0" applyFont="1" applyAlignment="1">
      <alignment horizontal="center" vertical="center"/>
    </xf>
    <xf numFmtId="0" fontId="4" fillId="0" borderId="0" xfId="0" applyFont="1" applyAlignment="1">
      <alignment horizontal="center" vertical="center" wrapText="1"/>
    </xf>
    <xf numFmtId="0" fontId="16" fillId="0" borderId="0" xfId="0" applyFont="1"/>
    <xf numFmtId="0" fontId="17" fillId="4" borderId="1" xfId="0" applyFont="1" applyFill="1" applyBorder="1" applyAlignment="1">
      <alignment horizontal="center" vertical="center" wrapText="1"/>
    </xf>
    <xf numFmtId="0" fontId="18" fillId="0" borderId="0" xfId="0" applyFont="1" applyAlignment="1">
      <alignment vertical="center"/>
    </xf>
    <xf numFmtId="0" fontId="19" fillId="0" borderId="0" xfId="0" applyFont="1" applyAlignment="1">
      <alignment vertical="center"/>
    </xf>
    <xf numFmtId="0" fontId="19" fillId="0" borderId="0" xfId="0" applyFont="1"/>
    <xf numFmtId="0" fontId="16" fillId="0" borderId="0" xfId="0" applyFont="1" applyAlignment="1">
      <alignment vertical="center"/>
    </xf>
    <xf numFmtId="0" fontId="17" fillId="0" borderId="0" xfId="0" applyFont="1"/>
    <xf numFmtId="165" fontId="11" fillId="0" borderId="1" xfId="0" applyNumberFormat="1" applyFont="1" applyBorder="1" applyAlignment="1">
      <alignment horizontal="center" vertical="center" wrapText="1"/>
    </xf>
    <xf numFmtId="0" fontId="5" fillId="5" borderId="2" xfId="0" applyFont="1" applyFill="1" applyBorder="1" applyAlignment="1">
      <alignment horizontal="center" vertical="center" wrapText="1"/>
    </xf>
    <xf numFmtId="0" fontId="6" fillId="0" borderId="0" xfId="0" applyFont="1" applyAlignment="1">
      <alignment vertical="center" wrapText="1"/>
    </xf>
    <xf numFmtId="0" fontId="18" fillId="3" borderId="1" xfId="2" applyFont="1" applyFill="1" applyBorder="1" applyAlignment="1">
      <alignment horizontal="center" vertical="center" wrapText="1"/>
    </xf>
    <xf numFmtId="166" fontId="20" fillId="2" borderId="1" xfId="2" applyNumberFormat="1" applyFont="1" applyFill="1" applyBorder="1" applyAlignment="1">
      <alignment horizontal="center" vertical="center" wrapText="1"/>
    </xf>
    <xf numFmtId="10" fontId="20" fillId="0" borderId="1" xfId="6" applyNumberFormat="1" applyFont="1" applyFill="1" applyBorder="1" applyAlignment="1">
      <alignment horizontal="center" vertical="center" wrapText="1"/>
    </xf>
    <xf numFmtId="167" fontId="7" fillId="0" borderId="0" xfId="0" applyNumberFormat="1" applyFont="1"/>
    <xf numFmtId="0" fontId="14" fillId="0" borderId="1" xfId="0" applyFont="1" applyBorder="1" applyAlignment="1">
      <alignment horizontal="left" wrapText="1"/>
    </xf>
    <xf numFmtId="0" fontId="13" fillId="2" borderId="1" xfId="0" applyFont="1" applyFill="1" applyBorder="1" applyAlignment="1">
      <alignment horizontal="center" vertical="center"/>
    </xf>
    <xf numFmtId="0" fontId="13" fillId="0" borderId="1" xfId="0" applyFont="1" applyBorder="1" applyAlignment="1">
      <alignment vertical="center" wrapText="1"/>
    </xf>
    <xf numFmtId="3" fontId="9" fillId="4" borderId="5" xfId="0" applyNumberFormat="1" applyFont="1" applyFill="1" applyBorder="1" applyAlignment="1">
      <alignment vertical="center"/>
    </xf>
    <xf numFmtId="0" fontId="25" fillId="0" borderId="0" xfId="0" applyFont="1" applyAlignment="1">
      <alignment vertical="center"/>
    </xf>
    <xf numFmtId="3" fontId="13" fillId="5" borderId="1" xfId="0" applyNumberFormat="1" applyFont="1" applyFill="1" applyBorder="1" applyAlignment="1">
      <alignment horizontal="center" vertical="center"/>
    </xf>
    <xf numFmtId="165" fontId="26" fillId="0" borderId="1" xfId="0" applyNumberFormat="1" applyFont="1" applyBorder="1" applyAlignment="1">
      <alignment horizontal="center" vertical="center" wrapText="1"/>
    </xf>
    <xf numFmtId="165" fontId="7" fillId="0" borderId="0" xfId="0" applyNumberFormat="1" applyFont="1"/>
    <xf numFmtId="43" fontId="7" fillId="0" borderId="0" xfId="7" applyFont="1"/>
    <xf numFmtId="168" fontId="7" fillId="0" borderId="0" xfId="7" applyNumberFormat="1" applyFont="1"/>
    <xf numFmtId="168" fontId="19" fillId="0" borderId="0" xfId="7" applyNumberFormat="1" applyFont="1" applyAlignment="1">
      <alignment vertical="center"/>
    </xf>
    <xf numFmtId="165" fontId="2" fillId="0" borderId="1" xfId="0" applyNumberFormat="1" applyFont="1" applyBorder="1" applyAlignment="1">
      <alignment horizontal="center" vertical="center" wrapText="1"/>
    </xf>
    <xf numFmtId="9" fontId="7" fillId="0" borderId="0" xfId="6" applyFont="1"/>
    <xf numFmtId="165" fontId="7" fillId="0" borderId="0" xfId="6" applyNumberFormat="1" applyFont="1"/>
    <xf numFmtId="165" fontId="7" fillId="0" borderId="0" xfId="0" applyNumberFormat="1" applyFont="1" applyAlignment="1">
      <alignment vertical="center" wrapText="1"/>
    </xf>
    <xf numFmtId="165" fontId="4" fillId="0" borderId="1" xfId="1" applyNumberFormat="1" applyFont="1" applyFill="1" applyBorder="1" applyAlignment="1">
      <alignment horizontal="center" vertical="center"/>
    </xf>
    <xf numFmtId="165" fontId="9" fillId="4" borderId="1" xfId="0" applyNumberFormat="1" applyFont="1" applyFill="1" applyBorder="1" applyAlignment="1">
      <alignment horizontal="center" vertical="center"/>
    </xf>
    <xf numFmtId="3" fontId="27" fillId="5" borderId="1" xfId="0" applyNumberFormat="1" applyFont="1" applyFill="1" applyBorder="1" applyAlignment="1">
      <alignment horizontal="center" vertical="center"/>
    </xf>
    <xf numFmtId="0" fontId="5" fillId="5" borderId="12" xfId="0" applyFont="1" applyFill="1" applyBorder="1" applyAlignment="1">
      <alignment horizontal="center" vertical="center" wrapText="1"/>
    </xf>
    <xf numFmtId="0" fontId="18" fillId="3" borderId="4" xfId="2" applyFont="1" applyFill="1" applyBorder="1" applyAlignment="1">
      <alignment horizontal="center" vertical="center" wrapText="1"/>
    </xf>
    <xf numFmtId="0" fontId="12" fillId="4" borderId="1" xfId="0" applyFont="1" applyFill="1" applyBorder="1" applyAlignment="1">
      <alignment horizontal="center" vertical="center" wrapText="1"/>
    </xf>
    <xf numFmtId="0" fontId="2" fillId="0" borderId="0" xfId="0" applyFont="1" applyAlignment="1">
      <alignment vertical="center" wrapText="1"/>
    </xf>
    <xf numFmtId="165" fontId="4" fillId="6" borderId="1" xfId="1" applyNumberFormat="1" applyFont="1" applyFill="1" applyBorder="1" applyAlignment="1">
      <alignment horizontal="center" vertical="center"/>
    </xf>
    <xf numFmtId="165" fontId="4" fillId="7" borderId="1" xfId="1" applyNumberFormat="1" applyFont="1" applyFill="1" applyBorder="1" applyAlignment="1">
      <alignment horizontal="center" vertical="center"/>
    </xf>
    <xf numFmtId="0" fontId="17" fillId="0" borderId="0" xfId="0" applyFont="1" applyAlignment="1">
      <alignment horizontal="left" vertical="justify" wrapText="1"/>
    </xf>
    <xf numFmtId="0" fontId="23" fillId="0" borderId="0" xfId="0" applyFont="1" applyAlignment="1">
      <alignment vertical="center" wrapText="1"/>
    </xf>
    <xf numFmtId="0" fontId="24" fillId="0" borderId="0" xfId="0" applyFont="1" applyAlignment="1">
      <alignment horizontal="left" wrapText="1"/>
    </xf>
    <xf numFmtId="0" fontId="9" fillId="4" borderId="3" xfId="0" applyFont="1" applyFill="1" applyBorder="1" applyAlignment="1">
      <alignment horizontal="center" vertical="center"/>
    </xf>
    <xf numFmtId="0" fontId="9" fillId="4" borderId="6" xfId="0" applyFont="1" applyFill="1" applyBorder="1" applyAlignment="1">
      <alignment horizontal="center" vertical="center"/>
    </xf>
    <xf numFmtId="0" fontId="3" fillId="5" borderId="10" xfId="0" applyFont="1" applyFill="1" applyBorder="1" applyAlignment="1">
      <alignment horizontal="center" vertical="center" wrapText="1"/>
    </xf>
    <xf numFmtId="0" fontId="3" fillId="5" borderId="0" xfId="0" applyFont="1" applyFill="1" applyAlignment="1">
      <alignment horizontal="center" vertical="center" wrapText="1"/>
    </xf>
    <xf numFmtId="0" fontId="4" fillId="0" borderId="3"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3" fillId="4" borderId="3"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5" xfId="0" applyFont="1" applyFill="1" applyBorder="1" applyAlignment="1">
      <alignment horizontal="center" vertical="center"/>
    </xf>
    <xf numFmtId="0" fontId="4" fillId="0" borderId="4" xfId="0" applyFont="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0" xfId="0" applyFont="1" applyFill="1" applyAlignment="1">
      <alignment horizontal="center" vertical="center"/>
    </xf>
    <xf numFmtId="0" fontId="3" fillId="4" borderId="11" xfId="0" applyFont="1" applyFill="1" applyBorder="1" applyAlignment="1">
      <alignment horizontal="center" vertical="center"/>
    </xf>
    <xf numFmtId="0" fontId="3" fillId="4"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3" fillId="4" borderId="9" xfId="0" applyFont="1" applyFill="1" applyBorder="1" applyAlignment="1">
      <alignment horizontal="center" vertical="center"/>
    </xf>
    <xf numFmtId="0" fontId="3" fillId="5" borderId="1" xfId="0" applyFont="1" applyFill="1" applyBorder="1" applyAlignment="1">
      <alignment horizontal="center" vertical="center" wrapText="1"/>
    </xf>
  </cellXfs>
  <cellStyles count="8">
    <cellStyle name="Millares" xfId="7" builtinId="3"/>
    <cellStyle name="Moneda" xfId="1" builtinId="4"/>
    <cellStyle name="Moneda 2" xfId="3" xr:uid="{00000000-0005-0000-0000-000001000000}"/>
    <cellStyle name="Normal" xfId="0" builtinId="0"/>
    <cellStyle name="Normal 2" xfId="4" xr:uid="{00000000-0005-0000-0000-000003000000}"/>
    <cellStyle name="Normal 2 2" xfId="5" xr:uid="{00000000-0005-0000-0000-000004000000}"/>
    <cellStyle name="Normal_HERRAMIENTAS PARA TRANSPORTE" xfId="2" xr:uid="{00000000-0005-0000-0000-000005000000}"/>
    <cellStyle name="Porcentaje" xfId="6"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223811</xdr:colOff>
      <xdr:row>1</xdr:row>
      <xdr:rowOff>124232</xdr:rowOff>
    </xdr:from>
    <xdr:to>
      <xdr:col>2</xdr:col>
      <xdr:colOff>2005288</xdr:colOff>
      <xdr:row>1</xdr:row>
      <xdr:rowOff>533400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4786" y="486182"/>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223811</xdr:colOff>
      <xdr:row>1</xdr:row>
      <xdr:rowOff>124232</xdr:rowOff>
    </xdr:from>
    <xdr:to>
      <xdr:col>2</xdr:col>
      <xdr:colOff>2005288</xdr:colOff>
      <xdr:row>1</xdr:row>
      <xdr:rowOff>533400</xdr:rowOff>
    </xdr:to>
    <xdr:pic>
      <xdr:nvPicPr>
        <xdr:cNvPr id="2" name="Picture 1">
          <a:extLst>
            <a:ext uri="{FF2B5EF4-FFF2-40B4-BE49-F238E27FC236}">
              <a16:creationId xmlns:a16="http://schemas.microsoft.com/office/drawing/2014/main" id="{23A4E138-7CD8-4A2B-8AAD-8242EB5F69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4786" y="486182"/>
          <a:ext cx="2286302"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0"/>
  <sheetViews>
    <sheetView topLeftCell="C3" zoomScaleNormal="100" workbookViewId="0">
      <selection activeCell="AB3" sqref="AB1:AB1048576"/>
    </sheetView>
  </sheetViews>
  <sheetFormatPr baseColWidth="10" defaultColWidth="11.42578125" defaultRowHeight="15" outlineLevelCol="1" x14ac:dyDescent="0.25"/>
  <cols>
    <col min="1" max="1" width="2.7109375" style="10" customWidth="1"/>
    <col min="2" max="2" width="7.5703125" style="13" customWidth="1"/>
    <col min="3" max="3" width="50.42578125" style="13" customWidth="1"/>
    <col min="4" max="4" width="14.85546875" style="13" customWidth="1"/>
    <col min="5" max="5" width="10" style="14" customWidth="1"/>
    <col min="6" max="6" width="2.7109375" style="10" customWidth="1"/>
    <col min="7" max="7" width="14.7109375" style="10" customWidth="1"/>
    <col min="8" max="8" width="2.7109375" style="10" customWidth="1"/>
    <col min="9" max="9" width="14.7109375" style="10" customWidth="1"/>
    <col min="10" max="10" width="2.7109375" style="10" customWidth="1"/>
    <col min="11" max="11" width="14.7109375" style="10" customWidth="1"/>
    <col min="12" max="12" width="2.7109375" style="10" customWidth="1"/>
    <col min="13" max="13" width="14.28515625" style="10" customWidth="1"/>
    <col min="14" max="14" width="2.7109375" style="10" customWidth="1"/>
    <col min="15" max="15" width="14.28515625" style="10" customWidth="1"/>
    <col min="16" max="16" width="2.7109375" style="10" customWidth="1"/>
    <col min="17" max="21" width="11.42578125" style="10" hidden="1" customWidth="1" outlineLevel="1"/>
    <col min="22" max="22" width="2.7109375" style="10" customWidth="1" outlineLevel="1"/>
    <col min="23" max="26" width="17" style="10" customWidth="1"/>
    <col min="27" max="27" width="11.42578125" style="10"/>
    <col min="28" max="28" width="19.85546875" style="10" hidden="1" customWidth="1"/>
    <col min="29" max="16384" width="11.42578125" style="10"/>
  </cols>
  <sheetData>
    <row r="1" spans="1:28" s="6" customFormat="1" ht="28.5" customHeight="1" x14ac:dyDescent="0.25">
      <c r="A1" s="5"/>
      <c r="B1" s="72" t="s">
        <v>0</v>
      </c>
      <c r="C1" s="72"/>
      <c r="D1" s="72"/>
      <c r="E1" s="72"/>
      <c r="F1" s="72"/>
      <c r="G1" s="72"/>
      <c r="H1" s="72"/>
      <c r="I1" s="72"/>
      <c r="J1" s="72"/>
      <c r="K1" s="72"/>
      <c r="L1" s="72"/>
      <c r="M1" s="72"/>
      <c r="N1" s="72"/>
      <c r="O1" s="72"/>
      <c r="P1" s="72"/>
      <c r="Q1" s="72"/>
      <c r="R1" s="72"/>
      <c r="S1" s="72"/>
      <c r="T1" s="72"/>
      <c r="U1" s="72"/>
      <c r="V1" s="72"/>
      <c r="W1" s="72"/>
      <c r="X1" s="72"/>
      <c r="Y1" s="72"/>
      <c r="Z1" s="72"/>
    </row>
    <row r="2" spans="1:28" s="5" customFormat="1" ht="54" customHeight="1" x14ac:dyDescent="0.25">
      <c r="B2" s="73"/>
      <c r="C2" s="73"/>
      <c r="D2" s="74" t="s">
        <v>1</v>
      </c>
      <c r="E2" s="74"/>
      <c r="F2" s="74"/>
      <c r="G2" s="74"/>
      <c r="H2" s="74"/>
      <c r="I2" s="74"/>
      <c r="J2" s="74"/>
      <c r="K2" s="74"/>
      <c r="L2" s="74"/>
      <c r="M2" s="74"/>
      <c r="N2" s="74"/>
      <c r="O2" s="74"/>
      <c r="P2" s="74"/>
      <c r="Q2" s="74"/>
      <c r="R2" s="74"/>
      <c r="S2" s="74"/>
      <c r="T2" s="74"/>
      <c r="U2" s="74"/>
      <c r="V2" s="74"/>
      <c r="W2" s="74"/>
      <c r="X2" s="74"/>
      <c r="Y2" s="74"/>
      <c r="Z2" s="74"/>
    </row>
    <row r="3" spans="1:28" s="5" customFormat="1" ht="32.25" customHeight="1" x14ac:dyDescent="0.25">
      <c r="B3" s="68" t="s">
        <v>2</v>
      </c>
      <c r="C3" s="69"/>
      <c r="D3" s="69"/>
      <c r="E3" s="75"/>
      <c r="F3" s="15"/>
      <c r="G3" s="24" t="s">
        <v>3</v>
      </c>
      <c r="H3" s="16"/>
      <c r="I3" s="24" t="s">
        <v>4</v>
      </c>
      <c r="J3" s="16"/>
      <c r="K3" s="24" t="s">
        <v>5</v>
      </c>
      <c r="L3" s="16"/>
      <c r="M3" s="24" t="s">
        <v>6</v>
      </c>
      <c r="N3" s="16"/>
      <c r="O3" s="24" t="s">
        <v>7</v>
      </c>
      <c r="P3" s="16"/>
      <c r="Q3" s="26" t="s">
        <v>8</v>
      </c>
      <c r="R3" s="26" t="s">
        <v>9</v>
      </c>
      <c r="S3" s="26" t="s">
        <v>10</v>
      </c>
      <c r="T3" s="26" t="s">
        <v>11</v>
      </c>
      <c r="U3" s="26" t="s">
        <v>12</v>
      </c>
      <c r="V3" s="16"/>
      <c r="W3" s="76" t="s">
        <v>13</v>
      </c>
      <c r="X3" s="76"/>
      <c r="Y3" s="76"/>
      <c r="Z3" s="76"/>
    </row>
    <row r="4" spans="1:28" s="1" customFormat="1" ht="49.5" customHeight="1" x14ac:dyDescent="0.25">
      <c r="A4" s="7"/>
      <c r="B4" s="3" t="s">
        <v>14</v>
      </c>
      <c r="C4" s="3" t="s">
        <v>15</v>
      </c>
      <c r="D4" s="3" t="s">
        <v>16</v>
      </c>
      <c r="E4" s="3" t="s">
        <v>17</v>
      </c>
      <c r="F4" s="2"/>
      <c r="G4" s="17" t="s">
        <v>18</v>
      </c>
      <c r="H4" s="16"/>
      <c r="I4" s="17" t="s">
        <v>18</v>
      </c>
      <c r="J4" s="16"/>
      <c r="K4" s="17" t="s">
        <v>18</v>
      </c>
      <c r="L4" s="16"/>
      <c r="M4" s="17" t="s">
        <v>18</v>
      </c>
      <c r="N4" s="16"/>
      <c r="O4" s="17" t="s">
        <v>18</v>
      </c>
      <c r="P4" s="16"/>
      <c r="Q4" s="26" t="s">
        <v>19</v>
      </c>
      <c r="R4" s="26" t="s">
        <v>19</v>
      </c>
      <c r="S4" s="26" t="s">
        <v>19</v>
      </c>
      <c r="T4" s="26" t="s">
        <v>20</v>
      </c>
      <c r="U4" s="26" t="s">
        <v>19</v>
      </c>
      <c r="V4" s="16"/>
      <c r="W4" s="4" t="s">
        <v>18</v>
      </c>
      <c r="X4" s="4" t="s">
        <v>21</v>
      </c>
      <c r="Y4" s="4" t="s">
        <v>22</v>
      </c>
      <c r="Z4" s="4" t="s">
        <v>23</v>
      </c>
      <c r="AA4" s="1" t="s">
        <v>24</v>
      </c>
    </row>
    <row r="5" spans="1:28" s="1" customFormat="1" ht="49.5" customHeight="1" x14ac:dyDescent="0.3">
      <c r="A5" s="7"/>
      <c r="B5" s="8">
        <v>1</v>
      </c>
      <c r="C5" s="30" t="s">
        <v>25</v>
      </c>
      <c r="D5" s="31" t="s">
        <v>26</v>
      </c>
      <c r="E5" s="35">
        <v>5</v>
      </c>
      <c r="G5" s="41">
        <v>1890000</v>
      </c>
      <c r="H5" s="51"/>
      <c r="I5" s="41">
        <v>2350000</v>
      </c>
      <c r="J5" s="51"/>
      <c r="K5" s="41">
        <v>3500000</v>
      </c>
      <c r="L5" s="51"/>
      <c r="M5" s="41">
        <v>2256303</v>
      </c>
      <c r="N5" s="51"/>
      <c r="O5" s="41">
        <v>2501471</v>
      </c>
      <c r="P5" s="2"/>
      <c r="Q5" s="27">
        <f>ROUND(MIN(G5,I5,M5,O5),2)</f>
        <v>1890000</v>
      </c>
      <c r="R5" s="27">
        <f>ROUND(AVERAGE(G5,I5,M5,O5),2)</f>
        <v>2249443.5</v>
      </c>
      <c r="S5" s="27">
        <f>+MAX(G5,I5,K5)</f>
        <v>3500000</v>
      </c>
      <c r="T5" s="28">
        <f>+(S5/Q5)-1</f>
        <v>0.85185185185185186</v>
      </c>
      <c r="U5" s="27">
        <f>+ROUND(AVERAGE(Q5,R5),2)</f>
        <v>2069721.75</v>
      </c>
      <c r="V5" s="2"/>
      <c r="W5" s="45">
        <f>+R5</f>
        <v>2249443.5</v>
      </c>
      <c r="X5" s="45">
        <f>ROUND(W5*19%,2)</f>
        <v>427394.27</v>
      </c>
      <c r="Y5" s="45">
        <f>+X5+W5</f>
        <v>2676837.77</v>
      </c>
      <c r="Z5" s="45">
        <f>+Y5*E5</f>
        <v>13384188.85</v>
      </c>
      <c r="AA5" s="1" t="s">
        <v>24</v>
      </c>
      <c r="AB5" s="44">
        <f>+AVERAGE(G5,I5,M5,O5)*1.19*E5</f>
        <v>13384188.824999999</v>
      </c>
    </row>
    <row r="6" spans="1:28" s="1" customFormat="1" ht="49.5" customHeight="1" x14ac:dyDescent="0.3">
      <c r="A6" s="7"/>
      <c r="B6" s="8">
        <v>2</v>
      </c>
      <c r="C6" s="30" t="s">
        <v>27</v>
      </c>
      <c r="D6" s="31" t="s">
        <v>26</v>
      </c>
      <c r="E6" s="35">
        <v>8</v>
      </c>
      <c r="G6" s="41">
        <v>2930000</v>
      </c>
      <c r="H6" s="51"/>
      <c r="I6" s="41">
        <v>3050000</v>
      </c>
      <c r="J6" s="51"/>
      <c r="K6" s="41">
        <v>4600000</v>
      </c>
      <c r="L6" s="51"/>
      <c r="M6" s="41">
        <v>3138655</v>
      </c>
      <c r="N6" s="51"/>
      <c r="O6" s="41">
        <v>3295588</v>
      </c>
      <c r="P6" s="2"/>
      <c r="Q6" s="27">
        <f>ROUND(MIN(G6,I6,M6,O6),2)</f>
        <v>2930000</v>
      </c>
      <c r="R6" s="27">
        <f>ROUND(AVERAGE(G6,I6,M6,O6),2)</f>
        <v>3103560.75</v>
      </c>
      <c r="S6" s="27">
        <f>+MAX(G6,I6,K6)</f>
        <v>4600000</v>
      </c>
      <c r="T6" s="28">
        <f>+(S6/Q6)-1</f>
        <v>0.56996587030716728</v>
      </c>
      <c r="U6" s="27">
        <f t="shared" ref="U6" si="0">+ROUND(AVERAGE(Q6,R6),2)</f>
        <v>3016780.38</v>
      </c>
      <c r="V6" s="2"/>
      <c r="W6" s="45">
        <f t="shared" ref="W6:W11" si="1">+R6</f>
        <v>3103560.75</v>
      </c>
      <c r="X6" s="45">
        <f t="shared" ref="X6:X11" si="2">ROUND(W6*19%,2)</f>
        <v>589676.54</v>
      </c>
      <c r="Y6" s="45">
        <f t="shared" ref="Y6:Y11" si="3">+X6+W6</f>
        <v>3693237.29</v>
      </c>
      <c r="Z6" s="45">
        <f t="shared" ref="Z6:Z11" si="4">+Y6*E6</f>
        <v>29545898.32</v>
      </c>
      <c r="AB6" s="44">
        <f t="shared" ref="AB6" si="5">+AVERAGE(G6,I6,M6,O6)*1.19*E6</f>
        <v>29545898.34</v>
      </c>
    </row>
    <row r="7" spans="1:28" s="1" customFormat="1" ht="49.5" customHeight="1" x14ac:dyDescent="0.3">
      <c r="A7" s="7"/>
      <c r="B7" s="8">
        <v>3</v>
      </c>
      <c r="C7" s="30" t="s">
        <v>28</v>
      </c>
      <c r="D7" s="31" t="s">
        <v>26</v>
      </c>
      <c r="E7" s="35">
        <v>5</v>
      </c>
      <c r="G7" s="41">
        <v>3970000</v>
      </c>
      <c r="H7" s="51"/>
      <c r="I7" s="41">
        <v>3950000</v>
      </c>
      <c r="J7" s="51"/>
      <c r="K7" s="41">
        <v>6300000</v>
      </c>
      <c r="L7" s="51"/>
      <c r="M7" s="41">
        <v>4147059</v>
      </c>
      <c r="N7" s="51"/>
      <c r="O7" s="41">
        <v>4619118</v>
      </c>
      <c r="P7" s="2"/>
      <c r="Q7" s="27">
        <f>ROUND(MIN(G7,I7,M7),2)</f>
        <v>3950000</v>
      </c>
      <c r="R7" s="27">
        <f>ROUND(AVERAGE(G7,I7,M7),2)</f>
        <v>4022353</v>
      </c>
      <c r="S7" s="27">
        <f t="shared" ref="S7:S11" si="6">+MAX(G7,I7,K7)</f>
        <v>6300000</v>
      </c>
      <c r="T7" s="28">
        <f t="shared" ref="T7:T11" si="7">+(S7/Q7)-1</f>
        <v>0.59493670886075956</v>
      </c>
      <c r="U7" s="27">
        <f t="shared" ref="U7:U11" si="8">+ROUND(AVERAGE(Q7,R7),2)</f>
        <v>3986176.5</v>
      </c>
      <c r="V7" s="2"/>
      <c r="W7" s="45">
        <f t="shared" si="1"/>
        <v>4022353</v>
      </c>
      <c r="X7" s="45">
        <f t="shared" si="2"/>
        <v>764247.07</v>
      </c>
      <c r="Y7" s="45">
        <f t="shared" si="3"/>
        <v>4786600.07</v>
      </c>
      <c r="Z7" s="45">
        <f t="shared" si="4"/>
        <v>23933000.350000001</v>
      </c>
      <c r="AB7" s="44">
        <f>+AVERAGE(G7,I7,M7)*1.19*E7</f>
        <v>23933000.349999998</v>
      </c>
    </row>
    <row r="8" spans="1:28" s="1" customFormat="1" ht="49.5" customHeight="1" x14ac:dyDescent="0.3">
      <c r="A8" s="7"/>
      <c r="B8" s="8">
        <v>4</v>
      </c>
      <c r="C8" s="30" t="s">
        <v>29</v>
      </c>
      <c r="D8" s="31" t="s">
        <v>26</v>
      </c>
      <c r="E8" s="35">
        <v>3</v>
      </c>
      <c r="G8" s="41">
        <v>6180000</v>
      </c>
      <c r="H8" s="51"/>
      <c r="I8" s="41">
        <v>8100000</v>
      </c>
      <c r="J8" s="51"/>
      <c r="K8" s="41">
        <v>9800000</v>
      </c>
      <c r="L8" s="51"/>
      <c r="M8" s="41">
        <v>8054622</v>
      </c>
      <c r="N8" s="51"/>
      <c r="O8" s="41">
        <v>7663235</v>
      </c>
      <c r="P8" s="2"/>
      <c r="Q8" s="27">
        <f>ROUND(MIN(I8,K8,M8,G8,O8),2)</f>
        <v>6180000</v>
      </c>
      <c r="R8" s="27">
        <f>ROUND(AVERAGE(I8,K8,M8,G8,O8),2)</f>
        <v>7959571.4000000004</v>
      </c>
      <c r="S8" s="27">
        <f t="shared" si="6"/>
        <v>9800000</v>
      </c>
      <c r="T8" s="28">
        <f t="shared" si="7"/>
        <v>0.58576051779935279</v>
      </c>
      <c r="U8" s="27">
        <f t="shared" si="8"/>
        <v>7069785.7000000002</v>
      </c>
      <c r="V8" s="2"/>
      <c r="W8" s="45">
        <f t="shared" si="1"/>
        <v>7959571.4000000004</v>
      </c>
      <c r="X8" s="45">
        <f t="shared" si="2"/>
        <v>1512318.57</v>
      </c>
      <c r="Y8" s="45">
        <f t="shared" si="3"/>
        <v>9471889.9700000007</v>
      </c>
      <c r="Z8" s="45">
        <f t="shared" si="4"/>
        <v>28415669.910000004</v>
      </c>
      <c r="AB8" s="44">
        <f>+AVERAGE(G8:O8)*E8*1.19</f>
        <v>28415669.898000002</v>
      </c>
    </row>
    <row r="9" spans="1:28" s="1" customFormat="1" ht="49.5" customHeight="1" x14ac:dyDescent="0.25">
      <c r="A9" s="7"/>
      <c r="B9" s="8">
        <v>5</v>
      </c>
      <c r="C9" s="32" t="s">
        <v>30</v>
      </c>
      <c r="D9" s="31" t="s">
        <v>26</v>
      </c>
      <c r="E9" s="35">
        <v>3</v>
      </c>
      <c r="G9" s="41">
        <v>11200000</v>
      </c>
      <c r="H9" s="51"/>
      <c r="I9" s="41">
        <v>10150000</v>
      </c>
      <c r="J9" s="51"/>
      <c r="K9" s="41">
        <v>13000000</v>
      </c>
      <c r="L9" s="51"/>
      <c r="M9" s="41">
        <v>11584034</v>
      </c>
      <c r="N9" s="51"/>
      <c r="O9" s="41">
        <v>8192647</v>
      </c>
      <c r="P9" s="2"/>
      <c r="Q9" s="27">
        <f t="shared" ref="Q9:Q11" si="9">ROUND(MIN(I9,K9,M9,G9,O9),2)</f>
        <v>8192647</v>
      </c>
      <c r="R9" s="27">
        <f t="shared" ref="R9:R11" si="10">ROUND(AVERAGE(I9,K9,M9,G9,O9),2)</f>
        <v>10825336.199999999</v>
      </c>
      <c r="S9" s="27">
        <f t="shared" si="6"/>
        <v>13000000</v>
      </c>
      <c r="T9" s="28">
        <f t="shared" si="7"/>
        <v>0.58678873873120607</v>
      </c>
      <c r="U9" s="27">
        <f t="shared" si="8"/>
        <v>9508991.5999999996</v>
      </c>
      <c r="V9" s="2"/>
      <c r="W9" s="45">
        <f t="shared" si="1"/>
        <v>10825336.199999999</v>
      </c>
      <c r="X9" s="45">
        <f t="shared" si="2"/>
        <v>2056813.88</v>
      </c>
      <c r="Y9" s="45">
        <f t="shared" si="3"/>
        <v>12882150.079999998</v>
      </c>
      <c r="Z9" s="45">
        <f t="shared" si="4"/>
        <v>38646450.239999995</v>
      </c>
      <c r="AB9" s="44">
        <f>+AVERAGE(G9:O9)*E9*1.19</f>
        <v>38646450.233999997</v>
      </c>
    </row>
    <row r="10" spans="1:28" s="1" customFormat="1" ht="49.5" customHeight="1" x14ac:dyDescent="0.3">
      <c r="A10" s="7"/>
      <c r="B10" s="8">
        <v>6</v>
      </c>
      <c r="C10" s="30" t="s">
        <v>31</v>
      </c>
      <c r="D10" s="31" t="s">
        <v>26</v>
      </c>
      <c r="E10" s="35">
        <v>15</v>
      </c>
      <c r="G10" s="41">
        <v>12500000</v>
      </c>
      <c r="H10" s="51"/>
      <c r="I10" s="41">
        <v>11250000</v>
      </c>
      <c r="J10" s="51"/>
      <c r="K10" s="41">
        <v>13000000</v>
      </c>
      <c r="L10" s="51"/>
      <c r="M10" s="41">
        <v>14483193</v>
      </c>
      <c r="N10" s="51"/>
      <c r="O10" s="41">
        <v>9516176</v>
      </c>
      <c r="P10" s="2"/>
      <c r="Q10" s="27">
        <f>ROUND(MIN(I10,K10,G10,O10),2)</f>
        <v>9516176</v>
      </c>
      <c r="R10" s="27">
        <f>ROUND(AVERAGE(I10,K10,G10,O10),2)</f>
        <v>11566544</v>
      </c>
      <c r="S10" s="27">
        <f t="shared" si="6"/>
        <v>13000000</v>
      </c>
      <c r="T10" s="28">
        <f t="shared" si="7"/>
        <v>0.36609495242626866</v>
      </c>
      <c r="U10" s="27">
        <f t="shared" si="8"/>
        <v>10541360</v>
      </c>
      <c r="V10" s="2"/>
      <c r="W10" s="45">
        <f t="shared" si="1"/>
        <v>11566544</v>
      </c>
      <c r="X10" s="45">
        <f t="shared" si="2"/>
        <v>2197643.36</v>
      </c>
      <c r="Y10" s="45">
        <f t="shared" si="3"/>
        <v>13764187.359999999</v>
      </c>
      <c r="Z10" s="45">
        <f t="shared" si="4"/>
        <v>206462810.39999998</v>
      </c>
      <c r="AB10" s="44">
        <f>+AVERAGE(G10,I10,K10,O10)*E10*1.19</f>
        <v>206462810.39999998</v>
      </c>
    </row>
    <row r="11" spans="1:28" s="1" customFormat="1" ht="49.5" customHeight="1" x14ac:dyDescent="0.3">
      <c r="A11" s="7"/>
      <c r="B11" s="8">
        <v>7</v>
      </c>
      <c r="C11" s="30" t="s">
        <v>32</v>
      </c>
      <c r="D11" s="31" t="s">
        <v>26</v>
      </c>
      <c r="E11" s="35">
        <v>3</v>
      </c>
      <c r="G11" s="41">
        <v>14070000</v>
      </c>
      <c r="H11" s="51"/>
      <c r="I11" s="41">
        <v>9850000</v>
      </c>
      <c r="J11" s="51"/>
      <c r="K11" s="41">
        <v>13000000</v>
      </c>
      <c r="L11" s="51"/>
      <c r="M11" s="41">
        <v>11962185</v>
      </c>
      <c r="N11" s="51"/>
      <c r="O11" s="41">
        <v>8457353</v>
      </c>
      <c r="P11" s="2"/>
      <c r="Q11" s="27">
        <f t="shared" si="9"/>
        <v>8457353</v>
      </c>
      <c r="R11" s="27">
        <f t="shared" si="10"/>
        <v>11467907.6</v>
      </c>
      <c r="S11" s="27">
        <f t="shared" si="6"/>
        <v>14070000</v>
      </c>
      <c r="T11" s="28">
        <f t="shared" si="7"/>
        <v>0.66364109432348406</v>
      </c>
      <c r="U11" s="27">
        <f t="shared" si="8"/>
        <v>9962630.3000000007</v>
      </c>
      <c r="V11" s="2"/>
      <c r="W11" s="45">
        <f t="shared" si="1"/>
        <v>11467907.6</v>
      </c>
      <c r="X11" s="45">
        <f t="shared" si="2"/>
        <v>2178902.44</v>
      </c>
      <c r="Y11" s="45">
        <f t="shared" si="3"/>
        <v>13646810.039999999</v>
      </c>
      <c r="Z11" s="45">
        <f t="shared" si="4"/>
        <v>40940430.119999997</v>
      </c>
      <c r="AB11" s="44">
        <f t="shared" ref="AB11" si="11">+AVERAGE(G11:O11)*E11*1.19</f>
        <v>40940430.131999992</v>
      </c>
    </row>
    <row r="12" spans="1:28" ht="29.25" customHeight="1" x14ac:dyDescent="0.3">
      <c r="A12" s="9"/>
      <c r="B12" s="57" t="s">
        <v>33</v>
      </c>
      <c r="C12" s="58"/>
      <c r="D12" s="58"/>
      <c r="E12" s="33">
        <f>SUM(E5:E11)</f>
        <v>42</v>
      </c>
      <c r="G12" s="43"/>
      <c r="I12" s="43"/>
      <c r="K12" s="37"/>
      <c r="M12" s="37"/>
      <c r="W12" s="29"/>
      <c r="X12" s="29" t="s">
        <v>34</v>
      </c>
      <c r="Y12" s="29"/>
      <c r="Z12" s="46">
        <f>SUM(Z5:Z11)</f>
        <v>381328448.19</v>
      </c>
      <c r="AB12" s="37">
        <f>SUM(AB5:AB11)</f>
        <v>381328448.17899996</v>
      </c>
    </row>
    <row r="13" spans="1:28" ht="16.5" x14ac:dyDescent="0.3">
      <c r="A13" s="9"/>
      <c r="B13" s="11"/>
      <c r="C13" s="11"/>
      <c r="D13" s="11"/>
      <c r="E13" s="12"/>
      <c r="G13" s="42"/>
      <c r="I13" s="42"/>
      <c r="K13" s="37"/>
      <c r="W13" s="9"/>
      <c r="X13" s="9"/>
      <c r="Y13" s="9"/>
      <c r="Z13" s="9"/>
    </row>
    <row r="14" spans="1:28" x14ac:dyDescent="0.25">
      <c r="G14" s="37"/>
      <c r="I14" s="37"/>
      <c r="M14" s="39"/>
      <c r="Z14" s="38"/>
      <c r="AB14" s="29">
        <f>+AB12-Z12</f>
        <v>-1.100003719329834E-2</v>
      </c>
    </row>
    <row r="15" spans="1:28" ht="14.25" hidden="1" x14ac:dyDescent="0.2">
      <c r="B15" s="18" t="s">
        <v>35</v>
      </c>
      <c r="C15" s="18"/>
      <c r="D15" s="19"/>
      <c r="E15" s="19"/>
      <c r="F15" s="19"/>
      <c r="G15" s="19"/>
      <c r="H15" s="19"/>
      <c r="I15" s="19"/>
      <c r="J15" s="19"/>
      <c r="K15" s="19"/>
      <c r="L15" s="19"/>
      <c r="M15" s="40"/>
      <c r="N15" s="19"/>
      <c r="O15" s="19"/>
      <c r="P15" s="19"/>
      <c r="Q15" s="19"/>
      <c r="R15" s="19"/>
      <c r="S15" s="19"/>
      <c r="T15" s="19"/>
      <c r="U15" s="19"/>
      <c r="V15" s="19"/>
      <c r="W15" s="19"/>
    </row>
    <row r="16" spans="1:28" ht="18.75" hidden="1" customHeight="1" x14ac:dyDescent="0.2">
      <c r="B16" s="55" t="s">
        <v>36</v>
      </c>
      <c r="C16" s="55"/>
      <c r="D16" s="55"/>
      <c r="E16" s="55"/>
      <c r="F16" s="55"/>
      <c r="G16" s="55"/>
      <c r="H16" s="55"/>
      <c r="I16" s="55"/>
      <c r="J16" s="55"/>
      <c r="K16" s="55"/>
      <c r="L16" s="25"/>
      <c r="M16" s="25"/>
      <c r="N16" s="25"/>
      <c r="O16" s="25"/>
      <c r="P16" s="25"/>
      <c r="Q16" s="25"/>
      <c r="R16" s="25"/>
      <c r="S16" s="25"/>
      <c r="T16" s="25"/>
      <c r="U16" s="25"/>
      <c r="V16" s="25"/>
      <c r="W16" s="25"/>
      <c r="Z16" s="29">
        <f>+Z12-Z14</f>
        <v>381328448.19</v>
      </c>
    </row>
    <row r="17" spans="2:24" ht="18.75" hidden="1" customHeight="1" x14ac:dyDescent="0.2">
      <c r="B17" s="55" t="s">
        <v>37</v>
      </c>
      <c r="C17" s="55"/>
      <c r="D17" s="55"/>
      <c r="E17" s="55"/>
      <c r="F17" s="55"/>
      <c r="G17" s="55"/>
      <c r="H17" s="55"/>
      <c r="I17" s="55"/>
      <c r="J17" s="55"/>
      <c r="K17" s="55"/>
      <c r="L17" s="25"/>
      <c r="M17" s="25"/>
      <c r="N17" s="25"/>
      <c r="O17" s="25"/>
      <c r="P17" s="25"/>
      <c r="Q17" s="25"/>
      <c r="R17" s="25"/>
      <c r="S17" s="25"/>
      <c r="T17" s="25"/>
      <c r="U17" s="25"/>
      <c r="V17" s="25"/>
      <c r="W17" s="25"/>
    </row>
    <row r="18" spans="2:24" ht="18.75" hidden="1" customHeight="1" x14ac:dyDescent="0.2">
      <c r="B18" s="55" t="s">
        <v>38</v>
      </c>
      <c r="C18" s="55"/>
      <c r="D18" s="55"/>
      <c r="E18" s="55"/>
      <c r="F18" s="55"/>
      <c r="G18" s="55"/>
      <c r="H18" s="55"/>
      <c r="I18" s="55"/>
      <c r="J18" s="55"/>
      <c r="K18" s="55"/>
      <c r="L18" s="25"/>
      <c r="M18" s="25"/>
      <c r="N18" s="25"/>
      <c r="O18" s="25"/>
      <c r="P18" s="25"/>
      <c r="Q18" s="25"/>
      <c r="R18" s="25"/>
      <c r="S18" s="25"/>
      <c r="T18" s="25"/>
      <c r="U18" s="25"/>
      <c r="V18" s="25"/>
      <c r="W18" s="25"/>
    </row>
    <row r="19" spans="2:24" ht="18.75" hidden="1" customHeight="1" x14ac:dyDescent="0.2">
      <c r="B19" s="55" t="s">
        <v>39</v>
      </c>
      <c r="C19" s="55"/>
      <c r="D19" s="55"/>
      <c r="E19" s="55"/>
      <c r="F19" s="55"/>
      <c r="G19" s="55"/>
      <c r="H19" s="55"/>
      <c r="I19" s="55"/>
      <c r="J19" s="55"/>
      <c r="K19" s="55"/>
      <c r="L19" s="25"/>
      <c r="M19" s="25"/>
      <c r="N19" s="25"/>
      <c r="O19" s="25"/>
      <c r="P19" s="25"/>
      <c r="Q19" s="25"/>
      <c r="R19" s="25"/>
      <c r="S19" s="25"/>
      <c r="T19" s="25"/>
      <c r="U19" s="25"/>
      <c r="V19" s="25"/>
      <c r="W19" s="25"/>
    </row>
    <row r="20" spans="2:24" ht="30" hidden="1" customHeight="1" x14ac:dyDescent="0.2">
      <c r="B20" s="55" t="s">
        <v>40</v>
      </c>
      <c r="C20" s="55"/>
      <c r="D20" s="55"/>
      <c r="E20" s="55"/>
      <c r="F20" s="55"/>
      <c r="G20" s="55"/>
      <c r="H20" s="55"/>
      <c r="I20" s="55"/>
      <c r="J20" s="55"/>
      <c r="K20" s="55"/>
      <c r="L20" s="25"/>
      <c r="M20" s="25"/>
      <c r="N20" s="25"/>
      <c r="O20" s="25"/>
      <c r="P20" s="25"/>
      <c r="Q20" s="25"/>
      <c r="R20" s="25"/>
      <c r="S20" s="25"/>
      <c r="T20" s="25"/>
      <c r="U20" s="25"/>
      <c r="V20" s="25"/>
      <c r="W20" s="25"/>
      <c r="X20" s="25"/>
    </row>
    <row r="21" spans="2:24" ht="19.5" hidden="1" customHeight="1" x14ac:dyDescent="0.25">
      <c r="B21" s="56" t="s">
        <v>41</v>
      </c>
      <c r="C21" s="56"/>
      <c r="D21" s="56"/>
      <c r="E21" s="56"/>
      <c r="F21" s="34"/>
      <c r="G21" s="34"/>
      <c r="H21" s="34"/>
      <c r="I21" s="34"/>
      <c r="J21" s="34"/>
      <c r="K21" s="34"/>
      <c r="L21" s="19"/>
      <c r="M21" s="19"/>
      <c r="N21" s="19"/>
      <c r="O21" s="19"/>
      <c r="P21" s="19"/>
      <c r="Q21" s="19"/>
      <c r="R21" s="19"/>
      <c r="S21" s="19"/>
      <c r="T21" s="19"/>
      <c r="U21" s="19"/>
      <c r="V21" s="19"/>
      <c r="W21" s="19"/>
    </row>
    <row r="22" spans="2:24" hidden="1" x14ac:dyDescent="0.25">
      <c r="B22" s="54" t="s">
        <v>42</v>
      </c>
      <c r="C22" s="54"/>
      <c r="D22" s="20"/>
      <c r="E22" s="20"/>
      <c r="F22" s="19"/>
      <c r="G22" s="19"/>
      <c r="H22" s="19"/>
      <c r="I22" s="19"/>
      <c r="J22" s="19"/>
      <c r="K22" s="19"/>
      <c r="L22" s="19"/>
      <c r="M22" s="19"/>
      <c r="N22" s="19"/>
      <c r="O22" s="19"/>
      <c r="P22" s="19"/>
      <c r="Q22" s="19"/>
      <c r="R22" s="19"/>
      <c r="S22" s="19"/>
      <c r="T22" s="19"/>
      <c r="U22" s="19"/>
      <c r="V22" s="19"/>
      <c r="W22" s="19"/>
    </row>
    <row r="23" spans="2:24" x14ac:dyDescent="0.25">
      <c r="B23" s="16"/>
      <c r="C23" s="16"/>
      <c r="D23" s="16"/>
      <c r="E23" s="16"/>
      <c r="F23" s="21"/>
      <c r="G23" s="21"/>
      <c r="H23" s="21"/>
      <c r="I23" s="21"/>
      <c r="J23" s="21"/>
      <c r="K23" s="21"/>
      <c r="L23" s="21"/>
      <c r="M23" s="21"/>
      <c r="N23" s="21"/>
      <c r="O23" s="21"/>
      <c r="P23" s="21"/>
      <c r="Q23" s="21"/>
      <c r="R23" s="21"/>
      <c r="S23" s="21"/>
      <c r="T23" s="21"/>
      <c r="U23" s="21"/>
      <c r="V23" s="21"/>
      <c r="W23" s="21"/>
    </row>
    <row r="24" spans="2:24" x14ac:dyDescent="0.25">
      <c r="B24" s="16"/>
      <c r="C24" s="16"/>
      <c r="D24" s="16"/>
      <c r="E24" s="16"/>
      <c r="F24" s="21"/>
      <c r="G24" s="21"/>
      <c r="H24" s="21"/>
      <c r="I24" s="21"/>
      <c r="J24" s="21"/>
      <c r="K24" s="21"/>
      <c r="L24" s="21"/>
      <c r="M24" s="21"/>
      <c r="N24" s="21"/>
      <c r="O24" s="21"/>
      <c r="P24" s="21"/>
      <c r="Q24" s="21"/>
      <c r="R24" s="21"/>
      <c r="S24" s="21"/>
      <c r="T24" s="21"/>
      <c r="U24" s="21"/>
      <c r="V24" s="21"/>
      <c r="W24" s="21"/>
    </row>
    <row r="25" spans="2:24" x14ac:dyDescent="0.25">
      <c r="B25" s="16"/>
      <c r="C25" s="16"/>
      <c r="D25" s="16"/>
      <c r="E25" s="16"/>
      <c r="F25" s="21"/>
      <c r="G25" s="21"/>
      <c r="H25" s="21"/>
      <c r="I25" s="21"/>
      <c r="J25" s="21"/>
      <c r="K25" s="21"/>
      <c r="L25" s="21"/>
      <c r="M25" s="21"/>
      <c r="N25" s="21"/>
      <c r="O25" s="21"/>
      <c r="P25" s="21"/>
      <c r="Q25" s="21"/>
      <c r="R25" s="21"/>
      <c r="S25" s="21"/>
      <c r="T25" s="21"/>
      <c r="U25" s="21"/>
      <c r="V25" s="21"/>
      <c r="W25" s="21"/>
    </row>
    <row r="26" spans="2:24" x14ac:dyDescent="0.25">
      <c r="B26" s="16"/>
      <c r="C26" s="16"/>
      <c r="D26" s="16"/>
      <c r="E26" s="16"/>
      <c r="F26" s="21"/>
      <c r="G26" s="21"/>
      <c r="H26" s="21"/>
      <c r="I26" s="21"/>
      <c r="J26" s="21"/>
      <c r="K26" s="21"/>
      <c r="L26" s="21"/>
      <c r="M26" s="21"/>
      <c r="N26" s="21"/>
      <c r="O26" s="21"/>
      <c r="P26" s="21"/>
      <c r="Q26" s="21"/>
      <c r="R26" s="21"/>
      <c r="S26" s="21"/>
      <c r="T26" s="21"/>
      <c r="U26" s="21"/>
      <c r="V26" s="21"/>
      <c r="W26" s="21"/>
    </row>
    <row r="27" spans="2:24" x14ac:dyDescent="0.25">
      <c r="B27" s="16"/>
      <c r="C27" s="16"/>
      <c r="D27" s="16"/>
      <c r="E27" s="16"/>
      <c r="F27" s="21"/>
      <c r="G27" s="21"/>
      <c r="H27" s="21"/>
      <c r="I27" s="21"/>
      <c r="J27" s="21"/>
      <c r="K27" s="21"/>
      <c r="L27" s="21"/>
      <c r="M27" s="21"/>
      <c r="N27" s="21"/>
      <c r="O27" s="21"/>
      <c r="P27" s="21"/>
      <c r="Q27" s="21"/>
      <c r="R27" s="21"/>
      <c r="S27" s="21"/>
      <c r="T27" s="21"/>
      <c r="U27" s="21"/>
      <c r="V27" s="21"/>
      <c r="W27" s="21"/>
    </row>
    <row r="28" spans="2:24" x14ac:dyDescent="0.25">
      <c r="B28" s="22"/>
      <c r="C28" s="22"/>
      <c r="D28" s="16"/>
      <c r="E28" s="16"/>
      <c r="F28" s="21"/>
      <c r="G28" s="21"/>
      <c r="H28" s="21"/>
      <c r="I28" s="21"/>
      <c r="J28" s="21"/>
      <c r="K28" s="21"/>
      <c r="L28" s="21"/>
      <c r="M28" s="21"/>
      <c r="N28" s="21"/>
      <c r="O28" s="21"/>
      <c r="P28" s="21"/>
      <c r="Q28" s="21"/>
      <c r="R28" s="21"/>
      <c r="S28" s="21"/>
      <c r="T28" s="21"/>
      <c r="U28" s="21"/>
      <c r="V28" s="21"/>
      <c r="W28" s="21"/>
    </row>
    <row r="29" spans="2:24" x14ac:dyDescent="0.25">
      <c r="B29" s="22"/>
      <c r="C29" s="22"/>
      <c r="D29" s="16"/>
      <c r="E29" s="16"/>
      <c r="F29" s="21"/>
      <c r="G29" s="21"/>
      <c r="H29" s="21"/>
      <c r="I29" s="21"/>
      <c r="J29" s="21"/>
      <c r="K29" s="21"/>
      <c r="L29" s="21"/>
      <c r="M29" s="21"/>
      <c r="N29" s="21"/>
      <c r="O29" s="21"/>
      <c r="P29" s="21"/>
      <c r="Q29" s="21"/>
      <c r="R29" s="21"/>
      <c r="S29" s="21"/>
      <c r="T29" s="21"/>
      <c r="U29" s="21"/>
      <c r="V29" s="21"/>
      <c r="W29" s="21"/>
    </row>
    <row r="30" spans="2:24" x14ac:dyDescent="0.25">
      <c r="E30" s="13"/>
      <c r="F30" s="13"/>
      <c r="G30" s="14"/>
      <c r="I30" s="14"/>
    </row>
  </sheetData>
  <sheetProtection algorithmName="SHA-512" hashValue="m0f5mk4pss7MwZsD6FgVkqq7vbEhCejAxX73l9SV2gvXN6rkXESqnW6ip9/ha2PyO+sayg7GKG/ePq5FOY8PIA==" saltValue="kSmNQoF5hvu54Vwf0qogyg==" spinCount="100000" sheet="1" objects="1" scenarios="1" selectLockedCells="1" selectUnlockedCells="1"/>
  <mergeCells count="14">
    <mergeCell ref="B18:K18"/>
    <mergeCell ref="B19:K19"/>
    <mergeCell ref="B20:K20"/>
    <mergeCell ref="B22:C22"/>
    <mergeCell ref="B1:Z1"/>
    <mergeCell ref="B2:C2"/>
    <mergeCell ref="D2:Z2"/>
    <mergeCell ref="B3:E3"/>
    <mergeCell ref="W3:Z3"/>
    <mergeCell ref="D21:E21"/>
    <mergeCell ref="B21:C21"/>
    <mergeCell ref="B16:K16"/>
    <mergeCell ref="B17:K17"/>
    <mergeCell ref="B12:D12"/>
  </mergeCells>
  <pageMargins left="0.7" right="0.7" top="0.75" bottom="0.75" header="0.3" footer="0.3"/>
  <pageSetup paperSize="5" scale="50"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EC684-4FCC-4412-8C91-78764EF94100}">
  <dimension ref="A1:AB30"/>
  <sheetViews>
    <sheetView tabSelected="1" zoomScaleNormal="100" workbookViewId="0">
      <selection activeCell="AF4" sqref="AF4"/>
    </sheetView>
  </sheetViews>
  <sheetFormatPr baseColWidth="10" defaultColWidth="11.42578125" defaultRowHeight="15" outlineLevelCol="1" x14ac:dyDescent="0.25"/>
  <cols>
    <col min="1" max="1" width="2.7109375" style="10" customWidth="1"/>
    <col min="2" max="2" width="7.5703125" style="13" customWidth="1"/>
    <col min="3" max="3" width="50.42578125" style="13" customWidth="1"/>
    <col min="4" max="4" width="14.85546875" style="13" customWidth="1"/>
    <col min="5" max="5" width="10" style="14" customWidth="1"/>
    <col min="6" max="6" width="9.42578125" style="10" customWidth="1"/>
    <col min="7" max="7" width="14.7109375" style="10" hidden="1" customWidth="1"/>
    <col min="8" max="8" width="2.7109375" style="10" hidden="1" customWidth="1"/>
    <col min="9" max="9" width="14.7109375" style="10" hidden="1" customWidth="1"/>
    <col min="10" max="10" width="2.7109375" style="10" hidden="1" customWidth="1"/>
    <col min="11" max="11" width="14.7109375" style="10" hidden="1" customWidth="1"/>
    <col min="12" max="12" width="2.7109375" style="10" hidden="1" customWidth="1"/>
    <col min="13" max="13" width="14.28515625" style="10" hidden="1" customWidth="1"/>
    <col min="14" max="14" width="2.7109375" style="10" hidden="1" customWidth="1"/>
    <col min="15" max="15" width="14.28515625" style="10" hidden="1" customWidth="1"/>
    <col min="16" max="16" width="2.7109375" style="10" customWidth="1"/>
    <col min="17" max="21" width="11.42578125" style="10" hidden="1" customWidth="1" outlineLevel="1"/>
    <col min="22" max="22" width="2.7109375" style="10" customWidth="1" outlineLevel="1"/>
    <col min="23" max="26" width="17" style="10" customWidth="1"/>
    <col min="27" max="27" width="19.85546875" style="10" customWidth="1"/>
    <col min="28" max="28" width="19.85546875" style="10" hidden="1" customWidth="1"/>
    <col min="29" max="16384" width="11.42578125" style="10"/>
  </cols>
  <sheetData>
    <row r="1" spans="1:28" s="6" customFormat="1" ht="28.5" customHeight="1" x14ac:dyDescent="0.25">
      <c r="A1" s="5"/>
      <c r="B1" s="64" t="s">
        <v>0</v>
      </c>
      <c r="C1" s="65"/>
      <c r="D1" s="65"/>
      <c r="E1" s="65"/>
      <c r="F1" s="65"/>
      <c r="G1" s="65"/>
      <c r="H1" s="65"/>
      <c r="I1" s="65"/>
      <c r="J1" s="65"/>
      <c r="K1" s="65"/>
      <c r="L1" s="65"/>
      <c r="M1" s="65"/>
      <c r="N1" s="65"/>
      <c r="O1" s="65"/>
      <c r="P1" s="65"/>
      <c r="Q1" s="65"/>
      <c r="R1" s="65"/>
      <c r="S1" s="65"/>
      <c r="T1" s="65"/>
      <c r="U1" s="65"/>
      <c r="V1" s="65"/>
      <c r="W1" s="65"/>
      <c r="X1" s="65"/>
      <c r="Y1" s="65"/>
      <c r="Z1" s="65"/>
      <c r="AA1" s="66"/>
    </row>
    <row r="2" spans="1:28" s="5" customFormat="1" ht="54" customHeight="1" x14ac:dyDescent="0.25">
      <c r="B2" s="67"/>
      <c r="C2" s="67"/>
      <c r="D2" s="61" t="s">
        <v>1</v>
      </c>
      <c r="E2" s="62"/>
      <c r="F2" s="62"/>
      <c r="G2" s="62"/>
      <c r="H2" s="62"/>
      <c r="I2" s="62"/>
      <c r="J2" s="62"/>
      <c r="K2" s="62"/>
      <c r="L2" s="62"/>
      <c r="M2" s="62"/>
      <c r="N2" s="62"/>
      <c r="O2" s="62"/>
      <c r="P2" s="62"/>
      <c r="Q2" s="62"/>
      <c r="R2" s="62"/>
      <c r="S2" s="62"/>
      <c r="T2" s="62"/>
      <c r="U2" s="62"/>
      <c r="V2" s="62"/>
      <c r="W2" s="62"/>
      <c r="X2" s="62"/>
      <c r="Y2" s="62"/>
      <c r="Z2" s="62"/>
      <c r="AA2" s="63"/>
    </row>
    <row r="3" spans="1:28" s="5" customFormat="1" ht="32.25" customHeight="1" x14ac:dyDescent="0.25">
      <c r="B3" s="68" t="s">
        <v>2</v>
      </c>
      <c r="C3" s="69"/>
      <c r="D3" s="70"/>
      <c r="E3" s="71"/>
      <c r="F3" s="15"/>
      <c r="G3" s="48" t="s">
        <v>3</v>
      </c>
      <c r="H3" s="16"/>
      <c r="I3" s="48" t="s">
        <v>4</v>
      </c>
      <c r="J3" s="16"/>
      <c r="K3" s="48" t="s">
        <v>5</v>
      </c>
      <c r="L3" s="16"/>
      <c r="M3" s="48" t="s">
        <v>6</v>
      </c>
      <c r="N3" s="16"/>
      <c r="O3" s="48" t="s">
        <v>7</v>
      </c>
      <c r="P3" s="16"/>
      <c r="Q3" s="49" t="s">
        <v>8</v>
      </c>
      <c r="R3" s="49" t="s">
        <v>9</v>
      </c>
      <c r="S3" s="49" t="s">
        <v>10</v>
      </c>
      <c r="T3" s="49" t="s">
        <v>11</v>
      </c>
      <c r="U3" s="49" t="s">
        <v>12</v>
      </c>
      <c r="V3" s="16"/>
      <c r="W3" s="59" t="s">
        <v>13</v>
      </c>
      <c r="X3" s="60"/>
      <c r="Y3" s="60"/>
      <c r="Z3" s="60"/>
      <c r="AA3" s="60"/>
    </row>
    <row r="4" spans="1:28" s="1" customFormat="1" ht="49.5" customHeight="1" x14ac:dyDescent="0.25">
      <c r="A4" s="7"/>
      <c r="B4" s="3" t="s">
        <v>14</v>
      </c>
      <c r="C4" s="3" t="s">
        <v>15</v>
      </c>
      <c r="D4" s="3" t="s">
        <v>16</v>
      </c>
      <c r="E4" s="3" t="s">
        <v>43</v>
      </c>
      <c r="F4" s="3" t="s">
        <v>44</v>
      </c>
      <c r="G4" s="17" t="s">
        <v>18</v>
      </c>
      <c r="H4" s="16"/>
      <c r="I4" s="17" t="s">
        <v>18</v>
      </c>
      <c r="J4" s="16"/>
      <c r="K4" s="17" t="s">
        <v>18</v>
      </c>
      <c r="L4" s="16"/>
      <c r="M4" s="17" t="s">
        <v>18</v>
      </c>
      <c r="N4" s="16"/>
      <c r="O4" s="17" t="s">
        <v>18</v>
      </c>
      <c r="P4" s="16"/>
      <c r="Q4" s="26" t="s">
        <v>19</v>
      </c>
      <c r="R4" s="26" t="s">
        <v>19</v>
      </c>
      <c r="S4" s="26" t="s">
        <v>19</v>
      </c>
      <c r="T4" s="26" t="s">
        <v>20</v>
      </c>
      <c r="U4" s="26" t="s">
        <v>19</v>
      </c>
      <c r="V4" s="16"/>
      <c r="W4" s="50" t="s">
        <v>18</v>
      </c>
      <c r="X4" s="50" t="s">
        <v>21</v>
      </c>
      <c r="Y4" s="50" t="s">
        <v>22</v>
      </c>
      <c r="Z4" s="50" t="s">
        <v>45</v>
      </c>
      <c r="AA4" s="50" t="s">
        <v>46</v>
      </c>
    </row>
    <row r="5" spans="1:28" s="1" customFormat="1" ht="49.5" customHeight="1" x14ac:dyDescent="0.3">
      <c r="A5" s="7"/>
      <c r="B5" s="8">
        <v>1</v>
      </c>
      <c r="C5" s="30" t="s">
        <v>25</v>
      </c>
      <c r="D5" s="31" t="s">
        <v>26</v>
      </c>
      <c r="E5" s="35">
        <v>5</v>
      </c>
      <c r="F5" s="47">
        <v>3</v>
      </c>
      <c r="G5" s="23">
        <v>1890000</v>
      </c>
      <c r="H5" s="2"/>
      <c r="I5" s="23">
        <v>2350000</v>
      </c>
      <c r="J5" s="2"/>
      <c r="K5" s="36">
        <v>3500000</v>
      </c>
      <c r="L5" s="2"/>
      <c r="M5" s="23">
        <v>2256303</v>
      </c>
      <c r="N5" s="2"/>
      <c r="O5" s="23">
        <v>2501471</v>
      </c>
      <c r="P5" s="2"/>
      <c r="Q5" s="27">
        <f>ROUND(MIN(G5,I5,M5,O5),2)</f>
        <v>1890000</v>
      </c>
      <c r="R5" s="27">
        <f>ROUND(AVERAGE(G5,I5,M5,O5),2)</f>
        <v>2249443.5</v>
      </c>
      <c r="S5" s="27">
        <f>+MAX(G5,I5,K5)</f>
        <v>3500000</v>
      </c>
      <c r="T5" s="28">
        <f>+(S5/Q5)-1</f>
        <v>0.85185185185185186</v>
      </c>
      <c r="U5" s="27">
        <f>+ROUND(AVERAGE(Q5,R5),2)</f>
        <v>2069721.75</v>
      </c>
      <c r="V5" s="2"/>
      <c r="W5" s="45">
        <f>+R5</f>
        <v>2249443.5</v>
      </c>
      <c r="X5" s="45">
        <f>ROUND(W5*19%,2)</f>
        <v>427394.27</v>
      </c>
      <c r="Y5" s="45">
        <f>+X5+W5</f>
        <v>2676837.77</v>
      </c>
      <c r="Z5" s="52">
        <f>+Y5*E5</f>
        <v>13384188.85</v>
      </c>
      <c r="AA5" s="53">
        <f>+Y5*F5</f>
        <v>8030513.3100000005</v>
      </c>
      <c r="AB5" s="44">
        <f>+AVERAGE(G5,I5,M5,O5)*1.19*E5</f>
        <v>13384188.824999999</v>
      </c>
    </row>
    <row r="6" spans="1:28" s="1" customFormat="1" ht="49.5" customHeight="1" x14ac:dyDescent="0.3">
      <c r="A6" s="7"/>
      <c r="B6" s="8">
        <v>2</v>
      </c>
      <c r="C6" s="30" t="s">
        <v>27</v>
      </c>
      <c r="D6" s="31" t="s">
        <v>26</v>
      </c>
      <c r="E6" s="35">
        <v>8</v>
      </c>
      <c r="F6" s="47">
        <v>3</v>
      </c>
      <c r="G6" s="23">
        <v>2930000</v>
      </c>
      <c r="H6" s="2"/>
      <c r="I6" s="23">
        <v>3050000</v>
      </c>
      <c r="J6" s="2"/>
      <c r="K6" s="36">
        <v>4600000</v>
      </c>
      <c r="L6" s="2"/>
      <c r="M6" s="23">
        <v>3138655</v>
      </c>
      <c r="N6" s="2"/>
      <c r="O6" s="23">
        <v>3295588</v>
      </c>
      <c r="P6" s="2"/>
      <c r="Q6" s="27">
        <f>ROUND(MIN(G6,I6,M6,O6),2)</f>
        <v>2930000</v>
      </c>
      <c r="R6" s="27">
        <f>ROUND(AVERAGE(G6,I6,M6,O6),2)</f>
        <v>3103560.75</v>
      </c>
      <c r="S6" s="27">
        <f>+MAX(G6,I6,K6)</f>
        <v>4600000</v>
      </c>
      <c r="T6" s="28">
        <f>+(S6/Q6)-1</f>
        <v>0.56996587030716728</v>
      </c>
      <c r="U6" s="27">
        <f t="shared" ref="U6:U11" si="0">+ROUND(AVERAGE(Q6,R6),2)</f>
        <v>3016780.38</v>
      </c>
      <c r="V6" s="2"/>
      <c r="W6" s="45">
        <f t="shared" ref="W6:W11" si="1">+R6</f>
        <v>3103560.75</v>
      </c>
      <c r="X6" s="45">
        <f t="shared" ref="X6:X11" si="2">ROUND(W6*19%,2)</f>
        <v>589676.54</v>
      </c>
      <c r="Y6" s="45">
        <f t="shared" ref="Y6:Y11" si="3">+X6+W6</f>
        <v>3693237.29</v>
      </c>
      <c r="Z6" s="52">
        <f t="shared" ref="Z6:Z11" si="4">+Y6*E6</f>
        <v>29545898.32</v>
      </c>
      <c r="AA6" s="53">
        <f t="shared" ref="AA6:AA11" si="5">+Y6*F6</f>
        <v>11079711.870000001</v>
      </c>
      <c r="AB6" s="44">
        <f t="shared" ref="AB6" si="6">+AVERAGE(G6,I6,M6,O6)*1.19*E6</f>
        <v>29545898.34</v>
      </c>
    </row>
    <row r="7" spans="1:28" s="1" customFormat="1" ht="49.5" customHeight="1" x14ac:dyDescent="0.3">
      <c r="A7" s="7"/>
      <c r="B7" s="8">
        <v>3</v>
      </c>
      <c r="C7" s="30" t="s">
        <v>28</v>
      </c>
      <c r="D7" s="31" t="s">
        <v>26</v>
      </c>
      <c r="E7" s="35">
        <v>5</v>
      </c>
      <c r="F7" s="47">
        <v>1</v>
      </c>
      <c r="G7" s="23">
        <v>3970000</v>
      </c>
      <c r="H7" s="2"/>
      <c r="I7" s="23">
        <v>3950000</v>
      </c>
      <c r="J7" s="2"/>
      <c r="K7" s="36">
        <v>6300000</v>
      </c>
      <c r="L7" s="2"/>
      <c r="M7" s="23">
        <v>4147059</v>
      </c>
      <c r="N7" s="2"/>
      <c r="O7" s="36">
        <v>4619118</v>
      </c>
      <c r="P7" s="2"/>
      <c r="Q7" s="27">
        <f>ROUND(MIN(G7,I7,M7),2)</f>
        <v>3950000</v>
      </c>
      <c r="R7" s="27">
        <f>ROUND(AVERAGE(G7,I7,M7),2)</f>
        <v>4022353</v>
      </c>
      <c r="S7" s="27">
        <f t="shared" ref="S7:S11" si="7">+MAX(G7,I7,K7)</f>
        <v>6300000</v>
      </c>
      <c r="T7" s="28">
        <f t="shared" ref="T7:T11" si="8">+(S7/Q7)-1</f>
        <v>0.59493670886075956</v>
      </c>
      <c r="U7" s="27">
        <f t="shared" si="0"/>
        <v>3986176.5</v>
      </c>
      <c r="V7" s="2"/>
      <c r="W7" s="45">
        <f t="shared" si="1"/>
        <v>4022353</v>
      </c>
      <c r="X7" s="45">
        <f t="shared" si="2"/>
        <v>764247.07</v>
      </c>
      <c r="Y7" s="45">
        <f t="shared" si="3"/>
        <v>4786600.07</v>
      </c>
      <c r="Z7" s="52">
        <f t="shared" si="4"/>
        <v>23933000.350000001</v>
      </c>
      <c r="AA7" s="53">
        <f t="shared" si="5"/>
        <v>4786600.07</v>
      </c>
      <c r="AB7" s="44">
        <f>+AVERAGE(G7,I7,M7)*1.19*E7</f>
        <v>23933000.349999998</v>
      </c>
    </row>
    <row r="8" spans="1:28" s="1" customFormat="1" ht="49.5" customHeight="1" x14ac:dyDescent="0.3">
      <c r="A8" s="7"/>
      <c r="B8" s="8">
        <v>4</v>
      </c>
      <c r="C8" s="30" t="s">
        <v>29</v>
      </c>
      <c r="D8" s="31" t="s">
        <v>26</v>
      </c>
      <c r="E8" s="35">
        <v>3</v>
      </c>
      <c r="F8" s="47">
        <v>1</v>
      </c>
      <c r="G8" s="41">
        <v>6180000</v>
      </c>
      <c r="H8" s="2"/>
      <c r="I8" s="23">
        <v>8100000</v>
      </c>
      <c r="J8" s="2"/>
      <c r="K8" s="23">
        <v>9800000</v>
      </c>
      <c r="L8" s="2"/>
      <c r="M8" s="23">
        <v>8054622</v>
      </c>
      <c r="N8" s="2"/>
      <c r="O8" s="23">
        <v>7663235</v>
      </c>
      <c r="P8" s="2"/>
      <c r="Q8" s="27">
        <f>ROUND(MIN(I8,K8,M8,G8,O8),2)</f>
        <v>6180000</v>
      </c>
      <c r="R8" s="27">
        <f>ROUND(AVERAGE(I8,K8,M8,G8,O8),2)</f>
        <v>7959571.4000000004</v>
      </c>
      <c r="S8" s="27">
        <f t="shared" si="7"/>
        <v>9800000</v>
      </c>
      <c r="T8" s="28">
        <f t="shared" si="8"/>
        <v>0.58576051779935279</v>
      </c>
      <c r="U8" s="27">
        <f t="shared" si="0"/>
        <v>7069785.7000000002</v>
      </c>
      <c r="V8" s="2"/>
      <c r="W8" s="45">
        <f t="shared" si="1"/>
        <v>7959571.4000000004</v>
      </c>
      <c r="X8" s="45">
        <f t="shared" si="2"/>
        <v>1512318.57</v>
      </c>
      <c r="Y8" s="45">
        <f t="shared" si="3"/>
        <v>9471889.9700000007</v>
      </c>
      <c r="Z8" s="52">
        <f t="shared" si="4"/>
        <v>28415669.910000004</v>
      </c>
      <c r="AA8" s="53">
        <f t="shared" si="5"/>
        <v>9471889.9700000007</v>
      </c>
      <c r="AB8" s="44">
        <f>+AVERAGE(G8:O8)*E8*1.19</f>
        <v>28415669.898000002</v>
      </c>
    </row>
    <row r="9" spans="1:28" s="1" customFormat="1" ht="49.5" customHeight="1" x14ac:dyDescent="0.25">
      <c r="A9" s="7"/>
      <c r="B9" s="8">
        <v>5</v>
      </c>
      <c r="C9" s="32" t="s">
        <v>30</v>
      </c>
      <c r="D9" s="31" t="s">
        <v>26</v>
      </c>
      <c r="E9" s="35">
        <v>3</v>
      </c>
      <c r="F9" s="47">
        <v>1</v>
      </c>
      <c r="G9" s="23">
        <v>11200000</v>
      </c>
      <c r="H9" s="2"/>
      <c r="I9" s="23">
        <v>10150000</v>
      </c>
      <c r="J9" s="2"/>
      <c r="K9" s="41">
        <v>13000000</v>
      </c>
      <c r="L9" s="2"/>
      <c r="M9" s="23">
        <v>11584034</v>
      </c>
      <c r="N9" s="2"/>
      <c r="O9" s="23">
        <v>8192647</v>
      </c>
      <c r="P9" s="2"/>
      <c r="Q9" s="27">
        <f t="shared" ref="Q9:Q11" si="9">ROUND(MIN(I9,K9,M9,G9,O9),2)</f>
        <v>8192647</v>
      </c>
      <c r="R9" s="27">
        <f t="shared" ref="R9:R11" si="10">ROUND(AVERAGE(I9,K9,M9,G9,O9),2)</f>
        <v>10825336.199999999</v>
      </c>
      <c r="S9" s="27">
        <f t="shared" si="7"/>
        <v>13000000</v>
      </c>
      <c r="T9" s="28">
        <f t="shared" si="8"/>
        <v>0.58678873873120607</v>
      </c>
      <c r="U9" s="27">
        <f t="shared" si="0"/>
        <v>9508991.5999999996</v>
      </c>
      <c r="V9" s="2"/>
      <c r="W9" s="45">
        <f t="shared" si="1"/>
        <v>10825336.199999999</v>
      </c>
      <c r="X9" s="45">
        <f t="shared" si="2"/>
        <v>2056813.88</v>
      </c>
      <c r="Y9" s="45">
        <f t="shared" si="3"/>
        <v>12882150.079999998</v>
      </c>
      <c r="Z9" s="52">
        <f t="shared" si="4"/>
        <v>38646450.239999995</v>
      </c>
      <c r="AA9" s="53">
        <f t="shared" si="5"/>
        <v>12882150.079999998</v>
      </c>
      <c r="AB9" s="44">
        <f>+AVERAGE(G9:O9)*E9*1.19</f>
        <v>38646450.233999997</v>
      </c>
    </row>
    <row r="10" spans="1:28" s="1" customFormat="1" ht="49.5" customHeight="1" x14ac:dyDescent="0.3">
      <c r="A10" s="7"/>
      <c r="B10" s="8">
        <v>6</v>
      </c>
      <c r="C10" s="30" t="s">
        <v>31</v>
      </c>
      <c r="D10" s="31" t="s">
        <v>26</v>
      </c>
      <c r="E10" s="35">
        <v>15</v>
      </c>
      <c r="F10" s="47">
        <v>6</v>
      </c>
      <c r="G10" s="23">
        <v>12500000</v>
      </c>
      <c r="H10" s="2"/>
      <c r="I10" s="23">
        <v>11250000</v>
      </c>
      <c r="J10" s="2"/>
      <c r="K10" s="23">
        <v>13000000</v>
      </c>
      <c r="L10" s="2"/>
      <c r="M10" s="36">
        <v>14483193</v>
      </c>
      <c r="N10" s="2"/>
      <c r="O10" s="23">
        <v>9516176</v>
      </c>
      <c r="P10" s="2"/>
      <c r="Q10" s="27">
        <f>ROUND(MIN(I10,K10,G10,O10),2)</f>
        <v>9516176</v>
      </c>
      <c r="R10" s="27">
        <f>ROUND(AVERAGE(I10,K10,G10,O10),2)</f>
        <v>11566544</v>
      </c>
      <c r="S10" s="27">
        <f t="shared" si="7"/>
        <v>13000000</v>
      </c>
      <c r="T10" s="28">
        <f t="shared" si="8"/>
        <v>0.36609495242626866</v>
      </c>
      <c r="U10" s="27">
        <f t="shared" si="0"/>
        <v>10541360</v>
      </c>
      <c r="V10" s="2"/>
      <c r="W10" s="45">
        <f t="shared" si="1"/>
        <v>11566544</v>
      </c>
      <c r="X10" s="45">
        <f t="shared" si="2"/>
        <v>2197643.36</v>
      </c>
      <c r="Y10" s="45">
        <f t="shared" si="3"/>
        <v>13764187.359999999</v>
      </c>
      <c r="Z10" s="52">
        <f t="shared" si="4"/>
        <v>206462810.39999998</v>
      </c>
      <c r="AA10" s="53">
        <f t="shared" si="5"/>
        <v>82585124.159999996</v>
      </c>
      <c r="AB10" s="44">
        <f>+AVERAGE(G10,I10,K10,O10)*E10*1.19</f>
        <v>206462810.39999998</v>
      </c>
    </row>
    <row r="11" spans="1:28" s="1" customFormat="1" ht="49.5" customHeight="1" x14ac:dyDescent="0.3">
      <c r="A11" s="7"/>
      <c r="B11" s="8">
        <v>7</v>
      </c>
      <c r="C11" s="30" t="s">
        <v>32</v>
      </c>
      <c r="D11" s="31" t="s">
        <v>26</v>
      </c>
      <c r="E11" s="35">
        <v>3</v>
      </c>
      <c r="F11" s="47">
        <v>1</v>
      </c>
      <c r="G11" s="23">
        <v>14070000</v>
      </c>
      <c r="H11" s="2"/>
      <c r="I11" s="23">
        <v>9850000</v>
      </c>
      <c r="J11" s="2"/>
      <c r="K11" s="23">
        <v>13000000</v>
      </c>
      <c r="L11" s="2"/>
      <c r="M11" s="23">
        <v>11962185</v>
      </c>
      <c r="N11" s="2"/>
      <c r="O11" s="23">
        <v>8457353</v>
      </c>
      <c r="P11" s="2"/>
      <c r="Q11" s="27">
        <f t="shared" si="9"/>
        <v>8457353</v>
      </c>
      <c r="R11" s="27">
        <f t="shared" si="10"/>
        <v>11467907.6</v>
      </c>
      <c r="S11" s="27">
        <f t="shared" si="7"/>
        <v>14070000</v>
      </c>
      <c r="T11" s="28">
        <f t="shared" si="8"/>
        <v>0.66364109432348406</v>
      </c>
      <c r="U11" s="27">
        <f t="shared" si="0"/>
        <v>9962630.3000000007</v>
      </c>
      <c r="V11" s="2"/>
      <c r="W11" s="45">
        <f t="shared" si="1"/>
        <v>11467907.6</v>
      </c>
      <c r="X11" s="45">
        <f t="shared" si="2"/>
        <v>2178902.44</v>
      </c>
      <c r="Y11" s="45">
        <f t="shared" si="3"/>
        <v>13646810.039999999</v>
      </c>
      <c r="Z11" s="52">
        <f t="shared" si="4"/>
        <v>40940430.119999997</v>
      </c>
      <c r="AA11" s="53">
        <f t="shared" si="5"/>
        <v>13646810.039999999</v>
      </c>
      <c r="AB11" s="44">
        <f t="shared" ref="AB11" si="11">+AVERAGE(G11:O11)*E11*1.19</f>
        <v>40940430.131999992</v>
      </c>
    </row>
    <row r="12" spans="1:28" ht="29.25" customHeight="1" x14ac:dyDescent="0.3">
      <c r="A12" s="9"/>
      <c r="B12" s="57" t="s">
        <v>33</v>
      </c>
      <c r="C12" s="58"/>
      <c r="D12" s="58"/>
      <c r="E12" s="33">
        <f>SUM(E5:E11)</f>
        <v>42</v>
      </c>
      <c r="F12" s="33">
        <f>SUM(F5:F11)</f>
        <v>16</v>
      </c>
      <c r="G12" s="43"/>
      <c r="I12" s="43"/>
      <c r="K12" s="37"/>
      <c r="M12" s="37"/>
      <c r="W12" s="29"/>
      <c r="X12" s="29" t="s">
        <v>34</v>
      </c>
      <c r="Y12" s="29"/>
      <c r="Z12" s="46">
        <f>SUM(Z5:Z11)</f>
        <v>381328448.19</v>
      </c>
      <c r="AA12" s="46">
        <f t="shared" ref="AA12:AB12" si="12">SUM(AA5:AA11)</f>
        <v>142482799.5</v>
      </c>
      <c r="AB12" s="46">
        <f t="shared" si="12"/>
        <v>381328448.17899996</v>
      </c>
    </row>
    <row r="13" spans="1:28" ht="16.5" x14ac:dyDescent="0.3">
      <c r="A13" s="9"/>
      <c r="B13" s="11"/>
      <c r="C13" s="11"/>
      <c r="D13" s="11"/>
      <c r="E13" s="12"/>
      <c r="G13" s="42"/>
      <c r="I13" s="42"/>
      <c r="K13" s="37"/>
      <c r="W13" s="9"/>
      <c r="X13" s="9"/>
      <c r="Y13" s="9"/>
      <c r="Z13" s="9"/>
    </row>
    <row r="14" spans="1:28" x14ac:dyDescent="0.25">
      <c r="G14" s="37"/>
      <c r="I14" s="37"/>
      <c r="M14" s="39"/>
      <c r="Z14" s="38"/>
      <c r="AA14" s="10">
        <v>142879000</v>
      </c>
      <c r="AB14" s="29">
        <f>+AB12-Z12</f>
        <v>-1.100003719329834E-2</v>
      </c>
    </row>
    <row r="15" spans="1:28" ht="14.25" hidden="1" x14ac:dyDescent="0.2">
      <c r="B15" s="18" t="s">
        <v>35</v>
      </c>
      <c r="C15" s="18"/>
      <c r="D15" s="19"/>
      <c r="E15" s="19"/>
      <c r="F15" s="19"/>
      <c r="G15" s="19"/>
      <c r="H15" s="19"/>
      <c r="I15" s="19"/>
      <c r="J15" s="19"/>
      <c r="K15" s="19"/>
      <c r="L15" s="19"/>
      <c r="M15" s="40"/>
      <c r="N15" s="19"/>
      <c r="O15" s="19"/>
      <c r="P15" s="19"/>
      <c r="Q15" s="19"/>
      <c r="R15" s="19"/>
      <c r="S15" s="19"/>
      <c r="T15" s="19"/>
      <c r="U15" s="19"/>
      <c r="V15" s="19"/>
      <c r="W15" s="19"/>
    </row>
    <row r="16" spans="1:28" ht="18.75" hidden="1" customHeight="1" x14ac:dyDescent="0.2">
      <c r="B16" s="55" t="s">
        <v>36</v>
      </c>
      <c r="C16" s="55"/>
      <c r="D16" s="55"/>
      <c r="E16" s="55"/>
      <c r="F16" s="55"/>
      <c r="G16" s="55"/>
      <c r="H16" s="55"/>
      <c r="I16" s="55"/>
      <c r="J16" s="55"/>
      <c r="K16" s="55"/>
      <c r="L16" s="25"/>
      <c r="M16" s="25"/>
      <c r="N16" s="25"/>
      <c r="O16" s="25"/>
      <c r="P16" s="25"/>
      <c r="Q16" s="25"/>
      <c r="R16" s="25"/>
      <c r="S16" s="25"/>
      <c r="T16" s="25"/>
      <c r="U16" s="25"/>
      <c r="V16" s="25"/>
      <c r="W16" s="25"/>
      <c r="Z16" s="29">
        <f>+Z12-Z14</f>
        <v>381328448.19</v>
      </c>
    </row>
    <row r="17" spans="2:27" ht="18.75" hidden="1" customHeight="1" x14ac:dyDescent="0.2">
      <c r="B17" s="55" t="s">
        <v>37</v>
      </c>
      <c r="C17" s="55"/>
      <c r="D17" s="55"/>
      <c r="E17" s="55"/>
      <c r="F17" s="55"/>
      <c r="G17" s="55"/>
      <c r="H17" s="55"/>
      <c r="I17" s="55"/>
      <c r="J17" s="55"/>
      <c r="K17" s="55"/>
      <c r="L17" s="25"/>
      <c r="M17" s="25"/>
      <c r="N17" s="25"/>
      <c r="O17" s="25"/>
      <c r="P17" s="25"/>
      <c r="Q17" s="25"/>
      <c r="R17" s="25"/>
      <c r="S17" s="25"/>
      <c r="T17" s="25"/>
      <c r="U17" s="25"/>
      <c r="V17" s="25"/>
      <c r="W17" s="25"/>
    </row>
    <row r="18" spans="2:27" ht="18.75" hidden="1" customHeight="1" x14ac:dyDescent="0.2">
      <c r="B18" s="55" t="s">
        <v>38</v>
      </c>
      <c r="C18" s="55"/>
      <c r="D18" s="55"/>
      <c r="E18" s="55"/>
      <c r="F18" s="55"/>
      <c r="G18" s="55"/>
      <c r="H18" s="55"/>
      <c r="I18" s="55"/>
      <c r="J18" s="55"/>
      <c r="K18" s="55"/>
      <c r="L18" s="25"/>
      <c r="M18" s="25"/>
      <c r="N18" s="25"/>
      <c r="O18" s="25"/>
      <c r="P18" s="25"/>
      <c r="Q18" s="25"/>
      <c r="R18" s="25"/>
      <c r="S18" s="25"/>
      <c r="T18" s="25"/>
      <c r="U18" s="25"/>
      <c r="V18" s="25"/>
      <c r="W18" s="25"/>
    </row>
    <row r="19" spans="2:27" ht="18.75" hidden="1" customHeight="1" x14ac:dyDescent="0.2">
      <c r="B19" s="55" t="s">
        <v>39</v>
      </c>
      <c r="C19" s="55"/>
      <c r="D19" s="55"/>
      <c r="E19" s="55"/>
      <c r="F19" s="55"/>
      <c r="G19" s="55"/>
      <c r="H19" s="55"/>
      <c r="I19" s="55"/>
      <c r="J19" s="55"/>
      <c r="K19" s="55"/>
      <c r="L19" s="25"/>
      <c r="M19" s="25"/>
      <c r="N19" s="25"/>
      <c r="O19" s="25"/>
      <c r="P19" s="25"/>
      <c r="Q19" s="25"/>
      <c r="R19" s="25"/>
      <c r="S19" s="25"/>
      <c r="T19" s="25"/>
      <c r="U19" s="25"/>
      <c r="V19" s="25"/>
      <c r="W19" s="25"/>
    </row>
    <row r="20" spans="2:27" ht="30" hidden="1" customHeight="1" x14ac:dyDescent="0.2">
      <c r="B20" s="55" t="s">
        <v>40</v>
      </c>
      <c r="C20" s="55"/>
      <c r="D20" s="55"/>
      <c r="E20" s="55"/>
      <c r="F20" s="55"/>
      <c r="G20" s="55"/>
      <c r="H20" s="55"/>
      <c r="I20" s="55"/>
      <c r="J20" s="55"/>
      <c r="K20" s="55"/>
      <c r="L20" s="25"/>
      <c r="M20" s="25"/>
      <c r="N20" s="25"/>
      <c r="O20" s="25"/>
      <c r="P20" s="25"/>
      <c r="Q20" s="25"/>
      <c r="R20" s="25"/>
      <c r="S20" s="25"/>
      <c r="T20" s="25"/>
      <c r="U20" s="25"/>
      <c r="V20" s="25"/>
      <c r="W20" s="25"/>
      <c r="X20" s="25"/>
    </row>
    <row r="21" spans="2:27" ht="19.5" hidden="1" customHeight="1" x14ac:dyDescent="0.25">
      <c r="B21" s="56" t="s">
        <v>41</v>
      </c>
      <c r="C21" s="56"/>
      <c r="D21" s="56"/>
      <c r="E21" s="56"/>
      <c r="F21" s="34"/>
      <c r="G21" s="34"/>
      <c r="H21" s="34"/>
      <c r="I21" s="34"/>
      <c r="J21" s="34"/>
      <c r="K21" s="34"/>
      <c r="L21" s="19"/>
      <c r="M21" s="19"/>
      <c r="N21" s="19"/>
      <c r="O21" s="19"/>
      <c r="P21" s="19"/>
      <c r="Q21" s="19"/>
      <c r="R21" s="19"/>
      <c r="S21" s="19"/>
      <c r="T21" s="19"/>
      <c r="U21" s="19"/>
      <c r="V21" s="19"/>
      <c r="W21" s="19"/>
    </row>
    <row r="22" spans="2:27" hidden="1" x14ac:dyDescent="0.25">
      <c r="B22" s="54" t="s">
        <v>42</v>
      </c>
      <c r="C22" s="54"/>
      <c r="D22" s="20"/>
      <c r="E22" s="20"/>
      <c r="F22" s="19"/>
      <c r="G22" s="19"/>
      <c r="H22" s="19"/>
      <c r="I22" s="19"/>
      <c r="J22" s="19"/>
      <c r="K22" s="19"/>
      <c r="L22" s="19"/>
      <c r="M22" s="19"/>
      <c r="N22" s="19"/>
      <c r="O22" s="19"/>
      <c r="P22" s="19"/>
      <c r="Q22" s="19"/>
      <c r="R22" s="19"/>
      <c r="S22" s="19"/>
      <c r="T22" s="19"/>
      <c r="U22" s="19"/>
      <c r="V22" s="19"/>
      <c r="W22" s="19"/>
    </row>
    <row r="23" spans="2:27" x14ac:dyDescent="0.25">
      <c r="B23" s="16"/>
      <c r="C23" s="16"/>
      <c r="D23" s="16"/>
      <c r="E23" s="16"/>
      <c r="F23" s="21"/>
      <c r="G23" s="21"/>
      <c r="H23" s="21"/>
      <c r="I23" s="21"/>
      <c r="J23" s="21"/>
      <c r="K23" s="21"/>
      <c r="L23" s="21"/>
      <c r="M23" s="21"/>
      <c r="N23" s="21"/>
      <c r="O23" s="21"/>
      <c r="P23" s="21"/>
      <c r="Q23" s="21"/>
      <c r="R23" s="21"/>
      <c r="S23" s="21"/>
      <c r="T23" s="21"/>
      <c r="U23" s="21"/>
      <c r="V23" s="21"/>
      <c r="W23" s="21"/>
      <c r="AA23" s="37">
        <f>+AA12-AA14</f>
        <v>-396200.5</v>
      </c>
    </row>
    <row r="24" spans="2:27" x14ac:dyDescent="0.25">
      <c r="B24" s="16"/>
      <c r="C24" s="16"/>
      <c r="D24" s="16"/>
      <c r="E24" s="16"/>
      <c r="F24" s="21"/>
      <c r="G24" s="21"/>
      <c r="H24" s="21"/>
      <c r="I24" s="21"/>
      <c r="J24" s="21"/>
      <c r="K24" s="21"/>
      <c r="L24" s="21"/>
      <c r="M24" s="21"/>
      <c r="N24" s="21"/>
      <c r="O24" s="21"/>
      <c r="P24" s="21"/>
      <c r="Q24" s="21"/>
      <c r="R24" s="21"/>
      <c r="S24" s="21"/>
      <c r="T24" s="21"/>
      <c r="U24" s="21"/>
      <c r="V24" s="21"/>
      <c r="W24" s="21"/>
    </row>
    <row r="25" spans="2:27" x14ac:dyDescent="0.25">
      <c r="B25" s="16"/>
      <c r="C25" s="16"/>
      <c r="D25" s="16"/>
      <c r="E25" s="16"/>
      <c r="F25" s="21"/>
      <c r="G25" s="21"/>
      <c r="H25" s="21"/>
      <c r="I25" s="21"/>
      <c r="J25" s="21"/>
      <c r="K25" s="21"/>
      <c r="L25" s="21"/>
      <c r="M25" s="21"/>
      <c r="N25" s="21"/>
      <c r="O25" s="21"/>
      <c r="P25" s="21"/>
      <c r="Q25" s="21"/>
      <c r="R25" s="21"/>
      <c r="S25" s="21"/>
      <c r="T25" s="21"/>
      <c r="U25" s="21"/>
      <c r="V25" s="21"/>
      <c r="W25" s="21"/>
    </row>
    <row r="26" spans="2:27" x14ac:dyDescent="0.25">
      <c r="B26" s="16"/>
      <c r="C26" s="16"/>
      <c r="D26" s="16"/>
      <c r="E26" s="16"/>
      <c r="F26" s="21"/>
      <c r="G26" s="21"/>
      <c r="H26" s="21"/>
      <c r="I26" s="21"/>
      <c r="J26" s="21"/>
      <c r="K26" s="21"/>
      <c r="L26" s="21"/>
      <c r="M26" s="21"/>
      <c r="N26" s="21"/>
      <c r="O26" s="21"/>
      <c r="P26" s="21"/>
      <c r="Q26" s="21"/>
      <c r="R26" s="21"/>
      <c r="S26" s="21"/>
      <c r="T26" s="21"/>
      <c r="U26" s="21"/>
      <c r="V26" s="21"/>
      <c r="W26" s="21"/>
    </row>
    <row r="27" spans="2:27" x14ac:dyDescent="0.25">
      <c r="B27" s="16"/>
      <c r="C27" s="16"/>
      <c r="D27" s="16"/>
      <c r="E27" s="16"/>
      <c r="F27" s="21"/>
      <c r="G27" s="21"/>
      <c r="H27" s="21"/>
      <c r="I27" s="21"/>
      <c r="J27" s="21"/>
      <c r="K27" s="21"/>
      <c r="L27" s="21"/>
      <c r="M27" s="21"/>
      <c r="N27" s="21"/>
      <c r="O27" s="21"/>
      <c r="P27" s="21"/>
      <c r="Q27" s="21"/>
      <c r="R27" s="21"/>
      <c r="S27" s="21"/>
      <c r="T27" s="21"/>
      <c r="U27" s="21"/>
      <c r="V27" s="21"/>
      <c r="W27" s="21"/>
    </row>
    <row r="28" spans="2:27" x14ac:dyDescent="0.25">
      <c r="B28" s="22"/>
      <c r="C28" s="22"/>
      <c r="D28" s="16"/>
      <c r="E28" s="16"/>
      <c r="F28" s="21"/>
      <c r="G28" s="21"/>
      <c r="H28" s="21"/>
      <c r="I28" s="21"/>
      <c r="J28" s="21"/>
      <c r="K28" s="21"/>
      <c r="L28" s="21"/>
      <c r="M28" s="21"/>
      <c r="N28" s="21"/>
      <c r="O28" s="21"/>
      <c r="P28" s="21"/>
      <c r="Q28" s="21"/>
      <c r="R28" s="21"/>
      <c r="S28" s="21"/>
      <c r="T28" s="21"/>
      <c r="U28" s="21"/>
      <c r="V28" s="21"/>
      <c r="W28" s="21"/>
    </row>
    <row r="29" spans="2:27" x14ac:dyDescent="0.25">
      <c r="B29" s="22"/>
      <c r="C29" s="22"/>
      <c r="D29" s="16"/>
      <c r="E29" s="16"/>
      <c r="F29" s="21"/>
      <c r="G29" s="21"/>
      <c r="H29" s="21"/>
      <c r="I29" s="21"/>
      <c r="J29" s="21"/>
      <c r="K29" s="21"/>
      <c r="L29" s="21"/>
      <c r="M29" s="21"/>
      <c r="N29" s="21"/>
      <c r="O29" s="21"/>
      <c r="P29" s="21"/>
      <c r="Q29" s="21"/>
      <c r="R29" s="21"/>
      <c r="S29" s="21"/>
      <c r="T29" s="21"/>
      <c r="U29" s="21"/>
      <c r="V29" s="21"/>
      <c r="W29" s="21"/>
    </row>
    <row r="30" spans="2:27" x14ac:dyDescent="0.25">
      <c r="E30" s="13"/>
      <c r="F30" s="13"/>
      <c r="G30" s="14"/>
      <c r="I30" s="14"/>
    </row>
  </sheetData>
  <sheetProtection algorithmName="SHA-512" hashValue="t6Ev/HlPSXCoD2GggmcqSPEVcVyHp7qJjbeW6VPCRA62vzgHyiypZP8vIcfMLVVe3BYnhqWYS87IaDHgRIQaLQ==" saltValue="g8eDobuB/QZOHOdgbYlOQA==" spinCount="100000" sheet="1" objects="1" scenarios="1"/>
  <mergeCells count="14">
    <mergeCell ref="B12:D12"/>
    <mergeCell ref="W3:AA3"/>
    <mergeCell ref="D2:AA2"/>
    <mergeCell ref="B1:AA1"/>
    <mergeCell ref="B2:C2"/>
    <mergeCell ref="B3:E3"/>
    <mergeCell ref="B22:C22"/>
    <mergeCell ref="B16:K16"/>
    <mergeCell ref="B17:K17"/>
    <mergeCell ref="B18:K18"/>
    <mergeCell ref="B19:K19"/>
    <mergeCell ref="B20:K20"/>
    <mergeCell ref="B21:C21"/>
    <mergeCell ref="D21:E21"/>
  </mergeCells>
  <pageMargins left="0.7" right="0.7" top="0.75" bottom="0.75" header="0.3" footer="0.3"/>
  <pageSetup paperSize="5" scale="50" orientation="landscape" horizontalDpi="4294967293" verticalDpi="300"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1 - COTIZACIONES</vt:lpstr>
      <vt:lpstr>ANEXO 2- PROY COSTOS</vt:lpstr>
      <vt:lpstr>'ANEXO 1 - COTIZACIONES'!Área_de_impresión</vt:lpstr>
      <vt:lpstr>'ANEXO 2- PROY COSTOS'!Área_de_impresión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Edith Santamaria Rodriguez</dc:creator>
  <cp:keywords/>
  <dc:description/>
  <cp:lastModifiedBy>Eliana Maria Rodriguez Urbina</cp:lastModifiedBy>
  <cp:revision/>
  <dcterms:created xsi:type="dcterms:W3CDTF">2017-01-13T15:55:25Z</dcterms:created>
  <dcterms:modified xsi:type="dcterms:W3CDTF">2026-09-15T20:39:11Z</dcterms:modified>
  <cp:category/>
  <cp:contentStatus/>
</cp:coreProperties>
</file>