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gobiernobogota-my.sharepoint.com/personal/paolaa_ardila_gobiernobogota_gov_co/Documents/Martires/FORMULACION SEGURIDAD Y ESPACIO PUBLICO  METAS 2026/2722-2720 SEGURIDAD Y ESPACIO PUBLICO/DOCUMENTOS FINALES AJUSTADOS/"/>
    </mc:Choice>
  </mc:AlternateContent>
  <xr:revisionPtr revIDLastSave="1" documentId="13_ncr:1_{AC86227D-0002-7B43-8BA2-C2CA2B3F36A8}" xr6:coauthVersionLast="47" xr6:coauthVersionMax="47" xr10:uidLastSave="{4880D10F-B60F-4C8E-BE74-5946971EF080}"/>
  <bookViews>
    <workbookView xWindow="-120" yWindow="-120" windowWidth="20730" windowHeight="11040" xr2:uid="{87679DC8-069E-4AAE-92F2-3BB557C27820}"/>
  </bookViews>
  <sheets>
    <sheet name="FORMATO ESTUDIO DE MERCADO" sheetId="1" r:id="rId1"/>
  </sheets>
  <externalReferences>
    <externalReference r:id="rId2"/>
    <externalReference r:id="rId3"/>
    <externalReference r:id="rId4"/>
  </externalReferences>
  <definedNames>
    <definedName name="_xlnm._FilterDatabase" localSheetId="0" hidden="1">'FORMATO ESTUDIO DE MERCADO'!$A$12:$X$98</definedName>
    <definedName name="AA">'[1]FDLM-IPMC-008-2025'!$R$1</definedName>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[2]LISTAS!$B$5:$B$10</definedName>
    <definedName name="ESTADODOS">[2]LISTAS!$B$6:$B$10</definedName>
    <definedName name="ETAPA">#REF!</definedName>
    <definedName name="FGKJHLKHKJÑ">#REF!</definedName>
    <definedName name="GGGGGGGGGGGGG">#REF!</definedName>
    <definedName name="IED">#REF!</definedName>
    <definedName name="INDICADOR">[3]listas!$S$216:$S$275</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72" i="1" l="1"/>
  <c r="U13" i="1" l="1"/>
  <c r="V75" i="1" l="1"/>
  <c r="V76" i="1"/>
  <c r="V77" i="1"/>
  <c r="V78" i="1"/>
  <c r="V79" i="1"/>
  <c r="V80" i="1"/>
  <c r="V81" i="1"/>
  <c r="V82" i="1"/>
  <c r="V83" i="1"/>
  <c r="V84" i="1"/>
  <c r="V85" i="1"/>
  <c r="V86" i="1"/>
  <c r="V87" i="1"/>
  <c r="V88" i="1"/>
  <c r="V89" i="1"/>
  <c r="V90" i="1"/>
  <c r="V91" i="1"/>
  <c r="V92" i="1"/>
  <c r="V93" i="1"/>
  <c r="V94" i="1"/>
  <c r="V95" i="1"/>
  <c r="V96" i="1"/>
  <c r="V97" i="1"/>
  <c r="M54" i="1" l="1"/>
  <c r="U15" i="1"/>
  <c r="U69" i="1"/>
  <c r="O69" i="1"/>
  <c r="M69" i="1"/>
  <c r="U67" i="1"/>
  <c r="U66" i="1"/>
  <c r="U65" i="1"/>
  <c r="T65" i="1"/>
  <c r="Q65" i="1"/>
  <c r="O65" i="1"/>
  <c r="M65" i="1"/>
  <c r="T64" i="1"/>
  <c r="U64" i="1"/>
  <c r="V64" i="1" s="1"/>
  <c r="U63" i="1"/>
  <c r="T63" i="1"/>
  <c r="V63" i="1" s="1"/>
  <c r="U60" i="1"/>
  <c r="U61" i="1"/>
  <c r="U59" i="1"/>
  <c r="U58" i="1"/>
  <c r="U56" i="1"/>
  <c r="U54" i="1"/>
  <c r="O54" i="1"/>
  <c r="U55" i="1"/>
  <c r="U49" i="1"/>
  <c r="U43" i="1"/>
  <c r="T43" i="1"/>
  <c r="V43" i="1" s="1"/>
  <c r="T49" i="1"/>
  <c r="V49" i="1" s="1"/>
  <c r="U48" i="1"/>
  <c r="Q48" i="1"/>
  <c r="O48" i="1"/>
  <c r="M48" i="1"/>
  <c r="U42" i="1"/>
  <c r="U38" i="1"/>
  <c r="W48" i="1" l="1"/>
  <c r="V65" i="1"/>
  <c r="W65" i="1"/>
  <c r="V48" i="1"/>
  <c r="M42" i="1"/>
  <c r="M33" i="1"/>
  <c r="M31" i="1" l="1"/>
  <c r="O33" i="1"/>
  <c r="M38" i="1"/>
  <c r="O38" i="1"/>
  <c r="O31" i="1"/>
  <c r="O29" i="1"/>
  <c r="U33" i="1"/>
  <c r="U32" i="1"/>
  <c r="T32" i="1"/>
  <c r="Q32" i="1"/>
  <c r="O32" i="1"/>
  <c r="M32" i="1"/>
  <c r="U31" i="1"/>
  <c r="U29" i="1"/>
  <c r="M29" i="1"/>
  <c r="Q29" i="1"/>
  <c r="T29" i="1"/>
  <c r="U28" i="1"/>
  <c r="U23" i="1"/>
  <c r="U20" i="1"/>
  <c r="U19" i="1"/>
  <c r="U18" i="1"/>
  <c r="U68" i="1"/>
  <c r="U57" i="1"/>
  <c r="U35" i="1"/>
  <c r="U34" i="1"/>
  <c r="U17" i="1"/>
  <c r="U14" i="1"/>
  <c r="U16" i="1"/>
  <c r="U21" i="1"/>
  <c r="U22" i="1"/>
  <c r="U24" i="1"/>
  <c r="U25" i="1"/>
  <c r="U26" i="1"/>
  <c r="U27" i="1"/>
  <c r="U30" i="1"/>
  <c r="U36" i="1"/>
  <c r="U37" i="1"/>
  <c r="U39" i="1"/>
  <c r="U40" i="1"/>
  <c r="U41" i="1"/>
  <c r="U44" i="1"/>
  <c r="U45" i="1"/>
  <c r="U46" i="1"/>
  <c r="U47" i="1"/>
  <c r="U50" i="1"/>
  <c r="U51" i="1"/>
  <c r="U52" i="1"/>
  <c r="U53" i="1"/>
  <c r="U62" i="1"/>
  <c r="U70" i="1"/>
  <c r="U98" i="1" l="1"/>
  <c r="V29" i="1"/>
  <c r="V32" i="1"/>
  <c r="W29" i="1"/>
  <c r="W32" i="1"/>
  <c r="T13" i="1" l="1"/>
  <c r="T21" i="1"/>
  <c r="T44" i="1"/>
  <c r="T50" i="1"/>
  <c r="T62" i="1"/>
  <c r="T52" i="1"/>
  <c r="M51" i="1"/>
  <c r="T51" i="1"/>
  <c r="T46" i="1"/>
  <c r="T45" i="1"/>
  <c r="T40" i="1"/>
  <c r="T39" i="1"/>
  <c r="T26" i="1"/>
  <c r="Q18" i="1"/>
  <c r="V18" i="1" s="1"/>
  <c r="Q54" i="1"/>
  <c r="V54" i="1" s="1"/>
  <c r="Q42" i="1"/>
  <c r="Q38" i="1"/>
  <c r="Q33" i="1"/>
  <c r="V33" i="1" s="1"/>
  <c r="Q31" i="1"/>
  <c r="V31" i="1" s="1"/>
  <c r="Q28" i="1"/>
  <c r="Q23" i="1"/>
  <c r="Q20" i="1"/>
  <c r="Q19" i="1"/>
  <c r="O55" i="1"/>
  <c r="O49" i="1"/>
  <c r="O43" i="1"/>
  <c r="O42" i="1"/>
  <c r="O39" i="1"/>
  <c r="O34" i="1"/>
  <c r="O28" i="1"/>
  <c r="O24" i="1"/>
  <c r="O23" i="1"/>
  <c r="O21" i="1"/>
  <c r="O20" i="1"/>
  <c r="O19" i="1"/>
  <c r="O18" i="1"/>
  <c r="M28" i="1"/>
  <c r="M23" i="1"/>
  <c r="M20" i="1"/>
  <c r="M19" i="1"/>
  <c r="M18" i="1"/>
  <c r="V28" i="1" l="1"/>
  <c r="V23" i="1"/>
  <c r="W23" i="1"/>
  <c r="W28" i="1"/>
  <c r="W18" i="1"/>
  <c r="W19" i="1"/>
  <c r="W20" i="1"/>
  <c r="W54" i="1"/>
  <c r="W31" i="1"/>
  <c r="W33" i="1"/>
  <c r="V38" i="1"/>
  <c r="W38" i="1"/>
  <c r="X38" i="1" s="1"/>
  <c r="V42" i="1"/>
  <c r="W42" i="1"/>
  <c r="V19" i="1"/>
  <c r="V20" i="1"/>
  <c r="T36" i="1"/>
  <c r="T37" i="1"/>
  <c r="T41" i="1"/>
  <c r="T47" i="1"/>
  <c r="T53" i="1"/>
  <c r="T55" i="1"/>
  <c r="V55" i="1" s="1"/>
  <c r="T66" i="1"/>
  <c r="T24" i="1"/>
  <c r="T25" i="1"/>
  <c r="T27" i="1"/>
  <c r="T30" i="1"/>
  <c r="T22" i="1"/>
  <c r="T14" i="1"/>
  <c r="T15" i="1"/>
  <c r="T16" i="1"/>
  <c r="T17" i="1"/>
  <c r="Q15" i="1"/>
  <c r="M13" i="1"/>
  <c r="O14" i="1"/>
  <c r="O15" i="1"/>
  <c r="O16" i="1"/>
  <c r="O17" i="1"/>
  <c r="O22" i="1"/>
  <c r="O25" i="1"/>
  <c r="O26" i="1"/>
  <c r="O27" i="1"/>
  <c r="O30" i="1"/>
  <c r="O35" i="1"/>
  <c r="O36" i="1"/>
  <c r="O37" i="1"/>
  <c r="O40" i="1"/>
  <c r="O41" i="1"/>
  <c r="O44" i="1"/>
  <c r="O45" i="1"/>
  <c r="O46" i="1"/>
  <c r="O47" i="1"/>
  <c r="O50" i="1"/>
  <c r="O51" i="1"/>
  <c r="O52" i="1"/>
  <c r="O53" i="1"/>
  <c r="O56" i="1"/>
  <c r="O57" i="1"/>
  <c r="O58" i="1"/>
  <c r="O59" i="1"/>
  <c r="O60" i="1"/>
  <c r="O61" i="1"/>
  <c r="O62" i="1"/>
  <c r="O63" i="1"/>
  <c r="O64" i="1"/>
  <c r="O66" i="1"/>
  <c r="O67" i="1"/>
  <c r="O68" i="1"/>
  <c r="O70" i="1"/>
  <c r="O13" i="1"/>
  <c r="Q14" i="1"/>
  <c r="Q16" i="1"/>
  <c r="Q17" i="1"/>
  <c r="Q21" i="1"/>
  <c r="Q22" i="1"/>
  <c r="Q24" i="1"/>
  <c r="Q25" i="1"/>
  <c r="Q26" i="1"/>
  <c r="V26" i="1" s="1"/>
  <c r="Q27" i="1"/>
  <c r="Q30" i="1"/>
  <c r="Q34" i="1"/>
  <c r="Q35" i="1"/>
  <c r="Q36" i="1"/>
  <c r="Q37" i="1"/>
  <c r="Q39" i="1"/>
  <c r="Q40" i="1"/>
  <c r="Q41" i="1"/>
  <c r="Q43" i="1"/>
  <c r="Q44" i="1"/>
  <c r="Q45" i="1"/>
  <c r="Q46" i="1"/>
  <c r="Q47" i="1"/>
  <c r="Q49" i="1"/>
  <c r="Q50" i="1"/>
  <c r="Q51" i="1"/>
  <c r="Q52" i="1"/>
  <c r="Q53" i="1"/>
  <c r="Q55" i="1"/>
  <c r="Q56" i="1"/>
  <c r="Q57" i="1"/>
  <c r="Q58" i="1"/>
  <c r="Q59" i="1"/>
  <c r="Q60" i="1"/>
  <c r="Q61" i="1"/>
  <c r="Q62" i="1"/>
  <c r="Q63" i="1"/>
  <c r="Q64" i="1"/>
  <c r="Q66" i="1"/>
  <c r="Q67" i="1"/>
  <c r="Q68" i="1"/>
  <c r="Q69" i="1"/>
  <c r="Q70" i="1"/>
  <c r="Q13" i="1"/>
  <c r="M14" i="1"/>
  <c r="M15" i="1"/>
  <c r="M16" i="1"/>
  <c r="M17" i="1"/>
  <c r="M21" i="1"/>
  <c r="M22" i="1"/>
  <c r="M24" i="1"/>
  <c r="M25" i="1"/>
  <c r="M26" i="1"/>
  <c r="M27" i="1"/>
  <c r="M30" i="1"/>
  <c r="M34" i="1"/>
  <c r="M35" i="1"/>
  <c r="M36" i="1"/>
  <c r="M37" i="1"/>
  <c r="M39" i="1"/>
  <c r="M40" i="1"/>
  <c r="M41" i="1"/>
  <c r="M43" i="1"/>
  <c r="M44" i="1"/>
  <c r="M45" i="1"/>
  <c r="M46" i="1"/>
  <c r="M47" i="1"/>
  <c r="M49" i="1"/>
  <c r="M50" i="1"/>
  <c r="M52" i="1"/>
  <c r="M53" i="1"/>
  <c r="M55" i="1"/>
  <c r="M56" i="1"/>
  <c r="M57" i="1"/>
  <c r="M58" i="1"/>
  <c r="M59" i="1"/>
  <c r="M60" i="1"/>
  <c r="M61" i="1"/>
  <c r="M62" i="1"/>
  <c r="M63" i="1"/>
  <c r="M64" i="1"/>
  <c r="M66" i="1"/>
  <c r="M67" i="1"/>
  <c r="M68" i="1"/>
  <c r="M70" i="1"/>
  <c r="V22" i="1" l="1"/>
  <c r="V21" i="1"/>
  <c r="V13" i="1"/>
  <c r="V34" i="1"/>
  <c r="V27" i="1"/>
  <c r="V25" i="1"/>
  <c r="V24" i="1"/>
  <c r="V30" i="1"/>
  <c r="V35" i="1"/>
  <c r="V36" i="1"/>
  <c r="X28" i="1"/>
  <c r="X18" i="1"/>
  <c r="V67" i="1"/>
  <c r="V58" i="1"/>
  <c r="V59" i="1"/>
  <c r="W56" i="1"/>
  <c r="V61" i="1"/>
  <c r="V60" i="1"/>
  <c r="V66" i="1"/>
  <c r="V69" i="1"/>
  <c r="W69" i="1"/>
  <c r="W61" i="1"/>
  <c r="W60" i="1"/>
  <c r="W59" i="1"/>
  <c r="V56" i="1"/>
  <c r="W67" i="1"/>
  <c r="W58" i="1"/>
  <c r="X31" i="1"/>
  <c r="W66" i="1"/>
  <c r="X42" i="1"/>
  <c r="W34" i="1"/>
  <c r="W68" i="1"/>
  <c r="W57" i="1"/>
  <c r="W35" i="1"/>
  <c r="X48" i="1"/>
  <c r="X19" i="1"/>
  <c r="V68" i="1"/>
  <c r="V57" i="1"/>
  <c r="V44" i="1"/>
  <c r="V52" i="1"/>
  <c r="W21" i="1"/>
  <c r="V51" i="1"/>
  <c r="X54" i="1"/>
  <c r="V50" i="1"/>
  <c r="W30" i="1"/>
  <c r="W15" i="1"/>
  <c r="V46" i="1"/>
  <c r="W27" i="1"/>
  <c r="W14" i="1"/>
  <c r="V40" i="1"/>
  <c r="V16" i="1"/>
  <c r="V45" i="1"/>
  <c r="W51" i="1"/>
  <c r="W39" i="1"/>
  <c r="V17" i="1"/>
  <c r="V62" i="1"/>
  <c r="X20" i="1"/>
  <c r="W47" i="1"/>
  <c r="W36" i="1"/>
  <c r="W45" i="1"/>
  <c r="W50" i="1"/>
  <c r="W40" i="1"/>
  <c r="W16" i="1"/>
  <c r="X33" i="1"/>
  <c r="W26" i="1"/>
  <c r="V47" i="1"/>
  <c r="W24" i="1"/>
  <c r="V14" i="1"/>
  <c r="W44" i="1"/>
  <c r="W22" i="1"/>
  <c r="V41" i="1"/>
  <c r="W46" i="1"/>
  <c r="V15" i="1"/>
  <c r="X23" i="1"/>
  <c r="W70" i="1"/>
  <c r="W53" i="1"/>
  <c r="V37" i="1"/>
  <c r="V53" i="1"/>
  <c r="W37" i="1"/>
  <c r="V39" i="1"/>
  <c r="W25" i="1"/>
  <c r="V70" i="1"/>
  <c r="W62" i="1"/>
  <c r="W52" i="1"/>
  <c r="W41" i="1"/>
  <c r="W17" i="1"/>
  <c r="W13" i="1"/>
  <c r="X21" i="1" l="1"/>
  <c r="X44" i="1"/>
  <c r="X67" i="1"/>
  <c r="X57" i="1"/>
  <c r="X58" i="1"/>
  <c r="X13" i="1"/>
  <c r="X29" i="1"/>
  <c r="X40" i="1"/>
  <c r="X16" i="1"/>
  <c r="X52" i="1"/>
  <c r="X30" i="1"/>
  <c r="X51" i="1"/>
  <c r="X49" i="1"/>
  <c r="X61" i="1"/>
  <c r="X66" i="1"/>
  <c r="X14" i="1"/>
  <c r="X32" i="1"/>
  <c r="X56" i="1"/>
  <c r="X15" i="1"/>
  <c r="X46" i="1"/>
  <c r="X22" i="1"/>
  <c r="X36" i="1"/>
  <c r="X43" i="1"/>
  <c r="X50" i="1"/>
  <c r="X59" i="1"/>
  <c r="X55" i="1"/>
  <c r="X62" i="1"/>
  <c r="X26" i="1"/>
  <c r="X27" i="1"/>
  <c r="X47" i="1"/>
  <c r="X25" i="1"/>
  <c r="X41" i="1"/>
  <c r="X69" i="1"/>
  <c r="X34" i="1"/>
  <c r="X53" i="1"/>
  <c r="X17" i="1"/>
  <c r="X70" i="1"/>
  <c r="X65" i="1"/>
  <c r="X35" i="1"/>
  <c r="X39" i="1"/>
  <c r="X45" i="1"/>
  <c r="X68" i="1"/>
  <c r="X60" i="1"/>
  <c r="X64" i="1"/>
  <c r="X37" i="1"/>
  <c r="X63" i="1"/>
  <c r="X24" i="1"/>
  <c r="V74" i="1"/>
  <c r="V73" i="1"/>
  <c r="V98" i="1" l="1"/>
</calcChain>
</file>

<file path=xl/sharedStrings.xml><?xml version="1.0" encoding="utf-8"?>
<sst xmlns="http://schemas.openxmlformats.org/spreadsheetml/2006/main" count="722" uniqueCount="166">
  <si>
    <t>CONSOLIDADO ESTUDIO DE MERCADO FDLM</t>
  </si>
  <si>
    <t>PROVEEDOR 1</t>
  </si>
  <si>
    <t>TELEFONO CONTACTO</t>
  </si>
  <si>
    <t>NIT</t>
  </si>
  <si>
    <t>CORREO CONTACTO</t>
  </si>
  <si>
    <t>DIRECCIÓN</t>
  </si>
  <si>
    <t>PAGINA WEB</t>
  </si>
  <si>
    <t>PROVEEDOR 2</t>
  </si>
  <si>
    <t>PROVEEDOR 3</t>
  </si>
  <si>
    <t>VARIABLES DE LOS ITEMS A COTIZAR</t>
  </si>
  <si>
    <t>ANÁLISIS DE MERCADO</t>
  </si>
  <si>
    <t>Ítem</t>
  </si>
  <si>
    <t>Proyecto</t>
  </si>
  <si>
    <t>Meta</t>
  </si>
  <si>
    <t>Componente</t>
  </si>
  <si>
    <t>Iniciativa de PP</t>
  </si>
  <si>
    <t>Personal y/o Insumos (bienes Y/O servicios)</t>
  </si>
  <si>
    <t>Descripción técnica</t>
  </si>
  <si>
    <t>Cantidad</t>
  </si>
  <si>
    <t>Unidad de medida</t>
  </si>
  <si>
    <t>Tiempo</t>
  </si>
  <si>
    <t>Valor unitario con IVA</t>
  </si>
  <si>
    <t>Valor total con IVA</t>
  </si>
  <si>
    <t>PROMEDIO UNITARIO( CON IVA)</t>
  </si>
  <si>
    <t>TOTAL PROMEDIO (CON IVA)</t>
  </si>
  <si>
    <t>DESVIACION ESTANDAR</t>
  </si>
  <si>
    <t>COEFICIENTE DE VARIACION</t>
  </si>
  <si>
    <t>Implementar 16 Iniciativa(s) de convivencia con
participación de la ciudadanía.</t>
  </si>
  <si>
    <t xml:space="preserve">Talento humano </t>
  </si>
  <si>
    <t>50940 “Red de Convivencia y Justicia Comunitaria para Los Mártires”</t>
  </si>
  <si>
    <t>Facilitador</t>
  </si>
  <si>
    <t>Un (1) profesional en psicología con experiencia profesional mínima de tres (3) años en intervención psicosocial, que haya implementado metodologías restaurativas, círculos de diálogo, mediación y otras estrategias de transformación pacífica de conflictos. Debe tener conocimiento en dinámicas desarrollo emocional y competencias socioemocionales. Preferiblemente con formación o certificación en resolución de conflictos.</t>
  </si>
  <si>
    <t>UND</t>
  </si>
  <si>
    <t>MESES</t>
  </si>
  <si>
    <t>Profesional psicopedagógico</t>
  </si>
  <si>
    <t>Un (1) profesional en pedagogía, licenciatura en educación o áreas afines, con experiencia profesional mínima de dos (2) años en acompañamiento psicopedagógico. Debe tener conocimientos en diseño e implementación de estrategias de acompañamiento pedagógico individual y grupal, adaptación curricular, estilos de aprendizaje y apoyo al desarrollo integral en contextos de alta conflictividad.</t>
  </si>
  <si>
    <t>Formación</t>
  </si>
  <si>
    <t xml:space="preserve">Esfero </t>
  </si>
  <si>
    <t>Esfero Ecológico de forma cilíndrica de cartón rígido, tinta negra, tampografía a 1 tinta.</t>
  </si>
  <si>
    <t>GLOBAL</t>
  </si>
  <si>
    <t>Libretas</t>
  </si>
  <si>
    <t>Libreta con pasta dura, 80 hojas. Dimensiones 11x17cms impresión full color con logos e imagen corporativa institucional</t>
  </si>
  <si>
    <t>Refrigerios</t>
  </si>
  <si>
    <t>SESIONES</t>
  </si>
  <si>
    <t>Alquiler espacio</t>
  </si>
  <si>
    <t xml:space="preserve">Salón comunal o salón de reunión en la localidad de Los Mártires que cuente con tablero, video beam, mesas, sillas, televisor, marcador y borrador y todos los insumos para el desarrollo de las actividades. Capacidad mínima de 80 personas. </t>
  </si>
  <si>
    <t>SESIÓN</t>
  </si>
  <si>
    <t>Evento de cierre</t>
  </si>
  <si>
    <t>Diplomas</t>
  </si>
  <si>
    <t>DIPLOMA DE PARTICIPACIÓN
Especificaciones técnicas:
Tamaño: 21,59 cm x 27,94 cm (8,5 x 11 pulgadas) - Tamaño carta estándar.
Papel: Papel couché mate de 150 gramos por metro cuadrado (gsm). Este gramaje ofrece una buena consistencia y calidad de impresión sin ser excesivamente grosera.
Impresión: Impresión digital a color (CMYK) de alta resolución (mínimo 300 ppp) para garantizar la nitidez en textos e imágenes.
Tintas: Tintas de impresión digital a base de pigmentos para asegurar la durabilidad del color y resistencia a la decoloración.
DISEÑO E IMPRESIÓN</t>
  </si>
  <si>
    <t>Implementar 2 Proyecto(s) comunitarios en la localidad para la apropiación del Código Nacional de Seguridad y Convivencia Ciudadana.</t>
  </si>
  <si>
    <t>47789 “Construyendo sentido de pertenencia”</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</si>
  <si>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Se entregarán en las sesiones de creación de la red para la formulación de la iniciativa y la sesión de implementación de la iniciativa.</t>
  </si>
  <si>
    <t>No aplica</t>
  </si>
  <si>
    <t>Encuentro comunitario</t>
  </si>
  <si>
    <t>Cartillas pedagógicas</t>
  </si>
  <si>
    <t xml:space="preserve">Ejecutar 1 Programa comunitarios con enfoque restaurativo para el cuidado del espacio público y del medio ambiente </t>
  </si>
  <si>
    <t>54507 “Entornos verdes vinculantes”</t>
  </si>
  <si>
    <t xml:space="preserve">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t>
  </si>
  <si>
    <t xml:space="preserve">Salón comunal o salón de reunión en la localidad de Los Mártires que cuente con tablero, video beam, mesas, sillas, televisor, marcador y borrador y todos los insumos para el desarrollo de las actividades. Capacidad mínima de 30 personas. </t>
  </si>
  <si>
    <t>Intervención del entorno</t>
  </si>
  <si>
    <t>Almuerzos</t>
  </si>
  <si>
    <t>Sopa o porción de fruta, plato fuerte compuesto por proteína, verdura, carbohidrato, postre y bebida de sobremesa. (Consumo calórico normal diario) Que cumpla con las normas de Bioseguridad - Empacado</t>
  </si>
  <si>
    <t xml:space="preserve">DIPLOMA DE PARTICIPACIÓN
Especificaciones técnicas:
Tamaño: 21,59 cm x 27,94 cm (8,5 x 11 pulgadas) - Tamaño carta estándar.
Papel: Papel couché mate de 150 gramos por metro cuadrado (gsm). Este gramaje ofrece una buena consistencia y calidad de impresión sin ser excesivamente grosera.
Impresión: Impresión digital a color (CMYK) de alta resolución (mínimo 300 ppp) para garantizar la nitidez en textos e imágenes.
Tintas: Tintas de impresión digital a base de pigmentos para asegurar la durabilidad del color y resistencia a la decoloración.
DISEÑO E IMPRESIÓN
 </t>
  </si>
  <si>
    <t>46661 “Los Mártires lleno de color”</t>
  </si>
  <si>
    <t>Embellecimiento</t>
  </si>
  <si>
    <t>Realizar 1 Acuerdo para la organización la recuperación el cuidado el embellecimiento la sostenibilidad el mejoramiento y el aprovechamiento económico del espacio público. </t>
  </si>
  <si>
    <t>54207: “Listos para el Liston”</t>
  </si>
  <si>
    <t>Intervención</t>
  </si>
  <si>
    <t>JORNADA</t>
  </si>
  <si>
    <t>Guantes</t>
  </si>
  <si>
    <t xml:space="preserve">Guantes de carnaza. Guantes robustos para manipulación de elementos ásperos, escombros menores o superficies calientes leves en territorio. Color gris o marrón. </t>
  </si>
  <si>
    <t>Mascarilla N95 x25 und</t>
  </si>
  <si>
    <t xml:space="preserve">Certificación NIOSH N95.
Control de contaminantes químicos y biológicos según Decreto 1072 y Resolución 0312.
Talla estándar.
Material: Meltblown + polipropileno.
Color: Blanco
</t>
  </si>
  <si>
    <t>Gafas con lente oscuro</t>
  </si>
  <si>
    <t>Control de riesgo mecánico y ambiental según Decreto 1072.
Certificación NTC 4533 y ANSI Z87.1 (impacto).
Para exteriores, el lente oscuro protege contra radiación UV en cumplimiento de higiene ambiental.
Requerido en actividades con polvo o material particulado (territorio – espacio público).
Material: Policarbonato.
Antiempañante, UV400, patillas ajustables.
Talla universal.</t>
  </si>
  <si>
    <t>Bolsas negras</t>
  </si>
  <si>
    <t>bolsas de basura negras para uso doméstico y profesional, con medidas de 70x100 cm en un rollo de 10 unidades.</t>
  </si>
  <si>
    <t>Bolsas blancas</t>
  </si>
  <si>
    <t>bolsas de basura blanca para uso doméstico y profesional, con medidas de 70x100 cm en un rollo de 10 unidades.</t>
  </si>
  <si>
    <t>Chalecos</t>
  </si>
  <si>
    <t xml:space="preserve">Chaleco reflectante estampado con frase alusiva al proyecto. </t>
  </si>
  <si>
    <t>Tarima</t>
  </si>
  <si>
    <t>Tarima Pequeña: se debe suministrar 1 tarima por día, Tarima 12 x 6 mts y de Altura 1 metro con faldón, escalera y techo incluye traslado, armado y desmonte.</t>
  </si>
  <si>
    <t>Plan de contingencia</t>
  </si>
  <si>
    <t>Plan de Contingencias y emergencia con servicio de ambulancia medicalizada - El Plan de Contingencias y Emergencias con servicio de ambulancia medicalizada debe contemplar la identificación y evaluación de riesgos, la definición de objetivos y alcance, el marco legal, la organización y responsabilidades del equipo de emergencias, los protocolos de alarma, evacuación y primeros auxilios, un procedimiento claro para solicitar y coordinar la ambulancia medicalizada por la jornada total de la realizacion del evento/actividad</t>
  </si>
  <si>
    <t xml:space="preserve">Sonido </t>
  </si>
  <si>
    <t>Alquiler de sistema de sonido de 5000 watts, consola de amplificación de 4 canales, dos micrófonos inalámbricos con su respectiva base y dos (2) cabinas. Incluye operador dj,  transporte, montaje y desmontaje. Disponible 1 horas antes de inicio del evento con el proyecto</t>
  </si>
  <si>
    <t>Presentaciones artísticas</t>
  </si>
  <si>
    <t>Danza, teatro y/o canto: incluye dotación, montaje y demás elementos ǫue se reǫuieran para la presentación, mínimo 4 personas, de una duración mínimo de 45 minutos.</t>
  </si>
  <si>
    <t>PRESENTACIÓN</t>
  </si>
  <si>
    <t>Presentador</t>
  </si>
  <si>
    <t>Presentador(a) general del evento el cual debe encargarse de la presentación del evento, y demás actividades a realizarse en el marco del evento. Jornada de 8 horas.</t>
  </si>
  <si>
    <t>Baños</t>
  </si>
  <si>
    <t>Baños portátiles (uno para hombre y uno para mujer), incluye servicio de alquiler, transporte y montaje. Se requiere dos baños por día</t>
  </si>
  <si>
    <t>Apoyos logísticos</t>
  </si>
  <si>
    <t xml:space="preserve">Los apoyos logísticos deberán ser mayores de edad con título de Bachillerato en cualquiera de sus modalidades. Con experiencia certificada de mínimo doce (12) meses como Facilitador o apoyo logístico en eventos.
Jornada de 8 horas. </t>
  </si>
  <si>
    <t>Gestión de permisos y pólizas</t>
  </si>
  <si>
    <t xml:space="preserve">Gestión de permisos y pólizas de seguro de responsabilidad civil extracontractual que se requieran para el desarrollo del evento, de acuerdo con el Decreto 599 de 2013 - Registro SUGA - Decreto 1080 de 2015 - Registro Pulep, SAYCO Y ACINPRO </t>
  </si>
  <si>
    <t xml:space="preserve">Coordinador </t>
  </si>
  <si>
    <t>Un (1) profesional en ciencias sociales, educación, psicología, trabajo social o licenciatura en pedagogía infantil, con experiencia profesional mínima de cinco (5) años en coordinación o apoyo a la coordinación de proyectos sociales, educativos y/o comunitarios, que haya trabajado con población escolar y/o juvenil. Debe tener conocimientos en formulación,ejecución, monitoreo y evaluación de programas con enfoque restaurativo, así como habilidades para la gestión interinstitucional, liderazgo de equipos interdisciplinarios y planeación participativa y posgrado a nivel de especialización en gerencia de proyectos o gestión de proyectos.</t>
  </si>
  <si>
    <t>Auxiliar logístico</t>
  </si>
  <si>
    <t xml:space="preserve">Un (1) técnico con experiencia laboral mínima de un (1) año en funciones logísticas y operativas relacionadas con la organización de eventos comunitarios, educativos o institucionales. Debe tener conocimientos en montaje de espacios, transporte y manejo de materiales pedagógicos, atención a participantes, registro de asistencia, coordinación de refrigerios y apoyo a la ejecución de actividades en campo. </t>
  </si>
  <si>
    <t xml:space="preserve">Técnico administrativo o contable </t>
  </si>
  <si>
    <t>Profesional de espacio público y medio ambiente</t>
  </si>
  <si>
    <t>Convocatoria</t>
  </si>
  <si>
    <t xml:space="preserve">Bolsa medios comunitarios para convocatoria y difusión </t>
  </si>
  <si>
    <t xml:space="preserve">Embellecimiento </t>
  </si>
  <si>
    <t>Bolsa iniciativa 54507. Entornos Verdes Vinculantes</t>
  </si>
  <si>
    <t>Se destinará una bolsa para la iniciativa 54507., para la adquisición de materiales como pintura, brochas, rodillos, canecas, semillas y/o material vegetal, entre otros. Cabe aclarar que este VALOR NO SERA OFERTABLE.
Nota: Para la adquisición de elementos de la bolsa el contratista tendrá en cuenta la metodología definida en el anexo técnico de ítems no previstos y estos serán aprobados mediante comité técnico.</t>
  </si>
  <si>
    <t>Bolsa iniciativa 46661. Mártires lleno de color.</t>
  </si>
  <si>
    <t>Bolsa para adquisición de materiales como pintura, aerosoles, brochas y elementos requeridos para mural, entre otros.Cabe aclarar que este VALOR NO SERA OFERTABLE.
Nota: Para la adquisición de elementos de la bolsa el contratista tendrá en cuenta la metodología definida en el anexo técnico de ítems no previstos y estos serán aprobados mediante comité técnico.</t>
  </si>
  <si>
    <t xml:space="preserve">Bolsa papeleria </t>
  </si>
  <si>
    <t>Se destinará una bolsa de recursos específica para la adquisición de materiales de papelería necesarios para el desarrollo de las actividades, tales como cajas de marcadores de punta gruesa en colores surtidos, rollos de papel kraft, lápices y demás insumos requeridos según la naturaleza de las actividades. El operador deberá presentar al menos dos (2) cotizaciones por cada uno de los ítems a adquirir, con el fin de garantizar la transparencia en el proceso de compra. Cabe aclarar que este VALOR NO SERA OFERTABLE</t>
  </si>
  <si>
    <t xml:space="preserve">Formación </t>
  </si>
  <si>
    <t>Se destinará una bolsa de recursos específica para la adquisición de materiales de papelería necesarios para el desarrollo de las actividades, tales como cajas de marcadores de punta gruesa en colores surtidos, rollos de papel kraft, lápices y demás insumos requeridos según la naturaleza de las actividades. Para aprobar la compra de los elementos el operador deberá aplica el procedimiento establecido en el anexo técnico. Cabe aclarar que este VALOR NO SERA OFERTABLE</t>
  </si>
  <si>
    <t xml:space="preserve">Diagnóstico </t>
  </si>
  <si>
    <t>Red comunitaria</t>
  </si>
  <si>
    <t>Círculo de aprendizaje</t>
  </si>
  <si>
    <t xml:space="preserve">Alquiler espacio </t>
  </si>
  <si>
    <t xml:space="preserve">Salón comunal o salón de reunión en la localidad de Los Mártires que cuente con tablero, video beam, mesas, sillas, televisor, marcador y borrador y todos los insumos para el desarrollo de las actividades. Capacidad mínima de 250 personas. </t>
  </si>
  <si>
    <t>ÍTEMS NO OFERTABLES</t>
  </si>
  <si>
    <t>Bolsa de papelería</t>
  </si>
  <si>
    <t>Bolsa iniciativa  “Red de Convivencia y Justicia Comunitaria para Los Mártires”</t>
  </si>
  <si>
    <t>Se destinará una bolsa para la convocatoria y difusión del proyecto a través de medios comunitarios, para esto, el contratista deberá aplicar el procedimiento establecidos en el anexo técnico para la elección de los medios comunitarios. Cabe aclarar que este VALOR NO SERA OFERTABLE</t>
  </si>
  <si>
    <t>Bolsa iniciativa 54207. Listos para el Liston.</t>
  </si>
  <si>
    <t xml:space="preserve">Bolsa muestra </t>
  </si>
  <si>
    <t xml:space="preserve">1 técnico, tecnólogo o estudiante universitario con el 50% de la carrera aprobada en áreas contables, administrativas o afines con 18 meses de experiencia laboral en el campo administrativo haciendo uso del paquete de Office (word, excel, powerpoint). TÉCNICO I -Deseable pero no excluyente: experiencia específica en gestión documental. </t>
  </si>
  <si>
    <t>Profesional en ingeniería ambiental, y/o Biología y/o ingeniería forestal y o afines con al menos 12 meses de experiencia relacionada en gestión de proyectos ambientales y sociales.</t>
  </si>
  <si>
    <t>Se destinará una bolsa para la implementación de las iniciativas desarrolladas durante el componente de red comunitaria.  Para aprobar la compra de los elementos el operador deberá aplica el procedimiento establecido en el anexo técnico. Cabe aclarar que este VALOR NO SERA OFERTABLE</t>
  </si>
  <si>
    <t>Bolsa para adquisición de materiales para el embellecimiento de espacio público. Cabe aclarar que este VALOR NO SERA OFERTABLE.
Nota: Para la adquisición de elementos de la bolsa el contratista tendrá en cuenta la metodología definida en el anexo técnico de ítems no previstos y estos serán aprobados mediante comité técnico.</t>
  </si>
  <si>
    <t>CORPORACION RCP</t>
  </si>
  <si>
    <t>900241931-0</t>
  </si>
  <si>
    <t>CL 17 # 4 E 61</t>
  </si>
  <si>
    <t>martires.corporacionrcp@gmail.com</t>
  </si>
  <si>
    <t>COTIZACIÓN PROVEEDOR 1
CORPORACION RCP</t>
  </si>
  <si>
    <t>D3 Publicidad</t>
  </si>
  <si>
    <t>80.350.380 – 6</t>
  </si>
  <si>
    <t>Calle 15 # 10 -19</t>
  </si>
  <si>
    <t>serviciod3@gmail.com</t>
  </si>
  <si>
    <t>Medio impreso full color: 4x4 CMYK, tamaño: 21,5 cm X 28 cm (carta), plegada a la mitad, número de páginas: 8 páginas; tipo de papel: bond blanco 90grs, full color
NOTA:  EL CONTENIDO DEBERÁ SER APROBADO POR EL COMITÉ TÉCNICO Y EL DISEÑO SERA APROBADO POR LA OFICINA DE PRENSA DEL FDLM</t>
  </si>
  <si>
    <t>COTIZACIÓN PROVEEDOR 2
D3 Publicidad</t>
  </si>
  <si>
    <t>Dirección y gestión de proyectos SAS</t>
  </si>
  <si>
    <t>901352122-9</t>
  </si>
  <si>
    <t>gestionproyectosas@gmail.com</t>
  </si>
  <si>
    <t>COTIZACIÓN PROVEEDOR 3
Dirección y gestión de proyectos SAS</t>
  </si>
  <si>
    <t>CANASTA DE PRECIOS</t>
  </si>
  <si>
    <t>HORAS</t>
  </si>
  <si>
    <t xml:space="preserve">Observaciones </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</si>
  <si>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t>
  </si>
  <si>
    <t xml:space="preserve">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</si>
  <si>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t>
  </si>
  <si>
    <t>Se tomaron los valores más favorables que garantizaran una desviación estándar menor al 10%</t>
  </si>
  <si>
    <t>Se tomó como referencia el Memorando No. 20254000408633 bajo el cual se establece el valor de honorarios para contratos de prestación de servicios profesionales y de apoyo a la gestión – Vigencia 2026.</t>
  </si>
  <si>
    <t>Se destinará una bolsa de recursos específica para la adquisición de materiales de papelería necesarios para la presentación de las actividades realizadas durante la ejecución del proyecto. 
Nota: Para la adquisición de elementos de la bolsa el contratista tendrá en cuenta la metodología definida en el anexo técnico de ítems no previstos y estos serán aprobados mediante comité técnico.
Cabe aclarar que este VALOR NO SERA OFERTABLE</t>
  </si>
  <si>
    <t>TOTAL</t>
  </si>
  <si>
    <t>PROCESO 2025</t>
  </si>
  <si>
    <t>FDLM-LP-028-2025 (142215)</t>
  </si>
  <si>
    <t>FDLM-LP-019-2025 (133715)</t>
  </si>
  <si>
    <t>FDLM-SAMC-018-2025 (134366)</t>
  </si>
  <si>
    <t>FDLM-IPMC-008-2025</t>
  </si>
  <si>
    <t>FDLM-LP-016-2025 (133718)</t>
  </si>
  <si>
    <t>Se tomaron los valores más favorables que garantizaran una desviación estándar menor al 20%</t>
  </si>
  <si>
    <t xml:space="preserve">Teniendo en cuenta que en la canasta el valor es menor al de las cotizaciones, se tomará este valor como referencia </t>
  </si>
  <si>
    <t>Se tomó como referencia la canasta de precios y los valores similares de las cotizaciones garantizando una desviación estándar menor al 20%</t>
  </si>
  <si>
    <t>Bolsa.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</si>
</sst>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quot;$&quot;#,##0.00"/>
  </numFmts>
  <fonts count="13" x14ac:knownFonts="1">
    <font>
      <sz val="11"/>
      <color theme="1"/>
      <name val="Aptos Narrow"/>
      <family val="2"/>
      <scheme val="minor"/>
    </font>
    <font>
      <sz val="12"/>
      <color theme="1"/>
      <name val="Aptos Narrow"/>
      <family val="2"/>
      <scheme val="minor"/>
    </font>
    <font>
      <sz val="11"/>
      <color theme="1"/>
      <name val="Aptos Narrow"/>
      <family val="2"/>
      <scheme val="minor"/>
    </font>
    <font>
      <b/>
      <sz val="11"/>
      <color theme="1"/>
      <name val="Aptos Narrow"/>
      <family val="2"/>
      <scheme val="minor"/>
    </font>
    <font>
      <sz val="12"/>
      <color theme="1"/>
      <name val="Aptos Narrow"/>
      <family val="2"/>
      <scheme val="minor"/>
    </font>
    <font>
      <b/>
      <sz val="16"/>
      <color theme="0"/>
      <name val="Aptos Narrow"/>
      <family val="2"/>
      <scheme val="minor"/>
    </font>
    <font>
      <b/>
      <sz val="12"/>
      <color theme="1"/>
      <name val="Aptos Narrow"/>
      <family val="2"/>
      <scheme val="minor"/>
    </font>
    <font>
      <b/>
      <sz val="16"/>
      <color theme="1"/>
      <name val="Aptos Narrow"/>
      <family val="2"/>
      <scheme val="minor"/>
    </font>
    <font>
      <sz val="11"/>
      <color rgb="FF000000"/>
      <name val="Aptos Narrow"/>
      <family val="2"/>
      <scheme val="minor"/>
    </font>
    <font>
      <u/>
      <sz val="11"/>
      <color theme="10"/>
      <name val="Aptos Narrow"/>
      <family val="2"/>
      <scheme val="minor"/>
    </font>
    <font>
      <sz val="11"/>
      <color theme="1"/>
      <name val="Aptos Narrow"/>
      <scheme val="minor"/>
    </font>
    <font>
      <sz val="12"/>
      <color theme="1"/>
      <name val="Aptos Narrow"/>
      <scheme val="minor"/>
    </font>
    <font>
      <b/>
      <sz val="11"/>
      <color theme="1"/>
      <name val="Aptos Narrow"/>
      <scheme val="minor"/>
    </font>
  </fonts>
  <fills count="14">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5"/>
        <bgColor indexed="64"/>
      </patternFill>
    </fill>
    <fill>
      <patternFill patternType="solid">
        <fgColor theme="9"/>
        <bgColor indexed="64"/>
      </patternFill>
    </fill>
    <fill>
      <patternFill patternType="solid">
        <fgColor rgb="FF0070C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rgb="FFFFFFFF"/>
        <bgColor rgb="FF000000"/>
      </patternFill>
    </fill>
    <fill>
      <patternFill patternType="solid">
        <fgColor theme="8" tint="0.59999389629810485"/>
        <bgColor indexed="64"/>
      </patternFill>
    </fill>
    <fill>
      <patternFill patternType="solid">
        <fgColor theme="3" tint="0.89999084444715716"/>
        <bgColor indexed="64"/>
      </patternFill>
    </fill>
    <fill>
      <patternFill patternType="solid">
        <fgColor rgb="FFC000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9">
    <xf numFmtId="0" fontId="0" fillId="0" borderId="0"/>
    <xf numFmtId="44" fontId="2" fillId="0" borderId="0" applyFont="0" applyFill="0" applyBorder="0" applyAlignment="0" applyProtection="0"/>
    <xf numFmtId="42" fontId="2" fillId="0" borderId="0" applyFont="0" applyFill="0" applyBorder="0" applyAlignment="0" applyProtection="0"/>
    <xf numFmtId="0" fontId="4" fillId="0" borderId="0"/>
    <xf numFmtId="42" fontId="4" fillId="0" borderId="0" applyFont="0" applyFill="0" applyBorder="0" applyAlignment="0" applyProtection="0"/>
    <xf numFmtId="0" fontId="1" fillId="0" borderId="0"/>
    <xf numFmtId="42" fontId="1"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cellStyleXfs>
  <cellXfs count="121">
    <xf numFmtId="0" fontId="0" fillId="0" borderId="0" xfId="0"/>
    <xf numFmtId="42" fontId="3" fillId="3" borderId="0" xfId="4" applyFont="1" applyFill="1" applyBorder="1" applyAlignment="1">
      <alignment horizontal="center" vertical="center" wrapText="1"/>
    </xf>
    <xf numFmtId="0" fontId="0" fillId="0" borderId="0" xfId="0" applyAlignment="1">
      <alignment horizontal="center" vertical="center"/>
    </xf>
    <xf numFmtId="0" fontId="6" fillId="0" borderId="1" xfId="3" applyFont="1" applyBorder="1" applyAlignment="1">
      <alignment horizontal="left" vertical="center"/>
    </xf>
    <xf numFmtId="0" fontId="6" fillId="0" borderId="19" xfId="3" applyFont="1" applyBorder="1" applyAlignment="1">
      <alignment horizontal="left" vertical="center"/>
    </xf>
    <xf numFmtId="0" fontId="3" fillId="3" borderId="1" xfId="3" applyFont="1" applyFill="1" applyBorder="1" applyAlignment="1">
      <alignment horizontal="left" vertical="center"/>
    </xf>
    <xf numFmtId="0" fontId="3" fillId="3" borderId="1" xfId="3" applyFont="1" applyFill="1" applyBorder="1" applyAlignment="1">
      <alignment horizontal="center" vertical="center" wrapText="1"/>
    </xf>
    <xf numFmtId="0" fontId="3" fillId="3" borderId="1" xfId="3" applyFont="1" applyFill="1" applyBorder="1" applyAlignment="1">
      <alignment horizontal="center" vertical="center"/>
    </xf>
    <xf numFmtId="42" fontId="3" fillId="4" borderId="25" xfId="4" applyFont="1" applyFill="1" applyBorder="1" applyAlignment="1">
      <alignment horizontal="center" vertical="center" wrapText="1"/>
    </xf>
    <xf numFmtId="42" fontId="3" fillId="4" borderId="1" xfId="4" applyFont="1" applyFill="1" applyBorder="1" applyAlignment="1">
      <alignment horizontal="center" vertical="center" wrapText="1"/>
    </xf>
    <xf numFmtId="42" fontId="3" fillId="5" borderId="25" xfId="4" applyFont="1" applyFill="1" applyBorder="1" applyAlignment="1">
      <alignment horizontal="center" vertical="center" wrapText="1"/>
    </xf>
    <xf numFmtId="42" fontId="3" fillId="5" borderId="1" xfId="4" applyFont="1" applyFill="1" applyBorder="1" applyAlignment="1">
      <alignment horizontal="center" vertical="center" wrapText="1"/>
    </xf>
    <xf numFmtId="42" fontId="3" fillId="6" borderId="25" xfId="4" applyFont="1" applyFill="1" applyBorder="1" applyAlignment="1">
      <alignment horizontal="center" vertical="center" wrapText="1"/>
    </xf>
    <xf numFmtId="42" fontId="3" fillId="6" borderId="1" xfId="4" applyFont="1" applyFill="1" applyBorder="1" applyAlignment="1">
      <alignment horizontal="center" vertical="center" wrapText="1"/>
    </xf>
    <xf numFmtId="0" fontId="6" fillId="7" borderId="1" xfId="3" applyFont="1" applyFill="1" applyBorder="1" applyAlignment="1">
      <alignment horizontal="center" vertical="center" wrapText="1"/>
    </xf>
    <xf numFmtId="44" fontId="6" fillId="7" borderId="1" xfId="1" applyFont="1" applyFill="1" applyBorder="1" applyAlignment="1">
      <alignment horizontal="center" vertical="center" wrapText="1"/>
    </xf>
    <xf numFmtId="164" fontId="6" fillId="7" borderId="1" xfId="1" applyNumberFormat="1" applyFont="1" applyFill="1" applyBorder="1" applyAlignment="1">
      <alignment horizontal="center" vertical="center" wrapText="1"/>
    </xf>
    <xf numFmtId="0" fontId="2" fillId="0" borderId="1" xfId="0" applyFont="1" applyBorder="1" applyAlignment="1">
      <alignment vertical="top"/>
    </xf>
    <xf numFmtId="0" fontId="0" fillId="0" borderId="1" xfId="0" applyBorder="1" applyAlignment="1">
      <alignment vertical="top"/>
    </xf>
    <xf numFmtId="0" fontId="2" fillId="0" borderId="1" xfId="0" applyFont="1" applyBorder="1" applyAlignment="1">
      <alignment vertical="top" wrapText="1"/>
    </xf>
    <xf numFmtId="0" fontId="0" fillId="9" borderId="1" xfId="0" applyFill="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left" vertical="top"/>
    </xf>
    <xf numFmtId="0" fontId="0" fillId="0" borderId="1" xfId="0" applyBorder="1" applyAlignment="1">
      <alignment horizontal="left" vertical="top" wrapText="1"/>
    </xf>
    <xf numFmtId="0" fontId="0" fillId="0" borderId="1" xfId="0" applyBorder="1" applyAlignment="1">
      <alignment vertical="top" wrapText="1"/>
    </xf>
    <xf numFmtId="0" fontId="0" fillId="0" borderId="1" xfId="0" applyBorder="1" applyAlignment="1">
      <alignment horizontal="center" vertical="center"/>
    </xf>
    <xf numFmtId="0" fontId="0" fillId="10" borderId="1" xfId="0" applyFill="1" applyBorder="1" applyAlignment="1">
      <alignment horizontal="center" vertical="center"/>
    </xf>
    <xf numFmtId="0" fontId="0" fillId="9" borderId="1" xfId="0" applyFill="1" applyBorder="1" applyAlignment="1">
      <alignment vertical="top"/>
    </xf>
    <xf numFmtId="0" fontId="0" fillId="9" borderId="1" xfId="0" applyFill="1" applyBorder="1" applyAlignment="1">
      <alignment vertical="top" wrapText="1"/>
    </xf>
    <xf numFmtId="0" fontId="0" fillId="8" borderId="1" xfId="0" applyFill="1" applyBorder="1" applyAlignment="1">
      <alignment vertical="top"/>
    </xf>
    <xf numFmtId="0" fontId="8" fillId="8" borderId="1" xfId="0" applyFont="1" applyFill="1" applyBorder="1" applyAlignment="1">
      <alignment vertical="top" wrapText="1"/>
    </xf>
    <xf numFmtId="0" fontId="0" fillId="8" borderId="1" xfId="0" applyFill="1" applyBorder="1" applyAlignment="1">
      <alignment horizontal="left" vertical="top" wrapText="1"/>
    </xf>
    <xf numFmtId="0" fontId="0" fillId="8" borderId="1" xfId="0" applyFill="1" applyBorder="1" applyAlignment="1">
      <alignment horizontal="center" vertical="top"/>
    </xf>
    <xf numFmtId="42" fontId="2" fillId="8" borderId="1" xfId="2" applyFont="1" applyFill="1" applyBorder="1" applyAlignment="1">
      <alignment horizontal="center" vertical="top"/>
    </xf>
    <xf numFmtId="0" fontId="2" fillId="0" borderId="0" xfId="0" applyFont="1"/>
    <xf numFmtId="0" fontId="8" fillId="8" borderId="1" xfId="0" applyFont="1" applyFill="1" applyBorder="1" applyAlignment="1">
      <alignment horizontal="left" vertical="top"/>
    </xf>
    <xf numFmtId="0" fontId="0" fillId="0" borderId="1" xfId="0" applyBorder="1"/>
    <xf numFmtId="0" fontId="0" fillId="9" borderId="1" xfId="0" applyFill="1" applyBorder="1"/>
    <xf numFmtId="42" fontId="2" fillId="8" borderId="1" xfId="0" applyNumberFormat="1" applyFont="1" applyFill="1" applyBorder="1" applyAlignment="1">
      <alignment horizontal="center" vertical="top"/>
    </xf>
    <xf numFmtId="0" fontId="8" fillId="8" borderId="1" xfId="0" applyFont="1" applyFill="1" applyBorder="1" applyAlignment="1">
      <alignment horizontal="left" vertical="top" wrapText="1"/>
    </xf>
    <xf numFmtId="42" fontId="2" fillId="8" borderId="1" xfId="2" applyFont="1" applyFill="1" applyBorder="1" applyAlignment="1">
      <alignment vertical="top"/>
    </xf>
    <xf numFmtId="0" fontId="2" fillId="8" borderId="1" xfId="0" applyFont="1" applyFill="1" applyBorder="1" applyAlignment="1">
      <alignment vertical="top" wrapText="1"/>
    </xf>
    <xf numFmtId="0" fontId="2" fillId="8" borderId="1" xfId="0" applyFont="1" applyFill="1" applyBorder="1" applyAlignment="1">
      <alignment vertical="top"/>
    </xf>
    <xf numFmtId="0" fontId="2" fillId="8" borderId="1" xfId="0" applyFont="1" applyFill="1" applyBorder="1" applyAlignment="1">
      <alignment horizontal="center" vertical="top"/>
    </xf>
    <xf numFmtId="0" fontId="0" fillId="8" borderId="1" xfId="0" applyFill="1" applyBorder="1"/>
    <xf numFmtId="0" fontId="0" fillId="8" borderId="1" xfId="0" applyFill="1" applyBorder="1" applyAlignment="1">
      <alignment horizontal="center" vertical="center"/>
    </xf>
    <xf numFmtId="0" fontId="0" fillId="8" borderId="1" xfId="0" applyFill="1" applyBorder="1" applyAlignment="1">
      <alignment horizontal="left" vertical="top"/>
    </xf>
    <xf numFmtId="0" fontId="2" fillId="8" borderId="27" xfId="0" applyFont="1" applyFill="1" applyBorder="1" applyAlignment="1">
      <alignment vertical="top"/>
    </xf>
    <xf numFmtId="0" fontId="0" fillId="8" borderId="27" xfId="0" applyFill="1" applyBorder="1" applyAlignment="1">
      <alignment vertical="top"/>
    </xf>
    <xf numFmtId="0" fontId="8" fillId="8" borderId="27" xfId="0" applyFont="1" applyFill="1" applyBorder="1" applyAlignment="1">
      <alignment vertical="top" wrapText="1"/>
    </xf>
    <xf numFmtId="0" fontId="0" fillId="8" borderId="27" xfId="0" applyFill="1" applyBorder="1" applyAlignment="1">
      <alignment horizontal="left" vertical="top" wrapText="1"/>
    </xf>
    <xf numFmtId="0" fontId="2" fillId="8" borderId="1" xfId="0" applyFont="1" applyFill="1" applyBorder="1" applyAlignment="1">
      <alignment horizontal="center" vertical="center"/>
    </xf>
    <xf numFmtId="0" fontId="0" fillId="8" borderId="1" xfId="0" applyFill="1" applyBorder="1" applyAlignment="1">
      <alignment vertical="top" wrapText="1"/>
    </xf>
    <xf numFmtId="0" fontId="0" fillId="8" borderId="1" xfId="0" applyFill="1" applyBorder="1" applyAlignment="1">
      <alignment horizontal="center" vertical="top" wrapText="1"/>
    </xf>
    <xf numFmtId="0" fontId="2" fillId="8" borderId="1" xfId="0" applyFont="1" applyFill="1" applyBorder="1"/>
    <xf numFmtId="42" fontId="2" fillId="8" borderId="1" xfId="2" applyFont="1" applyFill="1" applyBorder="1" applyAlignment="1">
      <alignment horizontal="center" vertical="center"/>
    </xf>
    <xf numFmtId="42" fontId="0" fillId="8" borderId="1" xfId="2" applyFont="1" applyFill="1" applyBorder="1" applyAlignment="1">
      <alignment horizontal="center" vertical="center"/>
    </xf>
    <xf numFmtId="42" fontId="0" fillId="0" borderId="1" xfId="2" applyFont="1" applyBorder="1" applyAlignment="1">
      <alignment vertical="center"/>
    </xf>
    <xf numFmtId="42" fontId="0" fillId="0" borderId="1" xfId="0" applyNumberFormat="1" applyBorder="1" applyAlignment="1">
      <alignment vertical="center"/>
    </xf>
    <xf numFmtId="42" fontId="3" fillId="11" borderId="25" xfId="4" applyFont="1" applyFill="1" applyBorder="1" applyAlignment="1">
      <alignment horizontal="center" vertical="center" wrapText="1"/>
    </xf>
    <xf numFmtId="42" fontId="3" fillId="11" borderId="1" xfId="4" applyFont="1" applyFill="1" applyBorder="1" applyAlignment="1">
      <alignment horizontal="center" vertical="center" wrapText="1"/>
    </xf>
    <xf numFmtId="0" fontId="0" fillId="0" borderId="1" xfId="0" applyBorder="1" applyAlignment="1">
      <alignment vertical="center"/>
    </xf>
    <xf numFmtId="42" fontId="10" fillId="0" borderId="1" xfId="2" applyFont="1" applyFill="1" applyBorder="1" applyAlignment="1">
      <alignment horizontal="center" vertical="center"/>
    </xf>
    <xf numFmtId="165" fontId="0" fillId="0" borderId="1" xfId="0" applyNumberFormat="1" applyBorder="1" applyAlignment="1">
      <alignment horizontal="right" vertical="center"/>
    </xf>
    <xf numFmtId="165" fontId="0" fillId="0" borderId="1" xfId="2" applyNumberFormat="1" applyFont="1" applyBorder="1" applyAlignment="1">
      <alignment horizontal="right" vertical="center"/>
    </xf>
    <xf numFmtId="42" fontId="10" fillId="0" borderId="1" xfId="2" applyFont="1" applyFill="1" applyBorder="1" applyAlignment="1">
      <alignment vertical="center"/>
    </xf>
    <xf numFmtId="0" fontId="6" fillId="7" borderId="26" xfId="3" applyFont="1" applyFill="1" applyBorder="1" applyAlignment="1">
      <alignment horizontal="center" vertical="center" wrapText="1"/>
    </xf>
    <xf numFmtId="9" fontId="0" fillId="0" borderId="26" xfId="7" applyFont="1" applyBorder="1" applyAlignment="1">
      <alignment horizontal="right" vertical="center"/>
    </xf>
    <xf numFmtId="0" fontId="2" fillId="8" borderId="26" xfId="0" applyFont="1" applyFill="1" applyBorder="1"/>
    <xf numFmtId="0" fontId="0" fillId="8" borderId="26" xfId="0" applyFill="1" applyBorder="1" applyAlignment="1">
      <alignment horizontal="center" vertical="center"/>
    </xf>
    <xf numFmtId="0" fontId="12" fillId="12" borderId="1" xfId="0" applyFont="1" applyFill="1" applyBorder="1" applyAlignment="1">
      <alignment horizontal="center" vertical="center"/>
    </xf>
    <xf numFmtId="0" fontId="0" fillId="12" borderId="1" xfId="0" applyFill="1" applyBorder="1"/>
    <xf numFmtId="0" fontId="2" fillId="8" borderId="26" xfId="0" applyFont="1" applyFill="1" applyBorder="1" applyAlignment="1">
      <alignment vertical="top"/>
    </xf>
    <xf numFmtId="0" fontId="2" fillId="8" borderId="8" xfId="0" applyFont="1" applyFill="1" applyBorder="1" applyAlignment="1">
      <alignment vertical="top"/>
    </xf>
    <xf numFmtId="0" fontId="0" fillId="0" borderId="1" xfId="0" applyBorder="1" applyAlignment="1">
      <alignment wrapText="1"/>
    </xf>
    <xf numFmtId="0" fontId="2" fillId="8" borderId="8" xfId="0" applyFont="1" applyFill="1" applyBorder="1" applyAlignment="1">
      <alignment vertical="top" wrapText="1"/>
    </xf>
    <xf numFmtId="0" fontId="0" fillId="8" borderId="27" xfId="0" applyFill="1" applyBorder="1" applyAlignment="1">
      <alignment vertical="top" wrapText="1"/>
    </xf>
    <xf numFmtId="165" fontId="0" fillId="0" borderId="1" xfId="0" applyNumberFormat="1" applyBorder="1" applyAlignment="1">
      <alignment horizontal="center" vertical="center"/>
    </xf>
    <xf numFmtId="42" fontId="11" fillId="0" borderId="1" xfId="2" applyFont="1" applyFill="1" applyBorder="1" applyAlignment="1">
      <alignment horizontal="center" vertical="center" wrapText="1"/>
    </xf>
    <xf numFmtId="42" fontId="10" fillId="13" borderId="1" xfId="2" applyFont="1" applyFill="1" applyBorder="1" applyAlignment="1">
      <alignment vertical="center"/>
    </xf>
    <xf numFmtId="42" fontId="10" fillId="13" borderId="1" xfId="2" applyFont="1" applyFill="1" applyBorder="1" applyAlignment="1">
      <alignment horizontal="center" vertical="center"/>
    </xf>
    <xf numFmtId="0" fontId="10" fillId="0" borderId="1" xfId="2" applyNumberFormat="1" applyFont="1" applyFill="1" applyBorder="1" applyAlignment="1">
      <alignment vertical="center"/>
    </xf>
    <xf numFmtId="42" fontId="0" fillId="0" borderId="1" xfId="0" applyNumberFormat="1" applyBorder="1" applyAlignment="1">
      <alignment horizontal="right" vertical="center"/>
    </xf>
    <xf numFmtId="0" fontId="0" fillId="0" borderId="1" xfId="0" applyBorder="1" applyAlignment="1">
      <alignment horizontal="center"/>
    </xf>
    <xf numFmtId="0" fontId="5" fillId="2" borderId="0" xfId="3" applyFont="1" applyFill="1" applyAlignment="1">
      <alignment horizontal="center" vertical="center"/>
    </xf>
    <xf numFmtId="0" fontId="6" fillId="0" borderId="1" xfId="3" applyFont="1" applyBorder="1" applyAlignment="1">
      <alignment horizontal="left" vertical="center"/>
    </xf>
    <xf numFmtId="0" fontId="6" fillId="0" borderId="2" xfId="3" applyFont="1" applyBorder="1" applyAlignment="1">
      <alignment horizontal="center" vertical="center"/>
    </xf>
    <xf numFmtId="0" fontId="6" fillId="0" borderId="3" xfId="3" applyFont="1" applyBorder="1" applyAlignment="1">
      <alignment horizontal="center" vertical="center"/>
    </xf>
    <xf numFmtId="0" fontId="7" fillId="0" borderId="4" xfId="3" applyFont="1" applyBorder="1" applyAlignment="1">
      <alignment horizontal="center" vertical="center"/>
    </xf>
    <xf numFmtId="0" fontId="7" fillId="0" borderId="2" xfId="3" applyFont="1" applyBorder="1" applyAlignment="1">
      <alignment horizontal="center" vertical="center"/>
    </xf>
    <xf numFmtId="0" fontId="7" fillId="0" borderId="3" xfId="3" applyFont="1" applyBorder="1" applyAlignment="1">
      <alignment horizontal="center" vertical="center"/>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1" xfId="3" applyFont="1" applyBorder="1" applyAlignment="1">
      <alignment horizontal="center" vertical="center" wrapText="1"/>
    </xf>
    <xf numFmtId="0" fontId="7" fillId="0" borderId="0" xfId="3" applyFont="1" applyAlignment="1">
      <alignment horizontal="center" vertical="center" wrapText="1"/>
    </xf>
    <xf numFmtId="0" fontId="7" fillId="0" borderId="12" xfId="3" applyFont="1" applyBorder="1" applyAlignment="1">
      <alignment horizontal="center" vertical="center" wrapText="1"/>
    </xf>
    <xf numFmtId="0" fontId="7" fillId="0" borderId="16"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8" xfId="3" applyFont="1" applyBorder="1" applyAlignment="1">
      <alignment horizontal="center" vertical="center" wrapText="1"/>
    </xf>
    <xf numFmtId="0" fontId="6" fillId="0" borderId="8" xfId="3" applyFont="1" applyBorder="1" applyAlignment="1">
      <alignment horizontal="center" vertical="center"/>
    </xf>
    <xf numFmtId="0" fontId="6" fillId="0" borderId="9" xfId="3" applyFont="1" applyBorder="1" applyAlignment="1">
      <alignment horizontal="center" vertical="center"/>
    </xf>
    <xf numFmtId="0" fontId="9" fillId="0" borderId="10" xfId="8" applyBorder="1" applyAlignment="1">
      <alignment horizontal="center" vertical="center"/>
    </xf>
    <xf numFmtId="0" fontId="6" fillId="0" borderId="13" xfId="3" applyFont="1" applyBorder="1" applyAlignment="1">
      <alignment horizontal="center" vertical="center"/>
    </xf>
    <xf numFmtId="0" fontId="6" fillId="0" borderId="14" xfId="3" applyFont="1" applyBorder="1" applyAlignment="1">
      <alignment horizontal="center" vertical="center"/>
    </xf>
    <xf numFmtId="0" fontId="6" fillId="0" borderId="15" xfId="3" applyFont="1" applyBorder="1" applyAlignment="1">
      <alignment horizontal="center" vertical="center"/>
    </xf>
    <xf numFmtId="0" fontId="7" fillId="6" borderId="23" xfId="3" applyFont="1" applyFill="1" applyBorder="1" applyAlignment="1">
      <alignment horizontal="center" vertical="center" wrapText="1"/>
    </xf>
    <xf numFmtId="0" fontId="7" fillId="6" borderId="24" xfId="3" applyFont="1" applyFill="1" applyBorder="1" applyAlignment="1">
      <alignment horizontal="center" vertical="center" wrapText="1"/>
    </xf>
    <xf numFmtId="0" fontId="6" fillId="7" borderId="23" xfId="3" applyFont="1" applyFill="1" applyBorder="1" applyAlignment="1">
      <alignment horizontal="center" vertical="center" wrapText="1"/>
    </xf>
    <xf numFmtId="0" fontId="6" fillId="7" borderId="24" xfId="3" applyFont="1" applyFill="1" applyBorder="1" applyAlignment="1">
      <alignment horizontal="center" vertical="center" wrapText="1"/>
    </xf>
    <xf numFmtId="0" fontId="6" fillId="0" borderId="19" xfId="3" applyFont="1" applyBorder="1" applyAlignment="1">
      <alignment horizontal="left" vertical="center"/>
    </xf>
    <xf numFmtId="0" fontId="6" fillId="0" borderId="20" xfId="3" applyFont="1" applyBorder="1" applyAlignment="1">
      <alignment horizontal="center" vertical="center"/>
    </xf>
    <xf numFmtId="0" fontId="6" fillId="0" borderId="21" xfId="3" applyFont="1" applyBorder="1" applyAlignment="1">
      <alignment horizontal="center" vertical="center"/>
    </xf>
    <xf numFmtId="0" fontId="6" fillId="0" borderId="22" xfId="3" applyFont="1" applyBorder="1" applyAlignment="1">
      <alignment horizontal="center" vertical="center"/>
    </xf>
    <xf numFmtId="0" fontId="6" fillId="3" borderId="1" xfId="3" applyFont="1" applyFill="1" applyBorder="1" applyAlignment="1">
      <alignment horizontal="center" vertical="center"/>
    </xf>
    <xf numFmtId="0" fontId="7" fillId="4" borderId="23" xfId="3" applyFont="1" applyFill="1" applyBorder="1" applyAlignment="1">
      <alignment horizontal="center" vertical="center" wrapText="1"/>
    </xf>
    <xf numFmtId="0" fontId="7" fillId="4" borderId="24" xfId="3" applyFont="1" applyFill="1" applyBorder="1" applyAlignment="1">
      <alignment horizontal="center" vertical="center" wrapText="1"/>
    </xf>
    <xf numFmtId="0" fontId="7" fillId="5" borderId="23" xfId="3" applyFont="1" applyFill="1" applyBorder="1" applyAlignment="1">
      <alignment horizontal="center" vertical="center" wrapText="1"/>
    </xf>
    <xf numFmtId="0" fontId="7" fillId="5" borderId="24" xfId="3" applyFont="1" applyFill="1" applyBorder="1" applyAlignment="1">
      <alignment horizontal="center" vertical="center" wrapText="1"/>
    </xf>
    <xf numFmtId="0" fontId="7" fillId="11" borderId="24" xfId="3" applyFont="1" applyFill="1" applyBorder="1" applyAlignment="1">
      <alignment horizontal="center" vertical="center" wrapText="1"/>
    </xf>
    <xf numFmtId="0" fontId="7" fillId="11" borderId="28" xfId="3" applyFont="1" applyFill="1" applyBorder="1" applyAlignment="1">
      <alignment horizontal="center" vertical="center" wrapText="1"/>
    </xf>
  </cellXfs>
  <cellStyles count="9">
    <cellStyle name="Hipervínculo" xfId="8" builtinId="8"/>
    <cellStyle name="Moneda" xfId="1" builtinId="4"/>
    <cellStyle name="Moneda [0]" xfId="2" builtinId="7"/>
    <cellStyle name="Moneda [0] 2" xfId="4" xr:uid="{A7D11E4F-6559-408D-BBB3-DEC109642CCF}"/>
    <cellStyle name="Moneda [0] 2 2" xfId="6" xr:uid="{62CC917A-CB91-2746-9B7C-F23789AF3E9D}"/>
    <cellStyle name="Normal" xfId="0" builtinId="0"/>
    <cellStyle name="Normal 3" xfId="3" xr:uid="{72B7C42E-14C2-461C-BDE0-FC9AC88DFDFF}"/>
    <cellStyle name="Normal 3 2" xfId="5" xr:uid="{2B115B65-9B0F-844E-8FC6-220061CAA6B9}"/>
    <cellStyle name="Porcentaj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Users/linac/Downloads/Canasta%20de%20precios.xlsx" TargetMode="External"/><Relationship Id="rId2" Type="http://schemas.openxmlformats.org/officeDocument/2006/relationships/externalLinkPath" Target="https://gobiernobogota-my.sharepoint.com/Users/linac/Downloads/Canasta%20de%20precios.xlsx" TargetMode="External"/><Relationship Id="rId1" Type="http://schemas.openxmlformats.org/officeDocument/2006/relationships/externalLinkPath" Target="/Users/linac/Downloads/Canasta%20de%20preci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esktop\ALPA\Formulaci&#243;n\Presupuestos%20Participativos\MATRIZ%20AVANCES%20CUALITATIVOS%20PP%20DIC%2031%20PUENTE%20ARAND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ANASTA DE PRECIOS"/>
      <sheetName val="FDLM-IPMC-008-2025"/>
      <sheetName val="FDLM-IPMC-025-2025"/>
      <sheetName val="FDLM-LP-012-2025 (133720)"/>
      <sheetName val="FDLM-LP-019-2025 (133715)"/>
      <sheetName val="FDLM-LP-028-2025 (142215)"/>
      <sheetName val="FDLM-LP-029-2025 (142236)"/>
      <sheetName val="FDLM-LP-016-2025 (133718)"/>
      <sheetName val="FDLM-SAMC-018-2025 (134366)"/>
      <sheetName val="FDLM-SAMC-031-2025 (142830)"/>
      <sheetName val="TALENTO HUMANO"/>
    </sheetNames>
    <sheetDataSet>
      <sheetData sheetId="0"/>
      <sheetData sheetId="1" refreshError="1">
        <row r="1">
          <cell r="R1">
            <v>1.0509999999999999</v>
          </cell>
        </row>
      </sheetData>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S GANADORAS"/>
      <sheetName val="LISTAS"/>
    </sheetNames>
    <sheetDataSet>
      <sheetData sheetId="0" refreshError="1"/>
      <sheetData sheetId="1">
        <row r="5">
          <cell r="B5" t="str">
            <v>Sin iniciar</v>
          </cell>
        </row>
        <row r="6">
          <cell r="B6" t="str">
            <v>Contratada</v>
          </cell>
        </row>
        <row r="7">
          <cell r="B7" t="str">
            <v>En ejecución</v>
          </cell>
        </row>
        <row r="8">
          <cell r="B8" t="str">
            <v>Terminada</v>
          </cell>
        </row>
        <row r="9">
          <cell r="B9" t="str">
            <v>No ejecutada</v>
          </cell>
        </row>
        <row r="10">
          <cell r="B10" t="str">
            <v>Imposible ejecución (inviable)</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216">
          <cell r="S216" t="str">
            <v>Jardines infantiles adecuados</v>
          </cell>
        </row>
        <row r="217">
          <cell r="S217" t="str">
            <v>Jardines infantiles dotados</v>
          </cell>
        </row>
        <row r="218">
          <cell r="S218" t="str">
            <v>Personas vinculadas a acciones de promoción del buen trato infantil</v>
          </cell>
        </row>
        <row r="219">
          <cell r="S219" t="str">
            <v>Personas con subsidio tipo C  beneficiadas</v>
          </cell>
        </row>
        <row r="220">
          <cell r="S220" t="str">
            <v xml:space="preserve"> Personas beneficiadas con ayudas técnicas no POS </v>
          </cell>
        </row>
        <row r="221">
          <cell r="S221" t="str">
            <v xml:space="preserve"> Obras de mitigación de riesgo realizadas  </v>
          </cell>
        </row>
        <row r="222">
          <cell r="S222" t="str">
            <v>IED dotados con material pedagógico</v>
          </cell>
        </row>
        <row r="223">
          <cell r="S223" t="str">
            <v>Eventos artísticos y culturales realizados</v>
          </cell>
        </row>
        <row r="224">
          <cell r="S224" t="str">
            <v>Eventos de recreación y deporte realizados</v>
          </cell>
        </row>
        <row r="225">
          <cell r="S225" t="str">
            <v>Personas vinculadas a procesos de  formación artística y cultural</v>
          </cell>
        </row>
        <row r="226">
          <cell r="S226" t="str">
            <v>Personas vinculadas a procesos de  formación deportiva</v>
          </cell>
        </row>
        <row r="227">
          <cell r="S227" t="str">
            <v xml:space="preserve">Demandas  de titulación predial presentadas </v>
          </cell>
        </row>
        <row r="228">
          <cell r="S228" t="str">
            <v xml:space="preserve">Estudios preliminares para la regularización urbanística (levantamiento topográficos y análisis de los mismos)  a asentamientos de origen informal previamente legalizados y priorizados en los territorios diagnosticados por la SDHT
</v>
          </cell>
        </row>
        <row r="229">
          <cell r="S229" t="str">
            <v>Parques vecinales y/o de bolsillo construidos</v>
          </cell>
        </row>
        <row r="230">
          <cell r="S230" t="str">
            <v>Parques vecinales y/o de bolsillo intervenidos</v>
          </cell>
        </row>
        <row r="231">
          <cell r="S231" t="str">
            <v xml:space="preserve"> Km/carril de malla vial rural construidos </v>
          </cell>
        </row>
        <row r="232">
          <cell r="S232" t="str">
            <v>Km/carril de malla vial local construido</v>
          </cell>
        </row>
        <row r="233">
          <cell r="S233" t="str">
            <v>Km/carril de malla vial local mantenido</v>
          </cell>
        </row>
        <row r="234">
          <cell r="S234" t="str">
            <v>Km/carril de malla vial rural mantenidos</v>
          </cell>
        </row>
        <row r="235">
          <cell r="S235" t="str">
            <v>m2 de espacio público construidos</v>
          </cell>
        </row>
        <row r="236">
          <cell r="S236" t="str">
            <v>m2 de espacio público mantenidos</v>
          </cell>
        </row>
        <row r="237">
          <cell r="S237" t="str">
            <v>Puentes vehiculares y/o peatonales, de escala local sobre cuerpos de agua intervenidos</v>
          </cell>
        </row>
        <row r="238">
          <cell r="S238" t="str">
            <v>Dotaciones para seguridad realizadas</v>
          </cell>
        </row>
        <row r="239">
          <cell r="S239" t="str">
            <v>Personas vinculadas a ejercicios de convivencia ciudadana</v>
          </cell>
        </row>
        <row r="240">
          <cell r="S240" t="str">
            <v>Líneas telefónicas satelitales instaladas y/o mantenidas</v>
          </cell>
        </row>
        <row r="241">
          <cell r="S241" t="str">
            <v>Portales interactivos con operación sostenible garantizada</v>
          </cell>
        </row>
        <row r="242">
          <cell r="S242" t="str">
            <v>Arboles sembrados o intervenidos</v>
          </cell>
        </row>
        <row r="243">
          <cell r="S243" t="str">
            <v>Hectáreas de espacio público intervenidas  con acciones de renaturalización y/o ecourbanismo</v>
          </cell>
        </row>
        <row r="244">
          <cell r="S244" t="str">
            <v>m2 de espacio público intervenidos con acciones de jardinería, muros verdes y/o paisajismo</v>
          </cell>
        </row>
        <row r="245">
          <cell r="S245" t="str">
            <v>Personas beneficiadas a través de emprendimientos rurales</v>
          </cell>
        </row>
        <row r="246">
          <cell r="S246" t="str">
            <v>Personas beneficiadas con acciones de asesoría técnica agropecuaria y/o asistencia en tecnologías ambientales sostenibles</v>
          </cell>
        </row>
        <row r="247">
          <cell r="S247" t="str">
            <v>Ediles con pago de honorarios cubierto</v>
          </cell>
        </row>
        <row r="248">
          <cell r="S248" t="str">
            <v>Estrategias de fortalecimiento institucional realizadas</v>
          </cell>
        </row>
        <row r="249">
          <cell r="S249" t="str">
            <v>Acciones de inspección, vigilancia y control realizadas</v>
          </cell>
        </row>
        <row r="250">
          <cell r="S250" t="str">
            <v>Organizaciones, instancias y expresiones sociales ciudadanas fortalecidas para la participación</v>
          </cell>
        </row>
        <row r="251">
          <cell r="S251" t="str">
            <v>Personas vinculadas a procesos de participación ciudadana y/o control social</v>
          </cell>
        </row>
        <row r="252">
          <cell r="S252" t="str">
            <v>Sede administrativa local adecuada</v>
          </cell>
        </row>
        <row r="253">
          <cell r="S253" t="str">
            <v>Camión de bomberos adquirido</v>
          </cell>
        </row>
        <row r="254">
          <cell r="S254" t="str">
            <v>Estrategias integrales para la prevención del riesgo natural y antrópico realizadas</v>
          </cell>
        </row>
        <row r="255">
          <cell r="S255" t="str">
            <v>Personas formadas en  hotelería y turismo y/o ecoturismo y/o comunicación y mercadeo y/o publicidad y/o administración e ingles</v>
          </cell>
        </row>
        <row r="256">
          <cell r="S256" t="str">
            <v>Personas vinculadas a procesos integrales en materia de paz y reconciliación</v>
          </cell>
        </row>
        <row r="257">
          <cell r="S257" t="str">
            <v>Casas de la participación ciudadana  local acondicionadas</v>
          </cell>
        </row>
        <row r="258">
          <cell r="S258" t="str">
            <v>Niños y niñas vinculados a estrategias orientadas a la atención nutricional y prevención de enfermedades prevalentes de la primera infancia</v>
          </cell>
        </row>
        <row r="259">
          <cell r="S259" t="str">
            <v>Construcciones de planteles educativos apoyadas</v>
          </cell>
        </row>
        <row r="260">
          <cell r="S260" t="str">
            <v>CAIs construidos y dotados</v>
          </cell>
        </row>
        <row r="261">
          <cell r="S261" t="str">
            <v>Personas vinculadas en acciones contra la violencia y discriminación de la mujer</v>
          </cell>
        </row>
        <row r="262">
          <cell r="S262" t="str">
            <v>Jóvenes con acciones de ampliación de oportunidades de generación de ingresos y de estabilidad económica beneficiados</v>
          </cell>
        </row>
        <row r="263">
          <cell r="S263" t="str">
            <v>Procesos de recolección y clasificación de residuos sólidos aprovechables implementados</v>
          </cell>
        </row>
        <row r="264">
          <cell r="S264" t="str">
            <v>Centros de Atención Inmediata 
adquiridos y/o construidos</v>
          </cell>
        </row>
        <row r="265">
          <cell r="S265" t="str">
            <v>Estrategias para el fortalecimiento de la apropiación de las TIC implementadas</v>
          </cell>
        </row>
        <row r="266">
          <cell r="S266" t="str">
            <v>Cupos de Educación Técnica, Tecnológica y profesional promovidos</v>
          </cell>
        </row>
        <row r="267">
          <cell r="S267" t="str">
            <v>Procesos de reconocimiento e identificación de necesidades  y acciones para la legalización y funcionamiento de acueductos veredales durante la vigencia  del Plan</v>
          </cell>
        </row>
        <row r="268">
          <cell r="S268" t="str">
            <v>Personas beneficiadas</v>
          </cell>
        </row>
        <row r="269">
          <cell r="S269" t="str">
            <v>Personas beneficiadas en estrategias para el cierre de brechas de género</v>
          </cell>
        </row>
        <row r="270">
          <cell r="S270" t="str">
            <v>Personas vinculadas en el proyecto estratégico ecoturístico de conservación ambiental</v>
          </cell>
        </row>
        <row r="271">
          <cell r="S271" t="str">
            <v>Acciones realizadas para el desarrollo de segmentos, actividades, productos y/o servicios turísticos</v>
          </cell>
        </row>
        <row r="272">
          <cell r="S272" t="str">
            <v>Acciones de protección animal realizadas</v>
          </cell>
        </row>
        <row r="273">
          <cell r="S273" t="str">
            <v>Estrategias  implementadas del plan de acción de la política de bienestar animal</v>
          </cell>
        </row>
        <row r="274">
          <cell r="S274" t="str">
            <v>Acciones de agricultura urbana implementadas</v>
          </cell>
        </row>
        <row r="275">
          <cell r="S275" t="str">
            <v>Salones comunales intervenidos</v>
          </cell>
        </row>
      </sheetData>
      <sheetData sheetId="3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gestionproyectosas@gmail.com" TargetMode="External"/><Relationship Id="rId2" Type="http://schemas.openxmlformats.org/officeDocument/2006/relationships/hyperlink" Target="mailto:serviciod3@gmail.com" TargetMode="External"/><Relationship Id="rId1" Type="http://schemas.openxmlformats.org/officeDocument/2006/relationships/hyperlink" Target="mailto:martires.corporacionrcp@gmail.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685B3-8EC4-47CB-8BE3-C848489F0C82}">
  <dimension ref="A1:Y98"/>
  <sheetViews>
    <sheetView tabSelected="1" topLeftCell="J62" zoomScale="60" zoomScaleNormal="60" workbookViewId="0">
      <selection activeCell="V101" sqref="V101"/>
    </sheetView>
  </sheetViews>
  <sheetFormatPr baseColWidth="10" defaultRowHeight="15" x14ac:dyDescent="0.25"/>
  <cols>
    <col min="1" max="1" width="19.42578125" customWidth="1"/>
    <col min="2" max="2" width="13.28515625" customWidth="1"/>
    <col min="3" max="3" width="23.42578125" customWidth="1"/>
    <col min="4" max="4" width="17.42578125" customWidth="1"/>
    <col min="5" max="5" width="22.42578125" customWidth="1"/>
    <col min="6" max="6" width="25.7109375" customWidth="1"/>
    <col min="7" max="7" width="33" customWidth="1"/>
    <col min="8" max="11" width="10.85546875" customWidth="1"/>
    <col min="12" max="12" width="18" customWidth="1"/>
    <col min="13" max="13" width="22" customWidth="1"/>
    <col min="14" max="14" width="16.7109375" customWidth="1"/>
    <col min="15" max="15" width="23.7109375" customWidth="1"/>
    <col min="16" max="16" width="19" customWidth="1"/>
    <col min="17" max="20" width="22.85546875" customWidth="1"/>
    <col min="21" max="24" width="30.85546875" style="2" customWidth="1"/>
    <col min="25" max="25" width="18" customWidth="1"/>
  </cols>
  <sheetData>
    <row r="1" spans="1:25" ht="21.75" thickBot="1" x14ac:dyDescent="0.3">
      <c r="A1" s="84" t="s">
        <v>0</v>
      </c>
      <c r="B1" s="84"/>
      <c r="C1" s="84"/>
      <c r="D1" s="84"/>
      <c r="E1" s="84"/>
      <c r="F1" s="84"/>
      <c r="G1" s="84"/>
      <c r="H1" s="84"/>
      <c r="I1" s="84"/>
      <c r="J1" s="84"/>
      <c r="K1" s="84"/>
      <c r="L1" s="84"/>
      <c r="M1" s="1"/>
    </row>
    <row r="2" spans="1:25" ht="21" x14ac:dyDescent="0.25">
      <c r="A2" s="85" t="s">
        <v>1</v>
      </c>
      <c r="B2" s="85"/>
      <c r="C2" s="3" t="s">
        <v>131</v>
      </c>
      <c r="D2" s="86" t="s">
        <v>2</v>
      </c>
      <c r="E2" s="87"/>
      <c r="F2" s="88">
        <v>3104217357</v>
      </c>
      <c r="G2" s="89"/>
      <c r="H2" s="89"/>
      <c r="I2" s="90"/>
      <c r="J2" s="91"/>
      <c r="K2" s="92"/>
      <c r="L2" s="93"/>
    </row>
    <row r="3" spans="1:25" ht="15.75" x14ac:dyDescent="0.25">
      <c r="A3" s="85" t="s">
        <v>3</v>
      </c>
      <c r="B3" s="85"/>
      <c r="C3" s="3" t="s">
        <v>132</v>
      </c>
      <c r="D3" s="100" t="s">
        <v>4</v>
      </c>
      <c r="E3" s="101"/>
      <c r="F3" s="102" t="s">
        <v>134</v>
      </c>
      <c r="G3" s="100"/>
      <c r="H3" s="100"/>
      <c r="I3" s="101"/>
      <c r="J3" s="94"/>
      <c r="K3" s="95"/>
      <c r="L3" s="96"/>
    </row>
    <row r="4" spans="1:25" ht="16.5" thickBot="1" x14ac:dyDescent="0.3">
      <c r="A4" s="85" t="s">
        <v>5</v>
      </c>
      <c r="B4" s="85"/>
      <c r="C4" s="3" t="s">
        <v>133</v>
      </c>
      <c r="D4" s="103" t="s">
        <v>6</v>
      </c>
      <c r="E4" s="104"/>
      <c r="F4" s="105"/>
      <c r="G4" s="103"/>
      <c r="H4" s="103"/>
      <c r="I4" s="104"/>
      <c r="J4" s="97"/>
      <c r="K4" s="98"/>
      <c r="L4" s="99"/>
    </row>
    <row r="5" spans="1:25" ht="21" x14ac:dyDescent="0.25">
      <c r="A5" s="85" t="s">
        <v>7</v>
      </c>
      <c r="B5" s="85"/>
      <c r="C5" s="3" t="s">
        <v>136</v>
      </c>
      <c r="D5" s="86" t="s">
        <v>2</v>
      </c>
      <c r="E5" s="87"/>
      <c r="F5" s="88">
        <v>3163418973</v>
      </c>
      <c r="G5" s="89"/>
      <c r="H5" s="89"/>
      <c r="I5" s="90"/>
      <c r="J5" s="91"/>
      <c r="K5" s="92"/>
      <c r="L5" s="93"/>
    </row>
    <row r="6" spans="1:25" ht="15.75" x14ac:dyDescent="0.25">
      <c r="A6" s="85" t="s">
        <v>3</v>
      </c>
      <c r="B6" s="85"/>
      <c r="C6" s="3" t="s">
        <v>137</v>
      </c>
      <c r="D6" s="100" t="s">
        <v>4</v>
      </c>
      <c r="E6" s="101"/>
      <c r="F6" s="102" t="s">
        <v>139</v>
      </c>
      <c r="G6" s="100"/>
      <c r="H6" s="100"/>
      <c r="I6" s="101"/>
      <c r="J6" s="94"/>
      <c r="K6" s="95"/>
      <c r="L6" s="96"/>
    </row>
    <row r="7" spans="1:25" ht="16.5" thickBot="1" x14ac:dyDescent="0.3">
      <c r="A7" s="85" t="s">
        <v>5</v>
      </c>
      <c r="B7" s="85"/>
      <c r="C7" s="3" t="s">
        <v>138</v>
      </c>
      <c r="D7" s="103" t="s">
        <v>6</v>
      </c>
      <c r="E7" s="104"/>
      <c r="F7" s="105"/>
      <c r="G7" s="103"/>
      <c r="H7" s="103"/>
      <c r="I7" s="104"/>
      <c r="J7" s="97"/>
      <c r="K7" s="98"/>
      <c r="L7" s="99"/>
    </row>
    <row r="8" spans="1:25" ht="21" x14ac:dyDescent="0.25">
      <c r="A8" s="85" t="s">
        <v>8</v>
      </c>
      <c r="B8" s="85"/>
      <c r="C8" s="3" t="s">
        <v>142</v>
      </c>
      <c r="D8" s="86" t="s">
        <v>2</v>
      </c>
      <c r="E8" s="87"/>
      <c r="F8" s="88">
        <v>3143166043</v>
      </c>
      <c r="G8" s="89"/>
      <c r="H8" s="89"/>
      <c r="I8" s="90"/>
      <c r="J8" s="91"/>
      <c r="K8" s="92"/>
      <c r="L8" s="93"/>
    </row>
    <row r="9" spans="1:25" ht="15.75" x14ac:dyDescent="0.25">
      <c r="A9" s="85" t="s">
        <v>3</v>
      </c>
      <c r="B9" s="85"/>
      <c r="C9" s="3" t="s">
        <v>143</v>
      </c>
      <c r="D9" s="100" t="s">
        <v>4</v>
      </c>
      <c r="E9" s="101"/>
      <c r="F9" s="102" t="s">
        <v>144</v>
      </c>
      <c r="G9" s="100"/>
      <c r="H9" s="100"/>
      <c r="I9" s="101"/>
      <c r="J9" s="94"/>
      <c r="K9" s="95"/>
      <c r="L9" s="96"/>
    </row>
    <row r="10" spans="1:25" ht="16.5" thickBot="1" x14ac:dyDescent="0.3">
      <c r="A10" s="110" t="s">
        <v>5</v>
      </c>
      <c r="B10" s="110"/>
      <c r="C10" s="4"/>
      <c r="D10" s="111" t="s">
        <v>6</v>
      </c>
      <c r="E10" s="112"/>
      <c r="F10" s="113"/>
      <c r="G10" s="111"/>
      <c r="H10" s="111"/>
      <c r="I10" s="112"/>
      <c r="J10" s="94"/>
      <c r="K10" s="95"/>
      <c r="L10" s="99"/>
    </row>
    <row r="11" spans="1:25" ht="66" customHeight="1" x14ac:dyDescent="0.25">
      <c r="A11" s="114" t="s">
        <v>9</v>
      </c>
      <c r="B11" s="114"/>
      <c r="C11" s="114"/>
      <c r="D11" s="114"/>
      <c r="E11" s="114"/>
      <c r="F11" s="114"/>
      <c r="G11" s="114"/>
      <c r="H11" s="114"/>
      <c r="I11" s="114"/>
      <c r="J11" s="114"/>
      <c r="K11" s="114"/>
      <c r="L11" s="115" t="s">
        <v>135</v>
      </c>
      <c r="M11" s="116"/>
      <c r="N11" s="117" t="s">
        <v>141</v>
      </c>
      <c r="O11" s="118"/>
      <c r="P11" s="106" t="s">
        <v>145</v>
      </c>
      <c r="Q11" s="107"/>
      <c r="R11" s="119" t="s">
        <v>146</v>
      </c>
      <c r="S11" s="119"/>
      <c r="T11" s="120"/>
      <c r="U11" s="108" t="s">
        <v>10</v>
      </c>
      <c r="V11" s="109"/>
      <c r="W11" s="109"/>
      <c r="X11" s="109"/>
      <c r="Y11" s="70" t="s">
        <v>148</v>
      </c>
    </row>
    <row r="12" spans="1:25" ht="31.5" x14ac:dyDescent="0.25">
      <c r="A12" s="5" t="s">
        <v>11</v>
      </c>
      <c r="B12" s="5" t="s">
        <v>12</v>
      </c>
      <c r="C12" s="5" t="s">
        <v>13</v>
      </c>
      <c r="D12" s="5" t="s">
        <v>14</v>
      </c>
      <c r="E12" s="5" t="s">
        <v>15</v>
      </c>
      <c r="F12" s="6" t="s">
        <v>16</v>
      </c>
      <c r="G12" s="5" t="s">
        <v>17</v>
      </c>
      <c r="H12" s="6" t="s">
        <v>18</v>
      </c>
      <c r="I12" s="6" t="s">
        <v>19</v>
      </c>
      <c r="J12" s="7" t="s">
        <v>20</v>
      </c>
      <c r="K12" s="6" t="s">
        <v>19</v>
      </c>
      <c r="L12" s="8" t="s">
        <v>21</v>
      </c>
      <c r="M12" s="9" t="s">
        <v>22</v>
      </c>
      <c r="N12" s="10" t="s">
        <v>21</v>
      </c>
      <c r="O12" s="11" t="s">
        <v>22</v>
      </c>
      <c r="P12" s="12" t="s">
        <v>21</v>
      </c>
      <c r="Q12" s="13" t="s">
        <v>22</v>
      </c>
      <c r="R12" s="59" t="s">
        <v>156</v>
      </c>
      <c r="S12" s="59" t="s">
        <v>21</v>
      </c>
      <c r="T12" s="60" t="s">
        <v>22</v>
      </c>
      <c r="U12" s="14" t="s">
        <v>23</v>
      </c>
      <c r="V12" s="15" t="s">
        <v>24</v>
      </c>
      <c r="W12" s="16" t="s">
        <v>25</v>
      </c>
      <c r="X12" s="66" t="s">
        <v>26</v>
      </c>
      <c r="Y12" s="71"/>
    </row>
    <row r="13" spans="1:25" ht="75" x14ac:dyDescent="0.25">
      <c r="A13" s="17">
        <v>1</v>
      </c>
      <c r="B13" s="18">
        <v>2501</v>
      </c>
      <c r="C13" s="19" t="s">
        <v>27</v>
      </c>
      <c r="D13" s="19" t="s">
        <v>36</v>
      </c>
      <c r="E13" s="19" t="s">
        <v>29</v>
      </c>
      <c r="F13" s="22" t="s">
        <v>37</v>
      </c>
      <c r="G13" s="23" t="s">
        <v>38</v>
      </c>
      <c r="H13" s="21">
        <v>1</v>
      </c>
      <c r="I13" s="20" t="s">
        <v>32</v>
      </c>
      <c r="J13" s="20">
        <v>1</v>
      </c>
      <c r="K13" s="21" t="s">
        <v>39</v>
      </c>
      <c r="L13" s="65">
        <v>2975</v>
      </c>
      <c r="M13" s="65">
        <f>L13*H13*J13</f>
        <v>2975</v>
      </c>
      <c r="N13" s="65">
        <v>3800</v>
      </c>
      <c r="O13" s="65">
        <f>N13*H13*J13</f>
        <v>3800</v>
      </c>
      <c r="P13" s="62">
        <v>3890</v>
      </c>
      <c r="Q13" s="65">
        <f>P13*H13*J13</f>
        <v>3890</v>
      </c>
      <c r="R13" s="65" t="s">
        <v>158</v>
      </c>
      <c r="S13" s="57">
        <v>3380</v>
      </c>
      <c r="T13" s="58">
        <f>S13*H13*J13</f>
        <v>3380</v>
      </c>
      <c r="U13" s="63">
        <f>(S13+P13+N13+L13)/4</f>
        <v>3511.25</v>
      </c>
      <c r="V13" s="63">
        <f>(T13+Q13+O13+M13)/4</f>
        <v>3511.25</v>
      </c>
      <c r="W13" s="64">
        <f>_xlfn.STDEV.P(M13,O13,Q13,T13)</f>
        <v>364.56095169395201</v>
      </c>
      <c r="X13" s="67">
        <f>(W13/V13)</f>
        <v>0.10382654373626259</v>
      </c>
      <c r="Y13" s="24"/>
    </row>
    <row r="14" spans="1:25" ht="75" x14ac:dyDescent="0.25">
      <c r="A14" s="17">
        <v>2</v>
      </c>
      <c r="B14" s="18">
        <v>2501</v>
      </c>
      <c r="C14" s="19" t="s">
        <v>27</v>
      </c>
      <c r="D14" s="19" t="s">
        <v>36</v>
      </c>
      <c r="E14" s="19" t="s">
        <v>29</v>
      </c>
      <c r="F14" s="22" t="s">
        <v>40</v>
      </c>
      <c r="G14" s="23" t="s">
        <v>41</v>
      </c>
      <c r="H14" s="21">
        <v>1</v>
      </c>
      <c r="I14" s="20" t="s">
        <v>32</v>
      </c>
      <c r="J14" s="20">
        <v>1</v>
      </c>
      <c r="K14" s="21" t="s">
        <v>39</v>
      </c>
      <c r="L14" s="65">
        <v>24990</v>
      </c>
      <c r="M14" s="65">
        <f t="shared" ref="M14:M70" si="0">L14*H14*J14</f>
        <v>24990</v>
      </c>
      <c r="N14" s="65">
        <v>19500</v>
      </c>
      <c r="O14" s="65">
        <f t="shared" ref="O14:O70" si="1">N14*H14*J14</f>
        <v>19500</v>
      </c>
      <c r="P14" s="62">
        <v>19173</v>
      </c>
      <c r="Q14" s="65">
        <f t="shared" ref="Q14:Q70" si="2">P14*H14*J14</f>
        <v>19173</v>
      </c>
      <c r="R14" s="65" t="s">
        <v>157</v>
      </c>
      <c r="S14" s="57">
        <v>17890</v>
      </c>
      <c r="T14" s="58">
        <f>S14*H14*J14</f>
        <v>17890</v>
      </c>
      <c r="U14" s="63">
        <f t="shared" ref="U14:U70" si="3">(S14+P14+N14+L14)/4</f>
        <v>20388.25</v>
      </c>
      <c r="V14" s="63">
        <f t="shared" ref="V14:V70" si="4">(T14+Q14+O14+M14)/4</f>
        <v>20388.25</v>
      </c>
      <c r="W14" s="64">
        <f t="shared" ref="W14:W25" si="5">_xlfn.STDEV.P(M14,O14,Q14,T14)</f>
        <v>2724.1134681763901</v>
      </c>
      <c r="X14" s="67">
        <f t="shared" ref="X14:X70" si="6">(W14/V14)</f>
        <v>0.13361193178308045</v>
      </c>
      <c r="Y14" s="24"/>
    </row>
    <row r="15" spans="1:25" ht="180" x14ac:dyDescent="0.25">
      <c r="A15" s="17">
        <v>3</v>
      </c>
      <c r="B15" s="18">
        <v>2501</v>
      </c>
      <c r="C15" s="19" t="s">
        <v>27</v>
      </c>
      <c r="D15" s="19" t="s">
        <v>36</v>
      </c>
      <c r="E15" s="19" t="s">
        <v>29</v>
      </c>
      <c r="F15" s="22" t="s">
        <v>42</v>
      </c>
      <c r="G15" s="23" t="s">
        <v>149</v>
      </c>
      <c r="H15" s="21">
        <v>1</v>
      </c>
      <c r="I15" s="20" t="s">
        <v>32</v>
      </c>
      <c r="J15" s="20">
        <v>1</v>
      </c>
      <c r="K15" s="21" t="s">
        <v>43</v>
      </c>
      <c r="L15" s="65">
        <v>22491</v>
      </c>
      <c r="M15" s="65">
        <f t="shared" si="0"/>
        <v>22491</v>
      </c>
      <c r="N15" s="65">
        <v>18600</v>
      </c>
      <c r="O15" s="65">
        <f t="shared" si="1"/>
        <v>18600</v>
      </c>
      <c r="P15" s="62">
        <v>18665</v>
      </c>
      <c r="Q15" s="65">
        <f>P15*H15*J15</f>
        <v>18665</v>
      </c>
      <c r="R15" s="65" t="s">
        <v>157</v>
      </c>
      <c r="S15" s="57">
        <v>17571</v>
      </c>
      <c r="T15" s="58">
        <f>S15*H15*J15</f>
        <v>17571</v>
      </c>
      <c r="U15" s="63">
        <f>(S15+P15+N15+L15)/4</f>
        <v>19331.75</v>
      </c>
      <c r="V15" s="63">
        <f t="shared" si="4"/>
        <v>19331.75</v>
      </c>
      <c r="W15" s="64">
        <f t="shared" si="5"/>
        <v>1874.9076477256153</v>
      </c>
      <c r="X15" s="67">
        <f t="shared" si="6"/>
        <v>9.6985924591700981E-2</v>
      </c>
      <c r="Y15" s="24"/>
    </row>
    <row r="16" spans="1:25" ht="180" x14ac:dyDescent="0.25">
      <c r="A16" s="17">
        <v>4</v>
      </c>
      <c r="B16" s="18">
        <v>2501</v>
      </c>
      <c r="C16" s="19" t="s">
        <v>27</v>
      </c>
      <c r="D16" s="19" t="s">
        <v>116</v>
      </c>
      <c r="E16" s="19" t="s">
        <v>29</v>
      </c>
      <c r="F16" s="22" t="s">
        <v>42</v>
      </c>
      <c r="G16" s="23" t="s">
        <v>149</v>
      </c>
      <c r="H16" s="21">
        <v>1</v>
      </c>
      <c r="I16" s="20" t="s">
        <v>32</v>
      </c>
      <c r="J16" s="20">
        <v>1</v>
      </c>
      <c r="K16" s="21" t="s">
        <v>43</v>
      </c>
      <c r="L16" s="65">
        <v>22491</v>
      </c>
      <c r="M16" s="65">
        <f t="shared" si="0"/>
        <v>22491</v>
      </c>
      <c r="N16" s="65">
        <v>18600</v>
      </c>
      <c r="O16" s="65">
        <f t="shared" si="1"/>
        <v>18600</v>
      </c>
      <c r="P16" s="62">
        <v>18665</v>
      </c>
      <c r="Q16" s="65">
        <f t="shared" si="2"/>
        <v>18665</v>
      </c>
      <c r="R16" s="65" t="s">
        <v>157</v>
      </c>
      <c r="S16" s="57">
        <v>17571</v>
      </c>
      <c r="T16" s="58">
        <f>S16*H16*J16</f>
        <v>17571</v>
      </c>
      <c r="U16" s="63">
        <f t="shared" si="3"/>
        <v>19331.75</v>
      </c>
      <c r="V16" s="63">
        <f t="shared" si="4"/>
        <v>19331.75</v>
      </c>
      <c r="W16" s="64">
        <f t="shared" si="5"/>
        <v>1874.9076477256153</v>
      </c>
      <c r="X16" s="67">
        <f t="shared" si="6"/>
        <v>9.6985924591700981E-2</v>
      </c>
      <c r="Y16" s="24"/>
    </row>
    <row r="17" spans="1:25" ht="180" x14ac:dyDescent="0.25">
      <c r="A17" s="17">
        <v>5</v>
      </c>
      <c r="B17" s="18">
        <v>2501</v>
      </c>
      <c r="C17" s="19" t="s">
        <v>27</v>
      </c>
      <c r="D17" s="19" t="s">
        <v>117</v>
      </c>
      <c r="E17" s="19" t="s">
        <v>29</v>
      </c>
      <c r="F17" s="22" t="s">
        <v>42</v>
      </c>
      <c r="G17" s="23" t="s">
        <v>149</v>
      </c>
      <c r="H17" s="21">
        <v>1</v>
      </c>
      <c r="I17" s="20" t="s">
        <v>32</v>
      </c>
      <c r="J17" s="20">
        <v>1</v>
      </c>
      <c r="K17" s="21" t="s">
        <v>43</v>
      </c>
      <c r="L17" s="65">
        <v>22491</v>
      </c>
      <c r="M17" s="65">
        <f t="shared" si="0"/>
        <v>22491</v>
      </c>
      <c r="N17" s="65">
        <v>18600</v>
      </c>
      <c r="O17" s="65">
        <f t="shared" si="1"/>
        <v>18600</v>
      </c>
      <c r="P17" s="62">
        <v>18665</v>
      </c>
      <c r="Q17" s="65">
        <f t="shared" si="2"/>
        <v>18665</v>
      </c>
      <c r="R17" s="65" t="s">
        <v>157</v>
      </c>
      <c r="S17" s="57">
        <v>17571</v>
      </c>
      <c r="T17" s="58">
        <f>S17*H17*J17</f>
        <v>17571</v>
      </c>
      <c r="U17" s="63">
        <f>(S17+P17+N17+L17)/4</f>
        <v>19331.75</v>
      </c>
      <c r="V17" s="63">
        <f t="shared" si="4"/>
        <v>19331.75</v>
      </c>
      <c r="W17" s="64">
        <f t="shared" si="5"/>
        <v>1874.9076477256153</v>
      </c>
      <c r="X17" s="67">
        <f t="shared" si="6"/>
        <v>9.6985924591700981E-2</v>
      </c>
      <c r="Y17" s="24"/>
    </row>
    <row r="18" spans="1:25" ht="105" x14ac:dyDescent="0.25">
      <c r="A18" s="17">
        <v>6</v>
      </c>
      <c r="B18" s="18">
        <v>2501</v>
      </c>
      <c r="C18" s="19" t="s">
        <v>27</v>
      </c>
      <c r="D18" s="24" t="s">
        <v>36</v>
      </c>
      <c r="E18" s="19" t="s">
        <v>29</v>
      </c>
      <c r="F18" s="22" t="s">
        <v>44</v>
      </c>
      <c r="G18" s="23" t="s">
        <v>45</v>
      </c>
      <c r="H18" s="21">
        <v>4</v>
      </c>
      <c r="I18" s="20" t="s">
        <v>46</v>
      </c>
      <c r="J18" s="20">
        <v>2</v>
      </c>
      <c r="K18" s="20" t="s">
        <v>147</v>
      </c>
      <c r="L18" s="65">
        <v>297500</v>
      </c>
      <c r="M18" s="65">
        <f>L18*H18*J18</f>
        <v>2380000</v>
      </c>
      <c r="N18" s="79">
        <v>1980000</v>
      </c>
      <c r="O18" s="79">
        <f>N18*H18</f>
        <v>7920000</v>
      </c>
      <c r="P18" s="62">
        <v>250000</v>
      </c>
      <c r="Q18" s="65">
        <f>P18*H18*J18</f>
        <v>2000000</v>
      </c>
      <c r="R18" s="65"/>
      <c r="S18" s="36"/>
      <c r="T18" s="36"/>
      <c r="U18" s="63">
        <f t="shared" ref="U18:V20" si="7">(P18+L18)/2</f>
        <v>273750</v>
      </c>
      <c r="V18" s="63">
        <f>(Q18+M18)/2</f>
        <v>2190000</v>
      </c>
      <c r="W18" s="64">
        <f>_xlfn.STDEV.P(M18,Q18)</f>
        <v>190000</v>
      </c>
      <c r="X18" s="67">
        <f>(W18/V18)</f>
        <v>8.6757990867579904E-2</v>
      </c>
      <c r="Y18" s="24" t="s">
        <v>162</v>
      </c>
    </row>
    <row r="19" spans="1:25" ht="105" x14ac:dyDescent="0.25">
      <c r="A19" s="17">
        <v>7</v>
      </c>
      <c r="B19" s="18">
        <v>2501</v>
      </c>
      <c r="C19" s="19" t="s">
        <v>27</v>
      </c>
      <c r="D19" s="24" t="s">
        <v>116</v>
      </c>
      <c r="E19" s="19" t="s">
        <v>29</v>
      </c>
      <c r="F19" s="22" t="s">
        <v>44</v>
      </c>
      <c r="G19" s="23" t="s">
        <v>45</v>
      </c>
      <c r="H19" s="21">
        <v>4</v>
      </c>
      <c r="I19" s="20" t="s">
        <v>46</v>
      </c>
      <c r="J19" s="20">
        <v>2</v>
      </c>
      <c r="K19" s="20" t="s">
        <v>147</v>
      </c>
      <c r="L19" s="65">
        <v>297500</v>
      </c>
      <c r="M19" s="65">
        <f t="shared" ref="M19:M20" si="8">L19*H19*J19</f>
        <v>2380000</v>
      </c>
      <c r="N19" s="79">
        <v>1980000</v>
      </c>
      <c r="O19" s="79">
        <f>N19*H19</f>
        <v>7920000</v>
      </c>
      <c r="P19" s="62">
        <v>250000</v>
      </c>
      <c r="Q19" s="65">
        <f t="shared" ref="Q19:Q20" si="9">P19*H19*J19</f>
        <v>2000000</v>
      </c>
      <c r="R19" s="65"/>
      <c r="S19" s="36"/>
      <c r="T19" s="36"/>
      <c r="U19" s="63">
        <f t="shared" si="7"/>
        <v>273750</v>
      </c>
      <c r="V19" s="63">
        <f t="shared" si="7"/>
        <v>2190000</v>
      </c>
      <c r="W19" s="64">
        <f>_xlfn.STDEV.P(M19,Q19)</f>
        <v>190000</v>
      </c>
      <c r="X19" s="67">
        <f t="shared" si="6"/>
        <v>8.6757990867579904E-2</v>
      </c>
      <c r="Y19" s="24" t="s">
        <v>162</v>
      </c>
    </row>
    <row r="20" spans="1:25" ht="105" x14ac:dyDescent="0.25">
      <c r="A20" s="17">
        <v>8</v>
      </c>
      <c r="B20" s="18">
        <v>2501</v>
      </c>
      <c r="C20" s="19" t="s">
        <v>27</v>
      </c>
      <c r="D20" s="24" t="s">
        <v>117</v>
      </c>
      <c r="E20" s="19" t="s">
        <v>29</v>
      </c>
      <c r="F20" s="22" t="s">
        <v>44</v>
      </c>
      <c r="G20" s="23" t="s">
        <v>45</v>
      </c>
      <c r="H20" s="25">
        <v>3</v>
      </c>
      <c r="I20" s="20" t="s">
        <v>46</v>
      </c>
      <c r="J20" s="20">
        <v>2</v>
      </c>
      <c r="K20" s="20" t="s">
        <v>147</v>
      </c>
      <c r="L20" s="65">
        <v>297500</v>
      </c>
      <c r="M20" s="65">
        <f t="shared" si="8"/>
        <v>1785000</v>
      </c>
      <c r="N20" s="79">
        <v>1980000</v>
      </c>
      <c r="O20" s="79">
        <f>N20*H20</f>
        <v>5940000</v>
      </c>
      <c r="P20" s="62">
        <v>250000</v>
      </c>
      <c r="Q20" s="65">
        <f t="shared" si="9"/>
        <v>1500000</v>
      </c>
      <c r="R20" s="65"/>
      <c r="S20" s="36"/>
      <c r="T20" s="36"/>
      <c r="U20" s="63">
        <f t="shared" si="7"/>
        <v>273750</v>
      </c>
      <c r="V20" s="63">
        <f t="shared" si="7"/>
        <v>1642500</v>
      </c>
      <c r="W20" s="64">
        <f>_xlfn.STDEV.P(M20,Q20)</f>
        <v>142500</v>
      </c>
      <c r="X20" s="67">
        <f t="shared" si="6"/>
        <v>8.6757990867579904E-2</v>
      </c>
      <c r="Y20" s="24" t="s">
        <v>162</v>
      </c>
    </row>
    <row r="21" spans="1:25" ht="390" x14ac:dyDescent="0.25">
      <c r="A21" s="17">
        <v>9</v>
      </c>
      <c r="B21" s="18">
        <v>2501</v>
      </c>
      <c r="C21" s="19" t="s">
        <v>27</v>
      </c>
      <c r="D21" s="24" t="s">
        <v>47</v>
      </c>
      <c r="E21" s="19" t="s">
        <v>29</v>
      </c>
      <c r="F21" s="22" t="s">
        <v>48</v>
      </c>
      <c r="G21" s="23" t="s">
        <v>49</v>
      </c>
      <c r="H21" s="21">
        <v>1</v>
      </c>
      <c r="I21" s="20" t="s">
        <v>32</v>
      </c>
      <c r="J21" s="20">
        <v>1</v>
      </c>
      <c r="K21" s="25" t="s">
        <v>39</v>
      </c>
      <c r="L21" s="65">
        <v>5355</v>
      </c>
      <c r="M21" s="65">
        <f t="shared" si="0"/>
        <v>5355</v>
      </c>
      <c r="N21" s="65">
        <v>6000</v>
      </c>
      <c r="O21" s="65">
        <f>N21*H21</f>
        <v>6000</v>
      </c>
      <c r="P21" s="62">
        <v>6476</v>
      </c>
      <c r="Q21" s="65">
        <f t="shared" si="2"/>
        <v>6476</v>
      </c>
      <c r="R21" s="65" t="s">
        <v>161</v>
      </c>
      <c r="S21" s="57">
        <v>5473</v>
      </c>
      <c r="T21" s="58">
        <f>S21*H21*J21</f>
        <v>5473</v>
      </c>
      <c r="U21" s="63">
        <f t="shared" si="3"/>
        <v>5826</v>
      </c>
      <c r="V21" s="63">
        <f>(T21+Q21+O21+M21)/4</f>
        <v>5826</v>
      </c>
      <c r="W21" s="64">
        <f t="shared" si="5"/>
        <v>446.9972035706711</v>
      </c>
      <c r="X21" s="67">
        <f t="shared" si="6"/>
        <v>7.6724545755350343E-2</v>
      </c>
      <c r="Y21" s="24"/>
    </row>
    <row r="22" spans="1:25" ht="105" x14ac:dyDescent="0.25">
      <c r="A22" s="17">
        <v>10</v>
      </c>
      <c r="B22" s="18">
        <v>2722</v>
      </c>
      <c r="C22" s="24" t="s">
        <v>50</v>
      </c>
      <c r="D22" s="24" t="s">
        <v>36</v>
      </c>
      <c r="E22" s="24" t="s">
        <v>51</v>
      </c>
      <c r="F22" s="22" t="s">
        <v>37</v>
      </c>
      <c r="G22" s="23" t="s">
        <v>38</v>
      </c>
      <c r="H22" s="25">
        <v>1</v>
      </c>
      <c r="I22" s="20" t="s">
        <v>32</v>
      </c>
      <c r="J22" s="20">
        <v>1</v>
      </c>
      <c r="K22" s="25" t="s">
        <v>39</v>
      </c>
      <c r="L22" s="65">
        <v>2975</v>
      </c>
      <c r="M22" s="65">
        <f t="shared" si="0"/>
        <v>2975</v>
      </c>
      <c r="N22" s="65">
        <v>3800</v>
      </c>
      <c r="O22" s="65">
        <f t="shared" si="1"/>
        <v>3800</v>
      </c>
      <c r="P22" s="62">
        <v>3890</v>
      </c>
      <c r="Q22" s="65">
        <f t="shared" si="2"/>
        <v>3890</v>
      </c>
      <c r="R22" s="65" t="s">
        <v>158</v>
      </c>
      <c r="S22" s="57">
        <v>3380</v>
      </c>
      <c r="T22" s="58">
        <f>S22*H22*J22</f>
        <v>3380</v>
      </c>
      <c r="U22" s="63">
        <f t="shared" si="3"/>
        <v>3511.25</v>
      </c>
      <c r="V22" s="63">
        <f>(T22+Q22+O22+M22)/4</f>
        <v>3511.25</v>
      </c>
      <c r="W22" s="64">
        <f t="shared" si="5"/>
        <v>364.56095169395201</v>
      </c>
      <c r="X22" s="67">
        <f t="shared" si="6"/>
        <v>0.10382654373626259</v>
      </c>
      <c r="Y22" s="24"/>
    </row>
    <row r="23" spans="1:25" ht="105" x14ac:dyDescent="0.25">
      <c r="A23" s="17">
        <v>11</v>
      </c>
      <c r="B23" s="18">
        <v>2722</v>
      </c>
      <c r="C23" s="24" t="s">
        <v>50</v>
      </c>
      <c r="D23" s="24" t="s">
        <v>36</v>
      </c>
      <c r="E23" s="24" t="s">
        <v>51</v>
      </c>
      <c r="F23" s="22" t="s">
        <v>44</v>
      </c>
      <c r="G23" s="23" t="s">
        <v>45</v>
      </c>
      <c r="H23" s="25">
        <v>8</v>
      </c>
      <c r="I23" s="20" t="s">
        <v>46</v>
      </c>
      <c r="J23" s="20">
        <v>2</v>
      </c>
      <c r="K23" s="20" t="s">
        <v>147</v>
      </c>
      <c r="L23" s="65">
        <v>297500</v>
      </c>
      <c r="M23" s="65">
        <f>L23*H23*J23</f>
        <v>4760000</v>
      </c>
      <c r="N23" s="79">
        <v>1980000</v>
      </c>
      <c r="O23" s="79">
        <f>N23*H23</f>
        <v>15840000</v>
      </c>
      <c r="P23" s="62">
        <v>250000</v>
      </c>
      <c r="Q23" s="65">
        <f>P23*H23*J23</f>
        <v>4000000</v>
      </c>
      <c r="R23" s="65"/>
      <c r="S23" s="36"/>
      <c r="T23" s="58"/>
      <c r="U23" s="63">
        <f>(P23+L23)/2</f>
        <v>273750</v>
      </c>
      <c r="V23" s="63">
        <f>(Q23+M23)/2</f>
        <v>4380000</v>
      </c>
      <c r="W23" s="64">
        <f>_xlfn.STDEV.P(M23,Q23)</f>
        <v>380000</v>
      </c>
      <c r="X23" s="67">
        <f t="shared" si="6"/>
        <v>8.6757990867579904E-2</v>
      </c>
      <c r="Y23" s="24" t="s">
        <v>162</v>
      </c>
    </row>
    <row r="24" spans="1:25" ht="105" x14ac:dyDescent="0.25">
      <c r="A24" s="17">
        <v>12</v>
      </c>
      <c r="B24" s="18">
        <v>2722</v>
      </c>
      <c r="C24" s="24" t="s">
        <v>50</v>
      </c>
      <c r="D24" s="24" t="s">
        <v>36</v>
      </c>
      <c r="E24" s="24" t="s">
        <v>51</v>
      </c>
      <c r="F24" s="22" t="s">
        <v>40</v>
      </c>
      <c r="G24" s="23" t="s">
        <v>41</v>
      </c>
      <c r="H24" s="25">
        <v>1</v>
      </c>
      <c r="I24" s="20" t="s">
        <v>32</v>
      </c>
      <c r="J24" s="20">
        <v>1</v>
      </c>
      <c r="K24" s="25" t="s">
        <v>39</v>
      </c>
      <c r="L24" s="65">
        <v>24990</v>
      </c>
      <c r="M24" s="65">
        <f t="shared" si="0"/>
        <v>24990</v>
      </c>
      <c r="N24" s="65">
        <v>19500</v>
      </c>
      <c r="O24" s="65">
        <f>N24*H24</f>
        <v>19500</v>
      </c>
      <c r="P24" s="62">
        <v>19173</v>
      </c>
      <c r="Q24" s="65">
        <f t="shared" si="2"/>
        <v>19173</v>
      </c>
      <c r="R24" s="65" t="s">
        <v>157</v>
      </c>
      <c r="S24" s="57">
        <v>17890</v>
      </c>
      <c r="T24" s="58">
        <f>S24*H24*J24</f>
        <v>17890</v>
      </c>
      <c r="U24" s="63">
        <f t="shared" si="3"/>
        <v>20388.25</v>
      </c>
      <c r="V24" s="63">
        <f>(T24+Q24+O24+M24)/4</f>
        <v>20388.25</v>
      </c>
      <c r="W24" s="64">
        <f>_xlfn.STDEV.P(M24,O24,Q24,T24)</f>
        <v>2724.1134681763901</v>
      </c>
      <c r="X24" s="67">
        <f t="shared" si="6"/>
        <v>0.13361193178308045</v>
      </c>
      <c r="Y24" s="24"/>
    </row>
    <row r="25" spans="1:25" ht="270" x14ac:dyDescent="0.25">
      <c r="A25" s="17">
        <v>13</v>
      </c>
      <c r="B25" s="18">
        <v>2722</v>
      </c>
      <c r="C25" s="24" t="s">
        <v>50</v>
      </c>
      <c r="D25" s="24" t="s">
        <v>36</v>
      </c>
      <c r="E25" s="24" t="s">
        <v>51</v>
      </c>
      <c r="F25" s="22" t="s">
        <v>42</v>
      </c>
      <c r="G25" s="23" t="s">
        <v>52</v>
      </c>
      <c r="H25" s="25">
        <v>1</v>
      </c>
      <c r="I25" s="20" t="s">
        <v>32</v>
      </c>
      <c r="J25" s="20">
        <v>1</v>
      </c>
      <c r="K25" s="25" t="s">
        <v>43</v>
      </c>
      <c r="L25" s="65">
        <v>22491</v>
      </c>
      <c r="M25" s="65">
        <f t="shared" si="0"/>
        <v>22491</v>
      </c>
      <c r="N25" s="65">
        <v>18600</v>
      </c>
      <c r="O25" s="65">
        <f t="shared" si="1"/>
        <v>18600</v>
      </c>
      <c r="P25" s="62">
        <v>18665</v>
      </c>
      <c r="Q25" s="65">
        <f t="shared" si="2"/>
        <v>18665</v>
      </c>
      <c r="R25" s="65" t="s">
        <v>157</v>
      </c>
      <c r="S25" s="57">
        <v>17571</v>
      </c>
      <c r="T25" s="58">
        <f>S25*H25*J25</f>
        <v>17571</v>
      </c>
      <c r="U25" s="63">
        <f t="shared" si="3"/>
        <v>19331.75</v>
      </c>
      <c r="V25" s="63">
        <f>(T25+Q25+O25+M25)/4</f>
        <v>19331.75</v>
      </c>
      <c r="W25" s="64">
        <f t="shared" si="5"/>
        <v>1874.9076477256153</v>
      </c>
      <c r="X25" s="67">
        <f t="shared" si="6"/>
        <v>9.6985924591700981E-2</v>
      </c>
      <c r="Y25" s="24"/>
    </row>
    <row r="26" spans="1:25" ht="105" x14ac:dyDescent="0.25">
      <c r="A26" s="17">
        <v>14</v>
      </c>
      <c r="B26" s="18">
        <v>2722</v>
      </c>
      <c r="C26" s="24" t="s">
        <v>50</v>
      </c>
      <c r="D26" s="24" t="s">
        <v>36</v>
      </c>
      <c r="E26" s="24" t="s">
        <v>53</v>
      </c>
      <c r="F26" s="22" t="s">
        <v>37</v>
      </c>
      <c r="G26" s="23" t="s">
        <v>38</v>
      </c>
      <c r="H26" s="25">
        <v>1</v>
      </c>
      <c r="I26" s="20" t="s">
        <v>32</v>
      </c>
      <c r="J26" s="20">
        <v>1</v>
      </c>
      <c r="K26" s="25" t="s">
        <v>39</v>
      </c>
      <c r="L26" s="65">
        <v>2975</v>
      </c>
      <c r="M26" s="65">
        <f t="shared" si="0"/>
        <v>2975</v>
      </c>
      <c r="N26" s="65">
        <v>3800</v>
      </c>
      <c r="O26" s="65">
        <f t="shared" si="1"/>
        <v>3800</v>
      </c>
      <c r="P26" s="62">
        <v>3890</v>
      </c>
      <c r="Q26" s="65">
        <f t="shared" si="2"/>
        <v>3890</v>
      </c>
      <c r="R26" s="65" t="s">
        <v>158</v>
      </c>
      <c r="S26" s="57">
        <v>3380</v>
      </c>
      <c r="T26" s="58">
        <f>S26*H26*J26</f>
        <v>3380</v>
      </c>
      <c r="U26" s="63">
        <f t="shared" si="3"/>
        <v>3511.25</v>
      </c>
      <c r="V26" s="63">
        <f>(T26+Q26+O26+M26)/4</f>
        <v>3511.25</v>
      </c>
      <c r="W26" s="64">
        <f>_xlfn.STDEV.P(M26,O26,Q26,T26)</f>
        <v>364.56095169395201</v>
      </c>
      <c r="X26" s="67">
        <f t="shared" si="6"/>
        <v>0.10382654373626259</v>
      </c>
      <c r="Y26" s="24"/>
    </row>
    <row r="27" spans="1:25" ht="105" x14ac:dyDescent="0.25">
      <c r="A27" s="17">
        <v>15</v>
      </c>
      <c r="B27" s="18">
        <v>2722</v>
      </c>
      <c r="C27" s="24" t="s">
        <v>50</v>
      </c>
      <c r="D27" s="24" t="s">
        <v>36</v>
      </c>
      <c r="E27" s="24" t="s">
        <v>53</v>
      </c>
      <c r="F27" s="22" t="s">
        <v>40</v>
      </c>
      <c r="G27" s="23" t="s">
        <v>41</v>
      </c>
      <c r="H27" s="25">
        <v>1</v>
      </c>
      <c r="I27" s="20" t="s">
        <v>32</v>
      </c>
      <c r="J27" s="20">
        <v>1</v>
      </c>
      <c r="K27" s="25" t="s">
        <v>39</v>
      </c>
      <c r="L27" s="65">
        <v>24990</v>
      </c>
      <c r="M27" s="65">
        <f t="shared" si="0"/>
        <v>24990</v>
      </c>
      <c r="N27" s="65">
        <v>19500</v>
      </c>
      <c r="O27" s="65">
        <f t="shared" si="1"/>
        <v>19500</v>
      </c>
      <c r="P27" s="62">
        <v>19173</v>
      </c>
      <c r="Q27" s="65">
        <f t="shared" si="2"/>
        <v>19173</v>
      </c>
      <c r="R27" s="65" t="s">
        <v>157</v>
      </c>
      <c r="S27" s="57">
        <v>17890</v>
      </c>
      <c r="T27" s="58">
        <f>S27*H27*J27</f>
        <v>17890</v>
      </c>
      <c r="U27" s="63">
        <f t="shared" si="3"/>
        <v>20388.25</v>
      </c>
      <c r="V27" s="63">
        <f>(T27+Q27+O27+M27)/4</f>
        <v>20388.25</v>
      </c>
      <c r="W27" s="64">
        <f>_xlfn.STDEV.P(M27,O27,Q27,T27)</f>
        <v>2724.1134681763901</v>
      </c>
      <c r="X27" s="67">
        <f t="shared" si="6"/>
        <v>0.13361193178308045</v>
      </c>
      <c r="Y27" s="24"/>
    </row>
    <row r="28" spans="1:25" ht="105" x14ac:dyDescent="0.25">
      <c r="A28" s="17">
        <v>16</v>
      </c>
      <c r="B28" s="18">
        <v>2722</v>
      </c>
      <c r="C28" s="24" t="s">
        <v>50</v>
      </c>
      <c r="D28" s="24" t="s">
        <v>36</v>
      </c>
      <c r="E28" s="24" t="s">
        <v>53</v>
      </c>
      <c r="F28" s="22" t="s">
        <v>44</v>
      </c>
      <c r="G28" s="23" t="s">
        <v>45</v>
      </c>
      <c r="H28" s="25">
        <v>8</v>
      </c>
      <c r="I28" s="20" t="s">
        <v>46</v>
      </c>
      <c r="J28" s="20">
        <v>2</v>
      </c>
      <c r="K28" s="20" t="s">
        <v>147</v>
      </c>
      <c r="L28" s="78">
        <v>297500</v>
      </c>
      <c r="M28" s="65">
        <f>L28*H28*J28</f>
        <v>4760000</v>
      </c>
      <c r="N28" s="79">
        <v>1980000</v>
      </c>
      <c r="O28" s="79">
        <f>N28*H28</f>
        <v>15840000</v>
      </c>
      <c r="P28" s="62">
        <v>250000</v>
      </c>
      <c r="Q28" s="65">
        <f>P28*H28*J28</f>
        <v>4000000</v>
      </c>
      <c r="R28" s="65"/>
      <c r="S28" s="37"/>
      <c r="T28" s="58"/>
      <c r="U28" s="63">
        <f>(P28+L28)/2</f>
        <v>273750</v>
      </c>
      <c r="V28" s="63">
        <f>(Q28+M28)/2</f>
        <v>4380000</v>
      </c>
      <c r="W28" s="64">
        <f>_xlfn.STDEV.P(M28,Q28)</f>
        <v>380000</v>
      </c>
      <c r="X28" s="67">
        <f t="shared" si="6"/>
        <v>8.6757990867579904E-2</v>
      </c>
      <c r="Y28" s="24" t="s">
        <v>162</v>
      </c>
    </row>
    <row r="29" spans="1:25" ht="270" x14ac:dyDescent="0.25">
      <c r="A29" s="17">
        <v>17</v>
      </c>
      <c r="B29" s="18">
        <v>2722</v>
      </c>
      <c r="C29" s="24" t="s">
        <v>50</v>
      </c>
      <c r="D29" s="24" t="s">
        <v>36</v>
      </c>
      <c r="E29" s="24" t="s">
        <v>53</v>
      </c>
      <c r="F29" s="22" t="s">
        <v>42</v>
      </c>
      <c r="G29" s="23" t="s">
        <v>52</v>
      </c>
      <c r="H29" s="25">
        <v>1</v>
      </c>
      <c r="I29" s="20" t="s">
        <v>32</v>
      </c>
      <c r="J29" s="20">
        <v>1</v>
      </c>
      <c r="K29" s="25" t="s">
        <v>43</v>
      </c>
      <c r="L29" s="79">
        <v>22491</v>
      </c>
      <c r="M29" s="79">
        <f>L29*H29*J29</f>
        <v>22491</v>
      </c>
      <c r="N29" s="65">
        <v>18600</v>
      </c>
      <c r="O29" s="65">
        <f>N29*J29*H29</f>
        <v>18600</v>
      </c>
      <c r="P29" s="62">
        <v>18665</v>
      </c>
      <c r="Q29" s="65">
        <f>P29*H29*J29</f>
        <v>18665</v>
      </c>
      <c r="R29" s="65" t="s">
        <v>157</v>
      </c>
      <c r="S29" s="57">
        <v>17571</v>
      </c>
      <c r="T29" s="58">
        <f>S29*H29*J29</f>
        <v>17571</v>
      </c>
      <c r="U29" s="63">
        <f>(S29+P29+N29)/3</f>
        <v>18278.666666666668</v>
      </c>
      <c r="V29" s="63">
        <f>(T29+Q29+O29)/3</f>
        <v>18278.666666666668</v>
      </c>
      <c r="W29" s="64">
        <f>_xlfn.STDEV.P(O29,Q29,T29)</f>
        <v>501.09901438959366</v>
      </c>
      <c r="X29" s="67">
        <f t="shared" si="6"/>
        <v>2.741441832315962E-2</v>
      </c>
      <c r="Y29" s="24" t="s">
        <v>162</v>
      </c>
    </row>
    <row r="30" spans="1:25" ht="270" x14ac:dyDescent="0.25">
      <c r="A30" s="17">
        <v>18</v>
      </c>
      <c r="B30" s="18">
        <v>2722</v>
      </c>
      <c r="C30" s="24" t="s">
        <v>50</v>
      </c>
      <c r="D30" s="24" t="s">
        <v>54</v>
      </c>
      <c r="E30" s="24" t="s">
        <v>51</v>
      </c>
      <c r="F30" s="22" t="s">
        <v>42</v>
      </c>
      <c r="G30" s="23" t="s">
        <v>52</v>
      </c>
      <c r="H30" s="25">
        <v>1</v>
      </c>
      <c r="I30" s="20" t="s">
        <v>32</v>
      </c>
      <c r="J30" s="20">
        <v>1</v>
      </c>
      <c r="K30" s="25" t="s">
        <v>43</v>
      </c>
      <c r="L30" s="65">
        <v>22491</v>
      </c>
      <c r="M30" s="65">
        <f t="shared" si="0"/>
        <v>22491</v>
      </c>
      <c r="N30" s="65">
        <v>18600</v>
      </c>
      <c r="O30" s="65">
        <f t="shared" si="1"/>
        <v>18600</v>
      </c>
      <c r="P30" s="62">
        <v>18665</v>
      </c>
      <c r="Q30" s="65">
        <f t="shared" si="2"/>
        <v>18665</v>
      </c>
      <c r="R30" s="65" t="s">
        <v>157</v>
      </c>
      <c r="S30" s="57">
        <v>17571</v>
      </c>
      <c r="T30" s="58">
        <f>S30*H30*J30</f>
        <v>17571</v>
      </c>
      <c r="U30" s="63">
        <f t="shared" si="3"/>
        <v>19331.75</v>
      </c>
      <c r="V30" s="63">
        <f>(T30+Q30+O30+M30)/4</f>
        <v>19331.75</v>
      </c>
      <c r="W30" s="64">
        <f t="shared" ref="W30:W70" si="10">_xlfn.STDEV.P(M30,O30,Q30,T30)</f>
        <v>1874.9076477256153</v>
      </c>
      <c r="X30" s="67">
        <f t="shared" si="6"/>
        <v>9.6985924591700981E-2</v>
      </c>
      <c r="Y30" s="24"/>
    </row>
    <row r="31" spans="1:25" ht="105" x14ac:dyDescent="0.25">
      <c r="A31" s="17">
        <v>19</v>
      </c>
      <c r="B31" s="18">
        <v>2722</v>
      </c>
      <c r="C31" s="24" t="s">
        <v>50</v>
      </c>
      <c r="D31" s="24" t="s">
        <v>54</v>
      </c>
      <c r="E31" s="24" t="s">
        <v>51</v>
      </c>
      <c r="F31" s="22" t="s">
        <v>44</v>
      </c>
      <c r="G31" s="23" t="s">
        <v>45</v>
      </c>
      <c r="H31" s="25">
        <v>6</v>
      </c>
      <c r="I31" s="20" t="s">
        <v>46</v>
      </c>
      <c r="J31" s="20">
        <v>2</v>
      </c>
      <c r="K31" s="20" t="s">
        <v>147</v>
      </c>
      <c r="L31" s="65">
        <v>297500</v>
      </c>
      <c r="M31" s="65">
        <f>L31*H31*J31</f>
        <v>3570000</v>
      </c>
      <c r="N31" s="79">
        <v>1980000</v>
      </c>
      <c r="O31" s="79">
        <f>N31*H31</f>
        <v>11880000</v>
      </c>
      <c r="P31" s="62">
        <v>250000</v>
      </c>
      <c r="Q31" s="65">
        <f>P31*H31*J31</f>
        <v>3000000</v>
      </c>
      <c r="R31" s="65"/>
      <c r="S31" s="36"/>
      <c r="T31" s="58"/>
      <c r="U31" s="63">
        <f>(P31+L31)/2</f>
        <v>273750</v>
      </c>
      <c r="V31" s="63">
        <f>(Q31+M31)/2</f>
        <v>3285000</v>
      </c>
      <c r="W31" s="64">
        <f>_xlfn.STDEV.P(M31,Q31)</f>
        <v>285000</v>
      </c>
      <c r="X31" s="67">
        <f t="shared" si="6"/>
        <v>8.6757990867579904E-2</v>
      </c>
      <c r="Y31" s="24" t="s">
        <v>162</v>
      </c>
    </row>
    <row r="32" spans="1:25" ht="270" x14ac:dyDescent="0.25">
      <c r="A32" s="17">
        <v>20</v>
      </c>
      <c r="B32" s="18">
        <v>2722</v>
      </c>
      <c r="C32" s="24" t="s">
        <v>50</v>
      </c>
      <c r="D32" s="24" t="s">
        <v>54</v>
      </c>
      <c r="E32" s="24" t="s">
        <v>53</v>
      </c>
      <c r="F32" s="22" t="s">
        <v>42</v>
      </c>
      <c r="G32" s="23" t="s">
        <v>52</v>
      </c>
      <c r="H32" s="25">
        <v>1</v>
      </c>
      <c r="I32" s="20" t="s">
        <v>32</v>
      </c>
      <c r="J32" s="20">
        <v>1</v>
      </c>
      <c r="K32" s="25" t="s">
        <v>43</v>
      </c>
      <c r="L32" s="79">
        <v>22491</v>
      </c>
      <c r="M32" s="79">
        <f>L32*H32*J32</f>
        <v>22491</v>
      </c>
      <c r="N32" s="65">
        <v>18600</v>
      </c>
      <c r="O32" s="65">
        <f>N32*H32*J32</f>
        <v>18600</v>
      </c>
      <c r="P32" s="62">
        <v>18665</v>
      </c>
      <c r="Q32" s="65">
        <f>P32*H32*J32</f>
        <v>18665</v>
      </c>
      <c r="R32" s="65" t="s">
        <v>157</v>
      </c>
      <c r="S32" s="57">
        <v>17571</v>
      </c>
      <c r="T32" s="58">
        <f>S32*H32*J32</f>
        <v>17571</v>
      </c>
      <c r="U32" s="63">
        <f>(S32+P32+N32)/3</f>
        <v>18278.666666666668</v>
      </c>
      <c r="V32" s="63">
        <f>(T32+Q32+O32)/3</f>
        <v>18278.666666666668</v>
      </c>
      <c r="W32" s="64">
        <f>_xlfn.STDEV.P(O32,Q32,T32)</f>
        <v>501.09901438959366</v>
      </c>
      <c r="X32" s="67">
        <f t="shared" si="6"/>
        <v>2.741441832315962E-2</v>
      </c>
      <c r="Y32" s="24" t="s">
        <v>162</v>
      </c>
    </row>
    <row r="33" spans="1:25" ht="105" x14ac:dyDescent="0.25">
      <c r="A33" s="17">
        <v>21</v>
      </c>
      <c r="B33" s="18">
        <v>2722</v>
      </c>
      <c r="C33" s="24" t="s">
        <v>50</v>
      </c>
      <c r="D33" s="24" t="s">
        <v>54</v>
      </c>
      <c r="E33" s="24" t="s">
        <v>53</v>
      </c>
      <c r="F33" s="22" t="s">
        <v>44</v>
      </c>
      <c r="G33" s="23" t="s">
        <v>45</v>
      </c>
      <c r="H33" s="25">
        <v>6</v>
      </c>
      <c r="I33" s="20" t="s">
        <v>46</v>
      </c>
      <c r="J33" s="20">
        <v>2</v>
      </c>
      <c r="K33" s="20" t="s">
        <v>147</v>
      </c>
      <c r="L33" s="65">
        <v>297500</v>
      </c>
      <c r="M33" s="65">
        <f>L33*H33*J33</f>
        <v>3570000</v>
      </c>
      <c r="N33" s="79">
        <v>1980000</v>
      </c>
      <c r="O33" s="79">
        <f>N33*H33</f>
        <v>11880000</v>
      </c>
      <c r="P33" s="62">
        <v>250000</v>
      </c>
      <c r="Q33" s="65">
        <f>P33*H33*J33</f>
        <v>3000000</v>
      </c>
      <c r="R33" s="65"/>
      <c r="S33" s="36"/>
      <c r="T33" s="58"/>
      <c r="U33" s="63">
        <f>(P33+L33)/2</f>
        <v>273750</v>
      </c>
      <c r="V33" s="63">
        <f>(Q33+M33)/2</f>
        <v>3285000</v>
      </c>
      <c r="W33" s="64">
        <f>_xlfn.STDEV.P(M33,Q33)</f>
        <v>285000</v>
      </c>
      <c r="X33" s="67">
        <f t="shared" si="6"/>
        <v>8.6757990867579904E-2</v>
      </c>
      <c r="Y33" s="24" t="s">
        <v>162</v>
      </c>
    </row>
    <row r="34" spans="1:25" ht="150" x14ac:dyDescent="0.25">
      <c r="A34" s="17">
        <v>22</v>
      </c>
      <c r="B34" s="18">
        <v>2722</v>
      </c>
      <c r="C34" s="24" t="s">
        <v>50</v>
      </c>
      <c r="D34" s="24" t="s">
        <v>118</v>
      </c>
      <c r="E34" s="24" t="s">
        <v>51</v>
      </c>
      <c r="F34" s="22" t="s">
        <v>55</v>
      </c>
      <c r="G34" s="24" t="s">
        <v>140</v>
      </c>
      <c r="H34" s="25">
        <v>1</v>
      </c>
      <c r="I34" s="20" t="s">
        <v>32</v>
      </c>
      <c r="J34" s="20">
        <v>1</v>
      </c>
      <c r="K34" s="25" t="s">
        <v>39</v>
      </c>
      <c r="L34" s="65">
        <v>3500</v>
      </c>
      <c r="M34" s="65">
        <f t="shared" si="0"/>
        <v>3500</v>
      </c>
      <c r="N34" s="65">
        <v>3700</v>
      </c>
      <c r="O34" s="65">
        <f>N34*H34</f>
        <v>3700</v>
      </c>
      <c r="P34" s="62">
        <v>4800</v>
      </c>
      <c r="Q34" s="65">
        <f t="shared" si="2"/>
        <v>4800</v>
      </c>
      <c r="R34" s="65"/>
      <c r="S34" s="36"/>
      <c r="T34" s="58"/>
      <c r="U34" s="63">
        <f>(P34+N34+L34)/3</f>
        <v>4000</v>
      </c>
      <c r="V34" s="63">
        <f>(Q34+O34+M34)/3</f>
        <v>4000</v>
      </c>
      <c r="W34" s="64">
        <f>_xlfn.STDEV.P(M34,O34,Q34)</f>
        <v>571.54760664940829</v>
      </c>
      <c r="X34" s="67">
        <f t="shared" si="6"/>
        <v>0.14288690166235207</v>
      </c>
      <c r="Y34" s="24"/>
    </row>
    <row r="35" spans="1:25" ht="150" x14ac:dyDescent="0.25">
      <c r="A35" s="17">
        <v>23</v>
      </c>
      <c r="B35" s="18">
        <v>2722</v>
      </c>
      <c r="C35" s="24" t="s">
        <v>50</v>
      </c>
      <c r="D35" s="24" t="s">
        <v>118</v>
      </c>
      <c r="E35" s="24" t="s">
        <v>53</v>
      </c>
      <c r="F35" s="22" t="s">
        <v>55</v>
      </c>
      <c r="G35" s="24" t="s">
        <v>140</v>
      </c>
      <c r="H35" s="25">
        <v>1</v>
      </c>
      <c r="I35" s="20" t="s">
        <v>32</v>
      </c>
      <c r="J35" s="20">
        <v>1</v>
      </c>
      <c r="K35" s="25" t="s">
        <v>39</v>
      </c>
      <c r="L35" s="65">
        <v>3500</v>
      </c>
      <c r="M35" s="65">
        <f t="shared" si="0"/>
        <v>3500</v>
      </c>
      <c r="N35" s="65">
        <v>3700</v>
      </c>
      <c r="O35" s="65">
        <f t="shared" si="1"/>
        <v>3700</v>
      </c>
      <c r="P35" s="62">
        <v>4800</v>
      </c>
      <c r="Q35" s="65">
        <f t="shared" si="2"/>
        <v>4800</v>
      </c>
      <c r="R35" s="65"/>
      <c r="S35" s="36"/>
      <c r="T35" s="58"/>
      <c r="U35" s="63">
        <f>(P35+N35+L35)/3</f>
        <v>4000</v>
      </c>
      <c r="V35" s="63">
        <f>(Q35+O35+M35)/3</f>
        <v>4000</v>
      </c>
      <c r="W35" s="64">
        <f>_xlfn.STDEV.P(M35,O35,Q35)</f>
        <v>571.54760664940829</v>
      </c>
      <c r="X35" s="67">
        <f t="shared" si="6"/>
        <v>0.14288690166235207</v>
      </c>
      <c r="Y35" s="24"/>
    </row>
    <row r="36" spans="1:25" ht="180" x14ac:dyDescent="0.25">
      <c r="A36" s="17">
        <v>24</v>
      </c>
      <c r="B36" s="18">
        <v>2722</v>
      </c>
      <c r="C36" s="24" t="s">
        <v>50</v>
      </c>
      <c r="D36" s="24" t="s">
        <v>118</v>
      </c>
      <c r="E36" s="24" t="s">
        <v>51</v>
      </c>
      <c r="F36" s="22" t="s">
        <v>42</v>
      </c>
      <c r="G36" s="23" t="s">
        <v>151</v>
      </c>
      <c r="H36" s="25">
        <v>1</v>
      </c>
      <c r="I36" s="26" t="s">
        <v>32</v>
      </c>
      <c r="J36" s="26">
        <v>1</v>
      </c>
      <c r="K36" s="25" t="s">
        <v>39</v>
      </c>
      <c r="L36" s="65">
        <v>22491</v>
      </c>
      <c r="M36" s="65">
        <f t="shared" si="0"/>
        <v>22491</v>
      </c>
      <c r="N36" s="65">
        <v>18600</v>
      </c>
      <c r="O36" s="65">
        <f t="shared" si="1"/>
        <v>18600</v>
      </c>
      <c r="P36" s="62">
        <v>18665</v>
      </c>
      <c r="Q36" s="65">
        <f t="shared" si="2"/>
        <v>18665</v>
      </c>
      <c r="R36" s="65" t="s">
        <v>157</v>
      </c>
      <c r="S36" s="57">
        <v>17571</v>
      </c>
      <c r="T36" s="58">
        <f>S36*H36*J36</f>
        <v>17571</v>
      </c>
      <c r="U36" s="63">
        <f t="shared" si="3"/>
        <v>19331.75</v>
      </c>
      <c r="V36" s="63">
        <f>(T36+Q36+O36+M36)/4</f>
        <v>19331.75</v>
      </c>
      <c r="W36" s="64">
        <f t="shared" si="10"/>
        <v>1874.9076477256153</v>
      </c>
      <c r="X36" s="67">
        <f t="shared" si="6"/>
        <v>9.6985924591700981E-2</v>
      </c>
      <c r="Y36" s="24"/>
    </row>
    <row r="37" spans="1:25" ht="195" x14ac:dyDescent="0.25">
      <c r="A37" s="17">
        <v>25</v>
      </c>
      <c r="B37" s="18">
        <v>2722</v>
      </c>
      <c r="C37" s="24" t="s">
        <v>50</v>
      </c>
      <c r="D37" s="24" t="s">
        <v>118</v>
      </c>
      <c r="E37" s="24" t="s">
        <v>53</v>
      </c>
      <c r="F37" s="22" t="s">
        <v>42</v>
      </c>
      <c r="G37" s="23" t="s">
        <v>150</v>
      </c>
      <c r="H37" s="25">
        <v>1</v>
      </c>
      <c r="I37" s="26" t="s">
        <v>32</v>
      </c>
      <c r="J37" s="26">
        <v>1</v>
      </c>
      <c r="K37" s="25" t="s">
        <v>39</v>
      </c>
      <c r="L37" s="65">
        <v>22491</v>
      </c>
      <c r="M37" s="65">
        <f t="shared" si="0"/>
        <v>22491</v>
      </c>
      <c r="N37" s="65">
        <v>18600</v>
      </c>
      <c r="O37" s="65">
        <f t="shared" si="1"/>
        <v>18600</v>
      </c>
      <c r="P37" s="62">
        <v>18665</v>
      </c>
      <c r="Q37" s="65">
        <f t="shared" si="2"/>
        <v>18665</v>
      </c>
      <c r="R37" s="65" t="s">
        <v>157</v>
      </c>
      <c r="S37" s="57">
        <v>17571</v>
      </c>
      <c r="T37" s="58">
        <f>S37*H37*J37</f>
        <v>17571</v>
      </c>
      <c r="U37" s="63">
        <f t="shared" si="3"/>
        <v>19331.75</v>
      </c>
      <c r="V37" s="63">
        <f t="shared" si="4"/>
        <v>19331.75</v>
      </c>
      <c r="W37" s="64">
        <f t="shared" si="10"/>
        <v>1874.9076477256153</v>
      </c>
      <c r="X37" s="67">
        <f t="shared" si="6"/>
        <v>9.6985924591700981E-2</v>
      </c>
      <c r="Y37" s="24"/>
    </row>
    <row r="38" spans="1:25" ht="120" x14ac:dyDescent="0.25">
      <c r="A38" s="17">
        <v>26</v>
      </c>
      <c r="B38" s="18">
        <v>2722</v>
      </c>
      <c r="C38" s="24" t="s">
        <v>50</v>
      </c>
      <c r="D38" s="24" t="s">
        <v>118</v>
      </c>
      <c r="E38" s="24" t="s">
        <v>53</v>
      </c>
      <c r="F38" s="22" t="s">
        <v>119</v>
      </c>
      <c r="G38" s="23" t="s">
        <v>120</v>
      </c>
      <c r="H38" s="25">
        <v>1</v>
      </c>
      <c r="I38" s="26" t="s">
        <v>32</v>
      </c>
      <c r="J38" s="26">
        <v>2</v>
      </c>
      <c r="K38" s="20" t="s">
        <v>147</v>
      </c>
      <c r="L38" s="65">
        <v>297500</v>
      </c>
      <c r="M38" s="65">
        <f>L38*H38*J38</f>
        <v>595000</v>
      </c>
      <c r="N38" s="79">
        <v>1980000</v>
      </c>
      <c r="O38" s="79">
        <f>N38*H38</f>
        <v>1980000</v>
      </c>
      <c r="P38" s="62">
        <v>250000</v>
      </c>
      <c r="Q38" s="65">
        <f>P38*H38*J38</f>
        <v>500000</v>
      </c>
      <c r="R38" s="65"/>
      <c r="S38" s="36"/>
      <c r="T38" s="58"/>
      <c r="U38" s="63">
        <f>(P38+L38)/2</f>
        <v>273750</v>
      </c>
      <c r="V38" s="63">
        <f>(Q38+M38)/2</f>
        <v>547500</v>
      </c>
      <c r="W38" s="64">
        <f>_xlfn.STDEV.P(M38,Q38)</f>
        <v>47500</v>
      </c>
      <c r="X38" s="67">
        <f t="shared" si="6"/>
        <v>8.6757990867579904E-2</v>
      </c>
      <c r="Y38" s="24" t="s">
        <v>162</v>
      </c>
    </row>
    <row r="39" spans="1:25" ht="90" x14ac:dyDescent="0.25">
      <c r="A39" s="17">
        <v>27</v>
      </c>
      <c r="B39" s="18">
        <v>2722</v>
      </c>
      <c r="C39" s="24" t="s">
        <v>56</v>
      </c>
      <c r="D39" s="24" t="s">
        <v>36</v>
      </c>
      <c r="E39" s="24" t="s">
        <v>57</v>
      </c>
      <c r="F39" s="22" t="s">
        <v>37</v>
      </c>
      <c r="G39" s="23" t="s">
        <v>38</v>
      </c>
      <c r="H39" s="25">
        <v>1</v>
      </c>
      <c r="I39" s="20" t="s">
        <v>32</v>
      </c>
      <c r="J39" s="20">
        <v>1</v>
      </c>
      <c r="K39" s="25" t="s">
        <v>39</v>
      </c>
      <c r="L39" s="65">
        <v>2975</v>
      </c>
      <c r="M39" s="65">
        <f t="shared" si="0"/>
        <v>2975</v>
      </c>
      <c r="N39" s="65">
        <v>3800</v>
      </c>
      <c r="O39" s="65">
        <f>N39*H39</f>
        <v>3800</v>
      </c>
      <c r="P39" s="62">
        <v>3890</v>
      </c>
      <c r="Q39" s="65">
        <f t="shared" si="2"/>
        <v>3890</v>
      </c>
      <c r="R39" s="65" t="s">
        <v>158</v>
      </c>
      <c r="S39" s="57">
        <v>3380</v>
      </c>
      <c r="T39" s="58">
        <f>S39*H39*J39</f>
        <v>3380</v>
      </c>
      <c r="U39" s="63">
        <f t="shared" si="3"/>
        <v>3511.25</v>
      </c>
      <c r="V39" s="63">
        <f t="shared" si="4"/>
        <v>3511.25</v>
      </c>
      <c r="W39" s="64">
        <f t="shared" si="10"/>
        <v>364.56095169395201</v>
      </c>
      <c r="X39" s="67">
        <f t="shared" si="6"/>
        <v>0.10382654373626259</v>
      </c>
      <c r="Y39" s="24"/>
    </row>
    <row r="40" spans="1:25" ht="90" x14ac:dyDescent="0.25">
      <c r="A40" s="17">
        <v>28</v>
      </c>
      <c r="B40" s="18">
        <v>2722</v>
      </c>
      <c r="C40" s="24" t="s">
        <v>56</v>
      </c>
      <c r="D40" s="24" t="s">
        <v>36</v>
      </c>
      <c r="E40" s="24" t="s">
        <v>57</v>
      </c>
      <c r="F40" s="22" t="s">
        <v>40</v>
      </c>
      <c r="G40" s="23" t="s">
        <v>41</v>
      </c>
      <c r="H40" s="25">
        <v>1</v>
      </c>
      <c r="I40" s="20" t="s">
        <v>32</v>
      </c>
      <c r="J40" s="20">
        <v>1</v>
      </c>
      <c r="K40" s="25" t="s">
        <v>39</v>
      </c>
      <c r="L40" s="65">
        <v>24990</v>
      </c>
      <c r="M40" s="65">
        <f t="shared" si="0"/>
        <v>24990</v>
      </c>
      <c r="N40" s="65">
        <v>19500</v>
      </c>
      <c r="O40" s="65">
        <f t="shared" si="1"/>
        <v>19500</v>
      </c>
      <c r="P40" s="62">
        <v>19173</v>
      </c>
      <c r="Q40" s="65">
        <f t="shared" si="2"/>
        <v>19173</v>
      </c>
      <c r="R40" s="65" t="s">
        <v>157</v>
      </c>
      <c r="S40" s="57">
        <v>17890</v>
      </c>
      <c r="T40" s="58">
        <f>S40*H40*J40</f>
        <v>17890</v>
      </c>
      <c r="U40" s="63">
        <f t="shared" si="3"/>
        <v>20388.25</v>
      </c>
      <c r="V40" s="63">
        <f t="shared" si="4"/>
        <v>20388.25</v>
      </c>
      <c r="W40" s="64">
        <f t="shared" si="10"/>
        <v>2724.1134681763901</v>
      </c>
      <c r="X40" s="67">
        <f t="shared" si="6"/>
        <v>0.13361193178308045</v>
      </c>
      <c r="Y40" s="24"/>
    </row>
    <row r="41" spans="1:25" ht="210" x14ac:dyDescent="0.25">
      <c r="A41" s="17">
        <v>29</v>
      </c>
      <c r="B41" s="18">
        <v>2722</v>
      </c>
      <c r="C41" s="24" t="s">
        <v>56</v>
      </c>
      <c r="D41" s="24" t="s">
        <v>36</v>
      </c>
      <c r="E41" s="24" t="s">
        <v>57</v>
      </c>
      <c r="F41" s="22" t="s">
        <v>42</v>
      </c>
      <c r="G41" s="23" t="s">
        <v>58</v>
      </c>
      <c r="H41" s="25">
        <v>1</v>
      </c>
      <c r="I41" s="20" t="s">
        <v>32</v>
      </c>
      <c r="J41" s="20">
        <v>1</v>
      </c>
      <c r="K41" s="25" t="s">
        <v>43</v>
      </c>
      <c r="L41" s="65">
        <v>22491</v>
      </c>
      <c r="M41" s="65">
        <f t="shared" si="0"/>
        <v>22491</v>
      </c>
      <c r="N41" s="65">
        <v>18600</v>
      </c>
      <c r="O41" s="65">
        <f t="shared" si="1"/>
        <v>18600</v>
      </c>
      <c r="P41" s="62">
        <v>18665</v>
      </c>
      <c r="Q41" s="65">
        <f t="shared" si="2"/>
        <v>18665</v>
      </c>
      <c r="R41" s="65" t="s">
        <v>157</v>
      </c>
      <c r="S41" s="57">
        <v>17571</v>
      </c>
      <c r="T41" s="58">
        <f>S41*H41*J41</f>
        <v>17571</v>
      </c>
      <c r="U41" s="63">
        <f t="shared" si="3"/>
        <v>19331.75</v>
      </c>
      <c r="V41" s="63">
        <f t="shared" si="4"/>
        <v>19331.75</v>
      </c>
      <c r="W41" s="64">
        <f t="shared" si="10"/>
        <v>1874.9076477256153</v>
      </c>
      <c r="X41" s="67">
        <f t="shared" si="6"/>
        <v>9.6985924591700981E-2</v>
      </c>
      <c r="Y41" s="24"/>
    </row>
    <row r="42" spans="1:25" ht="105" x14ac:dyDescent="0.25">
      <c r="A42" s="17">
        <v>30</v>
      </c>
      <c r="B42" s="18">
        <v>2722</v>
      </c>
      <c r="C42" s="24" t="s">
        <v>56</v>
      </c>
      <c r="D42" s="24" t="s">
        <v>36</v>
      </c>
      <c r="E42" s="24" t="s">
        <v>57</v>
      </c>
      <c r="F42" s="22" t="s">
        <v>44</v>
      </c>
      <c r="G42" s="23" t="s">
        <v>59</v>
      </c>
      <c r="H42" s="25">
        <v>4</v>
      </c>
      <c r="I42" s="20" t="s">
        <v>46</v>
      </c>
      <c r="J42" s="20">
        <v>2</v>
      </c>
      <c r="K42" s="20" t="s">
        <v>147</v>
      </c>
      <c r="L42" s="65">
        <v>297500</v>
      </c>
      <c r="M42" s="65">
        <f>L42*H42*J42</f>
        <v>2380000</v>
      </c>
      <c r="N42" s="79">
        <v>1980000</v>
      </c>
      <c r="O42" s="79">
        <f>N42*H42</f>
        <v>7920000</v>
      </c>
      <c r="P42" s="62">
        <v>250000</v>
      </c>
      <c r="Q42" s="65">
        <f>P42*H42*J42</f>
        <v>2000000</v>
      </c>
      <c r="R42" s="65"/>
      <c r="S42" s="36"/>
      <c r="T42" s="58"/>
      <c r="U42" s="63">
        <f>(P42+L42)/2</f>
        <v>273750</v>
      </c>
      <c r="V42" s="63">
        <f>(Q42+M42)/2</f>
        <v>2190000</v>
      </c>
      <c r="W42" s="64">
        <f>_xlfn.STDEV.P(M42,Q42)</f>
        <v>190000</v>
      </c>
      <c r="X42" s="67">
        <f t="shared" si="6"/>
        <v>8.6757990867579904E-2</v>
      </c>
      <c r="Y42" s="24" t="s">
        <v>162</v>
      </c>
    </row>
    <row r="43" spans="1:25" ht="105" x14ac:dyDescent="0.25">
      <c r="A43" s="17">
        <v>31</v>
      </c>
      <c r="B43" s="18">
        <v>2722</v>
      </c>
      <c r="C43" s="24" t="s">
        <v>56</v>
      </c>
      <c r="D43" s="24" t="s">
        <v>60</v>
      </c>
      <c r="E43" s="24" t="s">
        <v>57</v>
      </c>
      <c r="F43" s="22" t="s">
        <v>61</v>
      </c>
      <c r="G43" s="23" t="s">
        <v>62</v>
      </c>
      <c r="H43" s="25">
        <v>1</v>
      </c>
      <c r="I43" s="20" t="s">
        <v>32</v>
      </c>
      <c r="J43" s="20">
        <v>1</v>
      </c>
      <c r="K43" s="25" t="s">
        <v>39</v>
      </c>
      <c r="L43" s="79">
        <v>54740</v>
      </c>
      <c r="M43" s="79">
        <f t="shared" si="0"/>
        <v>54740</v>
      </c>
      <c r="N43" s="79">
        <v>35000</v>
      </c>
      <c r="O43" s="79">
        <f>N43*H43</f>
        <v>35000</v>
      </c>
      <c r="P43" s="80">
        <v>36000</v>
      </c>
      <c r="Q43" s="79">
        <f t="shared" si="2"/>
        <v>36000</v>
      </c>
      <c r="R43" s="65" t="s">
        <v>159</v>
      </c>
      <c r="S43" s="57">
        <v>21102</v>
      </c>
      <c r="T43" s="58">
        <f>S43*H43*J43</f>
        <v>21102</v>
      </c>
      <c r="U43" s="63">
        <f>S43</f>
        <v>21102</v>
      </c>
      <c r="V43" s="63">
        <f>T43</f>
        <v>21102</v>
      </c>
      <c r="W43" s="64"/>
      <c r="X43" s="67">
        <f t="shared" si="6"/>
        <v>0</v>
      </c>
      <c r="Y43" s="24" t="s">
        <v>163</v>
      </c>
    </row>
    <row r="44" spans="1:25" ht="405" x14ac:dyDescent="0.25">
      <c r="A44" s="17">
        <v>32</v>
      </c>
      <c r="B44" s="18">
        <v>2722</v>
      </c>
      <c r="C44" s="24" t="s">
        <v>56</v>
      </c>
      <c r="D44" s="24" t="s">
        <v>47</v>
      </c>
      <c r="E44" s="24" t="s">
        <v>57</v>
      </c>
      <c r="F44" s="22" t="s">
        <v>48</v>
      </c>
      <c r="G44" s="23" t="s">
        <v>63</v>
      </c>
      <c r="H44" s="25">
        <v>1</v>
      </c>
      <c r="I44" s="20" t="s">
        <v>32</v>
      </c>
      <c r="J44" s="20">
        <v>1</v>
      </c>
      <c r="K44" s="25" t="s">
        <v>39</v>
      </c>
      <c r="L44" s="65">
        <v>5355</v>
      </c>
      <c r="M44" s="65">
        <f t="shared" si="0"/>
        <v>5355</v>
      </c>
      <c r="N44" s="65">
        <v>6000</v>
      </c>
      <c r="O44" s="65">
        <f t="shared" si="1"/>
        <v>6000</v>
      </c>
      <c r="P44" s="62">
        <v>6476</v>
      </c>
      <c r="Q44" s="65">
        <f t="shared" si="2"/>
        <v>6476</v>
      </c>
      <c r="R44" s="65" t="s">
        <v>161</v>
      </c>
      <c r="S44" s="57">
        <v>5473</v>
      </c>
      <c r="T44" s="58">
        <f>S44*H44*J44</f>
        <v>5473</v>
      </c>
      <c r="U44" s="63">
        <f t="shared" si="3"/>
        <v>5826</v>
      </c>
      <c r="V44" s="63">
        <f t="shared" si="4"/>
        <v>5826</v>
      </c>
      <c r="W44" s="64">
        <f t="shared" si="10"/>
        <v>446.9972035706711</v>
      </c>
      <c r="X44" s="67">
        <f t="shared" si="6"/>
        <v>7.6724545755350343E-2</v>
      </c>
      <c r="Y44" s="24"/>
    </row>
    <row r="45" spans="1:25" ht="90" x14ac:dyDescent="0.25">
      <c r="A45" s="17">
        <v>33</v>
      </c>
      <c r="B45" s="18">
        <v>2722</v>
      </c>
      <c r="C45" s="24" t="s">
        <v>56</v>
      </c>
      <c r="D45" s="24" t="s">
        <v>36</v>
      </c>
      <c r="E45" s="24" t="s">
        <v>64</v>
      </c>
      <c r="F45" s="22" t="s">
        <v>37</v>
      </c>
      <c r="G45" s="23" t="s">
        <v>38</v>
      </c>
      <c r="H45" s="25">
        <v>1</v>
      </c>
      <c r="I45" s="20" t="s">
        <v>32</v>
      </c>
      <c r="J45" s="20">
        <v>1</v>
      </c>
      <c r="K45" s="25" t="s">
        <v>39</v>
      </c>
      <c r="L45" s="65">
        <v>2975</v>
      </c>
      <c r="M45" s="65">
        <f t="shared" si="0"/>
        <v>2975</v>
      </c>
      <c r="N45" s="65">
        <v>3800</v>
      </c>
      <c r="O45" s="65">
        <f t="shared" si="1"/>
        <v>3800</v>
      </c>
      <c r="P45" s="62">
        <v>3890</v>
      </c>
      <c r="Q45" s="65">
        <f t="shared" si="2"/>
        <v>3890</v>
      </c>
      <c r="R45" s="65" t="s">
        <v>158</v>
      </c>
      <c r="S45" s="57">
        <v>3380</v>
      </c>
      <c r="T45" s="58">
        <f>S45*H45*J45</f>
        <v>3380</v>
      </c>
      <c r="U45" s="63">
        <f t="shared" si="3"/>
        <v>3511.25</v>
      </c>
      <c r="V45" s="63">
        <f t="shared" si="4"/>
        <v>3511.25</v>
      </c>
      <c r="W45" s="64">
        <f t="shared" si="10"/>
        <v>364.56095169395201</v>
      </c>
      <c r="X45" s="67">
        <f t="shared" si="6"/>
        <v>0.10382654373626259</v>
      </c>
      <c r="Y45" s="24"/>
    </row>
    <row r="46" spans="1:25" ht="90" x14ac:dyDescent="0.25">
      <c r="A46" s="17">
        <v>34</v>
      </c>
      <c r="B46" s="18">
        <v>2722</v>
      </c>
      <c r="C46" s="24" t="s">
        <v>56</v>
      </c>
      <c r="D46" s="24" t="s">
        <v>36</v>
      </c>
      <c r="E46" s="24" t="s">
        <v>64</v>
      </c>
      <c r="F46" s="22" t="s">
        <v>40</v>
      </c>
      <c r="G46" s="23" t="s">
        <v>41</v>
      </c>
      <c r="H46" s="25">
        <v>1</v>
      </c>
      <c r="I46" s="20" t="s">
        <v>32</v>
      </c>
      <c r="J46" s="20">
        <v>1</v>
      </c>
      <c r="K46" s="25" t="s">
        <v>39</v>
      </c>
      <c r="L46" s="65">
        <v>24990</v>
      </c>
      <c r="M46" s="65">
        <f t="shared" si="0"/>
        <v>24990</v>
      </c>
      <c r="N46" s="65">
        <v>19500</v>
      </c>
      <c r="O46" s="65">
        <f t="shared" si="1"/>
        <v>19500</v>
      </c>
      <c r="P46" s="62">
        <v>19173</v>
      </c>
      <c r="Q46" s="65">
        <f t="shared" si="2"/>
        <v>19173</v>
      </c>
      <c r="R46" s="65" t="s">
        <v>157</v>
      </c>
      <c r="S46" s="57">
        <v>17890</v>
      </c>
      <c r="T46" s="58">
        <f>S46*H46*J46</f>
        <v>17890</v>
      </c>
      <c r="U46" s="63">
        <f t="shared" si="3"/>
        <v>20388.25</v>
      </c>
      <c r="V46" s="63">
        <f t="shared" si="4"/>
        <v>20388.25</v>
      </c>
      <c r="W46" s="64">
        <f t="shared" si="10"/>
        <v>2724.1134681763901</v>
      </c>
      <c r="X46" s="67">
        <f t="shared" si="6"/>
        <v>0.13361193178308045</v>
      </c>
      <c r="Y46" s="24"/>
    </row>
    <row r="47" spans="1:25" ht="270" x14ac:dyDescent="0.25">
      <c r="A47" s="17">
        <v>35</v>
      </c>
      <c r="B47" s="18">
        <v>2722</v>
      </c>
      <c r="C47" s="24" t="s">
        <v>56</v>
      </c>
      <c r="D47" s="24" t="s">
        <v>36</v>
      </c>
      <c r="E47" s="24" t="s">
        <v>64</v>
      </c>
      <c r="F47" s="22" t="s">
        <v>42</v>
      </c>
      <c r="G47" s="23" t="s">
        <v>52</v>
      </c>
      <c r="H47" s="25">
        <v>1</v>
      </c>
      <c r="I47" s="20" t="s">
        <v>32</v>
      </c>
      <c r="J47" s="20">
        <v>1</v>
      </c>
      <c r="K47" s="25" t="s">
        <v>46</v>
      </c>
      <c r="L47" s="65">
        <v>22491</v>
      </c>
      <c r="M47" s="65">
        <f t="shared" si="0"/>
        <v>22491</v>
      </c>
      <c r="N47" s="65">
        <v>18600</v>
      </c>
      <c r="O47" s="65">
        <f t="shared" si="1"/>
        <v>18600</v>
      </c>
      <c r="P47" s="62">
        <v>18665</v>
      </c>
      <c r="Q47" s="65">
        <f t="shared" si="2"/>
        <v>18665</v>
      </c>
      <c r="R47" s="65" t="s">
        <v>157</v>
      </c>
      <c r="S47" s="57">
        <v>17571</v>
      </c>
      <c r="T47" s="58">
        <f>S47*H47*J47</f>
        <v>17571</v>
      </c>
      <c r="U47" s="63">
        <f t="shared" si="3"/>
        <v>19331.75</v>
      </c>
      <c r="V47" s="63">
        <f t="shared" si="4"/>
        <v>19331.75</v>
      </c>
      <c r="W47" s="64">
        <f t="shared" si="10"/>
        <v>1874.9076477256153</v>
      </c>
      <c r="X47" s="67">
        <f t="shared" si="6"/>
        <v>9.6985924591700981E-2</v>
      </c>
      <c r="Y47" s="24"/>
    </row>
    <row r="48" spans="1:25" ht="105" x14ac:dyDescent="0.25">
      <c r="A48" s="17">
        <v>36</v>
      </c>
      <c r="B48" s="18">
        <v>2722</v>
      </c>
      <c r="C48" s="24" t="s">
        <v>56</v>
      </c>
      <c r="D48" s="24" t="s">
        <v>36</v>
      </c>
      <c r="E48" s="24" t="s">
        <v>64</v>
      </c>
      <c r="F48" s="22" t="s">
        <v>44</v>
      </c>
      <c r="G48" s="23" t="s">
        <v>59</v>
      </c>
      <c r="H48" s="25">
        <v>4</v>
      </c>
      <c r="I48" s="20" t="s">
        <v>46</v>
      </c>
      <c r="J48" s="20">
        <v>2</v>
      </c>
      <c r="K48" s="25" t="s">
        <v>147</v>
      </c>
      <c r="L48" s="65">
        <v>297500</v>
      </c>
      <c r="M48" s="65">
        <f>L48*H48*J48</f>
        <v>2380000</v>
      </c>
      <c r="N48" s="79">
        <v>1980000</v>
      </c>
      <c r="O48" s="79">
        <f>N48*H48</f>
        <v>7920000</v>
      </c>
      <c r="P48" s="62">
        <v>250000</v>
      </c>
      <c r="Q48" s="65">
        <f>P48*H48*J48</f>
        <v>2000000</v>
      </c>
      <c r="R48" s="65"/>
      <c r="S48" s="36"/>
      <c r="T48" s="58"/>
      <c r="U48" s="63">
        <f>(P48+L48)/2</f>
        <v>273750</v>
      </c>
      <c r="V48" s="63">
        <f>(Q48+M48)/2</f>
        <v>2190000</v>
      </c>
      <c r="W48" s="64">
        <f>_xlfn.STDEV.P(M48,Q48)</f>
        <v>190000</v>
      </c>
      <c r="X48" s="67">
        <f t="shared" si="6"/>
        <v>8.6757990867579904E-2</v>
      </c>
      <c r="Y48" s="24" t="s">
        <v>162</v>
      </c>
    </row>
    <row r="49" spans="1:25" ht="105" x14ac:dyDescent="0.25">
      <c r="A49" s="17">
        <v>37</v>
      </c>
      <c r="B49" s="18">
        <v>2722</v>
      </c>
      <c r="C49" s="24" t="s">
        <v>56</v>
      </c>
      <c r="D49" s="24" t="s">
        <v>65</v>
      </c>
      <c r="E49" s="24" t="s">
        <v>64</v>
      </c>
      <c r="F49" s="22" t="s">
        <v>61</v>
      </c>
      <c r="G49" s="23" t="s">
        <v>62</v>
      </c>
      <c r="H49" s="25">
        <v>1</v>
      </c>
      <c r="I49" s="20" t="s">
        <v>32</v>
      </c>
      <c r="J49" s="20">
        <v>1</v>
      </c>
      <c r="K49" s="25" t="s">
        <v>39</v>
      </c>
      <c r="L49" s="79">
        <v>54740</v>
      </c>
      <c r="M49" s="79">
        <f t="shared" si="0"/>
        <v>54740</v>
      </c>
      <c r="N49" s="79">
        <v>35000</v>
      </c>
      <c r="O49" s="79">
        <f>N49*H49</f>
        <v>35000</v>
      </c>
      <c r="P49" s="80">
        <v>36000</v>
      </c>
      <c r="Q49" s="79">
        <f t="shared" si="2"/>
        <v>36000</v>
      </c>
      <c r="R49" s="65" t="s">
        <v>159</v>
      </c>
      <c r="S49" s="57">
        <v>21102</v>
      </c>
      <c r="T49" s="58">
        <f>S49*H49*J49</f>
        <v>21102</v>
      </c>
      <c r="U49" s="63">
        <f>S49</f>
        <v>21102</v>
      </c>
      <c r="V49" s="63">
        <f>T49</f>
        <v>21102</v>
      </c>
      <c r="W49" s="64"/>
      <c r="X49" s="67">
        <f t="shared" si="6"/>
        <v>0</v>
      </c>
      <c r="Y49" s="24" t="s">
        <v>163</v>
      </c>
    </row>
    <row r="50" spans="1:25" ht="405" x14ac:dyDescent="0.25">
      <c r="A50" s="17">
        <v>38</v>
      </c>
      <c r="B50" s="18">
        <v>2722</v>
      </c>
      <c r="C50" s="24" t="s">
        <v>56</v>
      </c>
      <c r="D50" s="24" t="s">
        <v>47</v>
      </c>
      <c r="E50" s="24" t="s">
        <v>64</v>
      </c>
      <c r="F50" s="22" t="s">
        <v>48</v>
      </c>
      <c r="G50" s="23" t="s">
        <v>63</v>
      </c>
      <c r="H50" s="25">
        <v>1</v>
      </c>
      <c r="I50" s="20" t="s">
        <v>32</v>
      </c>
      <c r="J50" s="20">
        <v>1</v>
      </c>
      <c r="K50" s="25" t="s">
        <v>39</v>
      </c>
      <c r="L50" s="65">
        <v>5355</v>
      </c>
      <c r="M50" s="65">
        <f t="shared" si="0"/>
        <v>5355</v>
      </c>
      <c r="N50" s="65">
        <v>6000</v>
      </c>
      <c r="O50" s="65">
        <f t="shared" si="1"/>
        <v>6000</v>
      </c>
      <c r="P50" s="62">
        <v>6476</v>
      </c>
      <c r="Q50" s="65">
        <f t="shared" si="2"/>
        <v>6476</v>
      </c>
      <c r="R50" s="65" t="s">
        <v>161</v>
      </c>
      <c r="S50" s="57">
        <v>5473</v>
      </c>
      <c r="T50" s="58">
        <f>S50*H50*J50</f>
        <v>5473</v>
      </c>
      <c r="U50" s="63">
        <f t="shared" si="3"/>
        <v>5826</v>
      </c>
      <c r="V50" s="63">
        <f t="shared" si="4"/>
        <v>5826</v>
      </c>
      <c r="W50" s="64">
        <f t="shared" si="10"/>
        <v>446.9972035706711</v>
      </c>
      <c r="X50" s="67">
        <f t="shared" si="6"/>
        <v>7.6724545755350343E-2</v>
      </c>
      <c r="Y50" s="24"/>
    </row>
    <row r="51" spans="1:25" ht="135" x14ac:dyDescent="0.25">
      <c r="A51" s="17">
        <v>39</v>
      </c>
      <c r="B51" s="27">
        <v>2720</v>
      </c>
      <c r="C51" s="28" t="s">
        <v>66</v>
      </c>
      <c r="D51" s="28" t="s">
        <v>36</v>
      </c>
      <c r="E51" s="28" t="s">
        <v>67</v>
      </c>
      <c r="F51" s="27" t="s">
        <v>37</v>
      </c>
      <c r="G51" s="28" t="s">
        <v>38</v>
      </c>
      <c r="H51" s="20">
        <v>1</v>
      </c>
      <c r="I51" s="20" t="s">
        <v>32</v>
      </c>
      <c r="J51" s="20">
        <v>1</v>
      </c>
      <c r="K51" s="20" t="s">
        <v>39</v>
      </c>
      <c r="L51" s="65">
        <v>2975</v>
      </c>
      <c r="M51" s="65">
        <f>L51*H51*J51</f>
        <v>2975</v>
      </c>
      <c r="N51" s="65">
        <v>3800</v>
      </c>
      <c r="O51" s="65">
        <f t="shared" si="1"/>
        <v>3800</v>
      </c>
      <c r="P51" s="62">
        <v>3890</v>
      </c>
      <c r="Q51" s="65">
        <f t="shared" si="2"/>
        <v>3890</v>
      </c>
      <c r="R51" s="65" t="s">
        <v>158</v>
      </c>
      <c r="S51" s="57">
        <v>3380</v>
      </c>
      <c r="T51" s="58">
        <f>S51*H51*J51</f>
        <v>3380</v>
      </c>
      <c r="U51" s="63">
        <f t="shared" si="3"/>
        <v>3511.25</v>
      </c>
      <c r="V51" s="63">
        <f t="shared" si="4"/>
        <v>3511.25</v>
      </c>
      <c r="W51" s="64">
        <f t="shared" si="10"/>
        <v>364.56095169395201</v>
      </c>
      <c r="X51" s="67">
        <f t="shared" si="6"/>
        <v>0.10382654373626259</v>
      </c>
      <c r="Y51" s="24"/>
    </row>
    <row r="52" spans="1:25" ht="135" x14ac:dyDescent="0.25">
      <c r="A52" s="17">
        <v>40</v>
      </c>
      <c r="B52" s="27">
        <v>2720</v>
      </c>
      <c r="C52" s="28" t="s">
        <v>66</v>
      </c>
      <c r="D52" s="28" t="s">
        <v>36</v>
      </c>
      <c r="E52" s="28" t="s">
        <v>67</v>
      </c>
      <c r="F52" s="27" t="s">
        <v>40</v>
      </c>
      <c r="G52" s="28" t="s">
        <v>41</v>
      </c>
      <c r="H52" s="20">
        <v>1</v>
      </c>
      <c r="I52" s="20" t="s">
        <v>32</v>
      </c>
      <c r="J52" s="20">
        <v>1</v>
      </c>
      <c r="K52" s="20" t="s">
        <v>39</v>
      </c>
      <c r="L52" s="65">
        <v>24990</v>
      </c>
      <c r="M52" s="65">
        <f t="shared" si="0"/>
        <v>24990</v>
      </c>
      <c r="N52" s="65">
        <v>19500</v>
      </c>
      <c r="O52" s="65">
        <f t="shared" si="1"/>
        <v>19500</v>
      </c>
      <c r="P52" s="62">
        <v>19173</v>
      </c>
      <c r="Q52" s="65">
        <f t="shared" si="2"/>
        <v>19173</v>
      </c>
      <c r="R52" s="65" t="s">
        <v>157</v>
      </c>
      <c r="S52" s="57">
        <v>17890</v>
      </c>
      <c r="T52" s="58">
        <f>S52*H52*J52</f>
        <v>17890</v>
      </c>
      <c r="U52" s="63">
        <f t="shared" si="3"/>
        <v>20388.25</v>
      </c>
      <c r="V52" s="63">
        <f t="shared" si="4"/>
        <v>20388.25</v>
      </c>
      <c r="W52" s="64">
        <f t="shared" si="10"/>
        <v>2724.1134681763901</v>
      </c>
      <c r="X52" s="67">
        <f t="shared" si="6"/>
        <v>0.13361193178308045</v>
      </c>
      <c r="Y52" s="24"/>
    </row>
    <row r="53" spans="1:25" ht="270" x14ac:dyDescent="0.25">
      <c r="A53" s="17">
        <v>41</v>
      </c>
      <c r="B53" s="27">
        <v>2720</v>
      </c>
      <c r="C53" s="28" t="s">
        <v>66</v>
      </c>
      <c r="D53" s="28" t="s">
        <v>36</v>
      </c>
      <c r="E53" s="28" t="s">
        <v>67</v>
      </c>
      <c r="F53" s="27" t="s">
        <v>42</v>
      </c>
      <c r="G53" s="28" t="s">
        <v>52</v>
      </c>
      <c r="H53" s="20">
        <v>1</v>
      </c>
      <c r="I53" s="20" t="s">
        <v>32</v>
      </c>
      <c r="J53" s="20">
        <v>1</v>
      </c>
      <c r="K53" s="20" t="s">
        <v>46</v>
      </c>
      <c r="L53" s="65">
        <v>22491</v>
      </c>
      <c r="M53" s="65">
        <f t="shared" si="0"/>
        <v>22491</v>
      </c>
      <c r="N53" s="65">
        <v>18600</v>
      </c>
      <c r="O53" s="65">
        <f t="shared" si="1"/>
        <v>18600</v>
      </c>
      <c r="P53" s="62">
        <v>18665</v>
      </c>
      <c r="Q53" s="65">
        <f t="shared" si="2"/>
        <v>18665</v>
      </c>
      <c r="R53" s="65" t="s">
        <v>157</v>
      </c>
      <c r="S53" s="57">
        <v>17571</v>
      </c>
      <c r="T53" s="58">
        <f>S53*H53*J53</f>
        <v>17571</v>
      </c>
      <c r="U53" s="63">
        <f t="shared" si="3"/>
        <v>19331.75</v>
      </c>
      <c r="V53" s="63">
        <f t="shared" si="4"/>
        <v>19331.75</v>
      </c>
      <c r="W53" s="64">
        <f t="shared" si="10"/>
        <v>1874.9076477256153</v>
      </c>
      <c r="X53" s="67">
        <f t="shared" si="6"/>
        <v>9.6985924591700981E-2</v>
      </c>
      <c r="Y53" s="24"/>
    </row>
    <row r="54" spans="1:25" ht="135" x14ac:dyDescent="0.25">
      <c r="A54" s="17">
        <v>42</v>
      </c>
      <c r="B54" s="27">
        <v>2720</v>
      </c>
      <c r="C54" s="28" t="s">
        <v>66</v>
      </c>
      <c r="D54" s="28" t="s">
        <v>36</v>
      </c>
      <c r="E54" s="28" t="s">
        <v>67</v>
      </c>
      <c r="F54" s="27" t="s">
        <v>44</v>
      </c>
      <c r="G54" s="23" t="s">
        <v>45</v>
      </c>
      <c r="H54" s="20">
        <v>16</v>
      </c>
      <c r="I54" s="20" t="s">
        <v>46</v>
      </c>
      <c r="J54" s="20">
        <v>2</v>
      </c>
      <c r="K54" s="20" t="s">
        <v>147</v>
      </c>
      <c r="L54" s="65">
        <v>297500</v>
      </c>
      <c r="M54" s="81">
        <f>L54*H54*J54</f>
        <v>9520000</v>
      </c>
      <c r="N54" s="79">
        <v>1980000</v>
      </c>
      <c r="O54" s="79">
        <f>N54*H54</f>
        <v>31680000</v>
      </c>
      <c r="P54" s="62">
        <v>250000</v>
      </c>
      <c r="Q54" s="65">
        <f>P54*H54*J54</f>
        <v>8000000</v>
      </c>
      <c r="R54" s="65"/>
      <c r="S54" s="57"/>
      <c r="T54" s="58"/>
      <c r="U54" s="63">
        <f>(P54+L54)/2</f>
        <v>273750</v>
      </c>
      <c r="V54" s="82">
        <f>(Q54+M54)/2</f>
        <v>8760000</v>
      </c>
      <c r="W54" s="64">
        <f>_xlfn.STDEV.P(M54,Q54)</f>
        <v>760000</v>
      </c>
      <c r="X54" s="67">
        <f t="shared" si="6"/>
        <v>8.6757990867579904E-2</v>
      </c>
      <c r="Y54" s="24" t="s">
        <v>162</v>
      </c>
    </row>
    <row r="55" spans="1:25" ht="135" x14ac:dyDescent="0.25">
      <c r="A55" s="17">
        <v>43</v>
      </c>
      <c r="B55" s="27">
        <v>2720</v>
      </c>
      <c r="C55" s="28" t="s">
        <v>66</v>
      </c>
      <c r="D55" s="28" t="s">
        <v>68</v>
      </c>
      <c r="E55" s="28" t="s">
        <v>67</v>
      </c>
      <c r="F55" s="27" t="s">
        <v>61</v>
      </c>
      <c r="G55" s="28" t="s">
        <v>62</v>
      </c>
      <c r="H55" s="20">
        <v>1</v>
      </c>
      <c r="I55" s="20" t="s">
        <v>32</v>
      </c>
      <c r="J55" s="20">
        <v>1</v>
      </c>
      <c r="K55" s="20" t="s">
        <v>69</v>
      </c>
      <c r="L55" s="79">
        <v>54740</v>
      </c>
      <c r="M55" s="79">
        <f t="shared" si="0"/>
        <v>54740</v>
      </c>
      <c r="N55" s="79">
        <v>35000</v>
      </c>
      <c r="O55" s="79">
        <f>N55*H55</f>
        <v>35000</v>
      </c>
      <c r="P55" s="80">
        <v>36000</v>
      </c>
      <c r="Q55" s="79">
        <f t="shared" si="2"/>
        <v>36000</v>
      </c>
      <c r="R55" s="65" t="s">
        <v>159</v>
      </c>
      <c r="S55" s="57">
        <v>21102</v>
      </c>
      <c r="T55" s="58">
        <f>S55*H55*J55</f>
        <v>21102</v>
      </c>
      <c r="U55" s="63">
        <f>S55</f>
        <v>21102</v>
      </c>
      <c r="V55" s="63">
        <f>T55</f>
        <v>21102</v>
      </c>
      <c r="W55" s="64"/>
      <c r="X55" s="67">
        <f t="shared" si="6"/>
        <v>0</v>
      </c>
      <c r="Y55" s="24" t="s">
        <v>163</v>
      </c>
    </row>
    <row r="56" spans="1:25" ht="135" x14ac:dyDescent="0.25">
      <c r="A56" s="17">
        <v>44</v>
      </c>
      <c r="B56" s="27">
        <v>2720</v>
      </c>
      <c r="C56" s="28" t="s">
        <v>66</v>
      </c>
      <c r="D56" s="28" t="s">
        <v>68</v>
      </c>
      <c r="E56" s="28" t="s">
        <v>67</v>
      </c>
      <c r="F56" s="27" t="s">
        <v>70</v>
      </c>
      <c r="G56" s="28" t="s">
        <v>71</v>
      </c>
      <c r="H56" s="20">
        <v>1</v>
      </c>
      <c r="I56" s="20" t="s">
        <v>32</v>
      </c>
      <c r="J56" s="20">
        <v>1</v>
      </c>
      <c r="K56" s="20" t="s">
        <v>39</v>
      </c>
      <c r="L56" s="79">
        <v>23205</v>
      </c>
      <c r="M56" s="79">
        <f t="shared" si="0"/>
        <v>23205</v>
      </c>
      <c r="N56" s="65">
        <v>14000</v>
      </c>
      <c r="O56" s="65">
        <f t="shared" si="1"/>
        <v>14000</v>
      </c>
      <c r="P56" s="62">
        <v>14500</v>
      </c>
      <c r="Q56" s="65">
        <f t="shared" si="2"/>
        <v>14500</v>
      </c>
      <c r="R56" s="65"/>
      <c r="S56" s="57"/>
      <c r="T56" s="58"/>
      <c r="U56" s="63">
        <f>(P56+N56)/2</f>
        <v>14250</v>
      </c>
      <c r="V56" s="63">
        <f>(Q56+O56)/2</f>
        <v>14250</v>
      </c>
      <c r="W56" s="64">
        <f>_xlfn.STDEV.P(O56,Q56)</f>
        <v>250</v>
      </c>
      <c r="X56" s="67">
        <f t="shared" si="6"/>
        <v>1.7543859649122806E-2</v>
      </c>
      <c r="Y56" s="24" t="s">
        <v>162</v>
      </c>
    </row>
    <row r="57" spans="1:25" ht="135" x14ac:dyDescent="0.25">
      <c r="A57" s="17">
        <v>45</v>
      </c>
      <c r="B57" s="27">
        <v>2720</v>
      </c>
      <c r="C57" s="28" t="s">
        <v>66</v>
      </c>
      <c r="D57" s="28" t="s">
        <v>68</v>
      </c>
      <c r="E57" s="28" t="s">
        <v>67</v>
      </c>
      <c r="F57" s="27" t="s">
        <v>72</v>
      </c>
      <c r="G57" s="28" t="s">
        <v>73</v>
      </c>
      <c r="H57" s="20">
        <v>1</v>
      </c>
      <c r="I57" s="20" t="s">
        <v>32</v>
      </c>
      <c r="J57" s="20">
        <v>1</v>
      </c>
      <c r="K57" s="20" t="s">
        <v>39</v>
      </c>
      <c r="L57" s="65">
        <v>5950</v>
      </c>
      <c r="M57" s="65">
        <f t="shared" si="0"/>
        <v>5950</v>
      </c>
      <c r="N57" s="65">
        <v>6500</v>
      </c>
      <c r="O57" s="65">
        <f t="shared" si="1"/>
        <v>6500</v>
      </c>
      <c r="P57" s="62">
        <v>6000</v>
      </c>
      <c r="Q57" s="65">
        <f t="shared" si="2"/>
        <v>6000</v>
      </c>
      <c r="R57" s="65"/>
      <c r="S57" s="57"/>
      <c r="T57" s="58"/>
      <c r="U57" s="63">
        <f>(P57+N57+L57)/3</f>
        <v>6150</v>
      </c>
      <c r="V57" s="63">
        <f>(Q57+O57+M57)/3</f>
        <v>6150</v>
      </c>
      <c r="W57" s="64">
        <f>_xlfn.STDEV.P(M57,O57,Q57)</f>
        <v>248.32774042918899</v>
      </c>
      <c r="X57" s="67">
        <f t="shared" si="6"/>
        <v>4.0378494378729916E-2</v>
      </c>
      <c r="Y57" s="24"/>
    </row>
    <row r="58" spans="1:25" ht="225" x14ac:dyDescent="0.25">
      <c r="A58" s="17">
        <v>46</v>
      </c>
      <c r="B58" s="27">
        <v>2720</v>
      </c>
      <c r="C58" s="28" t="s">
        <v>66</v>
      </c>
      <c r="D58" s="28" t="s">
        <v>68</v>
      </c>
      <c r="E58" s="28" t="s">
        <v>67</v>
      </c>
      <c r="F58" s="27" t="s">
        <v>74</v>
      </c>
      <c r="G58" s="28" t="s">
        <v>75</v>
      </c>
      <c r="H58" s="20">
        <v>1</v>
      </c>
      <c r="I58" s="20" t="s">
        <v>32</v>
      </c>
      <c r="J58" s="20">
        <v>1</v>
      </c>
      <c r="K58" s="20" t="s">
        <v>39</v>
      </c>
      <c r="L58" s="79">
        <v>70210</v>
      </c>
      <c r="M58" s="79">
        <f t="shared" si="0"/>
        <v>70210</v>
      </c>
      <c r="N58" s="65">
        <v>13200</v>
      </c>
      <c r="O58" s="65">
        <f t="shared" si="1"/>
        <v>13200</v>
      </c>
      <c r="P58" s="62">
        <v>13500</v>
      </c>
      <c r="Q58" s="65">
        <f t="shared" si="2"/>
        <v>13500</v>
      </c>
      <c r="R58" s="65"/>
      <c r="S58" s="57"/>
      <c r="T58" s="58"/>
      <c r="U58" s="63">
        <f t="shared" ref="U58:V61" si="11">(P58+N58)/2</f>
        <v>13350</v>
      </c>
      <c r="V58" s="63">
        <f t="shared" si="11"/>
        <v>13350</v>
      </c>
      <c r="W58" s="64">
        <f>_xlfn.STDEV.P(O58,Q58)</f>
        <v>150</v>
      </c>
      <c r="X58" s="67">
        <f t="shared" si="6"/>
        <v>1.1235955056179775E-2</v>
      </c>
      <c r="Y58" s="24" t="s">
        <v>162</v>
      </c>
    </row>
    <row r="59" spans="1:25" ht="135" x14ac:dyDescent="0.25">
      <c r="A59" s="17">
        <v>47</v>
      </c>
      <c r="B59" s="27">
        <v>2720</v>
      </c>
      <c r="C59" s="28" t="s">
        <v>66</v>
      </c>
      <c r="D59" s="28" t="s">
        <v>68</v>
      </c>
      <c r="E59" s="28" t="s">
        <v>67</v>
      </c>
      <c r="F59" s="27" t="s">
        <v>76</v>
      </c>
      <c r="G59" s="28" t="s">
        <v>77</v>
      </c>
      <c r="H59" s="20">
        <v>1</v>
      </c>
      <c r="I59" s="20" t="s">
        <v>32</v>
      </c>
      <c r="J59" s="20">
        <v>1</v>
      </c>
      <c r="K59" s="20" t="s">
        <v>39</v>
      </c>
      <c r="L59" s="79">
        <v>3570</v>
      </c>
      <c r="M59" s="79">
        <f t="shared" si="0"/>
        <v>3570</v>
      </c>
      <c r="N59" s="65">
        <v>1000</v>
      </c>
      <c r="O59" s="65">
        <f t="shared" si="1"/>
        <v>1000</v>
      </c>
      <c r="P59" s="62">
        <v>1100</v>
      </c>
      <c r="Q59" s="65">
        <f t="shared" si="2"/>
        <v>1100</v>
      </c>
      <c r="R59" s="65"/>
      <c r="S59" s="57"/>
      <c r="T59" s="58"/>
      <c r="U59" s="63">
        <f t="shared" si="11"/>
        <v>1050</v>
      </c>
      <c r="V59" s="63">
        <f t="shared" si="11"/>
        <v>1050</v>
      </c>
      <c r="W59" s="64">
        <f>_xlfn.STDEV.P(O59,Q59)</f>
        <v>50</v>
      </c>
      <c r="X59" s="67">
        <f t="shared" si="6"/>
        <v>4.7619047619047616E-2</v>
      </c>
      <c r="Y59" s="24" t="s">
        <v>162</v>
      </c>
    </row>
    <row r="60" spans="1:25" ht="135" x14ac:dyDescent="0.25">
      <c r="A60" s="17">
        <v>48</v>
      </c>
      <c r="B60" s="27">
        <v>2720</v>
      </c>
      <c r="C60" s="28" t="s">
        <v>66</v>
      </c>
      <c r="D60" s="28" t="s">
        <v>68</v>
      </c>
      <c r="E60" s="28" t="s">
        <v>67</v>
      </c>
      <c r="F60" s="27" t="s">
        <v>78</v>
      </c>
      <c r="G60" s="28" t="s">
        <v>79</v>
      </c>
      <c r="H60" s="20">
        <v>1</v>
      </c>
      <c r="I60" s="20" t="s">
        <v>32</v>
      </c>
      <c r="J60" s="20">
        <v>1</v>
      </c>
      <c r="K60" s="20" t="s">
        <v>39</v>
      </c>
      <c r="L60" s="79">
        <v>3570</v>
      </c>
      <c r="M60" s="79">
        <f t="shared" si="0"/>
        <v>3570</v>
      </c>
      <c r="N60" s="65">
        <v>1000</v>
      </c>
      <c r="O60" s="65">
        <f t="shared" si="1"/>
        <v>1000</v>
      </c>
      <c r="P60" s="62">
        <v>1100</v>
      </c>
      <c r="Q60" s="65">
        <f t="shared" si="2"/>
        <v>1100</v>
      </c>
      <c r="R60" s="65"/>
      <c r="S60" s="57"/>
      <c r="T60" s="58"/>
      <c r="U60" s="63">
        <f t="shared" si="11"/>
        <v>1050</v>
      </c>
      <c r="V60" s="63">
        <f t="shared" si="11"/>
        <v>1050</v>
      </c>
      <c r="W60" s="64">
        <f>_xlfn.STDEV.P(O60,Q60)</f>
        <v>50</v>
      </c>
      <c r="X60" s="67">
        <f t="shared" si="6"/>
        <v>4.7619047619047616E-2</v>
      </c>
      <c r="Y60" s="24" t="s">
        <v>152</v>
      </c>
    </row>
    <row r="61" spans="1:25" ht="135" x14ac:dyDescent="0.25">
      <c r="A61" s="17">
        <v>49</v>
      </c>
      <c r="B61" s="27">
        <v>2720</v>
      </c>
      <c r="C61" s="28" t="s">
        <v>66</v>
      </c>
      <c r="D61" s="28" t="s">
        <v>68</v>
      </c>
      <c r="E61" s="28" t="s">
        <v>67</v>
      </c>
      <c r="F61" s="27" t="s">
        <v>80</v>
      </c>
      <c r="G61" s="28" t="s">
        <v>81</v>
      </c>
      <c r="H61" s="20">
        <v>1</v>
      </c>
      <c r="I61" s="20" t="s">
        <v>32</v>
      </c>
      <c r="J61" s="20">
        <v>1</v>
      </c>
      <c r="K61" s="20" t="s">
        <v>39</v>
      </c>
      <c r="L61" s="79">
        <v>166600</v>
      </c>
      <c r="M61" s="79">
        <f t="shared" si="0"/>
        <v>166600</v>
      </c>
      <c r="N61" s="65">
        <v>70000</v>
      </c>
      <c r="O61" s="65">
        <f t="shared" si="1"/>
        <v>70000</v>
      </c>
      <c r="P61" s="62">
        <v>75000</v>
      </c>
      <c r="Q61" s="65">
        <f t="shared" si="2"/>
        <v>75000</v>
      </c>
      <c r="R61" s="65"/>
      <c r="S61" s="57"/>
      <c r="T61" s="58"/>
      <c r="U61" s="63">
        <f t="shared" si="11"/>
        <v>72500</v>
      </c>
      <c r="V61" s="63">
        <f t="shared" si="11"/>
        <v>72500</v>
      </c>
      <c r="W61" s="64">
        <f>_xlfn.STDEV.P(O61,Q61)</f>
        <v>2500</v>
      </c>
      <c r="X61" s="67">
        <f t="shared" si="6"/>
        <v>3.4482758620689655E-2</v>
      </c>
      <c r="Y61" s="24" t="s">
        <v>152</v>
      </c>
    </row>
    <row r="62" spans="1:25" ht="405" x14ac:dyDescent="0.25">
      <c r="A62" s="17">
        <v>50</v>
      </c>
      <c r="B62" s="27">
        <v>2720</v>
      </c>
      <c r="C62" s="28" t="s">
        <v>66</v>
      </c>
      <c r="D62" s="28" t="s">
        <v>47</v>
      </c>
      <c r="E62" s="28" t="s">
        <v>67</v>
      </c>
      <c r="F62" s="27" t="s">
        <v>48</v>
      </c>
      <c r="G62" s="28" t="s">
        <v>63</v>
      </c>
      <c r="H62" s="20">
        <v>1</v>
      </c>
      <c r="I62" s="20" t="s">
        <v>32</v>
      </c>
      <c r="J62" s="20">
        <v>1</v>
      </c>
      <c r="K62" s="20" t="s">
        <v>39</v>
      </c>
      <c r="L62" s="65">
        <v>5355</v>
      </c>
      <c r="M62" s="65">
        <f t="shared" si="0"/>
        <v>5355</v>
      </c>
      <c r="N62" s="65">
        <v>6000</v>
      </c>
      <c r="O62" s="65">
        <f t="shared" si="1"/>
        <v>6000</v>
      </c>
      <c r="P62" s="62">
        <v>6476</v>
      </c>
      <c r="Q62" s="65">
        <f t="shared" si="2"/>
        <v>6476</v>
      </c>
      <c r="R62" s="65" t="s">
        <v>161</v>
      </c>
      <c r="S62" s="57">
        <v>5473</v>
      </c>
      <c r="T62" s="58">
        <f>S62*H62*J62</f>
        <v>5473</v>
      </c>
      <c r="U62" s="63">
        <f t="shared" si="3"/>
        <v>5826</v>
      </c>
      <c r="V62" s="63">
        <f t="shared" si="4"/>
        <v>5826</v>
      </c>
      <c r="W62" s="64">
        <f t="shared" si="10"/>
        <v>446.9972035706711</v>
      </c>
      <c r="X62" s="67">
        <f t="shared" si="6"/>
        <v>7.6724545755350343E-2</v>
      </c>
      <c r="Y62" s="24"/>
    </row>
    <row r="63" spans="1:25" ht="135" x14ac:dyDescent="0.25">
      <c r="A63" s="17">
        <v>51</v>
      </c>
      <c r="B63" s="27">
        <v>2720</v>
      </c>
      <c r="C63" s="28" t="s">
        <v>66</v>
      </c>
      <c r="D63" s="28" t="s">
        <v>47</v>
      </c>
      <c r="E63" s="28" t="s">
        <v>67</v>
      </c>
      <c r="F63" s="27" t="s">
        <v>82</v>
      </c>
      <c r="G63" s="28" t="s">
        <v>83</v>
      </c>
      <c r="H63" s="20">
        <v>1</v>
      </c>
      <c r="I63" s="20" t="s">
        <v>32</v>
      </c>
      <c r="J63" s="20">
        <v>1</v>
      </c>
      <c r="K63" s="20" t="s">
        <v>39</v>
      </c>
      <c r="L63" s="79">
        <v>5140800</v>
      </c>
      <c r="M63" s="79">
        <f t="shared" si="0"/>
        <v>5140800</v>
      </c>
      <c r="N63" s="79">
        <v>3400000</v>
      </c>
      <c r="O63" s="79">
        <f t="shared" si="1"/>
        <v>3400000</v>
      </c>
      <c r="P63" s="80">
        <v>3500000</v>
      </c>
      <c r="Q63" s="79">
        <f t="shared" si="2"/>
        <v>3500000</v>
      </c>
      <c r="R63" s="65" t="s">
        <v>161</v>
      </c>
      <c r="S63" s="57">
        <v>2607196</v>
      </c>
      <c r="T63" s="58">
        <f>S63*H63*J63</f>
        <v>2607196</v>
      </c>
      <c r="U63" s="63">
        <f>S63</f>
        <v>2607196</v>
      </c>
      <c r="V63" s="63">
        <f>T63</f>
        <v>2607196</v>
      </c>
      <c r="W63" s="64"/>
      <c r="X63" s="67">
        <f t="shared" si="6"/>
        <v>0</v>
      </c>
      <c r="Y63" s="24" t="s">
        <v>163</v>
      </c>
    </row>
    <row r="64" spans="1:25" ht="270" x14ac:dyDescent="0.25">
      <c r="A64" s="17">
        <v>52</v>
      </c>
      <c r="B64" s="27">
        <v>2720</v>
      </c>
      <c r="C64" s="28" t="s">
        <v>66</v>
      </c>
      <c r="D64" s="28" t="s">
        <v>47</v>
      </c>
      <c r="E64" s="28" t="s">
        <v>67</v>
      </c>
      <c r="F64" s="27" t="s">
        <v>84</v>
      </c>
      <c r="G64" s="28" t="s">
        <v>85</v>
      </c>
      <c r="H64" s="20">
        <v>1</v>
      </c>
      <c r="I64" s="20" t="s">
        <v>32</v>
      </c>
      <c r="J64" s="20">
        <v>1</v>
      </c>
      <c r="K64" s="20" t="s">
        <v>39</v>
      </c>
      <c r="L64" s="79">
        <v>11305000</v>
      </c>
      <c r="M64" s="79">
        <f t="shared" si="0"/>
        <v>11305000</v>
      </c>
      <c r="N64" s="79">
        <v>3700000</v>
      </c>
      <c r="O64" s="79">
        <f t="shared" si="1"/>
        <v>3700000</v>
      </c>
      <c r="P64" s="80">
        <v>3734530</v>
      </c>
      <c r="Q64" s="79">
        <f t="shared" si="2"/>
        <v>3734530</v>
      </c>
      <c r="R64" s="65" t="s">
        <v>161</v>
      </c>
      <c r="S64" s="57">
        <v>3182287</v>
      </c>
      <c r="T64" s="58">
        <f>S64*H64*J64</f>
        <v>3182287</v>
      </c>
      <c r="U64" s="63">
        <f>S64</f>
        <v>3182287</v>
      </c>
      <c r="V64" s="63">
        <f>U64</f>
        <v>3182287</v>
      </c>
      <c r="W64" s="64"/>
      <c r="X64" s="67">
        <f t="shared" si="6"/>
        <v>0</v>
      </c>
      <c r="Y64" s="24" t="s">
        <v>163</v>
      </c>
    </row>
    <row r="65" spans="1:25" ht="150" x14ac:dyDescent="0.25">
      <c r="A65" s="17">
        <v>53</v>
      </c>
      <c r="B65" s="27">
        <v>2720</v>
      </c>
      <c r="C65" s="28" t="s">
        <v>66</v>
      </c>
      <c r="D65" s="28" t="s">
        <v>47</v>
      </c>
      <c r="E65" s="28" t="s">
        <v>67</v>
      </c>
      <c r="F65" s="27" t="s">
        <v>86</v>
      </c>
      <c r="G65" s="28" t="s">
        <v>87</v>
      </c>
      <c r="H65" s="20">
        <v>1</v>
      </c>
      <c r="I65" s="20" t="s">
        <v>32</v>
      </c>
      <c r="J65" s="20">
        <v>1</v>
      </c>
      <c r="K65" s="20" t="s">
        <v>39</v>
      </c>
      <c r="L65" s="79">
        <v>4760000</v>
      </c>
      <c r="M65" s="79">
        <f>L65*H65*J65</f>
        <v>4760000</v>
      </c>
      <c r="N65" s="65">
        <v>1000000</v>
      </c>
      <c r="O65" s="65">
        <f>N65*H65*J65</f>
        <v>1000000</v>
      </c>
      <c r="P65" s="62">
        <v>1066954</v>
      </c>
      <c r="Q65" s="65">
        <f>P65*H65*J65</f>
        <v>1066954</v>
      </c>
      <c r="R65" s="65" t="s">
        <v>157</v>
      </c>
      <c r="S65" s="57">
        <v>1019375</v>
      </c>
      <c r="T65" s="58">
        <f>S65*H65*J65</f>
        <v>1019375</v>
      </c>
      <c r="U65" s="63">
        <f>(S65+P65+N65)/3</f>
        <v>1028776.3333333334</v>
      </c>
      <c r="V65" s="63">
        <f>(T65+Q65+O65)/3</f>
        <v>1028776.3333333334</v>
      </c>
      <c r="W65" s="64">
        <f>_xlfn.STDEV.P(O65,Q65,T65)</f>
        <v>28130.627796446744</v>
      </c>
      <c r="X65" s="67">
        <f t="shared" si="6"/>
        <v>2.7343774234483826E-2</v>
      </c>
      <c r="Y65" s="24" t="s">
        <v>164</v>
      </c>
    </row>
    <row r="66" spans="1:25" ht="150" x14ac:dyDescent="0.25">
      <c r="A66" s="17">
        <v>54</v>
      </c>
      <c r="B66" s="27">
        <v>2720</v>
      </c>
      <c r="C66" s="28" t="s">
        <v>66</v>
      </c>
      <c r="D66" s="28" t="s">
        <v>47</v>
      </c>
      <c r="E66" s="28" t="s">
        <v>67</v>
      </c>
      <c r="F66" s="27" t="s">
        <v>88</v>
      </c>
      <c r="G66" s="28" t="s">
        <v>89</v>
      </c>
      <c r="H66" s="20">
        <v>1</v>
      </c>
      <c r="I66" s="20" t="s">
        <v>90</v>
      </c>
      <c r="J66" s="20">
        <v>1</v>
      </c>
      <c r="K66" s="20" t="s">
        <v>39</v>
      </c>
      <c r="L66" s="79">
        <v>2499000</v>
      </c>
      <c r="M66" s="79">
        <f t="shared" si="0"/>
        <v>2499000</v>
      </c>
      <c r="N66" s="65">
        <v>1450000</v>
      </c>
      <c r="O66" s="65">
        <f t="shared" si="1"/>
        <v>1450000</v>
      </c>
      <c r="P66" s="62">
        <v>1500000</v>
      </c>
      <c r="Q66" s="65">
        <f t="shared" si="2"/>
        <v>1500000</v>
      </c>
      <c r="R66" s="65" t="s">
        <v>160</v>
      </c>
      <c r="S66" s="57">
        <v>1400320</v>
      </c>
      <c r="T66" s="58">
        <f>S66*H66*J66</f>
        <v>1400320</v>
      </c>
      <c r="U66" s="63">
        <f>(S66+P66+N66)/3</f>
        <v>1450106.6666666667</v>
      </c>
      <c r="V66" s="63">
        <f>(T66+Q66+O66)/3</f>
        <v>1450106.6666666667</v>
      </c>
      <c r="W66" s="64">
        <f>_xlfn.STDEV.P(O66,Q66,T66)</f>
        <v>40694.259491426492</v>
      </c>
      <c r="X66" s="67">
        <f t="shared" si="6"/>
        <v>2.8062942145469637E-2</v>
      </c>
      <c r="Y66" s="24" t="s">
        <v>164</v>
      </c>
    </row>
    <row r="67" spans="1:25" ht="150" x14ac:dyDescent="0.25">
      <c r="A67" s="17">
        <v>55</v>
      </c>
      <c r="B67" s="27">
        <v>2720</v>
      </c>
      <c r="C67" s="28" t="s">
        <v>66</v>
      </c>
      <c r="D67" s="28" t="s">
        <v>47</v>
      </c>
      <c r="E67" s="28" t="s">
        <v>67</v>
      </c>
      <c r="F67" s="27" t="s">
        <v>91</v>
      </c>
      <c r="G67" s="28" t="s">
        <v>92</v>
      </c>
      <c r="H67" s="20">
        <v>1</v>
      </c>
      <c r="I67" s="20" t="s">
        <v>32</v>
      </c>
      <c r="J67" s="20">
        <v>1</v>
      </c>
      <c r="K67" s="20" t="s">
        <v>69</v>
      </c>
      <c r="L67" s="79">
        <v>1071000</v>
      </c>
      <c r="M67" s="79">
        <f t="shared" si="0"/>
        <v>1071000</v>
      </c>
      <c r="N67" s="65">
        <v>480000</v>
      </c>
      <c r="O67" s="65">
        <f t="shared" si="1"/>
        <v>480000</v>
      </c>
      <c r="P67" s="62">
        <v>480212</v>
      </c>
      <c r="Q67" s="65">
        <f t="shared" si="2"/>
        <v>480212</v>
      </c>
      <c r="R67" s="65"/>
      <c r="S67" s="61"/>
      <c r="T67" s="58"/>
      <c r="U67" s="63">
        <f>(P67+N67)/2</f>
        <v>480106</v>
      </c>
      <c r="V67" s="63">
        <f>(Q67+O67)/2</f>
        <v>480106</v>
      </c>
      <c r="W67" s="64">
        <f>_xlfn.STDEV.P(O67,Q67)</f>
        <v>106</v>
      </c>
      <c r="X67" s="67">
        <f t="shared" si="6"/>
        <v>2.2078457673930342E-4</v>
      </c>
      <c r="Y67" s="24" t="s">
        <v>164</v>
      </c>
    </row>
    <row r="68" spans="1:25" ht="135" x14ac:dyDescent="0.25">
      <c r="A68" s="17">
        <v>56</v>
      </c>
      <c r="B68" s="27">
        <v>2720</v>
      </c>
      <c r="C68" s="28" t="s">
        <v>66</v>
      </c>
      <c r="D68" s="28" t="s">
        <v>47</v>
      </c>
      <c r="E68" s="28" t="s">
        <v>67</v>
      </c>
      <c r="F68" s="27" t="s">
        <v>93</v>
      </c>
      <c r="G68" s="28" t="s">
        <v>94</v>
      </c>
      <c r="H68" s="20">
        <v>1</v>
      </c>
      <c r="I68" s="20" t="s">
        <v>32</v>
      </c>
      <c r="J68" s="20">
        <v>1</v>
      </c>
      <c r="K68" s="20" t="s">
        <v>39</v>
      </c>
      <c r="L68" s="65">
        <v>428400</v>
      </c>
      <c r="M68" s="65">
        <f t="shared" si="0"/>
        <v>428400</v>
      </c>
      <c r="N68" s="65">
        <v>540000</v>
      </c>
      <c r="O68" s="65">
        <f t="shared" si="1"/>
        <v>540000</v>
      </c>
      <c r="P68" s="62">
        <v>550000</v>
      </c>
      <c r="Q68" s="65">
        <f t="shared" si="2"/>
        <v>550000</v>
      </c>
      <c r="R68" s="65"/>
      <c r="S68" s="61"/>
      <c r="T68" s="58"/>
      <c r="U68" s="63">
        <f>(P68+N68+L68)/3</f>
        <v>506133.33333333331</v>
      </c>
      <c r="V68" s="63">
        <f>(Q68+O68+M68)/3</f>
        <v>506133.33333333331</v>
      </c>
      <c r="W68" s="64">
        <f>_xlfn.STDEV.P(M68,O68,Q68)</f>
        <v>55117.168125931712</v>
      </c>
      <c r="X68" s="67">
        <f t="shared" si="6"/>
        <v>0.10889851447431187</v>
      </c>
      <c r="Y68" s="24"/>
    </row>
    <row r="69" spans="1:25" ht="150" x14ac:dyDescent="0.25">
      <c r="A69" s="17">
        <v>57</v>
      </c>
      <c r="B69" s="27">
        <v>2720</v>
      </c>
      <c r="C69" s="28" t="s">
        <v>66</v>
      </c>
      <c r="D69" s="28" t="s">
        <v>47</v>
      </c>
      <c r="E69" s="28" t="s">
        <v>67</v>
      </c>
      <c r="F69" s="27" t="s">
        <v>95</v>
      </c>
      <c r="G69" s="28" t="s">
        <v>96</v>
      </c>
      <c r="H69" s="20">
        <v>1</v>
      </c>
      <c r="I69" s="20" t="s">
        <v>32</v>
      </c>
      <c r="J69" s="20">
        <v>1</v>
      </c>
      <c r="K69" s="20" t="s">
        <v>69</v>
      </c>
      <c r="L69" s="79">
        <v>226100</v>
      </c>
      <c r="M69" s="79">
        <f>L69*H69*J69</f>
        <v>226100</v>
      </c>
      <c r="N69" s="65">
        <v>135000</v>
      </c>
      <c r="O69" s="65">
        <f>N69*H69*J69</f>
        <v>135000</v>
      </c>
      <c r="P69" s="62">
        <v>130000</v>
      </c>
      <c r="Q69" s="65">
        <f t="shared" si="2"/>
        <v>130000</v>
      </c>
      <c r="R69" s="65"/>
      <c r="S69" s="61"/>
      <c r="T69" s="58"/>
      <c r="U69" s="63">
        <f>(P69+N69)/2</f>
        <v>132500</v>
      </c>
      <c r="V69" s="63">
        <f>(Q69+O69)/2</f>
        <v>132500</v>
      </c>
      <c r="W69" s="64">
        <f>_xlfn.STDEV.P(O69,Q69)</f>
        <v>2500</v>
      </c>
      <c r="X69" s="67">
        <f t="shared" si="6"/>
        <v>1.8867924528301886E-2</v>
      </c>
      <c r="Y69" s="24" t="s">
        <v>164</v>
      </c>
    </row>
    <row r="70" spans="1:25" ht="135" x14ac:dyDescent="0.25">
      <c r="A70" s="17">
        <v>58</v>
      </c>
      <c r="B70" s="27">
        <v>2720</v>
      </c>
      <c r="C70" s="28" t="s">
        <v>66</v>
      </c>
      <c r="D70" s="28" t="s">
        <v>47</v>
      </c>
      <c r="E70" s="28" t="s">
        <v>67</v>
      </c>
      <c r="F70" s="27" t="s">
        <v>97</v>
      </c>
      <c r="G70" s="28" t="s">
        <v>98</v>
      </c>
      <c r="H70" s="20">
        <v>1</v>
      </c>
      <c r="I70" s="20" t="s">
        <v>32</v>
      </c>
      <c r="J70" s="20">
        <v>1</v>
      </c>
      <c r="K70" s="20" t="s">
        <v>39</v>
      </c>
      <c r="L70" s="65">
        <v>7140000</v>
      </c>
      <c r="M70" s="65">
        <f t="shared" si="0"/>
        <v>7140000</v>
      </c>
      <c r="N70" s="65">
        <v>5500000</v>
      </c>
      <c r="O70" s="65">
        <f t="shared" si="1"/>
        <v>5500000</v>
      </c>
      <c r="P70" s="62">
        <v>5500000</v>
      </c>
      <c r="Q70" s="65">
        <f t="shared" si="2"/>
        <v>5500000</v>
      </c>
      <c r="R70" s="65" t="s">
        <v>161</v>
      </c>
      <c r="S70" s="57">
        <v>5183846</v>
      </c>
      <c r="T70" s="57">
        <v>5183846</v>
      </c>
      <c r="U70" s="63">
        <f t="shared" si="3"/>
        <v>5830961.5</v>
      </c>
      <c r="V70" s="63">
        <f t="shared" si="4"/>
        <v>5830961.5</v>
      </c>
      <c r="W70" s="64">
        <f t="shared" si="10"/>
        <v>766715.6079321393</v>
      </c>
      <c r="X70" s="67">
        <f t="shared" si="6"/>
        <v>0.13149042536674943</v>
      </c>
      <c r="Y70" s="24"/>
    </row>
    <row r="71" spans="1:25" x14ac:dyDescent="0.25">
      <c r="A71" s="72" t="s">
        <v>121</v>
      </c>
      <c r="B71" s="73"/>
      <c r="C71" s="73"/>
      <c r="D71" s="75"/>
      <c r="E71" s="73"/>
      <c r="F71" s="73"/>
      <c r="G71" s="73"/>
      <c r="H71" s="73"/>
      <c r="I71" s="73"/>
      <c r="J71" s="73"/>
      <c r="K71" s="73"/>
      <c r="L71" s="73"/>
      <c r="M71" s="73"/>
      <c r="N71" s="73"/>
      <c r="O71" s="73"/>
      <c r="P71" s="73"/>
      <c r="Q71" s="73"/>
      <c r="R71" s="73"/>
      <c r="S71" s="73"/>
      <c r="T71" s="73"/>
      <c r="U71" s="73"/>
      <c r="V71" s="73"/>
      <c r="W71" s="73"/>
      <c r="X71" s="73"/>
      <c r="Y71" s="74"/>
    </row>
    <row r="72" spans="1:25" s="34" customFormat="1" ht="225" x14ac:dyDescent="0.25">
      <c r="A72" s="42">
        <v>59</v>
      </c>
      <c r="B72" s="29">
        <v>2501</v>
      </c>
      <c r="C72" s="41" t="s">
        <v>27</v>
      </c>
      <c r="D72" s="41" t="s">
        <v>28</v>
      </c>
      <c r="E72" s="41" t="s">
        <v>29</v>
      </c>
      <c r="F72" s="46" t="s">
        <v>30</v>
      </c>
      <c r="G72" s="31" t="s">
        <v>31</v>
      </c>
      <c r="H72" s="45">
        <v>1</v>
      </c>
      <c r="I72" s="45" t="s">
        <v>32</v>
      </c>
      <c r="J72" s="45">
        <v>3</v>
      </c>
      <c r="K72" s="51" t="s">
        <v>33</v>
      </c>
      <c r="L72" s="33"/>
      <c r="M72" s="38"/>
      <c r="N72" s="54"/>
      <c r="O72" s="54"/>
      <c r="P72" s="54"/>
      <c r="Q72" s="54"/>
      <c r="R72" s="54"/>
      <c r="S72" s="54"/>
      <c r="T72" s="54"/>
      <c r="U72" s="55">
        <v>5861000</v>
      </c>
      <c r="V72" s="55">
        <f>U72*J72*H72</f>
        <v>17583000</v>
      </c>
      <c r="W72" s="54"/>
      <c r="X72" s="68"/>
      <c r="Y72" s="19" t="s">
        <v>153</v>
      </c>
    </row>
    <row r="73" spans="1:25" s="34" customFormat="1" ht="195" x14ac:dyDescent="0.25">
      <c r="A73" s="42">
        <v>60</v>
      </c>
      <c r="B73" s="29">
        <v>2501</v>
      </c>
      <c r="C73" s="41" t="s">
        <v>27</v>
      </c>
      <c r="D73" s="41" t="s">
        <v>28</v>
      </c>
      <c r="E73" s="41" t="s">
        <v>29</v>
      </c>
      <c r="F73" s="31" t="s">
        <v>34</v>
      </c>
      <c r="G73" s="31" t="s">
        <v>35</v>
      </c>
      <c r="H73" s="45">
        <v>1</v>
      </c>
      <c r="I73" s="45" t="s">
        <v>32</v>
      </c>
      <c r="J73" s="45">
        <v>3</v>
      </c>
      <c r="K73" s="51" t="s">
        <v>33</v>
      </c>
      <c r="L73" s="33"/>
      <c r="M73" s="38"/>
      <c r="N73" s="54"/>
      <c r="O73" s="54"/>
      <c r="P73" s="54"/>
      <c r="Q73" s="54"/>
      <c r="R73" s="54"/>
      <c r="S73" s="54"/>
      <c r="T73" s="54"/>
      <c r="U73" s="55">
        <v>5115000</v>
      </c>
      <c r="V73" s="55">
        <f t="shared" ref="V73:V97" si="12">U73*J73*H73</f>
        <v>15345000</v>
      </c>
      <c r="W73" s="54"/>
      <c r="X73" s="68"/>
      <c r="Y73" s="19" t="s">
        <v>153</v>
      </c>
    </row>
    <row r="74" spans="1:25" s="34" customFormat="1" ht="195" x14ac:dyDescent="0.25">
      <c r="A74" s="42">
        <v>61</v>
      </c>
      <c r="B74" s="29">
        <v>2722</v>
      </c>
      <c r="C74" s="52" t="s">
        <v>50</v>
      </c>
      <c r="D74" s="52" t="s">
        <v>28</v>
      </c>
      <c r="E74" s="52" t="s">
        <v>53</v>
      </c>
      <c r="F74" s="31" t="s">
        <v>34</v>
      </c>
      <c r="G74" s="31" t="s">
        <v>35</v>
      </c>
      <c r="H74" s="45">
        <v>2</v>
      </c>
      <c r="I74" s="45" t="s">
        <v>32</v>
      </c>
      <c r="J74" s="45">
        <v>3</v>
      </c>
      <c r="K74" s="45" t="s">
        <v>33</v>
      </c>
      <c r="L74" s="33"/>
      <c r="M74" s="38"/>
      <c r="N74" s="54"/>
      <c r="O74" s="54"/>
      <c r="P74" s="54"/>
      <c r="Q74" s="54"/>
      <c r="R74" s="54"/>
      <c r="S74" s="54"/>
      <c r="T74" s="54"/>
      <c r="U74" s="55">
        <v>5115000</v>
      </c>
      <c r="V74" s="55">
        <f t="shared" si="12"/>
        <v>30690000</v>
      </c>
      <c r="W74" s="54"/>
      <c r="X74" s="68"/>
      <c r="Y74" s="19" t="s">
        <v>153</v>
      </c>
    </row>
    <row r="75" spans="1:25" s="34" customFormat="1" ht="315" x14ac:dyDescent="0.25">
      <c r="A75" s="42">
        <v>62</v>
      </c>
      <c r="B75" s="29">
        <v>2720</v>
      </c>
      <c r="C75" s="52" t="s">
        <v>66</v>
      </c>
      <c r="D75" s="52" t="s">
        <v>28</v>
      </c>
      <c r="E75" s="52" t="s">
        <v>53</v>
      </c>
      <c r="F75" s="29" t="s">
        <v>99</v>
      </c>
      <c r="G75" s="52" t="s">
        <v>100</v>
      </c>
      <c r="H75" s="45">
        <v>1</v>
      </c>
      <c r="I75" s="45" t="s">
        <v>32</v>
      </c>
      <c r="J75" s="45">
        <v>4</v>
      </c>
      <c r="K75" s="45" t="s">
        <v>33</v>
      </c>
      <c r="L75" s="33"/>
      <c r="M75" s="38"/>
      <c r="N75" s="54"/>
      <c r="O75" s="54"/>
      <c r="P75" s="54"/>
      <c r="Q75" s="54"/>
      <c r="R75" s="54"/>
      <c r="S75" s="54"/>
      <c r="T75" s="54"/>
      <c r="U75" s="55">
        <v>7996000</v>
      </c>
      <c r="V75" s="55">
        <f>U75*J75*H75</f>
        <v>31984000</v>
      </c>
      <c r="W75" s="54"/>
      <c r="X75" s="68"/>
      <c r="Y75" s="19" t="s">
        <v>153</v>
      </c>
    </row>
    <row r="76" spans="1:25" s="34" customFormat="1" ht="195" x14ac:dyDescent="0.25">
      <c r="A76" s="42">
        <v>63</v>
      </c>
      <c r="B76" s="29">
        <v>2720</v>
      </c>
      <c r="C76" s="52" t="s">
        <v>66</v>
      </c>
      <c r="D76" s="52" t="s">
        <v>28</v>
      </c>
      <c r="E76" s="52" t="s">
        <v>53</v>
      </c>
      <c r="F76" s="29" t="s">
        <v>101</v>
      </c>
      <c r="G76" s="52" t="s">
        <v>102</v>
      </c>
      <c r="H76" s="45">
        <v>2</v>
      </c>
      <c r="I76" s="45" t="s">
        <v>32</v>
      </c>
      <c r="J76" s="45">
        <v>3</v>
      </c>
      <c r="K76" s="45" t="s">
        <v>33</v>
      </c>
      <c r="L76" s="40"/>
      <c r="M76" s="40"/>
      <c r="N76" s="54"/>
      <c r="O76" s="54"/>
      <c r="P76" s="54"/>
      <c r="Q76" s="54"/>
      <c r="R76" s="54"/>
      <c r="S76" s="54"/>
      <c r="T76" s="54"/>
      <c r="U76" s="55">
        <v>3300000</v>
      </c>
      <c r="V76" s="55">
        <f t="shared" si="12"/>
        <v>19800000</v>
      </c>
      <c r="W76" s="54"/>
      <c r="X76" s="68"/>
      <c r="Y76" s="19" t="s">
        <v>153</v>
      </c>
    </row>
    <row r="77" spans="1:25" s="34" customFormat="1" ht="195" x14ac:dyDescent="0.25">
      <c r="A77" s="42">
        <v>64</v>
      </c>
      <c r="B77" s="29">
        <v>2720</v>
      </c>
      <c r="C77" s="52" t="s">
        <v>66</v>
      </c>
      <c r="D77" s="52" t="s">
        <v>28</v>
      </c>
      <c r="E77" s="52" t="s">
        <v>53</v>
      </c>
      <c r="F77" s="52" t="s">
        <v>103</v>
      </c>
      <c r="G77" s="52" t="s">
        <v>127</v>
      </c>
      <c r="H77" s="45">
        <v>1</v>
      </c>
      <c r="I77" s="45" t="s">
        <v>32</v>
      </c>
      <c r="J77" s="45">
        <v>4</v>
      </c>
      <c r="K77" s="45" t="s">
        <v>33</v>
      </c>
      <c r="L77" s="40"/>
      <c r="M77" s="40"/>
      <c r="N77" s="54"/>
      <c r="O77" s="54"/>
      <c r="P77" s="54"/>
      <c r="Q77" s="54"/>
      <c r="R77" s="54"/>
      <c r="S77" s="54"/>
      <c r="T77" s="54"/>
      <c r="U77" s="55">
        <v>3500000</v>
      </c>
      <c r="V77" s="55">
        <f t="shared" si="12"/>
        <v>14000000</v>
      </c>
      <c r="W77" s="54"/>
      <c r="X77" s="68"/>
      <c r="Y77" s="19" t="s">
        <v>153</v>
      </c>
    </row>
    <row r="78" spans="1:25" ht="126.95" customHeight="1" x14ac:dyDescent="0.25">
      <c r="A78" s="42">
        <v>65</v>
      </c>
      <c r="B78" s="29">
        <v>2720</v>
      </c>
      <c r="C78" s="52" t="s">
        <v>66</v>
      </c>
      <c r="D78" s="52" t="s">
        <v>28</v>
      </c>
      <c r="E78" s="52" t="s">
        <v>53</v>
      </c>
      <c r="F78" s="52" t="s">
        <v>104</v>
      </c>
      <c r="G78" s="52" t="s">
        <v>128</v>
      </c>
      <c r="H78" s="45">
        <v>6</v>
      </c>
      <c r="I78" s="45" t="s">
        <v>32</v>
      </c>
      <c r="J78" s="45">
        <v>3</v>
      </c>
      <c r="K78" s="45" t="s">
        <v>33</v>
      </c>
      <c r="L78" s="44"/>
      <c r="M78" s="44"/>
      <c r="N78" s="44"/>
      <c r="O78" s="44"/>
      <c r="P78" s="44"/>
      <c r="Q78" s="44"/>
      <c r="R78" s="44"/>
      <c r="S78" s="44"/>
      <c r="T78" s="44"/>
      <c r="U78" s="56">
        <v>5115000</v>
      </c>
      <c r="V78" s="55">
        <f t="shared" si="12"/>
        <v>92070000</v>
      </c>
      <c r="W78" s="45"/>
      <c r="X78" s="69"/>
      <c r="Y78" s="19" t="s">
        <v>153</v>
      </c>
    </row>
    <row r="79" spans="1:25" ht="225" x14ac:dyDescent="0.25">
      <c r="A79" s="42">
        <v>66</v>
      </c>
      <c r="B79" s="29">
        <v>2720</v>
      </c>
      <c r="C79" s="52" t="s">
        <v>66</v>
      </c>
      <c r="D79" s="41" t="s">
        <v>28</v>
      </c>
      <c r="E79" s="52" t="s">
        <v>67</v>
      </c>
      <c r="F79" s="46" t="s">
        <v>30</v>
      </c>
      <c r="G79" s="31" t="s">
        <v>31</v>
      </c>
      <c r="H79" s="45">
        <v>1</v>
      </c>
      <c r="I79" s="45" t="s">
        <v>32</v>
      </c>
      <c r="J79" s="45">
        <v>3</v>
      </c>
      <c r="K79" s="51" t="s">
        <v>33</v>
      </c>
      <c r="L79" s="44"/>
      <c r="M79" s="44"/>
      <c r="N79" s="44"/>
      <c r="O79" s="44"/>
      <c r="P79" s="44"/>
      <c r="Q79" s="44"/>
      <c r="R79" s="44"/>
      <c r="S79" s="44"/>
      <c r="T79" s="44"/>
      <c r="U79" s="55">
        <v>5861000</v>
      </c>
      <c r="V79" s="55">
        <f t="shared" si="12"/>
        <v>17583000</v>
      </c>
      <c r="W79" s="45"/>
      <c r="X79" s="69"/>
      <c r="Y79" s="19" t="s">
        <v>153</v>
      </c>
    </row>
    <row r="80" spans="1:25" ht="150" x14ac:dyDescent="0.25">
      <c r="A80" s="42">
        <v>67</v>
      </c>
      <c r="B80" s="29">
        <v>2501</v>
      </c>
      <c r="C80" s="41" t="s">
        <v>27</v>
      </c>
      <c r="D80" s="41" t="s">
        <v>36</v>
      </c>
      <c r="E80" s="41" t="s">
        <v>29</v>
      </c>
      <c r="F80" s="31" t="s">
        <v>106</v>
      </c>
      <c r="G80" s="31" t="s">
        <v>124</v>
      </c>
      <c r="H80" s="32">
        <v>1</v>
      </c>
      <c r="I80" s="32" t="s">
        <v>32</v>
      </c>
      <c r="J80" s="32">
        <v>1</v>
      </c>
      <c r="K80" s="43" t="s">
        <v>39</v>
      </c>
      <c r="L80" s="33"/>
      <c r="M80" s="33"/>
      <c r="N80" s="44"/>
      <c r="O80" s="44"/>
      <c r="P80" s="44"/>
      <c r="Q80" s="44"/>
      <c r="R80" s="44"/>
      <c r="S80" s="44"/>
      <c r="T80" s="44"/>
      <c r="U80" s="56">
        <v>350000</v>
      </c>
      <c r="V80" s="55">
        <f t="shared" si="12"/>
        <v>350000</v>
      </c>
      <c r="W80" s="45"/>
      <c r="X80" s="69"/>
      <c r="Y80" s="36"/>
    </row>
    <row r="81" spans="1:25" ht="225" x14ac:dyDescent="0.25">
      <c r="A81" s="42">
        <v>68</v>
      </c>
      <c r="B81" s="29">
        <v>2501</v>
      </c>
      <c r="C81" s="41" t="s">
        <v>27</v>
      </c>
      <c r="D81" s="52" t="s">
        <v>36</v>
      </c>
      <c r="E81" s="41" t="s">
        <v>29</v>
      </c>
      <c r="F81" s="46" t="s">
        <v>122</v>
      </c>
      <c r="G81" s="39" t="s">
        <v>115</v>
      </c>
      <c r="H81" s="32">
        <v>1</v>
      </c>
      <c r="I81" s="32" t="s">
        <v>32</v>
      </c>
      <c r="J81" s="32">
        <v>1</v>
      </c>
      <c r="K81" s="32" t="s">
        <v>39</v>
      </c>
      <c r="L81" s="40"/>
      <c r="M81" s="40"/>
      <c r="N81" s="44"/>
      <c r="O81" s="44"/>
      <c r="P81" s="44"/>
      <c r="Q81" s="44"/>
      <c r="R81" s="44"/>
      <c r="S81" s="44"/>
      <c r="T81" s="44"/>
      <c r="U81" s="56">
        <v>200000</v>
      </c>
      <c r="V81" s="55">
        <f t="shared" si="12"/>
        <v>200000</v>
      </c>
      <c r="W81" s="45"/>
      <c r="X81" s="69"/>
      <c r="Y81" s="36"/>
    </row>
    <row r="82" spans="1:25" ht="150" x14ac:dyDescent="0.25">
      <c r="A82" s="47">
        <v>69</v>
      </c>
      <c r="B82" s="29">
        <v>2501</v>
      </c>
      <c r="C82" s="41" t="s">
        <v>27</v>
      </c>
      <c r="D82" s="52" t="s">
        <v>116</v>
      </c>
      <c r="E82" s="41" t="s">
        <v>29</v>
      </c>
      <c r="F82" s="46" t="s">
        <v>122</v>
      </c>
      <c r="G82" s="31" t="s">
        <v>129</v>
      </c>
      <c r="H82" s="32">
        <v>1</v>
      </c>
      <c r="I82" s="32" t="s">
        <v>32</v>
      </c>
      <c r="J82" s="32">
        <v>1</v>
      </c>
      <c r="K82" s="32" t="s">
        <v>39</v>
      </c>
      <c r="L82" s="40"/>
      <c r="M82" s="40"/>
      <c r="N82" s="44"/>
      <c r="O82" s="44"/>
      <c r="P82" s="44"/>
      <c r="Q82" s="44"/>
      <c r="R82" s="44"/>
      <c r="S82" s="44"/>
      <c r="T82" s="44"/>
      <c r="U82" s="56">
        <v>500000</v>
      </c>
      <c r="V82" s="55">
        <f t="shared" si="12"/>
        <v>500000</v>
      </c>
      <c r="W82" s="45"/>
      <c r="X82" s="69"/>
      <c r="Y82" s="36"/>
    </row>
    <row r="83" spans="1:25" ht="150" x14ac:dyDescent="0.25">
      <c r="A83" s="47">
        <v>69</v>
      </c>
      <c r="B83" s="29">
        <v>2501</v>
      </c>
      <c r="C83" s="41" t="s">
        <v>27</v>
      </c>
      <c r="D83" s="52" t="s">
        <v>117</v>
      </c>
      <c r="E83" s="41" t="s">
        <v>29</v>
      </c>
      <c r="F83" s="31" t="s">
        <v>123</v>
      </c>
      <c r="G83" s="31" t="s">
        <v>129</v>
      </c>
      <c r="H83" s="32">
        <v>4</v>
      </c>
      <c r="I83" s="32" t="s">
        <v>32</v>
      </c>
      <c r="J83" s="32">
        <v>1</v>
      </c>
      <c r="K83" s="32" t="s">
        <v>39</v>
      </c>
      <c r="L83" s="40"/>
      <c r="M83" s="40"/>
      <c r="N83" s="44"/>
      <c r="O83" s="44"/>
      <c r="P83" s="44"/>
      <c r="Q83" s="44"/>
      <c r="R83" s="44"/>
      <c r="S83" s="44"/>
      <c r="T83" s="44"/>
      <c r="U83" s="56">
        <v>5000000</v>
      </c>
      <c r="V83" s="55">
        <f t="shared" si="12"/>
        <v>20000000</v>
      </c>
      <c r="W83" s="45"/>
      <c r="X83" s="69"/>
      <c r="Y83" s="36"/>
    </row>
    <row r="84" spans="1:25" ht="150" x14ac:dyDescent="0.25">
      <c r="A84" s="42">
        <v>70</v>
      </c>
      <c r="B84" s="29">
        <v>2722</v>
      </c>
      <c r="C84" s="30" t="s">
        <v>50</v>
      </c>
      <c r="D84" s="52" t="s">
        <v>105</v>
      </c>
      <c r="E84" s="30" t="s">
        <v>53</v>
      </c>
      <c r="F84" s="31" t="s">
        <v>106</v>
      </c>
      <c r="G84" s="31" t="s">
        <v>124</v>
      </c>
      <c r="H84" s="32">
        <v>1</v>
      </c>
      <c r="I84" s="32" t="s">
        <v>32</v>
      </c>
      <c r="J84" s="32">
        <v>1</v>
      </c>
      <c r="K84" s="32" t="s">
        <v>39</v>
      </c>
      <c r="L84" s="44"/>
      <c r="M84" s="44"/>
      <c r="N84" s="44"/>
      <c r="O84" s="44"/>
      <c r="P84" s="44"/>
      <c r="Q84" s="44"/>
      <c r="R84" s="44"/>
      <c r="S84" s="44"/>
      <c r="T84" s="44"/>
      <c r="U84" s="56">
        <v>350000</v>
      </c>
      <c r="V84" s="55">
        <f t="shared" si="12"/>
        <v>350000</v>
      </c>
      <c r="W84" s="45"/>
      <c r="X84" s="69"/>
      <c r="Y84" s="36"/>
    </row>
    <row r="85" spans="1:25" ht="225" x14ac:dyDescent="0.25">
      <c r="A85" s="47">
        <v>71</v>
      </c>
      <c r="B85" s="29">
        <v>2722</v>
      </c>
      <c r="C85" s="30" t="s">
        <v>50</v>
      </c>
      <c r="D85" s="52" t="s">
        <v>36</v>
      </c>
      <c r="E85" s="30" t="s">
        <v>51</v>
      </c>
      <c r="F85" s="35" t="s">
        <v>112</v>
      </c>
      <c r="G85" s="39" t="s">
        <v>115</v>
      </c>
      <c r="H85" s="32">
        <v>1</v>
      </c>
      <c r="I85" s="32" t="s">
        <v>32</v>
      </c>
      <c r="J85" s="32">
        <v>1</v>
      </c>
      <c r="K85" s="32" t="s">
        <v>39</v>
      </c>
      <c r="L85" s="44"/>
      <c r="M85" s="44"/>
      <c r="N85" s="44"/>
      <c r="O85" s="44"/>
      <c r="P85" s="44"/>
      <c r="Q85" s="44"/>
      <c r="R85" s="44"/>
      <c r="S85" s="44"/>
      <c r="T85" s="44"/>
      <c r="U85" s="56">
        <v>250000</v>
      </c>
      <c r="V85" s="55">
        <f t="shared" si="12"/>
        <v>250000</v>
      </c>
      <c r="W85" s="45"/>
      <c r="X85" s="69"/>
      <c r="Y85" s="36"/>
    </row>
    <row r="86" spans="1:25" ht="225" x14ac:dyDescent="0.25">
      <c r="A86" s="42">
        <v>72</v>
      </c>
      <c r="B86" s="29">
        <v>2722</v>
      </c>
      <c r="C86" s="30" t="s">
        <v>50</v>
      </c>
      <c r="D86" s="52" t="s">
        <v>114</v>
      </c>
      <c r="E86" s="30" t="s">
        <v>53</v>
      </c>
      <c r="F86" s="35" t="s">
        <v>112</v>
      </c>
      <c r="G86" s="39" t="s">
        <v>115</v>
      </c>
      <c r="H86" s="32">
        <v>1</v>
      </c>
      <c r="I86" s="32" t="s">
        <v>32</v>
      </c>
      <c r="J86" s="32">
        <v>1</v>
      </c>
      <c r="K86" s="32" t="s">
        <v>39</v>
      </c>
      <c r="L86" s="44"/>
      <c r="M86" s="44"/>
      <c r="N86" s="44"/>
      <c r="O86" s="44"/>
      <c r="P86" s="44"/>
      <c r="Q86" s="44"/>
      <c r="R86" s="44"/>
      <c r="S86" s="44"/>
      <c r="T86" s="44"/>
      <c r="U86" s="56">
        <v>250000</v>
      </c>
      <c r="V86" s="55">
        <f t="shared" si="12"/>
        <v>250000</v>
      </c>
      <c r="W86" s="45"/>
      <c r="X86" s="69"/>
      <c r="Y86" s="36"/>
    </row>
    <row r="87" spans="1:25" ht="225" x14ac:dyDescent="0.25">
      <c r="A87" s="47">
        <v>73</v>
      </c>
      <c r="B87" s="29">
        <v>2722</v>
      </c>
      <c r="C87" s="30" t="s">
        <v>50</v>
      </c>
      <c r="D87" s="52" t="s">
        <v>54</v>
      </c>
      <c r="E87" s="30" t="s">
        <v>51</v>
      </c>
      <c r="F87" s="35" t="s">
        <v>112</v>
      </c>
      <c r="G87" s="39" t="s">
        <v>115</v>
      </c>
      <c r="H87" s="32">
        <v>1</v>
      </c>
      <c r="I87" s="32" t="s">
        <v>32</v>
      </c>
      <c r="J87" s="32">
        <v>1</v>
      </c>
      <c r="K87" s="32" t="s">
        <v>39</v>
      </c>
      <c r="L87" s="44"/>
      <c r="M87" s="44"/>
      <c r="N87" s="44"/>
      <c r="O87" s="44"/>
      <c r="P87" s="44"/>
      <c r="Q87" s="44"/>
      <c r="R87" s="44"/>
      <c r="S87" s="44"/>
      <c r="T87" s="44"/>
      <c r="U87" s="56">
        <v>250000</v>
      </c>
      <c r="V87" s="55">
        <f t="shared" si="12"/>
        <v>250000</v>
      </c>
      <c r="W87" s="45"/>
      <c r="X87" s="69"/>
      <c r="Y87" s="36"/>
    </row>
    <row r="88" spans="1:25" ht="225" x14ac:dyDescent="0.25">
      <c r="A88" s="42">
        <v>74</v>
      </c>
      <c r="B88" s="29">
        <v>2722</v>
      </c>
      <c r="C88" s="30" t="s">
        <v>50</v>
      </c>
      <c r="D88" s="52" t="s">
        <v>54</v>
      </c>
      <c r="E88" s="30" t="s">
        <v>53</v>
      </c>
      <c r="F88" s="35" t="s">
        <v>112</v>
      </c>
      <c r="G88" s="39" t="s">
        <v>115</v>
      </c>
      <c r="H88" s="32">
        <v>1</v>
      </c>
      <c r="I88" s="32" t="s">
        <v>32</v>
      </c>
      <c r="J88" s="32">
        <v>1</v>
      </c>
      <c r="K88" s="32" t="s">
        <v>39</v>
      </c>
      <c r="L88" s="44"/>
      <c r="M88" s="44"/>
      <c r="N88" s="44"/>
      <c r="O88" s="44"/>
      <c r="P88" s="44"/>
      <c r="Q88" s="44"/>
      <c r="R88" s="44"/>
      <c r="S88" s="44"/>
      <c r="T88" s="44"/>
      <c r="U88" s="56">
        <v>250000</v>
      </c>
      <c r="V88" s="55">
        <f t="shared" si="12"/>
        <v>250000</v>
      </c>
      <c r="W88" s="45"/>
      <c r="X88" s="69"/>
      <c r="Y88" s="36"/>
    </row>
    <row r="89" spans="1:25" ht="150" x14ac:dyDescent="0.25">
      <c r="A89" s="47">
        <v>75</v>
      </c>
      <c r="B89" s="29">
        <v>2722</v>
      </c>
      <c r="C89" s="30" t="s">
        <v>56</v>
      </c>
      <c r="D89" s="52" t="s">
        <v>105</v>
      </c>
      <c r="E89" s="30" t="s">
        <v>53</v>
      </c>
      <c r="F89" s="31" t="s">
        <v>106</v>
      </c>
      <c r="G89" s="31" t="s">
        <v>124</v>
      </c>
      <c r="H89" s="32">
        <v>1</v>
      </c>
      <c r="I89" s="32" t="s">
        <v>32</v>
      </c>
      <c r="J89" s="32">
        <v>1</v>
      </c>
      <c r="K89" s="32" t="s">
        <v>39</v>
      </c>
      <c r="L89" s="44"/>
      <c r="M89" s="44"/>
      <c r="N89" s="44"/>
      <c r="O89" s="44"/>
      <c r="P89" s="44"/>
      <c r="Q89" s="44"/>
      <c r="R89" s="44"/>
      <c r="S89" s="44"/>
      <c r="T89" s="44"/>
      <c r="U89" s="56">
        <v>350000</v>
      </c>
      <c r="V89" s="55">
        <f t="shared" si="12"/>
        <v>350000</v>
      </c>
      <c r="W89" s="45"/>
      <c r="X89" s="69"/>
      <c r="Y89" s="36"/>
    </row>
    <row r="90" spans="1:25" ht="225" x14ac:dyDescent="0.25">
      <c r="A90" s="42">
        <v>76</v>
      </c>
      <c r="B90" s="29">
        <v>2722</v>
      </c>
      <c r="C90" s="30" t="s">
        <v>56</v>
      </c>
      <c r="D90" s="52" t="s">
        <v>114</v>
      </c>
      <c r="E90" s="30" t="s">
        <v>57</v>
      </c>
      <c r="F90" s="35" t="s">
        <v>112</v>
      </c>
      <c r="G90" s="39" t="s">
        <v>115</v>
      </c>
      <c r="H90" s="32">
        <v>1</v>
      </c>
      <c r="I90" s="32" t="s">
        <v>32</v>
      </c>
      <c r="J90" s="32">
        <v>1</v>
      </c>
      <c r="K90" s="32" t="s">
        <v>39</v>
      </c>
      <c r="L90" s="44"/>
      <c r="M90" s="44"/>
      <c r="N90" s="44"/>
      <c r="O90" s="44"/>
      <c r="P90" s="44"/>
      <c r="Q90" s="44"/>
      <c r="R90" s="44"/>
      <c r="S90" s="44"/>
      <c r="T90" s="44"/>
      <c r="U90" s="56">
        <v>500000</v>
      </c>
      <c r="V90" s="55">
        <f t="shared" si="12"/>
        <v>500000</v>
      </c>
      <c r="W90" s="45"/>
      <c r="X90" s="69"/>
      <c r="Y90" s="36"/>
    </row>
    <row r="91" spans="1:25" ht="255" x14ac:dyDescent="0.25">
      <c r="A91" s="47">
        <v>77</v>
      </c>
      <c r="B91" s="29">
        <v>2722</v>
      </c>
      <c r="C91" s="30" t="s">
        <v>56</v>
      </c>
      <c r="D91" s="52" t="s">
        <v>114</v>
      </c>
      <c r="E91" s="30" t="s">
        <v>64</v>
      </c>
      <c r="F91" s="35" t="s">
        <v>112</v>
      </c>
      <c r="G91" s="39" t="s">
        <v>113</v>
      </c>
      <c r="H91" s="32">
        <v>1</v>
      </c>
      <c r="I91" s="32" t="s">
        <v>32</v>
      </c>
      <c r="J91" s="32">
        <v>1</v>
      </c>
      <c r="K91" s="32" t="s">
        <v>39</v>
      </c>
      <c r="L91" s="44"/>
      <c r="M91" s="44"/>
      <c r="N91" s="44"/>
      <c r="O91" s="44"/>
      <c r="P91" s="44"/>
      <c r="Q91" s="44"/>
      <c r="R91" s="44"/>
      <c r="S91" s="44"/>
      <c r="T91" s="44"/>
      <c r="U91" s="56">
        <v>500000</v>
      </c>
      <c r="V91" s="55">
        <f t="shared" si="12"/>
        <v>500000</v>
      </c>
      <c r="W91" s="45"/>
      <c r="X91" s="69"/>
      <c r="Y91" s="36"/>
    </row>
    <row r="92" spans="1:25" ht="225" x14ac:dyDescent="0.25">
      <c r="A92" s="42">
        <v>78</v>
      </c>
      <c r="B92" s="48">
        <v>2722</v>
      </c>
      <c r="C92" s="49" t="s">
        <v>56</v>
      </c>
      <c r="D92" s="76" t="s">
        <v>107</v>
      </c>
      <c r="E92" s="49" t="s">
        <v>57</v>
      </c>
      <c r="F92" s="50" t="s">
        <v>108</v>
      </c>
      <c r="G92" s="31" t="s">
        <v>109</v>
      </c>
      <c r="H92" s="32">
        <v>1</v>
      </c>
      <c r="I92" s="32" t="s">
        <v>32</v>
      </c>
      <c r="J92" s="32">
        <v>1</v>
      </c>
      <c r="K92" s="32" t="s">
        <v>39</v>
      </c>
      <c r="L92" s="44"/>
      <c r="M92" s="44"/>
      <c r="N92" s="44"/>
      <c r="O92" s="44"/>
      <c r="P92" s="44"/>
      <c r="Q92" s="44"/>
      <c r="R92" s="44"/>
      <c r="S92" s="44"/>
      <c r="T92" s="44"/>
      <c r="U92" s="56">
        <v>3200000</v>
      </c>
      <c r="V92" s="55">
        <f t="shared" si="12"/>
        <v>3200000</v>
      </c>
      <c r="W92" s="45"/>
      <c r="X92" s="69"/>
      <c r="Y92" s="36"/>
    </row>
    <row r="93" spans="1:25" ht="195" x14ac:dyDescent="0.25">
      <c r="A93" s="47">
        <v>79</v>
      </c>
      <c r="B93" s="29">
        <v>2722</v>
      </c>
      <c r="C93" s="30" t="s">
        <v>56</v>
      </c>
      <c r="D93" s="52" t="s">
        <v>107</v>
      </c>
      <c r="E93" s="30" t="s">
        <v>64</v>
      </c>
      <c r="F93" s="31" t="s">
        <v>110</v>
      </c>
      <c r="G93" s="31" t="s">
        <v>111</v>
      </c>
      <c r="H93" s="53">
        <v>1</v>
      </c>
      <c r="I93" s="32" t="s">
        <v>32</v>
      </c>
      <c r="J93" s="32">
        <v>1</v>
      </c>
      <c r="K93" s="53" t="s">
        <v>39</v>
      </c>
      <c r="L93" s="44"/>
      <c r="M93" s="44"/>
      <c r="N93" s="44"/>
      <c r="O93" s="44"/>
      <c r="P93" s="44"/>
      <c r="Q93" s="44"/>
      <c r="R93" s="44"/>
      <c r="S93" s="44"/>
      <c r="T93" s="44"/>
      <c r="U93" s="56">
        <v>3200000</v>
      </c>
      <c r="V93" s="55">
        <f t="shared" si="12"/>
        <v>3200000</v>
      </c>
      <c r="W93" s="45"/>
      <c r="X93" s="69"/>
      <c r="Y93" s="36"/>
    </row>
    <row r="94" spans="1:25" ht="150" x14ac:dyDescent="0.25">
      <c r="A94" s="42">
        <v>80</v>
      </c>
      <c r="B94" s="29">
        <v>2720</v>
      </c>
      <c r="C94" s="30" t="s">
        <v>66</v>
      </c>
      <c r="D94" s="52" t="s">
        <v>105</v>
      </c>
      <c r="E94" s="30" t="s">
        <v>53</v>
      </c>
      <c r="F94" s="31" t="s">
        <v>106</v>
      </c>
      <c r="G94" s="31" t="s">
        <v>124</v>
      </c>
      <c r="H94" s="32">
        <v>1</v>
      </c>
      <c r="I94" s="32" t="s">
        <v>32</v>
      </c>
      <c r="J94" s="32">
        <v>1</v>
      </c>
      <c r="K94" s="32" t="s">
        <v>39</v>
      </c>
      <c r="L94" s="44"/>
      <c r="M94" s="44"/>
      <c r="N94" s="44"/>
      <c r="O94" s="44"/>
      <c r="P94" s="44"/>
      <c r="Q94" s="44"/>
      <c r="R94" s="44"/>
      <c r="S94" s="44"/>
      <c r="T94" s="44"/>
      <c r="U94" s="56">
        <v>1000000</v>
      </c>
      <c r="V94" s="55">
        <f t="shared" si="12"/>
        <v>1000000</v>
      </c>
      <c r="W94" s="45"/>
      <c r="X94" s="69"/>
      <c r="Y94" s="36"/>
    </row>
    <row r="95" spans="1:25" ht="180" x14ac:dyDescent="0.25">
      <c r="A95" s="47">
        <v>81</v>
      </c>
      <c r="B95" s="29">
        <v>2720</v>
      </c>
      <c r="C95" s="30" t="s">
        <v>66</v>
      </c>
      <c r="D95" s="52" t="s">
        <v>68</v>
      </c>
      <c r="E95" s="30" t="s">
        <v>67</v>
      </c>
      <c r="F95" s="31" t="s">
        <v>125</v>
      </c>
      <c r="G95" s="31" t="s">
        <v>130</v>
      </c>
      <c r="H95" s="32">
        <v>1</v>
      </c>
      <c r="I95" s="32" t="s">
        <v>32</v>
      </c>
      <c r="J95" s="32">
        <v>1</v>
      </c>
      <c r="K95" s="32" t="s">
        <v>39</v>
      </c>
      <c r="L95" s="44"/>
      <c r="M95" s="44"/>
      <c r="N95" s="44"/>
      <c r="O95" s="44"/>
      <c r="P95" s="44"/>
      <c r="Q95" s="44"/>
      <c r="R95" s="44"/>
      <c r="S95" s="44"/>
      <c r="T95" s="44"/>
      <c r="U95" s="56">
        <v>5000000</v>
      </c>
      <c r="V95" s="55">
        <f t="shared" si="12"/>
        <v>5000000</v>
      </c>
      <c r="W95" s="45"/>
      <c r="X95" s="69"/>
      <c r="Y95" s="36"/>
    </row>
    <row r="96" spans="1:25" ht="180" x14ac:dyDescent="0.25">
      <c r="A96" s="42">
        <v>82</v>
      </c>
      <c r="B96" s="29">
        <v>2720</v>
      </c>
      <c r="C96" s="30" t="s">
        <v>66</v>
      </c>
      <c r="D96" s="52" t="s">
        <v>68</v>
      </c>
      <c r="E96" s="30" t="s">
        <v>53</v>
      </c>
      <c r="F96" s="31" t="s">
        <v>165</v>
      </c>
      <c r="G96" s="31" t="s">
        <v>130</v>
      </c>
      <c r="H96" s="32">
        <v>3</v>
      </c>
      <c r="I96" s="32" t="s">
        <v>32</v>
      </c>
      <c r="J96" s="32">
        <v>1</v>
      </c>
      <c r="K96" s="32" t="s">
        <v>39</v>
      </c>
      <c r="L96" s="44"/>
      <c r="M96" s="44"/>
      <c r="N96" s="44"/>
      <c r="O96" s="44"/>
      <c r="P96" s="44"/>
      <c r="Q96" s="44"/>
      <c r="R96" s="44"/>
      <c r="S96" s="44"/>
      <c r="T96" s="44"/>
      <c r="U96" s="56">
        <v>5000000</v>
      </c>
      <c r="V96" s="55">
        <f t="shared" si="12"/>
        <v>15000000</v>
      </c>
      <c r="W96" s="45"/>
      <c r="X96" s="69"/>
      <c r="Y96" s="36"/>
    </row>
    <row r="97" spans="1:25" ht="225" x14ac:dyDescent="0.25">
      <c r="A97" s="47">
        <v>83</v>
      </c>
      <c r="B97" s="29">
        <v>2720</v>
      </c>
      <c r="C97" s="30" t="s">
        <v>66</v>
      </c>
      <c r="D97" s="52" t="s">
        <v>47</v>
      </c>
      <c r="E97" s="30" t="s">
        <v>53</v>
      </c>
      <c r="F97" s="35" t="s">
        <v>126</v>
      </c>
      <c r="G97" s="39" t="s">
        <v>154</v>
      </c>
      <c r="H97" s="32">
        <v>1</v>
      </c>
      <c r="I97" s="32" t="s">
        <v>32</v>
      </c>
      <c r="J97" s="32">
        <v>1</v>
      </c>
      <c r="K97" s="32" t="s">
        <v>39</v>
      </c>
      <c r="L97" s="44"/>
      <c r="M97" s="44"/>
      <c r="N97" s="44"/>
      <c r="O97" s="44"/>
      <c r="P97" s="44"/>
      <c r="Q97" s="44"/>
      <c r="R97" s="44"/>
      <c r="S97" s="44"/>
      <c r="T97" s="44"/>
      <c r="U97" s="56">
        <v>1000000</v>
      </c>
      <c r="V97" s="55">
        <f t="shared" si="12"/>
        <v>1000000</v>
      </c>
      <c r="W97" s="45"/>
      <c r="X97" s="69"/>
      <c r="Y97" s="36"/>
    </row>
    <row r="98" spans="1:25" x14ac:dyDescent="0.25">
      <c r="A98" s="83" t="s">
        <v>155</v>
      </c>
      <c r="B98" s="83"/>
      <c r="C98" s="83"/>
      <c r="D98" s="83"/>
      <c r="E98" s="83"/>
      <c r="F98" s="83"/>
      <c r="G98" s="83"/>
      <c r="H98" s="83"/>
      <c r="I98" s="83"/>
      <c r="J98" s="83"/>
      <c r="K98" s="83"/>
      <c r="L98" s="83"/>
      <c r="M98" s="83"/>
      <c r="N98" s="83"/>
      <c r="O98" s="83"/>
      <c r="P98" s="83"/>
      <c r="Q98" s="83"/>
      <c r="R98" s="83"/>
      <c r="S98" s="83"/>
      <c r="T98" s="83"/>
      <c r="U98" s="77">
        <f>SUM(U13:U97)</f>
        <v>87818548.666666672</v>
      </c>
      <c r="V98" s="77">
        <f>SUM(V13:V97)</f>
        <v>342039298.66666663</v>
      </c>
      <c r="W98" s="25"/>
      <c r="X98" s="25"/>
      <c r="Y98" s="36"/>
    </row>
  </sheetData>
  <autoFilter ref="A12:X98" xr:uid="{D5E685B3-8EC4-47CB-8BE3-C848489F0C82}"/>
  <mergeCells count="38">
    <mergeCell ref="U11:X11"/>
    <mergeCell ref="F7:I7"/>
    <mergeCell ref="A8:B8"/>
    <mergeCell ref="D8:E8"/>
    <mergeCell ref="F8:I8"/>
    <mergeCell ref="J8:L10"/>
    <mergeCell ref="A9:B9"/>
    <mergeCell ref="D9:E9"/>
    <mergeCell ref="F9:I9"/>
    <mergeCell ref="A10:B10"/>
    <mergeCell ref="D10:E10"/>
    <mergeCell ref="F10:I10"/>
    <mergeCell ref="A11:K11"/>
    <mergeCell ref="L11:M11"/>
    <mergeCell ref="N11:O11"/>
    <mergeCell ref="R11:T11"/>
    <mergeCell ref="J5:L7"/>
    <mergeCell ref="A6:B6"/>
    <mergeCell ref="D6:E6"/>
    <mergeCell ref="F6:I6"/>
    <mergeCell ref="A7:B7"/>
    <mergeCell ref="D7:E7"/>
    <mergeCell ref="A98:T98"/>
    <mergeCell ref="A1:L1"/>
    <mergeCell ref="A2:B2"/>
    <mergeCell ref="D2:E2"/>
    <mergeCell ref="F2:I2"/>
    <mergeCell ref="J2:L4"/>
    <mergeCell ref="A3:B3"/>
    <mergeCell ref="D3:E3"/>
    <mergeCell ref="F3:I3"/>
    <mergeCell ref="A4:B4"/>
    <mergeCell ref="D4:E4"/>
    <mergeCell ref="F4:I4"/>
    <mergeCell ref="P11:Q11"/>
    <mergeCell ref="A5:B5"/>
    <mergeCell ref="D5:E5"/>
    <mergeCell ref="F5:I5"/>
  </mergeCells>
  <hyperlinks>
    <hyperlink ref="F3" r:id="rId1" xr:uid="{D52C5CDA-162D-5448-8702-0C95BD6BAFC6}"/>
    <hyperlink ref="F6" r:id="rId2" xr:uid="{87015884-2412-2E4D-AFC8-1E5794CC9B90}"/>
    <hyperlink ref="F9" r:id="rId3" xr:uid="{7B9E9FEF-7132-114B-A6F6-FDFFFB8A0679}"/>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Falla Cortes</dc:creator>
  <cp:lastModifiedBy>Paola Andrea Ardila Gutierrez</cp:lastModifiedBy>
  <dcterms:created xsi:type="dcterms:W3CDTF">2026-04-08T16:19:17Z</dcterms:created>
  <dcterms:modified xsi:type="dcterms:W3CDTF">2026-08-19T00:17:17Z</dcterms:modified>
</cp:coreProperties>
</file>