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E:\EJECUCION 2026\PROCESOS 2026\COMPUTADORES\DOCUEMNTOS PROCESO 2 ULT\VARIOS\"/>
    </mc:Choice>
  </mc:AlternateContent>
  <xr:revisionPtr revIDLastSave="0" documentId="13_ncr:1_{DFA2C1DA-D937-4897-80E4-2B905B0E8B89}" xr6:coauthVersionLast="47" xr6:coauthVersionMax="47" xr10:uidLastSave="{00000000-0000-0000-0000-000000000000}"/>
  <bookViews>
    <workbookView xWindow="-24120" yWindow="-120" windowWidth="24240" windowHeight="13020" tabRatio="646" xr2:uid="{00000000-000D-0000-FFFF-FFFF00000000}"/>
  </bookViews>
  <sheets>
    <sheet name="1. ESTUDIO DE MERCADO -PERT" sheetId="14" r:id="rId1"/>
  </sheets>
  <definedNames>
    <definedName name="_xlnm._FilterDatabase" localSheetId="0" hidden="1">'1. ESTUDIO DE MERCADO -PERT'!$A$12:$AA$25</definedName>
    <definedName name="_Hlk190241631" localSheetId="0">'1. ESTUDIO DE MERCADO -PERT'!$C$34</definedName>
    <definedName name="_xlnm.Print_Area" localSheetId="0">'1. ESTUDIO DE MERCADO -PERT'!$B$2:$P$25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6" i="14" l="1"/>
  <c r="X16" i="14"/>
  <c r="R14" i="14"/>
  <c r="S14" i="14"/>
  <c r="R15" i="14"/>
  <c r="S15" i="14"/>
  <c r="R16" i="14"/>
  <c r="S16" i="14"/>
  <c r="R17" i="14"/>
  <c r="S17" i="14"/>
  <c r="R18" i="14"/>
  <c r="S18" i="14"/>
  <c r="R19" i="14"/>
  <c r="S19" i="14"/>
  <c r="R20" i="14"/>
  <c r="S20" i="14"/>
  <c r="R21" i="14"/>
  <c r="S21" i="14"/>
  <c r="R22" i="14"/>
  <c r="S22" i="14"/>
  <c r="R23" i="14"/>
  <c r="S23" i="14"/>
  <c r="R24" i="14"/>
  <c r="S24" i="14"/>
  <c r="R25" i="14"/>
  <c r="S25" i="14"/>
  <c r="S13" i="14"/>
  <c r="R13" i="14"/>
  <c r="U14" i="14"/>
  <c r="X14" i="14" s="1"/>
  <c r="U15" i="14"/>
  <c r="U16" i="14"/>
  <c r="U17" i="14"/>
  <c r="X17" i="14" s="1"/>
  <c r="U18" i="14"/>
  <c r="X18" i="14" s="1"/>
  <c r="U19" i="14"/>
  <c r="X19" i="14" s="1"/>
  <c r="U20" i="14"/>
  <c r="X20" i="14" s="1"/>
  <c r="U21" i="14"/>
  <c r="U22" i="14"/>
  <c r="X22" i="14" s="1"/>
  <c r="U23" i="14"/>
  <c r="U24" i="14"/>
  <c r="X24" i="14" s="1"/>
  <c r="U25" i="14"/>
  <c r="X25" i="14" s="1"/>
  <c r="U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13" i="14"/>
  <c r="W16" i="14"/>
  <c r="W14" i="14"/>
  <c r="W15" i="14"/>
  <c r="W17" i="14"/>
  <c r="W18" i="14"/>
  <c r="W19" i="14"/>
  <c r="W20" i="14"/>
  <c r="W21" i="14"/>
  <c r="W22" i="14"/>
  <c r="W23" i="14"/>
  <c r="W24" i="14"/>
  <c r="W25" i="14"/>
  <c r="W13" i="14"/>
  <c r="V14" i="14"/>
  <c r="V15" i="14"/>
  <c r="V16" i="14"/>
  <c r="V17" i="14"/>
  <c r="V18" i="14"/>
  <c r="V19" i="14"/>
  <c r="V20" i="14"/>
  <c r="V21" i="14"/>
  <c r="V22" i="14"/>
  <c r="V23" i="14"/>
  <c r="V24" i="14"/>
  <c r="V25" i="14"/>
  <c r="V13" i="14"/>
  <c r="Y16" i="14" l="1"/>
  <c r="X15" i="14"/>
  <c r="X23" i="14"/>
  <c r="X21" i="14"/>
  <c r="X13" i="14"/>
  <c r="Y18" i="14"/>
  <c r="Z18" i="14" s="1"/>
  <c r="AA18" i="14" s="1"/>
  <c r="Y25" i="14"/>
  <c r="Z25" i="14" s="1"/>
  <c r="AA25" i="14" s="1"/>
  <c r="Y22" i="14"/>
  <c r="Z22" i="14" s="1"/>
  <c r="AA22" i="14" s="1"/>
  <c r="Z16" i="14" l="1"/>
  <c r="AA16" i="14" s="1"/>
  <c r="AA28" i="14"/>
</calcChain>
</file>

<file path=xl/sharedStrings.xml><?xml version="1.0" encoding="utf-8"?>
<sst xmlns="http://schemas.openxmlformats.org/spreadsheetml/2006/main" count="93" uniqueCount="49">
  <si>
    <t>ALCALDÍA MAYOR DE BOGOTÁ D.C.</t>
  </si>
  <si>
    <t>SECRETARÍA DE EDUCACIÓN DEL DISTRITO</t>
  </si>
  <si>
    <t>CONSOLIDADO DE ESTUDIO DE MERCADO</t>
  </si>
  <si>
    <t>Fecha de elaboración: 19/06/2026</t>
  </si>
  <si>
    <t>Objeto: ADQUIRIR EQUIPOS DE COMPUTO Y PERIFERICOS PARA LAS INSTITUCIONES EDUCATIVAS DISTRITALES, EL NIVEL CENTRAL Y LOCAL DE LA SECRETARIA DE EDUCACION DEL DISTRITO.</t>
  </si>
  <si>
    <t xml:space="preserve">ESTIMACIÓN PPTO </t>
  </si>
  <si>
    <t>N°</t>
  </si>
  <si>
    <t>ITEM (BIEN O SERVICIO)
Descripción Personal Requerido</t>
  </si>
  <si>
    <t>TECHNOLOGY WORLD GROUP SAS</t>
  </si>
  <si>
    <t>PC MAC SA</t>
  </si>
  <si>
    <t>LINALCA INFORMATICA S.A.S - BIC</t>
  </si>
  <si>
    <t>P&amp;P SYSTEMS COLOMBIA S.A.S.</t>
  </si>
  <si>
    <t>COMPUTEL SYSTEM SAS</t>
  </si>
  <si>
    <t>QUANTYC SAS</t>
  </si>
  <si>
    <t>SUMIMAS S.A.S</t>
  </si>
  <si>
    <t>TECNOPHONE COLOMBIA SAS</t>
  </si>
  <si>
    <t>CONVIEST</t>
  </si>
  <si>
    <t>PEAR SOLUTIONS S.A.S</t>
  </si>
  <si>
    <t xml:space="preserve">No. </t>
  </si>
  <si>
    <t xml:space="preserve">DESCRIPCIÓN </t>
  </si>
  <si>
    <t>UNIDAD DE MEDIDA</t>
  </si>
  <si>
    <t>CANTIDAD TOTAL</t>
  </si>
  <si>
    <t xml:space="preserve">VALOR UNITARIO CON IVA </t>
  </si>
  <si>
    <t>MIN</t>
  </si>
  <si>
    <t>MAX</t>
  </si>
  <si>
    <t>MEDIANA</t>
  </si>
  <si>
    <t>PRECIO UNITARIO IVA INCLUIDO DE REFERENCIA DDE</t>
  </si>
  <si>
    <t xml:space="preserve">PRECIO UNITARIO IVA INCLUIDO  DE REFERENCIA FINAL REDONDEADO </t>
  </si>
  <si>
    <t>PRECIO TOTAL DE CADA ITEM</t>
  </si>
  <si>
    <t>EQUIPO DE COMPUTO DE ESCRITORIO OPCION 1</t>
  </si>
  <si>
    <t>UNIDAD</t>
  </si>
  <si>
    <t>Rango 1-200</t>
  </si>
  <si>
    <t>Rango 201-500</t>
  </si>
  <si>
    <t>Rango 501-1000</t>
  </si>
  <si>
    <t>Rango 1001-1900</t>
  </si>
  <si>
    <t>EQUIPO DE COMPUTO PORTATIL CON DIADEMA INCLUIDA OPCION 1</t>
  </si>
  <si>
    <t>Rango 1001-1500</t>
  </si>
  <si>
    <t>EQUIPO DE COMPUTO PORTATIL CON DIADEMA INCLUIDA OPCION 2</t>
  </si>
  <si>
    <t>EQUIPO DE CÓMPUTO PORTÁTIL DE ALTO RENDIMIENTO</t>
  </si>
  <si>
    <t>TOTAL</t>
  </si>
  <si>
    <t>CDP</t>
  </si>
  <si>
    <t>Diferencia</t>
  </si>
  <si>
    <t>PROMEDIO</t>
  </si>
  <si>
    <t>MEDIA GEOMÉTRICA</t>
  </si>
  <si>
    <t>MEDIA ARMÓNICA</t>
  </si>
  <si>
    <t>VALORES UNITARIOS CON IVA</t>
  </si>
  <si>
    <t>VALORES TOTALES CON IVA</t>
  </si>
  <si>
    <t xml:space="preserve">CANTIDADES </t>
  </si>
  <si>
    <t>FORMULA BASADA EN 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</si>
</sst>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"/>
    <numFmt numFmtId="168" formatCode="_-&quot;$&quot;\ * #,##0_-;\-&quot;$&quot;\ * #,##0_-;_-&quot;$&quot;\ * &quot;-&quot;??_-;_-@_-"/>
    <numFmt numFmtId="169" formatCode="_(&quot;$&quot;\ * #,##0_);_(&quot;$&quot;\ * \(#,##0\);_(&quot;$&quot;\ * &quot;-&quot;_);_(@_)"/>
    <numFmt numFmtId="170" formatCode="_(&quot;$&quot;\ * #,##0.00_);_(&quot;$&quot;\ * \(#,##0.00\);_(&quot;$&quot;\ * &quot;-&quot;??_);_(@_)"/>
    <numFmt numFmtId="171" formatCode="#,##0.00\ \€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6"/>
      <name val="Arial"/>
      <family val="2"/>
    </font>
    <font>
      <sz val="6"/>
      <name val="Arial"/>
      <family val="2"/>
    </font>
    <font>
      <b/>
      <sz val="6"/>
      <color indexed="8"/>
      <name val="Arial"/>
      <family val="2"/>
    </font>
    <font>
      <b/>
      <sz val="6"/>
      <color theme="1"/>
      <name val="Arial"/>
      <family val="2"/>
    </font>
    <font>
      <sz val="6"/>
      <color theme="1"/>
      <name val="Arial Narrow"/>
      <family val="2"/>
    </font>
    <font>
      <sz val="6"/>
      <color theme="1"/>
      <name val="Arial"/>
      <family val="2"/>
    </font>
    <font>
      <b/>
      <sz val="8"/>
      <color rgb="FF00000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1" fillId="0" borderId="0"/>
    <xf numFmtId="49" fontId="2" fillId="0" borderId="0" applyFill="0" applyBorder="0" applyProtection="0">
      <alignment horizontal="left" vertical="center"/>
    </xf>
    <xf numFmtId="3" fontId="2" fillId="0" borderId="0" applyFill="0" applyBorder="0" applyProtection="0">
      <alignment horizontal="right" vertical="center"/>
    </xf>
    <xf numFmtId="165" fontId="1" fillId="0" borderId="0" applyFont="0" applyFill="0" applyBorder="0" applyAlignment="0" applyProtection="0"/>
    <xf numFmtId="0" fontId="3" fillId="2" borderId="0" applyNumberFormat="0" applyBorder="0" applyProtection="0">
      <alignment horizontal="center" vertical="center"/>
    </xf>
    <xf numFmtId="0" fontId="4" fillId="3" borderId="1" applyNumberFormat="0" applyProtection="0">
      <alignment horizontal="left" vertical="center"/>
    </xf>
    <xf numFmtId="0" fontId="5" fillId="0" borderId="0"/>
    <xf numFmtId="41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3" borderId="6" applyNumberFormat="0" applyProtection="0">
      <alignment horizontal="left" vertical="center"/>
    </xf>
    <xf numFmtId="0" fontId="3" fillId="6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 wrapText="1"/>
    </xf>
    <xf numFmtId="0" fontId="3" fillId="3" borderId="0" applyNumberFormat="0" applyBorder="0" applyProtection="0">
      <alignment horizontal="right" vertical="center" wrapText="1"/>
    </xf>
    <xf numFmtId="0" fontId="3" fillId="7" borderId="0" applyNumberFormat="0" applyBorder="0" applyProtection="0">
      <alignment horizontal="center" vertical="center" wrapText="1"/>
    </xf>
    <xf numFmtId="0" fontId="2" fillId="7" borderId="0" applyNumberFormat="0" applyBorder="0" applyProtection="0">
      <alignment horizontal="right" vertical="center" wrapText="1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71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6" applyNumberFormat="0" applyFill="0" applyProtection="0">
      <alignment horizontal="left" vertical="center"/>
    </xf>
    <xf numFmtId="171" fontId="2" fillId="0" borderId="6" applyFill="0" applyProtection="0">
      <alignment horizontal="right" vertical="center"/>
    </xf>
    <xf numFmtId="3" fontId="2" fillId="0" borderId="6" applyFill="0" applyProtection="0">
      <alignment horizontal="right" vertical="center"/>
    </xf>
    <xf numFmtId="4" fontId="2" fillId="0" borderId="6" applyFill="0" applyProtection="0">
      <alignment horizontal="right" vertical="center"/>
    </xf>
    <xf numFmtId="0" fontId="1" fillId="0" borderId="6" applyNumberFormat="0" applyFont="0" applyFill="0" applyAlignment="0" applyProtection="0"/>
    <xf numFmtId="0" fontId="6" fillId="0" borderId="0"/>
    <xf numFmtId="0" fontId="6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3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3" fontId="10" fillId="4" borderId="0" xfId="0" applyNumberFormat="1" applyFont="1" applyFill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168" fontId="10" fillId="0" borderId="0" xfId="14" applyNumberFormat="1" applyFont="1" applyFill="1" applyAlignment="1">
      <alignment horizontal="center" vertical="center" wrapText="1"/>
    </xf>
    <xf numFmtId="168" fontId="10" fillId="0" borderId="0" xfId="14" applyNumberFormat="1" applyFont="1" applyFill="1" applyBorder="1" applyAlignment="1">
      <alignment horizontal="center" vertical="center" wrapText="1"/>
    </xf>
    <xf numFmtId="0" fontId="15" fillId="5" borderId="12" xfId="7" applyFont="1" applyFill="1" applyBorder="1" applyAlignment="1">
      <alignment horizontal="center" vertical="center" wrapText="1"/>
    </xf>
    <xf numFmtId="0" fontId="15" fillId="8" borderId="12" xfId="7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0" fontId="10" fillId="9" borderId="14" xfId="0" applyFont="1" applyFill="1" applyBorder="1" applyAlignment="1">
      <alignment vertical="center" wrapText="1"/>
    </xf>
    <xf numFmtId="0" fontId="10" fillId="10" borderId="14" xfId="0" applyFont="1" applyFill="1" applyBorder="1" applyAlignment="1">
      <alignment vertical="center" wrapText="1"/>
    </xf>
    <xf numFmtId="0" fontId="10" fillId="11" borderId="14" xfId="0" applyFont="1" applyFill="1" applyBorder="1" applyAlignment="1">
      <alignment vertical="center" wrapText="1"/>
    </xf>
    <xf numFmtId="0" fontId="10" fillId="12" borderId="22" xfId="0" applyFont="1" applyFill="1" applyBorder="1" applyAlignment="1">
      <alignment vertical="center" wrapText="1"/>
    </xf>
    <xf numFmtId="49" fontId="19" fillId="0" borderId="27" xfId="2" applyFont="1" applyFill="1" applyBorder="1" applyAlignment="1">
      <alignment horizontal="center" vertical="center" wrapText="1"/>
    </xf>
    <xf numFmtId="49" fontId="19" fillId="0" borderId="28" xfId="2" applyFont="1" applyFill="1" applyBorder="1" applyAlignment="1">
      <alignment horizontal="center" vertical="center" wrapText="1"/>
    </xf>
    <xf numFmtId="168" fontId="10" fillId="13" borderId="0" xfId="14" applyNumberFormat="1" applyFont="1" applyFill="1" applyAlignment="1">
      <alignment horizontal="center" vertical="center" wrapText="1"/>
    </xf>
    <xf numFmtId="0" fontId="15" fillId="13" borderId="12" xfId="7" applyFont="1" applyFill="1" applyBorder="1" applyAlignment="1">
      <alignment horizontal="center" vertical="center" wrapText="1"/>
    </xf>
    <xf numFmtId="168" fontId="10" fillId="13" borderId="0" xfId="14" applyNumberFormat="1" applyFont="1" applyFill="1" applyBorder="1" applyAlignment="1">
      <alignment horizontal="center" vertical="center" wrapText="1"/>
    </xf>
    <xf numFmtId="3" fontId="10" fillId="10" borderId="0" xfId="0" applyNumberFormat="1" applyFont="1" applyFill="1" applyAlignment="1">
      <alignment horizontal="center" vertical="center" wrapText="1"/>
    </xf>
    <xf numFmtId="3" fontId="7" fillId="10" borderId="3" xfId="0" applyNumberFormat="1" applyFont="1" applyFill="1" applyBorder="1" applyAlignment="1">
      <alignment horizontal="center" vertical="center" wrapText="1"/>
    </xf>
    <xf numFmtId="0" fontId="15" fillId="10" borderId="11" xfId="7" applyFont="1" applyFill="1" applyBorder="1" applyAlignment="1">
      <alignment horizontal="center" vertical="center" wrapText="1"/>
    </xf>
    <xf numFmtId="3" fontId="17" fillId="10" borderId="12" xfId="0" applyNumberFormat="1" applyFont="1" applyFill="1" applyBorder="1" applyAlignment="1">
      <alignment horizontal="center" vertical="center" wrapText="1"/>
    </xf>
    <xf numFmtId="168" fontId="17" fillId="13" borderId="12" xfId="14" applyNumberFormat="1" applyFont="1" applyFill="1" applyBorder="1" applyAlignment="1">
      <alignment horizontal="center" vertical="center" wrapText="1"/>
    </xf>
    <xf numFmtId="168" fontId="17" fillId="0" borderId="12" xfId="14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9" borderId="31" xfId="0" applyFont="1" applyFill="1" applyBorder="1" applyAlignment="1">
      <alignment vertical="center" wrapText="1"/>
    </xf>
    <xf numFmtId="49" fontId="19" fillId="0" borderId="26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10" fillId="4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167" fontId="23" fillId="0" borderId="6" xfId="0" applyNumberFormat="1" applyFont="1" applyBorder="1" applyAlignment="1">
      <alignment horizontal="center" vertical="center" wrapText="1"/>
    </xf>
    <xf numFmtId="167" fontId="23" fillId="9" borderId="6" xfId="0" applyNumberFormat="1" applyFont="1" applyFill="1" applyBorder="1" applyAlignment="1">
      <alignment horizontal="center" vertical="center" wrapText="1"/>
    </xf>
    <xf numFmtId="0" fontId="21" fillId="9" borderId="24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9" borderId="29" xfId="0" applyFont="1" applyFill="1" applyBorder="1" applyAlignment="1">
      <alignment horizontal="center" vertical="center" wrapText="1"/>
    </xf>
    <xf numFmtId="0" fontId="21" fillId="10" borderId="27" xfId="0" applyFont="1" applyFill="1" applyBorder="1" applyAlignment="1">
      <alignment horizontal="center" vertical="center" wrapText="1"/>
    </xf>
    <xf numFmtId="166" fontId="20" fillId="0" borderId="24" xfId="0" applyNumberFormat="1" applyFont="1" applyBorder="1" applyAlignment="1">
      <alignment vertical="center" wrapText="1"/>
    </xf>
    <xf numFmtId="0" fontId="21" fillId="10" borderId="24" xfId="0" applyFont="1" applyFill="1" applyBorder="1" applyAlignment="1">
      <alignment horizontal="center" vertical="center" wrapText="1"/>
    </xf>
    <xf numFmtId="0" fontId="21" fillId="10" borderId="29" xfId="0" applyFont="1" applyFill="1" applyBorder="1" applyAlignment="1">
      <alignment horizontal="center" vertical="center" wrapText="1"/>
    </xf>
    <xf numFmtId="0" fontId="21" fillId="11" borderId="24" xfId="0" applyFont="1" applyFill="1" applyBorder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21" fillId="10" borderId="34" xfId="0" applyFont="1" applyFill="1" applyBorder="1" applyAlignment="1">
      <alignment horizontal="center" vertical="center" wrapText="1"/>
    </xf>
    <xf numFmtId="166" fontId="20" fillId="0" borderId="35" xfId="0" applyNumberFormat="1" applyFont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21" fillId="12" borderId="30" xfId="0" applyFont="1" applyFill="1" applyBorder="1" applyAlignment="1">
      <alignment horizontal="center" vertical="center" wrapText="1"/>
    </xf>
    <xf numFmtId="0" fontId="21" fillId="10" borderId="28" xfId="0" applyFont="1" applyFill="1" applyBorder="1" applyAlignment="1">
      <alignment horizontal="center" vertical="center" wrapText="1"/>
    </xf>
    <xf numFmtId="166" fontId="20" fillId="0" borderId="25" xfId="0" applyNumberFormat="1" applyFont="1" applyBorder="1" applyAlignment="1">
      <alignment vertical="center" wrapText="1"/>
    </xf>
    <xf numFmtId="0" fontId="24" fillId="4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67" fontId="23" fillId="10" borderId="6" xfId="0" applyNumberFormat="1" applyFont="1" applyFill="1" applyBorder="1" applyAlignment="1">
      <alignment horizontal="center" vertical="center" wrapText="1"/>
    </xf>
    <xf numFmtId="167" fontId="24" fillId="10" borderId="6" xfId="14" applyNumberFormat="1" applyFont="1" applyFill="1" applyBorder="1" applyAlignment="1">
      <alignment wrapText="1"/>
    </xf>
    <xf numFmtId="167" fontId="24" fillId="10" borderId="6" xfId="0" applyNumberFormat="1" applyFont="1" applyFill="1" applyBorder="1" applyAlignment="1">
      <alignment vertical="center" wrapText="1"/>
    </xf>
    <xf numFmtId="167" fontId="24" fillId="0" borderId="32" xfId="0" applyNumberFormat="1" applyFont="1" applyBorder="1" applyAlignment="1">
      <alignment horizontal="right" vertical="center" wrapText="1"/>
    </xf>
    <xf numFmtId="167" fontId="24" fillId="0" borderId="31" xfId="0" applyNumberFormat="1" applyFont="1" applyBorder="1" applyAlignment="1">
      <alignment horizontal="right" vertical="center" wrapText="1"/>
    </xf>
    <xf numFmtId="167" fontId="24" fillId="0" borderId="6" xfId="0" applyNumberFormat="1" applyFont="1" applyBorder="1" applyAlignment="1">
      <alignment horizontal="right" vertical="center" wrapText="1"/>
    </xf>
    <xf numFmtId="167" fontId="24" fillId="0" borderId="14" xfId="0" applyNumberFormat="1" applyFont="1" applyBorder="1" applyAlignment="1">
      <alignment horizontal="right" vertical="center" wrapText="1"/>
    </xf>
    <xf numFmtId="167" fontId="24" fillId="0" borderId="18" xfId="0" applyNumberFormat="1" applyFont="1" applyBorder="1" applyAlignment="1">
      <alignment horizontal="right" vertical="center" wrapText="1"/>
    </xf>
    <xf numFmtId="167" fontId="24" fillId="0" borderId="19" xfId="0" applyNumberFormat="1" applyFont="1" applyBorder="1" applyAlignment="1">
      <alignment horizontal="right" vertical="center" wrapText="1"/>
    </xf>
    <xf numFmtId="167" fontId="24" fillId="0" borderId="21" xfId="0" applyNumberFormat="1" applyFont="1" applyBorder="1" applyAlignment="1">
      <alignment horizontal="right" vertical="center" wrapText="1"/>
    </xf>
    <xf numFmtId="167" fontId="24" fillId="0" borderId="22" xfId="0" applyNumberFormat="1" applyFont="1" applyBorder="1" applyAlignment="1">
      <alignment horizontal="right" vertical="center" wrapText="1"/>
    </xf>
    <xf numFmtId="167" fontId="23" fillId="0" borderId="18" xfId="0" applyNumberFormat="1" applyFont="1" applyBorder="1" applyAlignment="1">
      <alignment horizontal="center" vertical="center" wrapText="1"/>
    </xf>
    <xf numFmtId="167" fontId="23" fillId="9" borderId="18" xfId="0" applyNumberFormat="1" applyFont="1" applyFill="1" applyBorder="1" applyAlignment="1">
      <alignment horizontal="center" vertical="center" wrapText="1"/>
    </xf>
    <xf numFmtId="167" fontId="23" fillId="9" borderId="36" xfId="0" applyNumberFormat="1" applyFont="1" applyFill="1" applyBorder="1" applyAlignment="1">
      <alignment horizontal="center" vertical="center" wrapText="1"/>
    </xf>
    <xf numFmtId="167" fontId="23" fillId="10" borderId="18" xfId="0" applyNumberFormat="1" applyFont="1" applyFill="1" applyBorder="1" applyAlignment="1">
      <alignment horizontal="center" vertical="center" wrapText="1"/>
    </xf>
    <xf numFmtId="168" fontId="17" fillId="0" borderId="6" xfId="14" applyNumberFormat="1" applyFont="1" applyBorder="1" applyAlignment="1">
      <alignment horizontal="center" vertical="center" wrapText="1"/>
    </xf>
    <xf numFmtId="0" fontId="23" fillId="10" borderId="6" xfId="0" applyFont="1" applyFill="1" applyBorder="1" applyAlignment="1">
      <alignment horizontal="center" vertical="center" wrapText="1"/>
    </xf>
    <xf numFmtId="167" fontId="23" fillId="10" borderId="6" xfId="0" applyNumberFormat="1" applyFont="1" applyFill="1" applyBorder="1" applyAlignment="1">
      <alignment vertical="center" wrapText="1"/>
    </xf>
    <xf numFmtId="167" fontId="26" fillId="14" borderId="40" xfId="0" applyNumberFormat="1" applyFont="1" applyFill="1" applyBorder="1" applyAlignment="1">
      <alignment horizontal="right" vertical="center" wrapText="1"/>
    </xf>
    <xf numFmtId="167" fontId="26" fillId="14" borderId="38" xfId="0" applyNumberFormat="1" applyFont="1" applyFill="1" applyBorder="1" applyAlignment="1">
      <alignment horizontal="right" vertical="center" wrapText="1"/>
    </xf>
    <xf numFmtId="167" fontId="26" fillId="14" borderId="37" xfId="0" applyNumberFormat="1" applyFont="1" applyFill="1" applyBorder="1" applyAlignment="1">
      <alignment horizontal="right" vertical="center" wrapText="1"/>
    </xf>
    <xf numFmtId="167" fontId="26" fillId="14" borderId="39" xfId="0" applyNumberFormat="1" applyFont="1" applyFill="1" applyBorder="1" applyAlignment="1">
      <alignment horizontal="right" vertical="center" wrapText="1"/>
    </xf>
    <xf numFmtId="3" fontId="17" fillId="10" borderId="26" xfId="0" applyNumberFormat="1" applyFont="1" applyFill="1" applyBorder="1" applyAlignment="1">
      <alignment horizontal="center" vertical="center" wrapText="1"/>
    </xf>
    <xf numFmtId="3" fontId="17" fillId="10" borderId="27" xfId="0" applyNumberFormat="1" applyFont="1" applyFill="1" applyBorder="1" applyAlignment="1">
      <alignment horizontal="center" vertical="center" wrapText="1"/>
    </xf>
    <xf numFmtId="167" fontId="10" fillId="4" borderId="0" xfId="0" applyNumberFormat="1" applyFont="1" applyFill="1" applyAlignment="1">
      <alignment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8" fontId="7" fillId="0" borderId="3" xfId="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41" fontId="9" fillId="4" borderId="4" xfId="8" applyFont="1" applyFill="1" applyBorder="1" applyAlignment="1">
      <alignment horizontal="center" vertical="center" wrapText="1"/>
    </xf>
    <xf numFmtId="41" fontId="9" fillId="4" borderId="0" xfId="8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5" borderId="15" xfId="7" applyFont="1" applyFill="1" applyBorder="1" applyAlignment="1">
      <alignment horizontal="center" vertical="center" wrapText="1"/>
    </xf>
    <xf numFmtId="0" fontId="15" fillId="5" borderId="16" xfId="7" applyFont="1" applyFill="1" applyBorder="1" applyAlignment="1">
      <alignment horizontal="center" vertical="center" wrapText="1"/>
    </xf>
    <xf numFmtId="0" fontId="15" fillId="5" borderId="17" xfId="7" applyFont="1" applyFill="1" applyBorder="1" applyAlignment="1">
      <alignment horizontal="center" vertical="center" wrapText="1"/>
    </xf>
    <xf numFmtId="0" fontId="22" fillId="15" borderId="6" xfId="0" applyFont="1" applyFill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</cellXfs>
  <cellStyles count="58">
    <cellStyle name="BodyStyle" xfId="2" xr:uid="{00000000-0005-0000-0000-000000000000}"/>
    <cellStyle name="BodyStyleBold" xfId="26" xr:uid="{00000000-0005-0000-0000-000001000000}"/>
    <cellStyle name="BodyStyleBoldRight" xfId="27" xr:uid="{00000000-0005-0000-0000-000002000000}"/>
    <cellStyle name="BodyStyleWithBorder" xfId="32" xr:uid="{00000000-0005-0000-0000-000003000000}"/>
    <cellStyle name="BorderThinBlack" xfId="36" xr:uid="{00000000-0005-0000-0000-000004000000}"/>
    <cellStyle name="Comma" xfId="18" xr:uid="{00000000-0005-0000-0000-000005000000}"/>
    <cellStyle name="Comma [0]" xfId="19" xr:uid="{00000000-0005-0000-0000-000006000000}"/>
    <cellStyle name="Comma [0] 2" xfId="49" xr:uid="{00000000-0005-0000-0000-000007000000}"/>
    <cellStyle name="Comma 2" xfId="48" xr:uid="{00000000-0005-0000-0000-000008000000}"/>
    <cellStyle name="Comma 3" xfId="51" xr:uid="{00000000-0005-0000-0000-000009000000}"/>
    <cellStyle name="Currency" xfId="16" xr:uid="{00000000-0005-0000-0000-00000A000000}"/>
    <cellStyle name="Currency [0]" xfId="17" xr:uid="{00000000-0005-0000-0000-00000B000000}"/>
    <cellStyle name="Currency 2" xfId="41" xr:uid="{00000000-0005-0000-0000-00000C000000}"/>
    <cellStyle name="Currency 2 2" xfId="53" xr:uid="{00000000-0005-0000-0000-00000D000000}"/>
    <cellStyle name="DateStyle" xfId="29" xr:uid="{00000000-0005-0000-0000-00000E000000}"/>
    <cellStyle name="DateTimeStyle" xfId="30" xr:uid="{00000000-0005-0000-0000-00000F000000}"/>
    <cellStyle name="Decimal" xfId="31" xr:uid="{00000000-0005-0000-0000-000010000000}"/>
    <cellStyle name="DecimalWithBorder" xfId="35" xr:uid="{00000000-0005-0000-0000-000011000000}"/>
    <cellStyle name="EuroCurrency" xfId="28" xr:uid="{00000000-0005-0000-0000-000012000000}"/>
    <cellStyle name="EuroCurrencyWithBorder" xfId="33" xr:uid="{00000000-0005-0000-0000-000013000000}"/>
    <cellStyle name="HeaderStyle" xfId="5" xr:uid="{00000000-0005-0000-0000-000014000000}"/>
    <cellStyle name="HeaderSubTop" xfId="24" xr:uid="{00000000-0005-0000-0000-000015000000}"/>
    <cellStyle name="HeaderSubTopNoBold" xfId="25" xr:uid="{00000000-0005-0000-0000-000016000000}"/>
    <cellStyle name="HeaderTopBuyer" xfId="21" xr:uid="{00000000-0005-0000-0000-000017000000}"/>
    <cellStyle name="HeaderTopStyle" xfId="22" xr:uid="{00000000-0005-0000-0000-000018000000}"/>
    <cellStyle name="HeaderTopStyleAlignRight" xfId="23" xr:uid="{00000000-0005-0000-0000-000019000000}"/>
    <cellStyle name="Hipervínculo 2" xfId="40" xr:uid="{00000000-0005-0000-0000-00001A000000}"/>
    <cellStyle name="MainTitle" xfId="6" xr:uid="{00000000-0005-0000-0000-00001B000000}"/>
    <cellStyle name="MainTitle 2" xfId="20" xr:uid="{00000000-0005-0000-0000-00001C000000}"/>
    <cellStyle name="Millares [0] 2" xfId="8" xr:uid="{00000000-0005-0000-0000-00001D000000}"/>
    <cellStyle name="Millares [0] 2 2" xfId="12" xr:uid="{00000000-0005-0000-0000-00001E000000}"/>
    <cellStyle name="Millares [0] 2 2 2" xfId="46" xr:uid="{00000000-0005-0000-0000-00001F000000}"/>
    <cellStyle name="Millares [0] 2 3" xfId="43" xr:uid="{00000000-0005-0000-0000-000020000000}"/>
    <cellStyle name="Millares [0] 3" xfId="11" xr:uid="{00000000-0005-0000-0000-000021000000}"/>
    <cellStyle name="Millares [0] 3 2" xfId="45" xr:uid="{00000000-0005-0000-0000-000022000000}"/>
    <cellStyle name="Millares 2" xfId="9" xr:uid="{00000000-0005-0000-0000-000023000000}"/>
    <cellStyle name="Millares 2 2" xfId="44" xr:uid="{00000000-0005-0000-0000-000024000000}"/>
    <cellStyle name="Millares 3" xfId="55" xr:uid="{00000000-0005-0000-0000-000025000000}"/>
    <cellStyle name="Millares 4" xfId="56" xr:uid="{00000000-0005-0000-0000-000026000000}"/>
    <cellStyle name="Moneda" xfId="14" builtinId="4"/>
    <cellStyle name="Moneda [0] 2" xfId="10" xr:uid="{00000000-0005-0000-0000-000028000000}"/>
    <cellStyle name="Moneda 2" xfId="4" xr:uid="{00000000-0005-0000-0000-000029000000}"/>
    <cellStyle name="Moneda 3" xfId="39" xr:uid="{00000000-0005-0000-0000-00002A000000}"/>
    <cellStyle name="Moneda 3 2" xfId="52" xr:uid="{00000000-0005-0000-0000-00002B000000}"/>
    <cellStyle name="Moneda 4" xfId="42" xr:uid="{00000000-0005-0000-0000-00002C000000}"/>
    <cellStyle name="Moneda 4 2" xfId="54" xr:uid="{00000000-0005-0000-0000-00002D000000}"/>
    <cellStyle name="Moneda 5" xfId="47" xr:uid="{00000000-0005-0000-0000-00002E000000}"/>
    <cellStyle name="Moneda 6" xfId="50" xr:uid="{00000000-0005-0000-0000-00002F000000}"/>
    <cellStyle name="Normal" xfId="0" builtinId="0"/>
    <cellStyle name="Normal 2" xfId="1" xr:uid="{00000000-0005-0000-0000-000031000000}"/>
    <cellStyle name="Normal 2 2" xfId="37" xr:uid="{00000000-0005-0000-0000-000032000000}"/>
    <cellStyle name="Normal 3" xfId="38" xr:uid="{00000000-0005-0000-0000-000033000000}"/>
    <cellStyle name="Normal 4" xfId="57" xr:uid="{00000000-0005-0000-0000-000034000000}"/>
    <cellStyle name="Normal_ESTUDIO DE CONVENIENCIA 2004 ASEO -ANEXOS(1)" xfId="7" xr:uid="{00000000-0005-0000-0000-000035000000}"/>
    <cellStyle name="Numeric" xfId="3" xr:uid="{00000000-0005-0000-0000-000036000000}"/>
    <cellStyle name="NumericWithBorder" xfId="34" xr:uid="{00000000-0005-0000-0000-000037000000}"/>
    <cellStyle name="Percent" xfId="15" xr:uid="{00000000-0005-0000-0000-000038000000}"/>
    <cellStyle name="Porcentaje 2" xfId="13" xr:uid="{00000000-0005-0000-0000-000039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CC"/>
      <color rgb="FFFFCC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</xdr:row>
      <xdr:rowOff>21981</xdr:rowOff>
    </xdr:from>
    <xdr:to>
      <xdr:col>21</xdr:col>
      <xdr:colOff>70616</xdr:colOff>
      <xdr:row>5</xdr:row>
      <xdr:rowOff>102714</xdr:rowOff>
    </xdr:to>
    <xdr:pic>
      <xdr:nvPicPr>
        <xdr:cNvPr id="2" name="Imagen 1" descr="../../../../../Users/macintosh/Documents/201+/SED/LIBRERIA%20">
          <a:extLst>
            <a:ext uri="{FF2B5EF4-FFF2-40B4-BE49-F238E27FC236}">
              <a16:creationId xmlns:a16="http://schemas.microsoft.com/office/drawing/2014/main" id="{F4970859-CE7E-4F5A-86C3-32DC09CF9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16871950" y="155331"/>
          <a:ext cx="1478823" cy="639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189002</xdr:colOff>
      <xdr:row>30</xdr:row>
      <xdr:rowOff>9524</xdr:rowOff>
    </xdr:from>
    <xdr:to>
      <xdr:col>3</xdr:col>
      <xdr:colOff>0</xdr:colOff>
      <xdr:row>32</xdr:row>
      <xdr:rowOff>7915</xdr:rowOff>
    </xdr:to>
    <xdr:sp macro="" textlink="">
      <xdr:nvSpPr>
        <xdr:cNvPr id="3" name="3 Rectángulo">
          <a:extLst>
            <a:ext uri="{FF2B5EF4-FFF2-40B4-BE49-F238E27FC236}">
              <a16:creationId xmlns:a16="http://schemas.microsoft.com/office/drawing/2014/main" id="{F07B227B-638F-43B5-8E0F-4E943A3F2B64}"/>
            </a:ext>
          </a:extLst>
        </xdr:cNvPr>
        <xdr:cNvSpPr/>
      </xdr:nvSpPr>
      <xdr:spPr>
        <a:xfrm>
          <a:off x="519202" y="6054724"/>
          <a:ext cx="3424148" cy="252391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latin typeface="Trebuchet MS" panose="020B0603020202020204" pitchFamily="34" charset="0"/>
            </a:rPr>
            <a:t>Aprobado por</a:t>
          </a:r>
        </a:p>
      </xdr:txBody>
    </xdr:sp>
    <xdr:clientData/>
  </xdr:twoCellAnchor>
  <xdr:twoCellAnchor editAs="oneCell">
    <xdr:from>
      <xdr:col>1</xdr:col>
      <xdr:colOff>307730</xdr:colOff>
      <xdr:row>1</xdr:row>
      <xdr:rowOff>65942</xdr:rowOff>
    </xdr:from>
    <xdr:to>
      <xdr:col>2</xdr:col>
      <xdr:colOff>614866</xdr:colOff>
      <xdr:row>5</xdr:row>
      <xdr:rowOff>98999</xdr:rowOff>
    </xdr:to>
    <xdr:pic>
      <xdr:nvPicPr>
        <xdr:cNvPr id="4" name="Imagen 3" descr="../../../../../Users/macintosh/Documents/201+/SED/LIBRERIA%20">
          <a:extLst>
            <a:ext uri="{FF2B5EF4-FFF2-40B4-BE49-F238E27FC236}">
              <a16:creationId xmlns:a16="http://schemas.microsoft.com/office/drawing/2014/main" id="{C694FAC2-B789-491F-A062-9B5DB84F7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130" y="199292"/>
          <a:ext cx="611936" cy="591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A7F04-FDAB-40F1-8208-830B8E67EAC9}">
  <sheetPr filterMode="1">
    <tabColor rgb="FFFFFF00"/>
  </sheetPr>
  <dimension ref="A1:AA79"/>
  <sheetViews>
    <sheetView tabSelected="1" topLeftCell="I9" zoomScale="85" zoomScaleNormal="85" workbookViewId="0">
      <selection activeCell="Z35" sqref="Z35"/>
    </sheetView>
  </sheetViews>
  <sheetFormatPr baseColWidth="10" defaultColWidth="11.42578125" defaultRowHeight="11.25" x14ac:dyDescent="0.25"/>
  <cols>
    <col min="1" max="1" width="11.85546875" style="37" customWidth="1"/>
    <col min="2" max="2" width="2.85546875" style="37" bestFit="1" customWidth="1"/>
    <col min="3" max="3" width="51.7109375" style="37" customWidth="1"/>
    <col min="4" max="4" width="9.42578125" style="63" customWidth="1"/>
    <col min="5" max="5" width="17.7109375" style="8" customWidth="1"/>
    <col min="6" max="6" width="12.85546875" style="25" customWidth="1"/>
    <col min="7" max="7" width="12.42578125" style="22" customWidth="1"/>
    <col min="8" max="11" width="12.42578125" style="9" customWidth="1"/>
    <col min="12" max="12" width="12" style="9" customWidth="1"/>
    <col min="13" max="13" width="13.28515625" style="9" customWidth="1"/>
    <col min="14" max="14" width="12.85546875" style="9" customWidth="1"/>
    <col min="15" max="15" width="11.42578125" style="9" customWidth="1"/>
    <col min="16" max="16" width="13.140625" style="9" customWidth="1"/>
    <col min="17" max="17" width="3.140625" style="37" customWidth="1"/>
    <col min="18" max="24" width="14.28515625" style="37" customWidth="1"/>
    <col min="25" max="25" width="18.5703125" style="37" bestFit="1" customWidth="1"/>
    <col min="26" max="27" width="18" style="37" customWidth="1"/>
    <col min="28" max="16384" width="11.42578125" style="37"/>
  </cols>
  <sheetData>
    <row r="1" spans="1:27" s="35" customFormat="1" ht="12" thickBot="1" x14ac:dyDescent="0.3">
      <c r="D1" s="36"/>
      <c r="E1" s="7"/>
      <c r="F1" s="25"/>
      <c r="G1" s="22"/>
      <c r="H1" s="9"/>
      <c r="I1" s="9"/>
      <c r="J1" s="9"/>
      <c r="K1" s="9"/>
      <c r="L1" s="9"/>
      <c r="M1" s="9"/>
      <c r="N1" s="9"/>
      <c r="O1" s="9"/>
      <c r="P1" s="9"/>
    </row>
    <row r="2" spans="1:27" s="1" customFormat="1" ht="11.25" customHeight="1" x14ac:dyDescent="0.25">
      <c r="B2" s="4"/>
      <c r="C2" s="3"/>
      <c r="D2" s="6"/>
      <c r="E2" s="5"/>
      <c r="F2" s="26"/>
      <c r="G2" s="93"/>
      <c r="H2" s="93"/>
      <c r="I2" s="93"/>
      <c r="J2" s="93"/>
      <c r="K2" s="93"/>
      <c r="L2" s="93"/>
      <c r="M2" s="93"/>
      <c r="N2" s="94"/>
      <c r="O2" s="94"/>
      <c r="P2" s="94"/>
    </row>
    <row r="3" spans="1:27" s="2" customFormat="1" ht="11.25" customHeight="1" x14ac:dyDescent="0.25">
      <c r="A3" s="1"/>
      <c r="B3" s="95" t="s">
        <v>0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</row>
    <row r="4" spans="1:27" s="2" customFormat="1" ht="11.25" customHeight="1" x14ac:dyDescent="0.25">
      <c r="A4" s="1"/>
      <c r="B4" s="97" t="s">
        <v>1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27" s="2" customFormat="1" ht="11.25" customHeight="1" x14ac:dyDescent="0.25">
      <c r="A5" s="1"/>
      <c r="B5" s="95" t="s">
        <v>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</row>
    <row r="6" spans="1:27" s="1" customFormat="1" ht="12" customHeight="1" thickBot="1" x14ac:dyDescent="0.3">
      <c r="B6" s="99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</row>
    <row r="7" spans="1:27" s="1" customFormat="1" ht="15.75" thickBot="1" x14ac:dyDescent="0.3">
      <c r="B7" s="90" t="s">
        <v>3</v>
      </c>
      <c r="C7" s="91"/>
      <c r="D7" s="91"/>
      <c r="E7" s="91"/>
      <c r="F7" s="91"/>
      <c r="G7" s="92"/>
      <c r="H7" s="92"/>
      <c r="I7" s="92"/>
      <c r="J7" s="92"/>
      <c r="K7" s="92"/>
      <c r="L7" s="92"/>
      <c r="M7" s="92"/>
      <c r="N7" s="92"/>
      <c r="O7" s="92"/>
      <c r="P7" s="92"/>
    </row>
    <row r="8" spans="1:27" s="34" customFormat="1" ht="30.75" customHeight="1" thickBot="1" x14ac:dyDescent="0.3">
      <c r="B8" s="107" t="s">
        <v>4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</row>
    <row r="9" spans="1:27" s="34" customFormat="1" ht="11.25" customHeight="1" x14ac:dyDescent="0.25">
      <c r="B9" s="109" t="s">
        <v>5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</row>
    <row r="10" spans="1:27" s="34" customFormat="1" ht="10.5" customHeight="1" thickBot="1" x14ac:dyDescent="0.3">
      <c r="B10" s="111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R10" s="105" t="s">
        <v>45</v>
      </c>
      <c r="S10" s="105"/>
      <c r="T10" s="105"/>
      <c r="U10" s="105"/>
      <c r="V10" s="105"/>
      <c r="W10" s="105"/>
      <c r="X10" s="105"/>
      <c r="Y10" s="101"/>
      <c r="Z10" s="101"/>
      <c r="AA10" s="101"/>
    </row>
    <row r="11" spans="1:27" s="38" customFormat="1" ht="35.25" customHeight="1" thickBot="1" x14ac:dyDescent="0.3">
      <c r="B11" s="11" t="s">
        <v>6</v>
      </c>
      <c r="C11" s="102" t="s">
        <v>7</v>
      </c>
      <c r="D11" s="103"/>
      <c r="E11" s="104"/>
      <c r="F11" s="27"/>
      <c r="G11" s="23" t="s">
        <v>8</v>
      </c>
      <c r="H11" s="12" t="s">
        <v>9</v>
      </c>
      <c r="I11" s="12" t="s">
        <v>10</v>
      </c>
      <c r="J11" s="12" t="s">
        <v>11</v>
      </c>
      <c r="K11" s="12" t="s">
        <v>12</v>
      </c>
      <c r="L11" s="12" t="s">
        <v>13</v>
      </c>
      <c r="M11" s="12" t="s">
        <v>14</v>
      </c>
      <c r="N11" s="12" t="s">
        <v>15</v>
      </c>
      <c r="O11" s="12" t="s">
        <v>16</v>
      </c>
      <c r="P11" s="12" t="s">
        <v>17</v>
      </c>
      <c r="Q11" s="39"/>
      <c r="R11" s="40" t="s">
        <v>23</v>
      </c>
      <c r="S11" s="40" t="s">
        <v>24</v>
      </c>
      <c r="T11" s="40" t="s">
        <v>42</v>
      </c>
      <c r="U11" s="40" t="s">
        <v>25</v>
      </c>
      <c r="V11" s="40" t="s">
        <v>43</v>
      </c>
      <c r="W11" s="40" t="s">
        <v>44</v>
      </c>
      <c r="X11" s="40" t="s">
        <v>48</v>
      </c>
      <c r="Y11" s="106" t="s">
        <v>46</v>
      </c>
      <c r="Z11" s="106"/>
      <c r="AA11" s="106"/>
    </row>
    <row r="12" spans="1:27" s="41" customFormat="1" ht="48.75" thickBot="1" x14ac:dyDescent="0.3">
      <c r="B12" s="13" t="s">
        <v>18</v>
      </c>
      <c r="C12" s="13" t="s">
        <v>19</v>
      </c>
      <c r="D12" s="14" t="s">
        <v>20</v>
      </c>
      <c r="E12" s="15" t="s">
        <v>21</v>
      </c>
      <c r="F12" s="28" t="s">
        <v>47</v>
      </c>
      <c r="G12" s="29" t="s">
        <v>22</v>
      </c>
      <c r="H12" s="30" t="s">
        <v>22</v>
      </c>
      <c r="I12" s="30" t="s">
        <v>22</v>
      </c>
      <c r="J12" s="30" t="s">
        <v>22</v>
      </c>
      <c r="K12" s="30" t="s">
        <v>22</v>
      </c>
      <c r="L12" s="30" t="s">
        <v>22</v>
      </c>
      <c r="M12" s="30" t="s">
        <v>22</v>
      </c>
      <c r="N12" s="30" t="s">
        <v>22</v>
      </c>
      <c r="O12" s="30" t="s">
        <v>22</v>
      </c>
      <c r="P12" s="30" t="s">
        <v>22</v>
      </c>
      <c r="Q12" s="42"/>
      <c r="R12" s="80" t="s">
        <v>22</v>
      </c>
      <c r="S12" s="80" t="s">
        <v>22</v>
      </c>
      <c r="T12" s="80" t="s">
        <v>22</v>
      </c>
      <c r="U12" s="80" t="s">
        <v>22</v>
      </c>
      <c r="V12" s="80" t="s">
        <v>22</v>
      </c>
      <c r="W12" s="80" t="s">
        <v>22</v>
      </c>
      <c r="X12" s="80" t="s">
        <v>22</v>
      </c>
      <c r="Y12" s="81" t="s">
        <v>26</v>
      </c>
      <c r="Z12" s="81" t="s">
        <v>27</v>
      </c>
      <c r="AA12" s="81" t="s">
        <v>28</v>
      </c>
    </row>
    <row r="13" spans="1:27" s="41" customFormat="1" ht="12" hidden="1" x14ac:dyDescent="0.25">
      <c r="B13" s="31">
        <v>1</v>
      </c>
      <c r="C13" s="32" t="s">
        <v>29</v>
      </c>
      <c r="D13" s="33" t="s">
        <v>30</v>
      </c>
      <c r="E13" s="43" t="s">
        <v>31</v>
      </c>
      <c r="F13" s="87"/>
      <c r="G13" s="83">
        <v>280000</v>
      </c>
      <c r="H13" s="68">
        <v>12369000</v>
      </c>
      <c r="I13" s="68">
        <v>6579993</v>
      </c>
      <c r="J13" s="68">
        <v>12117886</v>
      </c>
      <c r="K13" s="68">
        <v>10995000</v>
      </c>
      <c r="L13" s="68">
        <v>15866667</v>
      </c>
      <c r="M13" s="68">
        <v>10334225</v>
      </c>
      <c r="N13" s="68">
        <v>10546732</v>
      </c>
      <c r="O13" s="68">
        <v>13059073</v>
      </c>
      <c r="P13" s="69">
        <v>9010122</v>
      </c>
      <c r="Q13" s="42"/>
      <c r="R13" s="76">
        <f t="shared" ref="R13:R25" si="0">MIN($H13:$P13)</f>
        <v>6579993</v>
      </c>
      <c r="S13" s="76">
        <f t="shared" ref="S13:S25" si="1">MAX($H13:$P13)</f>
        <v>15866667</v>
      </c>
      <c r="T13" s="76">
        <f t="shared" ref="T13:T25" si="2">AVERAGE($H13:$P13)</f>
        <v>11208744</v>
      </c>
      <c r="U13" s="76">
        <f t="shared" ref="U13:U25" si="3">MEDIAN($H13:$P13)</f>
        <v>10995000</v>
      </c>
      <c r="V13" s="76">
        <f t="shared" ref="V13:V25" si="4">GEOMEAN($H13:$P13)</f>
        <v>10919170</v>
      </c>
      <c r="W13" s="77">
        <f t="shared" ref="W13:W25" si="5">HARMEAN($H13:$P13)</f>
        <v>10607394</v>
      </c>
      <c r="X13" s="78">
        <f>ROUND((U13+(3*R13)+S13)/5,0)</f>
        <v>9320329</v>
      </c>
      <c r="Y13" s="79"/>
      <c r="Z13" s="79"/>
      <c r="AA13" s="79"/>
    </row>
    <row r="14" spans="1:27" s="41" customFormat="1" ht="12" hidden="1" x14ac:dyDescent="0.25">
      <c r="B14" s="31">
        <v>2</v>
      </c>
      <c r="C14" s="16" t="s">
        <v>29</v>
      </c>
      <c r="D14" s="20" t="s">
        <v>30</v>
      </c>
      <c r="E14" s="46" t="s">
        <v>32</v>
      </c>
      <c r="F14" s="88"/>
      <c r="G14" s="84">
        <v>268800</v>
      </c>
      <c r="H14" s="70">
        <v>12165000</v>
      </c>
      <c r="I14" s="70">
        <v>6449523</v>
      </c>
      <c r="J14" s="70">
        <v>11619891</v>
      </c>
      <c r="K14" s="70">
        <v>9965000</v>
      </c>
      <c r="L14" s="70">
        <v>15866667</v>
      </c>
      <c r="M14" s="70">
        <v>9645277</v>
      </c>
      <c r="N14" s="70">
        <v>9735509</v>
      </c>
      <c r="O14" s="70">
        <v>12934938</v>
      </c>
      <c r="P14" s="71">
        <v>8829920</v>
      </c>
      <c r="Q14" s="42"/>
      <c r="R14" s="44">
        <f t="shared" si="0"/>
        <v>6449523</v>
      </c>
      <c r="S14" s="44">
        <f t="shared" si="1"/>
        <v>15866667</v>
      </c>
      <c r="T14" s="44">
        <f t="shared" si="2"/>
        <v>10801303</v>
      </c>
      <c r="U14" s="44">
        <f t="shared" si="3"/>
        <v>9965000</v>
      </c>
      <c r="V14" s="44">
        <f t="shared" si="4"/>
        <v>10495959</v>
      </c>
      <c r="W14" s="45">
        <f t="shared" si="5"/>
        <v>10185088</v>
      </c>
      <c r="X14" s="78">
        <f t="shared" ref="X14:X25" si="6">ROUND((U14+(3*R14)+S14)/5,0)</f>
        <v>9036047</v>
      </c>
      <c r="Y14" s="65"/>
      <c r="Z14" s="65"/>
      <c r="AA14" s="65"/>
    </row>
    <row r="15" spans="1:27" s="41" customFormat="1" ht="12" hidden="1" x14ac:dyDescent="0.25">
      <c r="B15" s="31">
        <v>3</v>
      </c>
      <c r="C15" s="16" t="s">
        <v>29</v>
      </c>
      <c r="D15" s="20" t="s">
        <v>30</v>
      </c>
      <c r="E15" s="46" t="s">
        <v>33</v>
      </c>
      <c r="F15" s="88"/>
      <c r="G15" s="84">
        <v>260400</v>
      </c>
      <c r="H15" s="70">
        <v>11858000</v>
      </c>
      <c r="I15" s="70">
        <v>6325417</v>
      </c>
      <c r="J15" s="70">
        <v>11016260</v>
      </c>
      <c r="K15" s="70">
        <v>9731400</v>
      </c>
      <c r="L15" s="70">
        <v>15866667</v>
      </c>
      <c r="M15" s="70">
        <v>9394750</v>
      </c>
      <c r="N15" s="70">
        <v>9040073</v>
      </c>
      <c r="O15" s="70">
        <v>12810802</v>
      </c>
      <c r="P15" s="71">
        <v>8697471</v>
      </c>
      <c r="Q15" s="42"/>
      <c r="R15" s="44">
        <f t="shared" si="0"/>
        <v>6325417</v>
      </c>
      <c r="S15" s="44">
        <f t="shared" si="1"/>
        <v>15866667</v>
      </c>
      <c r="T15" s="44">
        <f t="shared" si="2"/>
        <v>10526760</v>
      </c>
      <c r="U15" s="44">
        <f t="shared" si="3"/>
        <v>9731400</v>
      </c>
      <c r="V15" s="44">
        <f t="shared" si="4"/>
        <v>10211543</v>
      </c>
      <c r="W15" s="45">
        <f t="shared" si="5"/>
        <v>9900120</v>
      </c>
      <c r="X15" s="78">
        <f t="shared" si="6"/>
        <v>8914864</v>
      </c>
      <c r="Y15" s="65"/>
      <c r="Z15" s="65"/>
      <c r="AA15" s="65"/>
    </row>
    <row r="16" spans="1:27" ht="17.25" customHeight="1" x14ac:dyDescent="0.2">
      <c r="B16" s="47">
        <v>4</v>
      </c>
      <c r="C16" s="16" t="s">
        <v>29</v>
      </c>
      <c r="D16" s="20" t="s">
        <v>30</v>
      </c>
      <c r="E16" s="48" t="s">
        <v>34</v>
      </c>
      <c r="F16" s="49">
        <v>1001</v>
      </c>
      <c r="G16" s="85">
        <v>252000</v>
      </c>
      <c r="H16" s="72">
        <v>11552000</v>
      </c>
      <c r="I16" s="72">
        <v>6265607</v>
      </c>
      <c r="J16" s="72">
        <v>10737368</v>
      </c>
      <c r="K16" s="72">
        <v>9508000</v>
      </c>
      <c r="L16" s="72">
        <v>15866667</v>
      </c>
      <c r="M16" s="72">
        <v>8649097</v>
      </c>
      <c r="N16" s="72">
        <v>8788983</v>
      </c>
      <c r="O16" s="72">
        <v>12686666</v>
      </c>
      <c r="P16" s="73">
        <v>8653984</v>
      </c>
      <c r="Q16" s="50"/>
      <c r="R16" s="44">
        <f t="shared" si="0"/>
        <v>6265607</v>
      </c>
      <c r="S16" s="44">
        <f t="shared" si="1"/>
        <v>15866667</v>
      </c>
      <c r="T16" s="44">
        <f t="shared" si="2"/>
        <v>10300930</v>
      </c>
      <c r="U16" s="44">
        <f t="shared" si="3"/>
        <v>9508000</v>
      </c>
      <c r="V16" s="44">
        <f t="shared" si="4"/>
        <v>9975893</v>
      </c>
      <c r="W16" s="45">
        <f t="shared" si="5"/>
        <v>9664186</v>
      </c>
      <c r="X16" s="78">
        <f>ROUND((U16+(3*R16)+S16)/5,0)</f>
        <v>8834298</v>
      </c>
      <c r="Y16" s="66">
        <f t="shared" ref="Y16" si="7">X16</f>
        <v>8834298</v>
      </c>
      <c r="Z16" s="67">
        <f t="shared" ref="Z16" si="8">ROUND(Y16,0)</f>
        <v>8834298</v>
      </c>
      <c r="AA16" s="67">
        <f>+Z16*F16</f>
        <v>8843132298</v>
      </c>
    </row>
    <row r="17" spans="2:27" ht="12.6" hidden="1" customHeight="1" x14ac:dyDescent="0.2">
      <c r="B17" s="47">
        <v>4</v>
      </c>
      <c r="C17" s="17" t="s">
        <v>35</v>
      </c>
      <c r="D17" s="20" t="s">
        <v>30</v>
      </c>
      <c r="E17" s="51" t="s">
        <v>31</v>
      </c>
      <c r="F17" s="49"/>
      <c r="G17" s="84">
        <v>260000</v>
      </c>
      <c r="H17" s="70">
        <v>2715000</v>
      </c>
      <c r="I17" s="70">
        <v>3515741</v>
      </c>
      <c r="J17" s="70">
        <v>10995605</v>
      </c>
      <c r="K17" s="70">
        <v>9715000</v>
      </c>
      <c r="L17" s="70">
        <v>11503333</v>
      </c>
      <c r="M17" s="70">
        <v>11104230</v>
      </c>
      <c r="N17" s="70">
        <v>7911477</v>
      </c>
      <c r="O17" s="70">
        <v>11296347</v>
      </c>
      <c r="P17" s="71">
        <v>8399611</v>
      </c>
      <c r="Q17" s="50"/>
      <c r="R17" s="44">
        <f t="shared" si="0"/>
        <v>2715000</v>
      </c>
      <c r="S17" s="44">
        <f t="shared" si="1"/>
        <v>11503333</v>
      </c>
      <c r="T17" s="44">
        <f t="shared" si="2"/>
        <v>8572927</v>
      </c>
      <c r="U17" s="44">
        <f t="shared" si="3"/>
        <v>9715000</v>
      </c>
      <c r="V17" s="44">
        <f t="shared" si="4"/>
        <v>7723279</v>
      </c>
      <c r="W17" s="45">
        <f t="shared" si="5"/>
        <v>6629340</v>
      </c>
      <c r="X17" s="78">
        <f t="shared" si="6"/>
        <v>5872667</v>
      </c>
      <c r="Y17" s="66"/>
      <c r="Z17" s="67"/>
      <c r="AA17" s="67"/>
    </row>
    <row r="18" spans="2:27" ht="21.75" customHeight="1" x14ac:dyDescent="0.2">
      <c r="B18" s="47">
        <v>6</v>
      </c>
      <c r="C18" s="17" t="s">
        <v>35</v>
      </c>
      <c r="D18" s="20" t="s">
        <v>30</v>
      </c>
      <c r="E18" s="52" t="s">
        <v>32</v>
      </c>
      <c r="F18" s="49">
        <v>302</v>
      </c>
      <c r="G18" s="84">
        <v>249600</v>
      </c>
      <c r="H18" s="70">
        <v>2670000</v>
      </c>
      <c r="I18" s="70">
        <v>3507946</v>
      </c>
      <c r="J18" s="70">
        <v>10543731</v>
      </c>
      <c r="K18" s="70">
        <v>10365000</v>
      </c>
      <c r="L18" s="70">
        <v>11503333</v>
      </c>
      <c r="M18" s="70">
        <v>10363948</v>
      </c>
      <c r="N18" s="70">
        <v>7302911</v>
      </c>
      <c r="O18" s="70">
        <v>11172211</v>
      </c>
      <c r="P18" s="71">
        <v>8231619</v>
      </c>
      <c r="Q18" s="50"/>
      <c r="R18" s="44">
        <f t="shared" si="0"/>
        <v>2670000</v>
      </c>
      <c r="S18" s="44">
        <f t="shared" si="1"/>
        <v>11503333</v>
      </c>
      <c r="T18" s="44">
        <f t="shared" si="2"/>
        <v>8406744</v>
      </c>
      <c r="U18" s="44">
        <f t="shared" si="3"/>
        <v>10363948</v>
      </c>
      <c r="V18" s="44">
        <f t="shared" si="4"/>
        <v>7573359</v>
      </c>
      <c r="W18" s="45">
        <f t="shared" si="5"/>
        <v>6511064</v>
      </c>
      <c r="X18" s="78">
        <f t="shared" si="6"/>
        <v>5975456</v>
      </c>
      <c r="Y18" s="66">
        <f t="shared" ref="Y18" si="9">X18</f>
        <v>5975456</v>
      </c>
      <c r="Z18" s="67">
        <f t="shared" ref="Z18" si="10">ROUND(Y18,0)</f>
        <v>5975456</v>
      </c>
      <c r="AA18" s="67">
        <f>+Z18*F18</f>
        <v>1804587712</v>
      </c>
    </row>
    <row r="19" spans="2:27" ht="12.95" hidden="1" customHeight="1" x14ac:dyDescent="0.2">
      <c r="B19" s="47">
        <v>7</v>
      </c>
      <c r="C19" s="17" t="s">
        <v>35</v>
      </c>
      <c r="D19" s="20" t="s">
        <v>30</v>
      </c>
      <c r="E19" s="51" t="s">
        <v>33</v>
      </c>
      <c r="F19" s="49"/>
      <c r="G19" s="84">
        <v>241800</v>
      </c>
      <c r="H19" s="70">
        <v>2603000</v>
      </c>
      <c r="I19" s="70">
        <v>3500185</v>
      </c>
      <c r="J19" s="70">
        <v>9996004</v>
      </c>
      <c r="K19" s="70">
        <v>9145000</v>
      </c>
      <c r="L19" s="70">
        <v>11503333</v>
      </c>
      <c r="M19" s="70">
        <v>10094755</v>
      </c>
      <c r="N19" s="70">
        <v>6781334</v>
      </c>
      <c r="O19" s="70">
        <v>11048075</v>
      </c>
      <c r="P19" s="71">
        <v>8108145</v>
      </c>
      <c r="Q19" s="50"/>
      <c r="R19" s="44">
        <f t="shared" si="0"/>
        <v>2603000</v>
      </c>
      <c r="S19" s="44">
        <f t="shared" si="1"/>
        <v>11503333</v>
      </c>
      <c r="T19" s="44">
        <f t="shared" si="2"/>
        <v>8086648</v>
      </c>
      <c r="U19" s="44">
        <f t="shared" si="3"/>
        <v>9145000</v>
      </c>
      <c r="V19" s="44">
        <f t="shared" si="4"/>
        <v>7298342</v>
      </c>
      <c r="W19" s="45">
        <f t="shared" si="5"/>
        <v>6308869</v>
      </c>
      <c r="X19" s="78">
        <f t="shared" si="6"/>
        <v>5691467</v>
      </c>
      <c r="Y19" s="66"/>
      <c r="Z19" s="67"/>
      <c r="AA19" s="67"/>
    </row>
    <row r="20" spans="2:27" ht="12.95" hidden="1" customHeight="1" x14ac:dyDescent="0.2">
      <c r="B20" s="47">
        <v>8</v>
      </c>
      <c r="C20" s="17" t="s">
        <v>35</v>
      </c>
      <c r="D20" s="20" t="s">
        <v>30</v>
      </c>
      <c r="E20" s="51" t="s">
        <v>36</v>
      </c>
      <c r="F20" s="49"/>
      <c r="G20" s="84">
        <v>234000</v>
      </c>
      <c r="H20" s="70">
        <v>2536000</v>
      </c>
      <c r="I20" s="70">
        <v>3496317</v>
      </c>
      <c r="J20" s="70">
        <v>9742941</v>
      </c>
      <c r="K20" s="70">
        <v>8990000</v>
      </c>
      <c r="L20" s="70">
        <v>11503333</v>
      </c>
      <c r="M20" s="70">
        <v>9965335</v>
      </c>
      <c r="N20" s="70">
        <v>6592957</v>
      </c>
      <c r="O20" s="70">
        <v>10923940</v>
      </c>
      <c r="P20" s="71">
        <v>8067604</v>
      </c>
      <c r="Q20" s="50"/>
      <c r="R20" s="44">
        <f t="shared" si="0"/>
        <v>2536000</v>
      </c>
      <c r="S20" s="44">
        <f t="shared" si="1"/>
        <v>11503333</v>
      </c>
      <c r="T20" s="44">
        <f t="shared" si="2"/>
        <v>7979825</v>
      </c>
      <c r="U20" s="44">
        <f t="shared" si="3"/>
        <v>8990000</v>
      </c>
      <c r="V20" s="44">
        <f t="shared" si="4"/>
        <v>7195833</v>
      </c>
      <c r="W20" s="45">
        <f t="shared" si="5"/>
        <v>6212634</v>
      </c>
      <c r="X20" s="78">
        <f t="shared" si="6"/>
        <v>5620267</v>
      </c>
      <c r="Y20" s="66"/>
      <c r="Z20" s="67"/>
      <c r="AA20" s="67"/>
    </row>
    <row r="21" spans="2:27" ht="12.95" hidden="1" customHeight="1" x14ac:dyDescent="0.2">
      <c r="B21" s="47">
        <v>9</v>
      </c>
      <c r="C21" s="18" t="s">
        <v>37</v>
      </c>
      <c r="D21" s="20" t="s">
        <v>30</v>
      </c>
      <c r="E21" s="53" t="s">
        <v>31</v>
      </c>
      <c r="F21" s="49"/>
      <c r="G21" s="84">
        <v>330000</v>
      </c>
      <c r="H21" s="70">
        <v>4979000</v>
      </c>
      <c r="I21" s="70">
        <v>7399693</v>
      </c>
      <c r="J21" s="70">
        <v>12372637</v>
      </c>
      <c r="K21" s="70">
        <v>10965000</v>
      </c>
      <c r="L21" s="70">
        <v>13486667</v>
      </c>
      <c r="M21" s="70">
        <v>12462870</v>
      </c>
      <c r="N21" s="70">
        <v>8100330</v>
      </c>
      <c r="O21" s="70">
        <v>11966679</v>
      </c>
      <c r="P21" s="71">
        <v>9534199</v>
      </c>
      <c r="Q21" s="50"/>
      <c r="R21" s="44">
        <f t="shared" si="0"/>
        <v>4979000</v>
      </c>
      <c r="S21" s="44">
        <f t="shared" si="1"/>
        <v>13486667</v>
      </c>
      <c r="T21" s="44">
        <f t="shared" si="2"/>
        <v>10140786</v>
      </c>
      <c r="U21" s="44">
        <f t="shared" si="3"/>
        <v>10965000</v>
      </c>
      <c r="V21" s="44">
        <f t="shared" si="4"/>
        <v>9722770</v>
      </c>
      <c r="W21" s="45">
        <f t="shared" si="5"/>
        <v>9237445</v>
      </c>
      <c r="X21" s="78">
        <f t="shared" si="6"/>
        <v>7877733</v>
      </c>
      <c r="Y21" s="66"/>
      <c r="Z21" s="67"/>
      <c r="AA21" s="67"/>
    </row>
    <row r="22" spans="2:27" ht="25.5" customHeight="1" x14ac:dyDescent="0.2">
      <c r="B22" s="47">
        <v>10</v>
      </c>
      <c r="C22" s="18" t="s">
        <v>37</v>
      </c>
      <c r="D22" s="20" t="s">
        <v>30</v>
      </c>
      <c r="E22" s="54" t="s">
        <v>32</v>
      </c>
      <c r="F22" s="49">
        <v>264</v>
      </c>
      <c r="G22" s="84">
        <v>316800</v>
      </c>
      <c r="H22" s="70">
        <v>4896000</v>
      </c>
      <c r="I22" s="70">
        <v>7214701</v>
      </c>
      <c r="J22" s="70">
        <v>11864173</v>
      </c>
      <c r="K22" s="70">
        <v>10710000</v>
      </c>
      <c r="L22" s="70">
        <v>13486667</v>
      </c>
      <c r="M22" s="70">
        <v>11632012</v>
      </c>
      <c r="N22" s="70">
        <v>7477246</v>
      </c>
      <c r="O22" s="70">
        <v>11842544</v>
      </c>
      <c r="P22" s="71">
        <v>9343515</v>
      </c>
      <c r="Q22" s="50"/>
      <c r="R22" s="44">
        <f t="shared" si="0"/>
        <v>4896000</v>
      </c>
      <c r="S22" s="44">
        <f t="shared" si="1"/>
        <v>13486667</v>
      </c>
      <c r="T22" s="44">
        <f t="shared" si="2"/>
        <v>9829651</v>
      </c>
      <c r="U22" s="44">
        <f t="shared" si="3"/>
        <v>10710000</v>
      </c>
      <c r="V22" s="44">
        <f t="shared" si="4"/>
        <v>9417313</v>
      </c>
      <c r="W22" s="45">
        <f t="shared" si="5"/>
        <v>8947783</v>
      </c>
      <c r="X22" s="78">
        <f t="shared" si="6"/>
        <v>7776933</v>
      </c>
      <c r="Y22" s="66">
        <f t="shared" ref="Y22" si="11">X22</f>
        <v>7776933</v>
      </c>
      <c r="Z22" s="67">
        <f t="shared" ref="Z22" si="12">ROUND(Y22,0)</f>
        <v>7776933</v>
      </c>
      <c r="AA22" s="67">
        <f>+Z22*F22</f>
        <v>2053110312</v>
      </c>
    </row>
    <row r="23" spans="2:27" ht="18.95" hidden="1" customHeight="1" x14ac:dyDescent="0.2">
      <c r="B23" s="55">
        <v>11</v>
      </c>
      <c r="C23" s="18" t="s">
        <v>37</v>
      </c>
      <c r="D23" s="20" t="s">
        <v>30</v>
      </c>
      <c r="E23" s="53" t="s">
        <v>33</v>
      </c>
      <c r="F23" s="56"/>
      <c r="G23" s="84">
        <v>306900</v>
      </c>
      <c r="H23" s="70">
        <v>4772000</v>
      </c>
      <c r="I23" s="70">
        <v>7038732</v>
      </c>
      <c r="J23" s="70">
        <v>11247852</v>
      </c>
      <c r="K23" s="70">
        <v>10642000</v>
      </c>
      <c r="L23" s="70">
        <v>13486667</v>
      </c>
      <c r="M23" s="70">
        <v>11329882</v>
      </c>
      <c r="N23" s="70">
        <v>6943174</v>
      </c>
      <c r="O23" s="70">
        <v>11718408</v>
      </c>
      <c r="P23" s="71">
        <v>9203362</v>
      </c>
      <c r="Q23" s="57"/>
      <c r="R23" s="44">
        <f t="shared" si="0"/>
        <v>4772000</v>
      </c>
      <c r="S23" s="44">
        <f t="shared" si="1"/>
        <v>13486667</v>
      </c>
      <c r="T23" s="44">
        <f t="shared" si="2"/>
        <v>9598009</v>
      </c>
      <c r="U23" s="44">
        <f t="shared" si="3"/>
        <v>10642000</v>
      </c>
      <c r="V23" s="44">
        <f t="shared" si="4"/>
        <v>9173442</v>
      </c>
      <c r="W23" s="45">
        <f t="shared" si="5"/>
        <v>8696261</v>
      </c>
      <c r="X23" s="78">
        <f t="shared" si="6"/>
        <v>7688933</v>
      </c>
      <c r="Y23" s="66"/>
      <c r="Z23" s="67"/>
      <c r="AA23" s="67"/>
    </row>
    <row r="24" spans="2:27" ht="18.95" hidden="1" customHeight="1" x14ac:dyDescent="0.2">
      <c r="B24" s="55">
        <v>12</v>
      </c>
      <c r="C24" s="18" t="s">
        <v>37</v>
      </c>
      <c r="D24" s="20" t="s">
        <v>30</v>
      </c>
      <c r="E24" s="53" t="s">
        <v>36</v>
      </c>
      <c r="F24" s="56"/>
      <c r="G24" s="84">
        <v>297000</v>
      </c>
      <c r="H24" s="70">
        <v>4649000</v>
      </c>
      <c r="I24" s="70">
        <v>6871144</v>
      </c>
      <c r="J24" s="70">
        <v>10963097</v>
      </c>
      <c r="K24" s="70">
        <v>10319500</v>
      </c>
      <c r="L24" s="70">
        <v>13486667</v>
      </c>
      <c r="M24" s="70">
        <v>11184627</v>
      </c>
      <c r="N24" s="70">
        <v>6750275</v>
      </c>
      <c r="O24" s="70">
        <v>11594272</v>
      </c>
      <c r="P24" s="71">
        <v>9157346</v>
      </c>
      <c r="Q24" s="57"/>
      <c r="R24" s="44">
        <f t="shared" si="0"/>
        <v>4649000</v>
      </c>
      <c r="S24" s="44">
        <f t="shared" si="1"/>
        <v>13486667</v>
      </c>
      <c r="T24" s="44">
        <f t="shared" si="2"/>
        <v>9441770</v>
      </c>
      <c r="U24" s="44">
        <f t="shared" si="3"/>
        <v>10319500</v>
      </c>
      <c r="V24" s="44">
        <f t="shared" si="4"/>
        <v>9008428</v>
      </c>
      <c r="W24" s="45">
        <f t="shared" si="5"/>
        <v>8523498</v>
      </c>
      <c r="X24" s="78">
        <f t="shared" si="6"/>
        <v>7550633</v>
      </c>
      <c r="Y24" s="66"/>
      <c r="Z24" s="67"/>
      <c r="AA24" s="67"/>
    </row>
    <row r="25" spans="2:27" ht="16.5" customHeight="1" thickBot="1" x14ac:dyDescent="0.25">
      <c r="B25" s="58">
        <v>13</v>
      </c>
      <c r="C25" s="19" t="s">
        <v>38</v>
      </c>
      <c r="D25" s="21" t="s">
        <v>30</v>
      </c>
      <c r="E25" s="59">
        <v>2</v>
      </c>
      <c r="F25" s="60">
        <v>2</v>
      </c>
      <c r="G25" s="86">
        <v>560000</v>
      </c>
      <c r="H25" s="74">
        <v>14000000</v>
      </c>
      <c r="I25" s="74">
        <v>25619000</v>
      </c>
      <c r="J25" s="74">
        <v>31176017</v>
      </c>
      <c r="K25" s="74">
        <v>32500000</v>
      </c>
      <c r="L25" s="74">
        <v>27766667</v>
      </c>
      <c r="M25" s="74">
        <v>21012500</v>
      </c>
      <c r="N25" s="74">
        <v>30206365</v>
      </c>
      <c r="O25" s="74">
        <v>42321990</v>
      </c>
      <c r="P25" s="75">
        <v>43193858</v>
      </c>
      <c r="Q25" s="61"/>
      <c r="R25" s="44">
        <f t="shared" si="0"/>
        <v>14000000</v>
      </c>
      <c r="S25" s="44">
        <f t="shared" si="1"/>
        <v>43193858</v>
      </c>
      <c r="T25" s="44">
        <f t="shared" si="2"/>
        <v>29755155</v>
      </c>
      <c r="U25" s="44">
        <f t="shared" si="3"/>
        <v>30206365</v>
      </c>
      <c r="V25" s="44">
        <f t="shared" si="4"/>
        <v>28317413</v>
      </c>
      <c r="W25" s="45">
        <f t="shared" si="5"/>
        <v>26722263</v>
      </c>
      <c r="X25" s="78">
        <f t="shared" si="6"/>
        <v>23080045</v>
      </c>
      <c r="Y25" s="66">
        <f t="shared" ref="Y25" si="13">X25</f>
        <v>23080045</v>
      </c>
      <c r="Z25" s="67">
        <f t="shared" ref="Z25" si="14">ROUND(Y25,0)</f>
        <v>23080045</v>
      </c>
      <c r="AA25" s="67">
        <f>+Z25*F25</f>
        <v>46160090</v>
      </c>
    </row>
    <row r="26" spans="2:27" s="35" customFormat="1" ht="12" x14ac:dyDescent="0.25">
      <c r="B26" s="36"/>
      <c r="D26" s="36"/>
      <c r="E26" s="7"/>
      <c r="F26" s="25"/>
      <c r="G26" s="22"/>
      <c r="H26" s="9"/>
      <c r="I26" s="9"/>
      <c r="J26" s="9"/>
      <c r="K26" s="9"/>
      <c r="L26" s="9"/>
      <c r="M26" s="9"/>
      <c r="N26" s="9"/>
      <c r="O26" s="9"/>
      <c r="P26" s="9"/>
      <c r="T26" s="62"/>
      <c r="U26" s="62"/>
      <c r="V26" s="62"/>
      <c r="W26" s="62"/>
      <c r="X26" s="65" t="s">
        <v>39</v>
      </c>
      <c r="Y26" s="89"/>
      <c r="AA26" s="82">
        <f>SUM(AA16:AA25)</f>
        <v>12746990412</v>
      </c>
    </row>
    <row r="27" spans="2:27" s="35" customFormat="1" ht="12" x14ac:dyDescent="0.25">
      <c r="B27" s="63"/>
      <c r="D27" s="36"/>
      <c r="E27" s="7"/>
      <c r="F27" s="25"/>
      <c r="G27" s="22"/>
      <c r="H27" s="9"/>
      <c r="I27" s="9"/>
      <c r="J27" s="9"/>
      <c r="K27" s="9"/>
      <c r="L27" s="9"/>
      <c r="M27" s="9"/>
      <c r="N27" s="9"/>
      <c r="O27" s="9"/>
      <c r="P27" s="9"/>
      <c r="X27" s="65" t="s">
        <v>40</v>
      </c>
      <c r="AA27" s="82">
        <v>12748385690</v>
      </c>
    </row>
    <row r="28" spans="2:27" s="35" customFormat="1" ht="12" x14ac:dyDescent="0.25">
      <c r="D28" s="36"/>
      <c r="E28" s="7"/>
      <c r="F28" s="25"/>
      <c r="G28" s="24"/>
      <c r="H28" s="10"/>
      <c r="I28" s="10"/>
      <c r="J28" s="10"/>
      <c r="K28" s="10"/>
      <c r="L28" s="10"/>
      <c r="M28" s="10"/>
      <c r="N28" s="10"/>
      <c r="O28" s="10"/>
      <c r="P28" s="10"/>
      <c r="X28" s="65" t="s">
        <v>41</v>
      </c>
      <c r="AA28" s="82">
        <f>+AA27-AA26</f>
        <v>1395278</v>
      </c>
    </row>
    <row r="29" spans="2:27" s="35" customFormat="1" x14ac:dyDescent="0.25">
      <c r="D29" s="36"/>
      <c r="E29" s="7"/>
      <c r="F29" s="25"/>
      <c r="G29" s="24"/>
      <c r="H29" s="10"/>
      <c r="I29" s="10"/>
      <c r="J29" s="10"/>
      <c r="K29" s="10"/>
      <c r="L29" s="10"/>
      <c r="M29" s="10"/>
      <c r="N29" s="10"/>
      <c r="O29" s="10"/>
      <c r="P29" s="10"/>
    </row>
    <row r="30" spans="2:27" s="35" customFormat="1" x14ac:dyDescent="0.25">
      <c r="D30" s="36"/>
      <c r="E30" s="7"/>
      <c r="F30" s="25"/>
      <c r="G30" s="22"/>
      <c r="H30" s="9"/>
      <c r="I30" s="9"/>
      <c r="J30" s="9"/>
      <c r="K30" s="9"/>
      <c r="L30" s="9"/>
      <c r="M30" s="9"/>
      <c r="N30" s="9"/>
      <c r="O30" s="9"/>
      <c r="P30" s="9"/>
    </row>
    <row r="31" spans="2:27" s="35" customFormat="1" x14ac:dyDescent="0.25">
      <c r="D31" s="36"/>
      <c r="E31" s="7"/>
      <c r="F31" s="25"/>
      <c r="G31" s="22"/>
      <c r="H31" s="9"/>
      <c r="I31" s="9"/>
      <c r="J31" s="9"/>
      <c r="K31" s="9"/>
      <c r="L31" s="9"/>
      <c r="M31" s="9"/>
      <c r="N31" s="9"/>
      <c r="O31" s="9"/>
      <c r="P31" s="9"/>
    </row>
    <row r="32" spans="2:27" s="35" customFormat="1" x14ac:dyDescent="0.25">
      <c r="D32" s="36"/>
      <c r="E32" s="7"/>
      <c r="F32" s="25"/>
      <c r="G32" s="22"/>
      <c r="H32" s="9"/>
      <c r="I32" s="9"/>
      <c r="J32" s="9"/>
      <c r="K32" s="9"/>
      <c r="L32" s="9"/>
      <c r="M32" s="9"/>
      <c r="N32" s="9"/>
      <c r="O32" s="9"/>
      <c r="P32" s="9"/>
    </row>
    <row r="33" spans="3:16" s="35" customFormat="1" x14ac:dyDescent="0.25">
      <c r="D33" s="36"/>
      <c r="E33" s="7"/>
      <c r="F33" s="25"/>
      <c r="G33" s="22"/>
      <c r="H33" s="9"/>
      <c r="I33" s="9"/>
      <c r="J33" s="9"/>
      <c r="K33" s="9"/>
      <c r="L33" s="9"/>
      <c r="M33" s="9"/>
      <c r="N33" s="9"/>
      <c r="O33" s="9"/>
      <c r="P33" s="9"/>
    </row>
    <row r="34" spans="3:16" s="35" customFormat="1" ht="15" x14ac:dyDescent="0.25">
      <c r="C34" s="64"/>
      <c r="D34" s="36"/>
      <c r="E34" s="7"/>
      <c r="F34" s="25"/>
      <c r="G34" s="22"/>
      <c r="H34" s="9"/>
      <c r="I34" s="9"/>
      <c r="J34" s="9"/>
      <c r="K34" s="9"/>
      <c r="L34" s="9"/>
      <c r="M34" s="9"/>
      <c r="N34" s="9"/>
      <c r="O34" s="9"/>
      <c r="P34" s="9"/>
    </row>
    <row r="35" spans="3:16" s="35" customFormat="1" x14ac:dyDescent="0.25">
      <c r="D35" s="36"/>
      <c r="E35" s="7"/>
      <c r="F35" s="25"/>
      <c r="G35" s="22"/>
      <c r="H35" s="9"/>
      <c r="I35" s="9"/>
      <c r="J35" s="9"/>
      <c r="K35" s="9"/>
      <c r="L35" s="9"/>
      <c r="M35" s="9"/>
      <c r="N35" s="9"/>
      <c r="O35" s="9"/>
      <c r="P35" s="9"/>
    </row>
    <row r="36" spans="3:16" s="35" customFormat="1" x14ac:dyDescent="0.25">
      <c r="D36" s="36"/>
      <c r="E36" s="7"/>
      <c r="F36" s="25"/>
      <c r="G36" s="22"/>
      <c r="H36" s="9"/>
      <c r="I36" s="9"/>
      <c r="J36" s="9"/>
      <c r="K36" s="9"/>
      <c r="L36" s="9"/>
      <c r="M36" s="9"/>
      <c r="N36" s="9"/>
      <c r="O36" s="9"/>
      <c r="P36" s="9"/>
    </row>
    <row r="37" spans="3:16" s="35" customFormat="1" x14ac:dyDescent="0.25">
      <c r="D37" s="36"/>
      <c r="E37" s="7"/>
      <c r="F37" s="25"/>
      <c r="G37" s="22"/>
      <c r="H37" s="9"/>
      <c r="I37" s="9"/>
      <c r="J37" s="9"/>
      <c r="K37" s="9"/>
      <c r="L37" s="9"/>
      <c r="M37" s="9"/>
      <c r="N37" s="9"/>
      <c r="O37" s="9"/>
      <c r="P37" s="9"/>
    </row>
    <row r="38" spans="3:16" s="35" customFormat="1" x14ac:dyDescent="0.25">
      <c r="D38" s="36"/>
      <c r="E38" s="7"/>
      <c r="F38" s="25"/>
      <c r="G38" s="22"/>
      <c r="H38" s="9"/>
      <c r="I38" s="9"/>
      <c r="J38" s="9"/>
      <c r="K38" s="9"/>
      <c r="L38" s="9"/>
      <c r="M38" s="9"/>
      <c r="N38" s="9"/>
      <c r="O38" s="9"/>
      <c r="P38" s="9"/>
    </row>
    <row r="39" spans="3:16" s="35" customFormat="1" x14ac:dyDescent="0.25">
      <c r="D39" s="36"/>
      <c r="E39" s="7"/>
      <c r="F39" s="25"/>
      <c r="G39" s="22"/>
      <c r="H39" s="9"/>
      <c r="I39" s="9"/>
      <c r="J39" s="9"/>
      <c r="K39" s="9"/>
      <c r="L39" s="9"/>
      <c r="M39" s="9"/>
      <c r="N39" s="9"/>
      <c r="O39" s="9"/>
      <c r="P39" s="9"/>
    </row>
    <row r="40" spans="3:16" s="35" customFormat="1" x14ac:dyDescent="0.25">
      <c r="D40" s="36"/>
      <c r="E40" s="7"/>
      <c r="F40" s="25"/>
      <c r="G40" s="22"/>
      <c r="H40" s="9"/>
      <c r="I40" s="9"/>
      <c r="J40" s="9"/>
      <c r="K40" s="9"/>
      <c r="L40" s="9"/>
      <c r="M40" s="9"/>
      <c r="N40" s="9"/>
      <c r="O40" s="9"/>
      <c r="P40" s="9"/>
    </row>
    <row r="41" spans="3:16" s="35" customFormat="1" x14ac:dyDescent="0.25">
      <c r="D41" s="36"/>
      <c r="E41" s="7"/>
      <c r="F41" s="25"/>
      <c r="G41" s="22"/>
      <c r="H41" s="9"/>
      <c r="I41" s="9"/>
      <c r="J41" s="9"/>
      <c r="K41" s="9"/>
      <c r="L41" s="9"/>
      <c r="M41" s="9"/>
      <c r="N41" s="9"/>
      <c r="O41" s="9"/>
      <c r="P41" s="9"/>
    </row>
    <row r="42" spans="3:16" s="35" customFormat="1" x14ac:dyDescent="0.25">
      <c r="D42" s="36"/>
      <c r="E42" s="7"/>
      <c r="F42" s="25"/>
      <c r="G42" s="22"/>
      <c r="H42" s="9"/>
      <c r="I42" s="9"/>
      <c r="J42" s="9"/>
      <c r="K42" s="9"/>
      <c r="L42" s="9"/>
      <c r="M42" s="9"/>
      <c r="N42" s="9"/>
      <c r="O42" s="9"/>
      <c r="P42" s="9"/>
    </row>
    <row r="43" spans="3:16" s="35" customFormat="1" x14ac:dyDescent="0.25">
      <c r="D43" s="36"/>
      <c r="E43" s="7"/>
      <c r="F43" s="25"/>
      <c r="G43" s="22"/>
      <c r="H43" s="9"/>
      <c r="I43" s="9"/>
      <c r="J43" s="9"/>
      <c r="K43" s="9"/>
      <c r="L43" s="9"/>
      <c r="M43" s="9"/>
      <c r="N43" s="9"/>
      <c r="O43" s="9"/>
      <c r="P43" s="9"/>
    </row>
    <row r="44" spans="3:16" s="35" customFormat="1" x14ac:dyDescent="0.25">
      <c r="D44" s="36"/>
      <c r="E44" s="7"/>
      <c r="F44" s="25"/>
      <c r="G44" s="22"/>
      <c r="H44" s="9"/>
      <c r="I44" s="9"/>
      <c r="J44" s="9"/>
      <c r="K44" s="9"/>
      <c r="L44" s="9"/>
      <c r="M44" s="9"/>
      <c r="N44" s="9"/>
      <c r="O44" s="9"/>
      <c r="P44" s="9"/>
    </row>
    <row r="45" spans="3:16" s="35" customFormat="1" x14ac:dyDescent="0.25">
      <c r="D45" s="36"/>
      <c r="E45" s="7"/>
      <c r="F45" s="25"/>
      <c r="G45" s="22"/>
      <c r="H45" s="9"/>
      <c r="I45" s="9"/>
      <c r="J45" s="9"/>
      <c r="K45" s="9"/>
      <c r="L45" s="9"/>
      <c r="M45" s="9"/>
      <c r="N45" s="9"/>
      <c r="O45" s="9"/>
      <c r="P45" s="9"/>
    </row>
    <row r="46" spans="3:16" s="35" customFormat="1" x14ac:dyDescent="0.25">
      <c r="D46" s="36"/>
      <c r="E46" s="7"/>
      <c r="F46" s="25"/>
      <c r="G46" s="22"/>
      <c r="H46" s="9"/>
      <c r="I46" s="9"/>
      <c r="J46" s="9"/>
      <c r="K46" s="9"/>
      <c r="L46" s="9"/>
      <c r="M46" s="9"/>
      <c r="N46" s="9"/>
      <c r="O46" s="9"/>
      <c r="P46" s="9"/>
    </row>
    <row r="47" spans="3:16" s="35" customFormat="1" x14ac:dyDescent="0.25">
      <c r="D47" s="36"/>
      <c r="E47" s="7"/>
      <c r="F47" s="25"/>
      <c r="G47" s="22"/>
      <c r="H47" s="9"/>
      <c r="I47" s="9"/>
      <c r="J47" s="9"/>
      <c r="K47" s="9"/>
      <c r="L47" s="9"/>
      <c r="M47" s="9"/>
      <c r="N47" s="9"/>
      <c r="O47" s="9"/>
      <c r="P47" s="9"/>
    </row>
    <row r="48" spans="3:16" s="35" customFormat="1" x14ac:dyDescent="0.25">
      <c r="D48" s="36"/>
      <c r="E48" s="7"/>
      <c r="F48" s="25"/>
      <c r="G48" s="22"/>
      <c r="H48" s="9"/>
      <c r="I48" s="9"/>
      <c r="J48" s="9"/>
      <c r="K48" s="9"/>
      <c r="L48" s="9"/>
      <c r="M48" s="9"/>
      <c r="N48" s="9"/>
      <c r="O48" s="9"/>
      <c r="P48" s="9"/>
    </row>
    <row r="49" spans="4:16" s="35" customFormat="1" x14ac:dyDescent="0.25">
      <c r="D49" s="36"/>
      <c r="E49" s="7"/>
      <c r="F49" s="25"/>
      <c r="G49" s="22"/>
      <c r="H49" s="9"/>
      <c r="I49" s="9"/>
      <c r="J49" s="9"/>
      <c r="K49" s="9"/>
      <c r="L49" s="9"/>
      <c r="M49" s="9"/>
      <c r="N49" s="9"/>
      <c r="O49" s="9"/>
      <c r="P49" s="9"/>
    </row>
    <row r="50" spans="4:16" s="35" customFormat="1" x14ac:dyDescent="0.25">
      <c r="D50" s="36"/>
      <c r="E50" s="7"/>
      <c r="F50" s="25"/>
      <c r="G50" s="22"/>
      <c r="H50" s="9"/>
      <c r="I50" s="9"/>
      <c r="J50" s="9"/>
      <c r="K50" s="9"/>
      <c r="L50" s="9"/>
      <c r="M50" s="9"/>
      <c r="N50" s="9"/>
      <c r="O50" s="9"/>
      <c r="P50" s="9"/>
    </row>
    <row r="51" spans="4:16" s="35" customFormat="1" x14ac:dyDescent="0.25">
      <c r="D51" s="36"/>
      <c r="E51" s="7"/>
      <c r="F51" s="25"/>
      <c r="G51" s="22"/>
      <c r="H51" s="9"/>
      <c r="I51" s="9"/>
      <c r="J51" s="9"/>
      <c r="K51" s="9"/>
      <c r="L51" s="9"/>
      <c r="M51" s="9"/>
      <c r="N51" s="9"/>
      <c r="O51" s="9"/>
      <c r="P51" s="9"/>
    </row>
    <row r="52" spans="4:16" s="35" customFormat="1" x14ac:dyDescent="0.25">
      <c r="D52" s="36"/>
      <c r="E52" s="7"/>
      <c r="F52" s="25"/>
      <c r="G52" s="22"/>
      <c r="H52" s="9"/>
      <c r="I52" s="9"/>
      <c r="J52" s="9"/>
      <c r="K52" s="9"/>
      <c r="L52" s="9"/>
      <c r="M52" s="9"/>
      <c r="N52" s="9"/>
      <c r="O52" s="9"/>
      <c r="P52" s="9"/>
    </row>
    <row r="53" spans="4:16" s="35" customFormat="1" x14ac:dyDescent="0.25">
      <c r="D53" s="36"/>
      <c r="E53" s="7"/>
      <c r="F53" s="25"/>
      <c r="G53" s="22"/>
      <c r="H53" s="9"/>
      <c r="I53" s="9"/>
      <c r="J53" s="9"/>
      <c r="K53" s="9"/>
      <c r="L53" s="9"/>
      <c r="M53" s="9"/>
      <c r="N53" s="9"/>
      <c r="O53" s="9"/>
      <c r="P53" s="9"/>
    </row>
    <row r="54" spans="4:16" s="35" customFormat="1" x14ac:dyDescent="0.25">
      <c r="D54" s="36"/>
      <c r="E54" s="7"/>
      <c r="F54" s="25"/>
      <c r="G54" s="22"/>
      <c r="H54" s="9"/>
      <c r="I54" s="9"/>
      <c r="J54" s="9"/>
      <c r="K54" s="9"/>
      <c r="L54" s="9"/>
      <c r="M54" s="9"/>
      <c r="N54" s="9"/>
      <c r="O54" s="9"/>
      <c r="P54" s="9"/>
    </row>
    <row r="55" spans="4:16" s="35" customFormat="1" x14ac:dyDescent="0.25">
      <c r="D55" s="36"/>
      <c r="E55" s="7"/>
      <c r="F55" s="25"/>
      <c r="G55" s="22"/>
      <c r="H55" s="9"/>
      <c r="I55" s="9"/>
      <c r="J55" s="9"/>
      <c r="K55" s="9"/>
      <c r="L55" s="9"/>
      <c r="M55" s="9"/>
      <c r="N55" s="9"/>
      <c r="O55" s="9"/>
      <c r="P55" s="9"/>
    </row>
    <row r="56" spans="4:16" s="35" customFormat="1" x14ac:dyDescent="0.25">
      <c r="D56" s="36"/>
      <c r="E56" s="7"/>
      <c r="F56" s="25"/>
      <c r="G56" s="22"/>
      <c r="H56" s="9"/>
      <c r="I56" s="9"/>
      <c r="J56" s="9"/>
      <c r="K56" s="9"/>
      <c r="L56" s="9"/>
      <c r="M56" s="9"/>
      <c r="N56" s="9"/>
      <c r="O56" s="9"/>
      <c r="P56" s="9"/>
    </row>
    <row r="57" spans="4:16" s="35" customFormat="1" x14ac:dyDescent="0.25">
      <c r="D57" s="36"/>
      <c r="E57" s="7"/>
      <c r="F57" s="25"/>
      <c r="G57" s="22"/>
      <c r="H57" s="9"/>
      <c r="I57" s="9"/>
      <c r="J57" s="9"/>
      <c r="K57" s="9"/>
      <c r="L57" s="9"/>
      <c r="M57" s="9"/>
      <c r="N57" s="9"/>
      <c r="O57" s="9"/>
      <c r="P57" s="9"/>
    </row>
    <row r="58" spans="4:16" s="35" customFormat="1" x14ac:dyDescent="0.25">
      <c r="D58" s="36"/>
      <c r="E58" s="7"/>
      <c r="F58" s="25"/>
      <c r="G58" s="22"/>
      <c r="H58" s="9"/>
      <c r="I58" s="9"/>
      <c r="J58" s="9"/>
      <c r="K58" s="9"/>
      <c r="L58" s="9"/>
      <c r="M58" s="9"/>
      <c r="N58" s="9"/>
      <c r="O58" s="9"/>
      <c r="P58" s="9"/>
    </row>
    <row r="59" spans="4:16" s="35" customFormat="1" x14ac:dyDescent="0.25">
      <c r="D59" s="36"/>
      <c r="E59" s="7"/>
      <c r="F59" s="25"/>
      <c r="G59" s="22"/>
      <c r="H59" s="9"/>
      <c r="I59" s="9"/>
      <c r="J59" s="9"/>
      <c r="K59" s="9"/>
      <c r="L59" s="9"/>
      <c r="M59" s="9"/>
      <c r="N59" s="9"/>
      <c r="O59" s="9"/>
      <c r="P59" s="9"/>
    </row>
    <row r="60" spans="4:16" s="35" customFormat="1" x14ac:dyDescent="0.25">
      <c r="D60" s="36"/>
      <c r="E60" s="7"/>
      <c r="F60" s="25"/>
      <c r="G60" s="22"/>
      <c r="H60" s="9"/>
      <c r="I60" s="9"/>
      <c r="J60" s="9"/>
      <c r="K60" s="9"/>
      <c r="L60" s="9"/>
      <c r="M60" s="9"/>
      <c r="N60" s="9"/>
      <c r="O60" s="9"/>
      <c r="P60" s="9"/>
    </row>
    <row r="61" spans="4:16" s="35" customFormat="1" x14ac:dyDescent="0.25">
      <c r="D61" s="36"/>
      <c r="E61" s="7"/>
      <c r="F61" s="25"/>
      <c r="G61" s="22"/>
      <c r="H61" s="9"/>
      <c r="I61" s="9"/>
      <c r="J61" s="9"/>
      <c r="K61" s="9"/>
      <c r="L61" s="9"/>
      <c r="M61" s="9"/>
      <c r="N61" s="9"/>
      <c r="O61" s="9"/>
      <c r="P61" s="9"/>
    </row>
    <row r="62" spans="4:16" s="35" customFormat="1" x14ac:dyDescent="0.25">
      <c r="D62" s="36"/>
      <c r="E62" s="7"/>
      <c r="F62" s="25"/>
      <c r="G62" s="22"/>
      <c r="H62" s="9"/>
      <c r="I62" s="9"/>
      <c r="J62" s="9"/>
      <c r="K62" s="9"/>
      <c r="L62" s="9"/>
      <c r="M62" s="9"/>
      <c r="N62" s="9"/>
      <c r="O62" s="9"/>
      <c r="P62" s="9"/>
    </row>
    <row r="63" spans="4:16" s="35" customFormat="1" x14ac:dyDescent="0.25">
      <c r="D63" s="36"/>
      <c r="E63" s="7"/>
      <c r="F63" s="25"/>
      <c r="G63" s="22"/>
      <c r="H63" s="9"/>
      <c r="I63" s="9"/>
      <c r="J63" s="9"/>
      <c r="K63" s="9"/>
      <c r="L63" s="9"/>
      <c r="M63" s="9"/>
      <c r="N63" s="9"/>
      <c r="O63" s="9"/>
      <c r="P63" s="9"/>
    </row>
    <row r="64" spans="4:16" s="35" customFormat="1" x14ac:dyDescent="0.25">
      <c r="D64" s="36"/>
      <c r="E64" s="7"/>
      <c r="F64" s="25"/>
      <c r="G64" s="22"/>
      <c r="H64" s="9"/>
      <c r="I64" s="9"/>
      <c r="J64" s="9"/>
      <c r="K64" s="9"/>
      <c r="L64" s="9"/>
      <c r="M64" s="9"/>
      <c r="N64" s="9"/>
      <c r="O64" s="9"/>
      <c r="P64" s="9"/>
    </row>
    <row r="65" spans="4:25" s="35" customFormat="1" x14ac:dyDescent="0.25">
      <c r="D65" s="36"/>
      <c r="E65" s="7"/>
      <c r="F65" s="25"/>
      <c r="G65" s="22"/>
      <c r="H65" s="9"/>
      <c r="I65" s="9"/>
      <c r="J65" s="9"/>
      <c r="K65" s="9"/>
      <c r="L65" s="9"/>
      <c r="M65" s="9"/>
      <c r="N65" s="9"/>
      <c r="O65" s="9"/>
      <c r="P65" s="9"/>
    </row>
    <row r="66" spans="4:25" s="35" customFormat="1" x14ac:dyDescent="0.25">
      <c r="D66" s="36"/>
      <c r="E66" s="7"/>
      <c r="F66" s="25"/>
      <c r="G66" s="22"/>
      <c r="H66" s="9"/>
      <c r="I66" s="9"/>
      <c r="J66" s="9"/>
      <c r="K66" s="9"/>
      <c r="L66" s="9"/>
      <c r="M66" s="9"/>
      <c r="N66" s="9"/>
      <c r="O66" s="9"/>
      <c r="P66" s="9"/>
    </row>
    <row r="67" spans="4:25" s="35" customFormat="1" x14ac:dyDescent="0.25">
      <c r="D67" s="36"/>
      <c r="E67" s="7"/>
      <c r="F67" s="25"/>
      <c r="G67" s="22"/>
      <c r="H67" s="9"/>
      <c r="I67" s="9"/>
      <c r="J67" s="9"/>
      <c r="K67" s="9"/>
      <c r="L67" s="9"/>
      <c r="M67" s="9"/>
      <c r="N67" s="9"/>
      <c r="O67" s="9"/>
      <c r="P67" s="9"/>
    </row>
    <row r="68" spans="4:25" s="35" customFormat="1" x14ac:dyDescent="0.25">
      <c r="D68" s="36"/>
      <c r="E68" s="7"/>
      <c r="F68" s="25"/>
      <c r="G68" s="22"/>
      <c r="H68" s="9"/>
      <c r="I68" s="9"/>
      <c r="J68" s="9"/>
      <c r="K68" s="9"/>
      <c r="L68" s="9"/>
      <c r="M68" s="9"/>
      <c r="N68" s="9"/>
      <c r="O68" s="9"/>
      <c r="P68" s="9"/>
    </row>
    <row r="69" spans="4:25" s="35" customFormat="1" x14ac:dyDescent="0.25">
      <c r="D69" s="36"/>
      <c r="E69" s="7"/>
      <c r="F69" s="25"/>
      <c r="G69" s="22"/>
      <c r="H69" s="9"/>
      <c r="I69" s="9"/>
      <c r="J69" s="9"/>
      <c r="K69" s="9"/>
      <c r="L69" s="9"/>
      <c r="M69" s="9"/>
      <c r="N69" s="9"/>
      <c r="O69" s="9"/>
      <c r="P69" s="9"/>
    </row>
    <row r="70" spans="4:25" s="35" customFormat="1" x14ac:dyDescent="0.25">
      <c r="D70" s="36"/>
      <c r="E70" s="7"/>
      <c r="F70" s="25"/>
      <c r="G70" s="22"/>
      <c r="H70" s="9"/>
      <c r="I70" s="9"/>
      <c r="J70" s="9"/>
      <c r="K70" s="9"/>
      <c r="L70" s="9"/>
      <c r="M70" s="9"/>
      <c r="N70" s="9"/>
      <c r="O70" s="9"/>
      <c r="P70" s="9"/>
    </row>
    <row r="71" spans="4:25" s="35" customFormat="1" x14ac:dyDescent="0.25">
      <c r="D71" s="36"/>
      <c r="E71" s="7"/>
      <c r="F71" s="25"/>
      <c r="G71" s="22"/>
      <c r="H71" s="9"/>
      <c r="I71" s="9"/>
      <c r="J71" s="9"/>
      <c r="K71" s="9"/>
      <c r="L71" s="9"/>
      <c r="M71" s="9"/>
      <c r="N71" s="9"/>
      <c r="O71" s="9"/>
      <c r="P71" s="9"/>
      <c r="Y71" s="37"/>
    </row>
    <row r="72" spans="4:25" s="35" customFormat="1" x14ac:dyDescent="0.25">
      <c r="D72" s="36"/>
      <c r="E72" s="7"/>
      <c r="F72" s="25"/>
      <c r="G72" s="22"/>
      <c r="H72" s="9"/>
      <c r="I72" s="9"/>
      <c r="J72" s="9"/>
      <c r="K72" s="9"/>
      <c r="L72" s="9"/>
      <c r="M72" s="9"/>
      <c r="N72" s="9"/>
      <c r="O72" s="9"/>
      <c r="P72" s="9"/>
      <c r="Y72" s="37"/>
    </row>
    <row r="73" spans="4:25" s="35" customFormat="1" x14ac:dyDescent="0.25">
      <c r="D73" s="36"/>
      <c r="E73" s="7"/>
      <c r="F73" s="25"/>
      <c r="G73" s="22"/>
      <c r="H73" s="9"/>
      <c r="I73" s="9"/>
      <c r="J73" s="9"/>
      <c r="K73" s="9"/>
      <c r="L73" s="9"/>
      <c r="M73" s="9"/>
      <c r="N73" s="9"/>
      <c r="O73" s="9"/>
      <c r="P73" s="9"/>
      <c r="Y73" s="37"/>
    </row>
    <row r="74" spans="4:25" s="35" customFormat="1" x14ac:dyDescent="0.25">
      <c r="D74" s="36"/>
      <c r="E74" s="7"/>
      <c r="F74" s="25"/>
      <c r="G74" s="22"/>
      <c r="H74" s="9"/>
      <c r="I74" s="9"/>
      <c r="J74" s="9"/>
      <c r="K74" s="9"/>
      <c r="L74" s="9"/>
      <c r="M74" s="9"/>
      <c r="N74" s="9"/>
      <c r="O74" s="9"/>
      <c r="P74" s="9"/>
      <c r="Y74" s="37"/>
    </row>
    <row r="75" spans="4:25" s="35" customFormat="1" x14ac:dyDescent="0.25">
      <c r="D75" s="36"/>
      <c r="E75" s="7"/>
      <c r="F75" s="25"/>
      <c r="G75" s="22"/>
      <c r="H75" s="9"/>
      <c r="I75" s="9"/>
      <c r="J75" s="9"/>
      <c r="K75" s="9"/>
      <c r="L75" s="9"/>
      <c r="M75" s="9"/>
      <c r="N75" s="9"/>
      <c r="O75" s="9"/>
      <c r="P75" s="9"/>
      <c r="Y75" s="37"/>
    </row>
    <row r="76" spans="4:25" s="35" customFormat="1" x14ac:dyDescent="0.25">
      <c r="D76" s="36"/>
      <c r="E76" s="7"/>
      <c r="F76" s="25"/>
      <c r="G76" s="22"/>
      <c r="H76" s="9"/>
      <c r="I76" s="9"/>
      <c r="J76" s="9"/>
      <c r="K76" s="9"/>
      <c r="L76" s="9"/>
      <c r="M76" s="9"/>
      <c r="N76" s="9"/>
      <c r="O76" s="9"/>
      <c r="P76" s="9"/>
      <c r="Y76" s="37"/>
    </row>
    <row r="77" spans="4:25" s="35" customFormat="1" x14ac:dyDescent="0.25">
      <c r="D77" s="36"/>
      <c r="E77" s="7"/>
      <c r="F77" s="25"/>
      <c r="G77" s="22"/>
      <c r="H77" s="9"/>
      <c r="I77" s="9"/>
      <c r="J77" s="9"/>
      <c r="K77" s="9"/>
      <c r="L77" s="9"/>
      <c r="M77" s="9"/>
      <c r="N77" s="9"/>
      <c r="O77" s="9"/>
      <c r="P77" s="9"/>
      <c r="Y77" s="37"/>
    </row>
    <row r="78" spans="4:25" s="35" customFormat="1" x14ac:dyDescent="0.25">
      <c r="D78" s="36"/>
      <c r="E78" s="7"/>
      <c r="F78" s="25"/>
      <c r="G78" s="22"/>
      <c r="H78" s="9"/>
      <c r="I78" s="9"/>
      <c r="J78" s="9"/>
      <c r="K78" s="9"/>
      <c r="L78" s="9"/>
      <c r="M78" s="9"/>
      <c r="N78" s="9"/>
      <c r="O78" s="9"/>
      <c r="P78" s="9"/>
      <c r="Y78" s="37"/>
    </row>
    <row r="79" spans="4:25" s="35" customFormat="1" x14ac:dyDescent="0.25">
      <c r="D79" s="36"/>
      <c r="E79" s="7"/>
      <c r="F79" s="25"/>
      <c r="G79" s="22"/>
      <c r="H79" s="9"/>
      <c r="I79" s="9"/>
      <c r="J79" s="9"/>
      <c r="K79" s="9"/>
      <c r="L79" s="9"/>
      <c r="M79" s="9"/>
      <c r="N79" s="9"/>
      <c r="O79" s="9"/>
      <c r="P79" s="9"/>
      <c r="Y79" s="37"/>
    </row>
  </sheetData>
  <autoFilter ref="A12:AA25" xr:uid="{A64A7F04-FDAB-40F1-8208-830B8E67EAC9}">
    <filterColumn colId="24">
      <customFilters>
        <customFilter operator="notEqual" val=" "/>
      </customFilters>
    </filterColumn>
  </autoFilter>
  <mergeCells count="12">
    <mergeCell ref="Y10:AA10"/>
    <mergeCell ref="C11:E11"/>
    <mergeCell ref="R10:X10"/>
    <mergeCell ref="Y11:AA11"/>
    <mergeCell ref="B8:P8"/>
    <mergeCell ref="B9:P10"/>
    <mergeCell ref="B7:P7"/>
    <mergeCell ref="G2:P2"/>
    <mergeCell ref="B3:P3"/>
    <mergeCell ref="B4:P4"/>
    <mergeCell ref="B5:P5"/>
    <mergeCell ref="B6:P6"/>
  </mergeCells>
  <conditionalFormatting sqref="H16:P25">
    <cfRule type="cellIs" dxfId="0" priority="1" operator="lessThanOrEqual">
      <formula>$W16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scale="8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1E00D031697942A8EAE17D32B7D7E4" ma:contentTypeVersion="12" ma:contentTypeDescription="Create a new document." ma:contentTypeScope="" ma:versionID="2140f91c922727daa532c7242a9cf553">
  <xsd:schema xmlns:xsd="http://www.w3.org/2001/XMLSchema" xmlns:xs="http://www.w3.org/2001/XMLSchema" xmlns:p="http://schemas.microsoft.com/office/2006/metadata/properties" xmlns:ns3="60563688-8522-4c11-a65b-91ad02bb0b1c" xmlns:ns4="b347958d-af88-4cfa-a5a3-c5d92ba045dc" targetNamespace="http://schemas.microsoft.com/office/2006/metadata/properties" ma:root="true" ma:fieldsID="4a1defca47825deca6923f0872934f9a" ns3:_="" ns4:_="">
    <xsd:import namespace="60563688-8522-4c11-a65b-91ad02bb0b1c"/>
    <xsd:import namespace="b347958d-af88-4cfa-a5a3-c5d92ba045dc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ingHintHash" minOccurs="0"/>
                <xsd:element ref="ns3:SharedWithUser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63688-8522-4c11-a65b-91ad02bb0b1c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9" nillable="true" ma:displayName="Sharing Hint Hash" ma:description="" ma:hidden="true" ma:internalName="SharingHintHash" ma:readOnly="true">
      <xsd:simpleType>
        <xsd:restriction base="dms:Text"/>
      </xsd:simpleType>
    </xsd:element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7958d-af88-4cfa-a5a3-c5d92ba045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5BCB36-1EFE-42BD-8508-7BFC42681C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3C6616-AC6B-4966-88BA-2FAFF1285EC4}">
  <ds:schemaRefs>
    <ds:schemaRef ds:uri="http://purl.org/dc/dcmitype/"/>
    <ds:schemaRef ds:uri="http://schemas.microsoft.com/office/2006/documentManagement/types"/>
    <ds:schemaRef ds:uri="b347958d-af88-4cfa-a5a3-c5d92ba045dc"/>
    <ds:schemaRef ds:uri="60563688-8522-4c11-a65b-91ad02bb0b1c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E871083-35CD-43AA-9ABE-83BC945A9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63688-8522-4c11-a65b-91ad02bb0b1c"/>
    <ds:schemaRef ds:uri="b347958d-af88-4cfa-a5a3-c5d92ba045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1. ESTUDIO DE MERCADO -PERT</vt:lpstr>
      <vt:lpstr>'1. ESTUDIO DE MERCADO -PERT'!_Hlk190241631</vt:lpstr>
      <vt:lpstr>'1. ESTUDIO DE MERCADO -PERT'!Área_de_impresión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NASLY SONSIR GARAY ESPINOSA</dc:creator>
  <cp:keywords/>
  <dc:description/>
  <cp:lastModifiedBy>LUIS ALFONSO FRANCO SAAVEDRA</cp:lastModifiedBy>
  <cp:revision/>
  <dcterms:created xsi:type="dcterms:W3CDTF">2018-01-19T01:19:01Z</dcterms:created>
  <dcterms:modified xsi:type="dcterms:W3CDTF">2026-08-28T16:26:38Z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0x010100E11E00D031697942A8EAE17D32B7D7E4</vt:lpwstr>
  </property>
</Properties>
</file>