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172.24.8.115\Procesos\Milagros\PROCESO 2026\MTTO PLANTAS ELECTRICAS SUBESTACIONES\ETAPA PRECONTRACTUAL\DOCUMENTOS ESTRUCTURADOS GRADF\DOCUMENTOS REVISADOS\ANEXOS DOCUMENTOS TIPO\"/>
    </mc:Choice>
  </mc:AlternateContent>
  <xr:revisionPtr revIDLastSave="0" documentId="13_ncr:1_{04E5E496-9DDE-4D6C-9906-3303B8938099}" xr6:coauthVersionLast="36" xr6:coauthVersionMax="47" xr10:uidLastSave="{00000000-0000-0000-0000-000000000000}"/>
  <bookViews>
    <workbookView xWindow="0" yWindow="0" windowWidth="23040" windowHeight="8484" xr2:uid="{BB6BF9B5-BD91-435D-9270-AE35F8D0F583}"/>
  </bookViews>
  <sheets>
    <sheet name="ComparativoCotizaciones" sheetId="1" r:id="rId1"/>
    <sheet name="Analisis Precios"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24" i="1" l="1"/>
  <c r="L24" i="1"/>
  <c r="M17" i="1"/>
  <c r="L17" i="1"/>
  <c r="N25" i="1"/>
  <c r="N17" i="1"/>
  <c r="N24" i="1"/>
  <c r="N23" i="1"/>
  <c r="N22" i="1"/>
  <c r="N21" i="1"/>
  <c r="N20" i="1"/>
  <c r="N19" i="1"/>
  <c r="M23" i="1"/>
  <c r="M22" i="1"/>
  <c r="M21" i="1"/>
  <c r="M20" i="1"/>
  <c r="M19" i="1"/>
  <c r="L19" i="1"/>
  <c r="M16" i="1"/>
  <c r="M13" i="1"/>
  <c r="M14" i="1"/>
  <c r="M15" i="1"/>
  <c r="M12" i="1"/>
  <c r="L12" i="1"/>
  <c r="S25" i="1"/>
  <c r="R24" i="1"/>
  <c r="Q24" i="1"/>
  <c r="S24" i="1"/>
  <c r="S23" i="1"/>
  <c r="S19" i="1"/>
  <c r="S13" i="1"/>
  <c r="S12" i="1"/>
  <c r="N34" i="1"/>
  <c r="S21" i="1"/>
  <c r="S20" i="1"/>
  <c r="X16" i="1"/>
  <c r="X15" i="1"/>
  <c r="X14" i="1"/>
  <c r="W14" i="1"/>
  <c r="W15" i="1"/>
  <c r="W16" i="1"/>
  <c r="V14" i="1"/>
  <c r="V15" i="1"/>
  <c r="V16" i="1"/>
  <c r="U14" i="1"/>
  <c r="U15" i="1"/>
  <c r="U16" i="1"/>
  <c r="M25" i="1" l="1"/>
  <c r="L25" i="1"/>
  <c r="W13" i="1"/>
  <c r="X13" i="1" s="1"/>
  <c r="V13" i="1"/>
  <c r="U13" i="1"/>
  <c r="W12" i="1"/>
  <c r="X12" i="1" s="1"/>
  <c r="U12" i="1"/>
  <c r="S17" i="1"/>
  <c r="V12" i="1"/>
  <c r="L23" i="1"/>
  <c r="S22" i="1"/>
  <c r="L22" i="1" s="1"/>
  <c r="L21" i="1"/>
  <c r="L20" i="1"/>
  <c r="S16" i="1"/>
  <c r="S15" i="1"/>
  <c r="S14" i="1"/>
  <c r="Y12" i="1" l="1"/>
  <c r="U17" i="1"/>
  <c r="X17" i="1"/>
  <c r="Y15" i="1"/>
  <c r="L15" i="1" s="1"/>
  <c r="N15" i="1" s="1"/>
  <c r="Y13" i="1"/>
  <c r="Y16" i="1" l="1"/>
  <c r="Y14" i="1"/>
  <c r="L14" i="1" s="1"/>
  <c r="N14" i="1" s="1"/>
  <c r="L13" i="1"/>
  <c r="N13" i="1" s="1"/>
  <c r="L16" i="1" l="1"/>
  <c r="Y17" i="1"/>
  <c r="R17" i="1"/>
  <c r="Q17" i="1"/>
  <c r="N12" i="1"/>
  <c r="N16" i="1" l="1"/>
  <c r="Q25" i="1"/>
  <c r="V17" i="1"/>
  <c r="W17" i="1"/>
  <c r="R25" i="1"/>
</calcChain>
</file>

<file path=xl/sharedStrings.xml><?xml version="1.0" encoding="utf-8"?>
<sst xmlns="http://schemas.openxmlformats.org/spreadsheetml/2006/main" count="79" uniqueCount="59">
  <si>
    <t>Código</t>
  </si>
  <si>
    <t>CCE-EICP-FM-116</t>
  </si>
  <si>
    <t>Versión</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</si>
  <si>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</si>
  <si>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</si>
  <si>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</si>
  <si>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</si>
  <si>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ESPECIFICACIONES</t>
  </si>
  <si>
    <t>DESCRIPCIÓN</t>
  </si>
  <si>
    <t>UND.</t>
  </si>
  <si>
    <t>CANTIDAD</t>
  </si>
  <si>
    <t>INCLUYE AIU</t>
  </si>
  <si>
    <t>% AIU</t>
  </si>
  <si>
    <t>VR AIU</t>
  </si>
  <si>
    <t>VALOR TOTAL</t>
  </si>
  <si>
    <t>GENERAL</t>
  </si>
  <si>
    <t>PARTICULAR</t>
  </si>
  <si>
    <t>SUBTOTAL</t>
  </si>
  <si>
    <t>SI</t>
  </si>
  <si>
    <t xml:space="preserve">TOTAL </t>
  </si>
  <si>
    <r>
      <rPr>
        <b/>
        <sz val="11"/>
        <color theme="1"/>
        <rFont val="Arial"/>
        <family val="2"/>
      </rPr>
      <t xml:space="preserve">NOTA 1: </t>
    </r>
    <r>
      <rPr>
        <sz val="11"/>
        <color theme="1"/>
        <rFont val="Arial"/>
        <family val="2"/>
      </rPr>
      <t xml:space="preserve">Se debe tener en cuenta que el PRECIO UNITARIO incluye el valor de A.I.U. </t>
    </r>
  </si>
  <si>
    <t>DESCRIPCION</t>
  </si>
  <si>
    <t>PORCENTAJE</t>
  </si>
  <si>
    <r>
      <rPr>
        <b/>
        <sz val="11"/>
        <color theme="1"/>
        <rFont val="Arial"/>
        <family val="2"/>
      </rPr>
      <t>NOTA 2</t>
    </r>
    <r>
      <rPr>
        <sz val="11"/>
        <color theme="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</si>
  <si>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</si>
  <si>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</si>
  <si>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IMPREVISTO</t>
  </si>
  <si>
    <t>I=</t>
  </si>
  <si>
    <t>UTILIDAD</t>
  </si>
  <si>
    <t>U=</t>
  </si>
  <si>
    <t>TOTAL A.I.U</t>
  </si>
  <si>
    <t>A.I.U.=</t>
  </si>
  <si>
    <r>
      <t>La Entidad puede utilizar este Formulario de detalle del</t>
    </r>
    <r>
      <rPr>
        <b/>
        <u/>
        <sz val="11"/>
        <color theme="1"/>
        <rFont val="Arial"/>
        <family val="2"/>
      </rPr>
      <t xml:space="preserve"> Presupuesto Oficial</t>
    </r>
    <r>
      <rPr>
        <sz val="11"/>
        <color theme="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</si>
  <si>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SUMINISTRO DE BIENES</t>
  </si>
  <si>
    <t>VALOR UNITARIO ANTES  AIU</t>
  </si>
  <si>
    <t xml:space="preserve">Si bien las cotizaciónes de referencia analizadas resaltan que todos los precios unitarios incluyen AIU, para efectos de una debida  planeación y estructuración económica del proceso contractual, se efectuó un análisis independiente de cada uno de los componentes del presupuesto, determinando la procedencia del AIU únicamente sobre aquellas actividades que corresponden a labores de mantenimiento preventivo y correctivo, excluyendo de dicho componente los suministros y servicios especializados cuya tarifa de mercado ya incorpora los costos indirectos y márgenes comerciales respectivos.
</t>
  </si>
  <si>
    <t>Mantenimiento correctivo / preventivo, planta eléctrica de 300kva sede BARRANQUILLA planta eléctrica, marca POWERGEN, MODELO PGCLS-240KW, SERIE TC30017010832. mantenimiento en general incluye cambio de elementos consumibles</t>
  </si>
  <si>
    <t>Mantenimiento planta eléctrica de 150 KVA sede SANTA MARTA planta eléctrica marca GBPOWER DIESEL GENERATORSET, TYPE GB-C150/S NO GB201408019, mantenimiento en general incluye cambio de elementos consumibles</t>
  </si>
  <si>
    <t>Realizar mantenimiento externo mueble metálico (cabina o gabinete) y tubo de escape, de la planta suministro y aplicación de pintura anticorrosiva de alta resistencia a la intemperie, y acabados finos con Pintura poliuretano alifático de dos componentes, resistente a rayos UV, y pintura para alta temperatura para tubos de escape y caja de humo.</t>
  </si>
  <si>
    <t>Mantenimiento Correctivo y Puesta en Marcha manual y automático con transferencia, de Planta Eléctrica de Emergencia realizar el mantenimiento correctivo, cambio tarjeta electrónica de poder Funciones principales del módulo de control. Monitoreo (voltaje, corriente, frecuencia, presión de aceite, temperatura, horas de operación, entre otros).  suministro e instalación de repuestos, materiales, 2 baterías 1000 AMP e insumos necesarios, a todo costo, para planta eléctrica de emergencia de 75 kVA marca CUMMINS ONAN GENSET, modelo 60 DCB, incluyendo su sistema de transferencia automática (ATS).</t>
  </si>
  <si>
    <t>UNIDAD</t>
  </si>
  <si>
    <t>PRESUPUESTO</t>
  </si>
  <si>
    <t>IVA SOBRE UTILIDAD</t>
  </si>
  <si>
    <t>Suministro e instalación de Bomba de elevación de combustible para planta eléctrica marca GBPOWER DIESEL GENERATORSET, TYPE GB-C150/S NO GB201408019</t>
  </si>
  <si>
    <t>Suministro e instalación de DSE7320 MKII – Módulo de Control Automático para Transferencia</t>
  </si>
  <si>
    <t>Suministro e instalación de. ATL10 LOVATO Conmutador automática de redes con RS232.</t>
  </si>
  <si>
    <t>Suministro e instalación de. Sensor de presión de aceite para generador diésel de doble cabezal de 1/8NPT para VDO 0-10 bar</t>
  </si>
  <si>
    <t>Suministro e instalación de sensor de temperatura tipo VDO 1/4″ NPT 14mm o de acuerdo con el modelo de la planta eléctrica</t>
  </si>
  <si>
    <t>TOTAL AIU</t>
  </si>
  <si>
    <t>VALOR UNITARIO COTIZACION BIG TIME INDUSTRIES SERVICES SAS</t>
  </si>
  <si>
    <t>VALOR UNITARIO COTIZACION COMPAÑIA DE SERVICIOS TECNICOS DEL ATLANTICO S.A.S</t>
  </si>
  <si>
    <t>VALOR PROMEDIO COTIZACIONES</t>
  </si>
  <si>
    <t>ADMINISTRACION 8%</t>
  </si>
  <si>
    <t>IMPREVISTO    5%</t>
  </si>
  <si>
    <t>UTILIDAD         10%</t>
  </si>
  <si>
    <t xml:space="preserve">MANTENIMIENTO PLANTAS </t>
  </si>
  <si>
    <t>OBJETO: PRESTAR EL SERVICIO DE PRESTAR EL SERVICIO DE MANTENIMIENTO DE LAS PLANTAS ELECTRICAS SUBESTACIONES Y TRANFORMADORES DE LA DIRECCION REGIONAL NORTE DEL INSTITUTO NACIONAL DE MEDICINA LEGAL Y CIENCIAS FORENSES</t>
  </si>
  <si>
    <t>Formulario 1 - Propuesta económica - Mínima Cuantia de obra pública de infraestructura social</t>
  </si>
  <si>
    <r>
      <t>NOTA 3:</t>
    </r>
    <r>
      <rPr>
        <sz val="11"/>
        <color theme="1"/>
        <rFont val="Arial"/>
        <family val="2"/>
      </rPr>
      <t xml:space="preserve"> El A.I.U y su discriminación deben estar en porcentaje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</si>
</sst>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quot;$&quot;\ #,##0"/>
    <numFmt numFmtId="165" formatCode="_-&quot;$&quot;\ * #,##0.00_-;\-&quot;$&quot;\ * #,##0.00_-;_-&quot;$&quot;\ * &quot;-&quot;??_-;_-@"/>
    <numFmt numFmtId="166" formatCode="&quot;$&quot;\ #,##0.00"/>
  </numFmts>
  <fonts count="17">
    <font>
      <sz val="11"/>
      <color theme="1"/>
      <name val="Aptos Narrow"/>
      <family val="2"/>
      <scheme val="minor"/>
    </font>
    <font>
      <sz val="11"/>
      <color theme="1"/>
      <name val="Aptos Narrow"/>
      <family val="2"/>
      <scheme val="minor"/>
    </font>
    <font>
      <b/>
      <sz val="11"/>
      <color theme="1"/>
      <name val="Aptos Narrow"/>
      <family val="2"/>
      <scheme val="minor"/>
    </font>
    <font>
      <sz val="11"/>
      <color theme="1"/>
      <name val="Aptos Narrow"/>
      <family val="2"/>
    </font>
    <font>
      <sz val="8"/>
      <color theme="1"/>
      <name val="Arial"/>
      <family val="2"/>
    </font>
    <font>
      <sz val="11"/>
      <name val="Aptos Narrow"/>
      <family val="2"/>
    </font>
    <font>
      <b/>
      <sz val="8"/>
      <color theme="1"/>
      <name val="Arial"/>
      <family val="2"/>
    </font>
    <font>
      <b/>
      <sz val="11"/>
      <color theme="1"/>
      <name val="Arial"/>
      <family val="2"/>
    </font>
    <font>
      <b/>
      <sz val="11"/>
      <color theme="1"/>
      <name val="Aptos Narrow"/>
      <family val="2"/>
    </font>
    <font>
      <sz val="10"/>
      <color theme="1"/>
      <name val="Arial"/>
      <family val="2"/>
    </font>
    <font>
      <sz val="11"/>
      <color theme="1"/>
      <name val="Arial"/>
      <family val="2"/>
    </font>
    <font>
      <b/>
      <u/>
      <sz val="11"/>
      <color theme="1"/>
      <name val="Arial"/>
      <family val="2"/>
    </font>
    <font>
      <b/>
      <sz val="10"/>
      <color theme="1"/>
      <name val="Arial"/>
      <family val="2"/>
    </font>
    <font>
      <b/>
      <sz val="12"/>
      <color theme="1"/>
      <name val="Arial"/>
      <family val="2"/>
    </font>
    <font>
      <sz val="10"/>
      <name val="Arial"/>
      <family val="2"/>
    </font>
    <font>
      <sz val="11"/>
      <name val="Verdana"/>
      <family val="2"/>
    </font>
    <font>
      <b/>
      <sz val="11"/>
      <color theme="1"/>
      <name val="Aptos Narrow"/>
    </font>
  </fonts>
  <fills count="10">
    <fill>
      <patternFill patternType="none"/>
    </fill>
    <fill>
      <patternFill patternType="gray125"/>
    </fill>
    <fill>
      <patternFill patternType="solid">
        <fgColor rgb="FFFFFFFF"/>
        <bgColor rgb="FFFFFFFF"/>
      </patternFill>
    </fill>
    <fill>
      <patternFill patternType="solid">
        <fgColor theme="0"/>
        <bgColor rgb="FFBFBFBF"/>
      </patternFill>
    </fill>
    <fill>
      <patternFill patternType="solid">
        <fgColor theme="0"/>
        <bgColor indexed="64"/>
      </patternFill>
    </fill>
    <fill>
      <patternFill patternType="solid">
        <fgColor theme="0"/>
        <bgColor rgb="FFFFFF00"/>
      </patternFill>
    </fill>
    <fill>
      <patternFill patternType="solid">
        <fgColor theme="2" tint="-4.9989318521683403E-2"/>
        <bgColor indexed="64"/>
      </patternFill>
    </fill>
    <fill>
      <patternFill patternType="solid">
        <fgColor theme="0"/>
        <bgColor theme="0"/>
      </patternFill>
    </fill>
    <fill>
      <patternFill patternType="solid">
        <fgColor theme="9" tint="0.79998168889431442"/>
        <bgColor rgb="FF7F7F7F"/>
      </patternFill>
    </fill>
    <fill>
      <patternFill patternType="solid">
        <fgColor theme="9" tint="0.79998168889431442"/>
        <bgColor indexed="64"/>
      </patternFill>
    </fill>
  </fills>
  <borders count="41">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thin">
        <color indexed="64"/>
      </left>
      <right style="thin">
        <color indexed="64"/>
      </right>
      <top style="thin">
        <color indexed="64"/>
      </top>
      <bottom style="thin">
        <color indexed="64"/>
      </bottom>
      <diagonal/>
    </border>
    <border>
      <left/>
      <right style="double">
        <color rgb="FF000000"/>
      </right>
      <top/>
      <bottom/>
      <diagonal/>
    </border>
    <border>
      <left style="thin">
        <color indexed="64"/>
      </left>
      <right style="thin">
        <color indexed="64"/>
      </right>
      <top style="thin">
        <color indexed="64"/>
      </top>
      <bottom/>
      <diagonal/>
    </border>
    <border>
      <left style="double">
        <color rgb="FF000000"/>
      </left>
      <right style="medium">
        <color rgb="FF000000"/>
      </right>
      <top style="medium">
        <color rgb="FFCCCCCC"/>
      </top>
      <bottom style="medium">
        <color rgb="FFCCCCCC"/>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CCCCCC"/>
      </left>
      <right style="double">
        <color rgb="FF000000"/>
      </right>
      <top style="medium">
        <color rgb="FFCCCCCC"/>
      </top>
      <bottom style="medium">
        <color rgb="FFCCCCCC"/>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double">
        <color rgb="FF000000"/>
      </left>
      <right/>
      <top style="medium">
        <color rgb="FFCCCCCC"/>
      </top>
      <bottom style="medium">
        <color rgb="FFCCCCCC"/>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CCCCCC"/>
      </left>
      <right style="medium">
        <color rgb="FF000000"/>
      </right>
      <top style="medium">
        <color rgb="FFCCCCCC"/>
      </top>
      <bottom style="medium">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diagonal/>
    </border>
  </borders>
  <cellStyleXfs count="3">
    <xf numFmtId="0" fontId="0" fillId="0" borderId="0"/>
    <xf numFmtId="9" fontId="1" fillId="0" borderId="0" applyFont="0" applyFill="0" applyBorder="0" applyAlignment="0" applyProtection="0"/>
    <xf numFmtId="0" fontId="14" fillId="0" borderId="0"/>
  </cellStyleXfs>
  <cellXfs count="125">
    <xf numFmtId="0" fontId="0" fillId="0" borderId="0" xfId="0"/>
    <xf numFmtId="0" fontId="3" fillId="0" borderId="0" xfId="0" applyFont="1"/>
    <xf numFmtId="0" fontId="3" fillId="0" borderId="1" xfId="0" applyFont="1" applyBorder="1"/>
    <xf numFmtId="0" fontId="3" fillId="0" borderId="2" xfId="0" applyFont="1" applyBorder="1"/>
    <xf numFmtId="0" fontId="3" fillId="0" borderId="3" xfId="0" applyFont="1" applyBorder="1"/>
    <xf numFmtId="0" fontId="3" fillId="0" borderId="4" xfId="0" applyFont="1" applyBorder="1"/>
    <xf numFmtId="0" fontId="3" fillId="0" borderId="6" xfId="0" applyFont="1" applyBorder="1"/>
    <xf numFmtId="0" fontId="6" fillId="0" borderId="7" xfId="0" applyFont="1" applyBorder="1" applyAlignment="1">
      <alignment vertical="center" wrapText="1"/>
    </xf>
    <xf numFmtId="0" fontId="4" fillId="0" borderId="7" xfId="0" applyFont="1" applyBorder="1" applyAlignment="1">
      <alignment horizontal="center" vertical="center" wrapText="1"/>
    </xf>
    <xf numFmtId="0" fontId="6" fillId="0" borderId="7" xfId="0" applyFont="1" applyBorder="1" applyAlignment="1">
      <alignment horizontal="center" vertical="center" wrapText="1"/>
    </xf>
    <xf numFmtId="0" fontId="7" fillId="0" borderId="4" xfId="0" applyFont="1" applyBorder="1"/>
    <xf numFmtId="0" fontId="9" fillId="2" borderId="8" xfId="0" applyFont="1" applyFill="1" applyBorder="1" applyAlignment="1">
      <alignment wrapText="1"/>
    </xf>
    <xf numFmtId="0" fontId="9" fillId="2" borderId="12" xfId="0" applyFont="1" applyFill="1" applyBorder="1" applyAlignment="1">
      <alignment wrapText="1"/>
    </xf>
    <xf numFmtId="0" fontId="9" fillId="0" borderId="8" xfId="0" applyFont="1" applyBorder="1" applyAlignment="1">
      <alignment wrapText="1"/>
    </xf>
    <xf numFmtId="0" fontId="9" fillId="0" borderId="12" xfId="0" applyFont="1" applyBorder="1" applyAlignment="1">
      <alignment wrapText="1"/>
    </xf>
    <xf numFmtId="0" fontId="9" fillId="0" borderId="16" xfId="0" applyFont="1" applyBorder="1" applyAlignment="1">
      <alignment wrapText="1"/>
    </xf>
    <xf numFmtId="0" fontId="7" fillId="0" borderId="19" xfId="0" applyFont="1" applyBorder="1" applyAlignment="1">
      <alignment horizontal="center" vertical="center" wrapText="1"/>
    </xf>
    <xf numFmtId="0" fontId="9" fillId="0" borderId="4" xfId="0" applyFont="1" applyBorder="1" applyAlignment="1">
      <alignment wrapText="1"/>
    </xf>
    <xf numFmtId="0" fontId="9" fillId="0" borderId="6" xfId="0" applyFont="1" applyBorder="1" applyAlignment="1">
      <alignment wrapText="1"/>
    </xf>
    <xf numFmtId="0" fontId="3" fillId="4" borderId="0" xfId="0" applyFont="1" applyFill="1"/>
    <xf numFmtId="0" fontId="9" fillId="4" borderId="4" xfId="0" applyFont="1" applyFill="1" applyBorder="1" applyAlignment="1">
      <alignment wrapText="1"/>
    </xf>
    <xf numFmtId="0" fontId="9" fillId="4" borderId="5" xfId="0" applyFont="1" applyFill="1" applyBorder="1" applyAlignment="1">
      <alignment vertical="center" wrapText="1"/>
    </xf>
    <xf numFmtId="0" fontId="10" fillId="4" borderId="5" xfId="0" applyFont="1" applyFill="1" applyBorder="1" applyAlignment="1">
      <alignment horizontal="center" vertical="center" wrapText="1"/>
    </xf>
    <xf numFmtId="0" fontId="9" fillId="4" borderId="5" xfId="0" applyFont="1" applyFill="1" applyBorder="1" applyAlignment="1">
      <alignment horizontal="center" vertical="center" wrapText="1"/>
    </xf>
    <xf numFmtId="9" fontId="9" fillId="4" borderId="5" xfId="1" applyFont="1" applyFill="1" applyBorder="1" applyAlignment="1">
      <alignment horizontal="center" vertical="center" wrapText="1"/>
    </xf>
    <xf numFmtId="0" fontId="9" fillId="4" borderId="6" xfId="0" applyFont="1" applyFill="1" applyBorder="1" applyAlignment="1">
      <alignment wrapText="1"/>
    </xf>
    <xf numFmtId="0" fontId="0" fillId="4" borderId="0" xfId="0" applyFill="1"/>
    <xf numFmtId="0" fontId="13" fillId="4" borderId="25" xfId="0" applyFont="1" applyFill="1" applyBorder="1" applyAlignment="1">
      <alignment horizontal="center" vertical="center" wrapText="1"/>
    </xf>
    <xf numFmtId="0" fontId="7" fillId="5" borderId="26" xfId="0" applyFont="1" applyFill="1" applyBorder="1" applyAlignment="1">
      <alignment horizontal="center" vertical="center" wrapText="1"/>
    </xf>
    <xf numFmtId="9" fontId="10" fillId="3" borderId="26" xfId="0" applyNumberFormat="1" applyFont="1" applyFill="1" applyBorder="1" applyAlignment="1">
      <alignment horizontal="center" vertical="center" wrapText="1"/>
    </xf>
    <xf numFmtId="0" fontId="9" fillId="0" borderId="0" xfId="0" applyFont="1" applyAlignment="1">
      <alignment vertical="center" wrapText="1"/>
    </xf>
    <xf numFmtId="0" fontId="7" fillId="0" borderId="0" xfId="0" applyFont="1" applyAlignment="1">
      <alignment horizontal="right" vertical="center" wrapText="1"/>
    </xf>
    <xf numFmtId="0" fontId="7" fillId="0" borderId="0" xfId="0" applyFont="1" applyAlignment="1">
      <alignment vertical="center" wrapText="1"/>
    </xf>
    <xf numFmtId="0" fontId="3" fillId="0" borderId="27" xfId="0" applyFont="1" applyBorder="1"/>
    <xf numFmtId="0" fontId="3" fillId="0" borderId="28" xfId="0" applyFont="1" applyBorder="1"/>
    <xf numFmtId="0" fontId="3" fillId="0" borderId="29" xfId="0" applyFont="1" applyBorder="1"/>
    <xf numFmtId="165" fontId="3" fillId="0" borderId="0" xfId="0" applyNumberFormat="1" applyFont="1"/>
    <xf numFmtId="0" fontId="7" fillId="5" borderId="0" xfId="0" applyFont="1" applyFill="1" applyAlignment="1">
      <alignment horizontal="center" vertical="center" wrapText="1"/>
    </xf>
    <xf numFmtId="0" fontId="10" fillId="0" borderId="0" xfId="0" applyFont="1"/>
    <xf numFmtId="9" fontId="10" fillId="3" borderId="0" xfId="0" applyNumberFormat="1" applyFont="1" applyFill="1" applyAlignment="1">
      <alignment horizontal="center" vertical="center" wrapText="1"/>
    </xf>
    <xf numFmtId="0" fontId="12" fillId="8" borderId="17" xfId="0" applyFont="1" applyFill="1" applyBorder="1" applyAlignment="1">
      <alignment horizontal="center" vertical="center" wrapText="1"/>
    </xf>
    <xf numFmtId="0" fontId="12" fillId="8" borderId="18" xfId="0" applyFont="1" applyFill="1" applyBorder="1" applyAlignment="1">
      <alignment horizontal="center" vertical="center" wrapText="1"/>
    </xf>
    <xf numFmtId="0" fontId="10" fillId="4" borderId="5" xfId="0" applyFont="1" applyFill="1" applyBorder="1" applyAlignment="1">
      <alignment horizontal="justify" vertical="justify" wrapText="1"/>
    </xf>
    <xf numFmtId="0" fontId="10" fillId="0" borderId="5" xfId="0" applyFont="1" applyBorder="1" applyAlignment="1">
      <alignment horizontal="center" vertical="center" wrapText="1"/>
    </xf>
    <xf numFmtId="0" fontId="9" fillId="0" borderId="5" xfId="0" applyFont="1" applyBorder="1" applyAlignment="1">
      <alignment vertical="center" wrapText="1"/>
    </xf>
    <xf numFmtId="0" fontId="9" fillId="0" borderId="5" xfId="0" applyFont="1" applyBorder="1" applyAlignment="1">
      <alignment horizontal="center" vertical="center" wrapText="1"/>
    </xf>
    <xf numFmtId="9" fontId="9" fillId="0" borderId="5" xfId="1" applyFont="1" applyFill="1" applyBorder="1" applyAlignment="1">
      <alignment horizontal="center" vertical="center" wrapText="1"/>
    </xf>
    <xf numFmtId="0" fontId="15" fillId="0" borderId="5" xfId="2" applyFont="1" applyBorder="1" applyAlignment="1">
      <alignment horizontal="left" vertical="center" wrapText="1"/>
    </xf>
    <xf numFmtId="0" fontId="8" fillId="0" borderId="0" xfId="0" applyFont="1" applyAlignment="1">
      <alignment horizontal="centerContinuous" vertical="center"/>
    </xf>
    <xf numFmtId="0" fontId="0" fillId="0" borderId="0" xfId="0" applyAlignment="1">
      <alignment horizontal="centerContinuous"/>
    </xf>
    <xf numFmtId="164" fontId="13" fillId="4" borderId="0" xfId="0" applyNumberFormat="1" applyFont="1" applyFill="1" applyAlignment="1">
      <alignment horizontal="right" vertical="center" wrapText="1"/>
    </xf>
    <xf numFmtId="164" fontId="9" fillId="4" borderId="0" xfId="0" applyNumberFormat="1" applyFont="1" applyFill="1" applyAlignment="1">
      <alignment horizontal="right" vertical="center" wrapText="1"/>
    </xf>
    <xf numFmtId="0" fontId="8" fillId="0" borderId="0" xfId="0" applyFont="1" applyAlignment="1">
      <alignment horizontal="center" vertical="center"/>
    </xf>
    <xf numFmtId="164" fontId="12" fillId="4" borderId="0" xfId="0" applyNumberFormat="1" applyFont="1" applyFill="1" applyAlignment="1">
      <alignment horizontal="right" vertical="center" wrapText="1"/>
    </xf>
    <xf numFmtId="166" fontId="9" fillId="4" borderId="5" xfId="0" applyNumberFormat="1" applyFont="1" applyFill="1" applyBorder="1" applyAlignment="1">
      <alignment horizontal="right" vertical="center" wrapText="1"/>
    </xf>
    <xf numFmtId="166" fontId="13" fillId="4" borderId="25" xfId="0" applyNumberFormat="1" applyFont="1" applyFill="1" applyBorder="1" applyAlignment="1">
      <alignment horizontal="right" vertical="center" wrapText="1"/>
    </xf>
    <xf numFmtId="166" fontId="13" fillId="4" borderId="5" xfId="0" applyNumberFormat="1" applyFont="1" applyFill="1" applyBorder="1" applyAlignment="1">
      <alignment horizontal="right" vertical="center" wrapText="1"/>
    </xf>
    <xf numFmtId="2" fontId="3" fillId="4" borderId="0" xfId="0" applyNumberFormat="1" applyFont="1" applyFill="1"/>
    <xf numFmtId="2" fontId="3" fillId="0" borderId="0" xfId="0" applyNumberFormat="1" applyFont="1"/>
    <xf numFmtId="2" fontId="9" fillId="4" borderId="0" xfId="0" applyNumberFormat="1" applyFont="1" applyFill="1" applyAlignment="1">
      <alignment horizontal="right" vertical="center" wrapText="1"/>
    </xf>
    <xf numFmtId="2" fontId="13" fillId="4" borderId="0" xfId="0" applyNumberFormat="1" applyFont="1" applyFill="1" applyAlignment="1">
      <alignment horizontal="right" vertical="center" wrapText="1"/>
    </xf>
    <xf numFmtId="166" fontId="3" fillId="4" borderId="0" xfId="0" applyNumberFormat="1" applyFont="1" applyFill="1"/>
    <xf numFmtId="9" fontId="16" fillId="0" borderId="5" xfId="1" applyFont="1" applyBorder="1" applyAlignment="1">
      <alignment horizontal="center"/>
    </xf>
    <xf numFmtId="0" fontId="7" fillId="5" borderId="20" xfId="0" applyFont="1" applyFill="1" applyBorder="1" applyAlignment="1">
      <alignment vertical="center" wrapText="1"/>
    </xf>
    <xf numFmtId="0" fontId="5" fillId="4" borderId="21" xfId="0" applyFont="1" applyFill="1" applyBorder="1"/>
    <xf numFmtId="0" fontId="5" fillId="4" borderId="22" xfId="0" applyFont="1" applyFill="1" applyBorder="1"/>
    <xf numFmtId="0" fontId="0" fillId="0" borderId="38" xfId="0" applyBorder="1"/>
    <xf numFmtId="0" fontId="0" fillId="0" borderId="0" xfId="0"/>
    <xf numFmtId="0" fontId="0" fillId="0" borderId="39" xfId="0" applyBorder="1"/>
    <xf numFmtId="0" fontId="0" fillId="0" borderId="9" xfId="0" applyBorder="1"/>
    <xf numFmtId="0" fontId="0" fillId="0" borderId="10" xfId="0" applyBorder="1"/>
    <xf numFmtId="0" fontId="0" fillId="0" borderId="11" xfId="0" applyBorder="1"/>
    <xf numFmtId="0" fontId="7" fillId="8" borderId="13" xfId="0" applyFont="1" applyFill="1" applyBorder="1" applyAlignment="1">
      <alignment horizontal="center" vertical="center"/>
    </xf>
    <xf numFmtId="0" fontId="5" fillId="9" borderId="14" xfId="0" applyFont="1" applyFill="1" applyBorder="1"/>
    <xf numFmtId="0" fontId="5" fillId="9" borderId="15" xfId="0" applyFont="1" applyFill="1" applyBorder="1"/>
    <xf numFmtId="0" fontId="4" fillId="0" borderId="5" xfId="0" applyFont="1" applyBorder="1" applyAlignment="1">
      <alignment horizontal="center" vertical="center" wrapText="1"/>
    </xf>
    <xf numFmtId="0" fontId="5" fillId="0" borderId="5" xfId="0" applyFont="1" applyBorder="1" applyAlignment="1">
      <alignment vertical="center"/>
    </xf>
    <xf numFmtId="0" fontId="8" fillId="9" borderId="5" xfId="0" applyFont="1" applyFill="1" applyBorder="1" applyAlignment="1">
      <alignment horizontal="center" vertical="center"/>
    </xf>
    <xf numFmtId="0" fontId="10" fillId="3" borderId="9" xfId="0" applyFont="1" applyFill="1" applyBorder="1" applyAlignment="1">
      <alignment vertical="center" wrapText="1"/>
    </xf>
    <xf numFmtId="0" fontId="5" fillId="4" borderId="10" xfId="0" applyFont="1" applyFill="1" applyBorder="1"/>
    <xf numFmtId="0" fontId="5" fillId="4" borderId="11" xfId="0" applyFont="1" applyFill="1" applyBorder="1"/>
    <xf numFmtId="0" fontId="10" fillId="3" borderId="13" xfId="0" applyFont="1" applyFill="1" applyBorder="1" applyAlignment="1">
      <alignment vertical="center" wrapText="1"/>
    </xf>
    <xf numFmtId="0" fontId="5" fillId="4" borderId="14" xfId="0" applyFont="1" applyFill="1" applyBorder="1"/>
    <xf numFmtId="0" fontId="5" fillId="4" borderId="15" xfId="0" applyFont="1" applyFill="1" applyBorder="1"/>
    <xf numFmtId="0" fontId="10" fillId="5" borderId="13" xfId="0" applyFont="1" applyFill="1" applyBorder="1" applyAlignment="1">
      <alignment horizontal="center" vertical="center" wrapText="1"/>
    </xf>
    <xf numFmtId="0" fontId="7" fillId="8" borderId="20" xfId="0" applyFont="1" applyFill="1" applyBorder="1" applyAlignment="1">
      <alignment vertical="center" wrapText="1"/>
    </xf>
    <xf numFmtId="0" fontId="5" fillId="9" borderId="21" xfId="0" applyFont="1" applyFill="1" applyBorder="1"/>
    <xf numFmtId="0" fontId="5" fillId="9" borderId="22" xfId="0" applyFont="1" applyFill="1" applyBorder="1"/>
    <xf numFmtId="0" fontId="7" fillId="2" borderId="17" xfId="0" applyFont="1" applyFill="1" applyBorder="1" applyAlignment="1">
      <alignment horizontal="center" vertical="center" wrapText="1"/>
    </xf>
    <xf numFmtId="0" fontId="5" fillId="0" borderId="18" xfId="0" applyFont="1" applyBorder="1"/>
    <xf numFmtId="0" fontId="7" fillId="0" borderId="13" xfId="0" applyFont="1" applyBorder="1" applyAlignment="1">
      <alignment horizontal="center" vertical="center" wrapText="1"/>
    </xf>
    <xf numFmtId="0" fontId="5" fillId="0" borderId="15" xfId="0" applyFont="1" applyBorder="1"/>
    <xf numFmtId="0" fontId="7" fillId="5" borderId="13" xfId="0" applyFont="1" applyFill="1" applyBorder="1" applyAlignment="1">
      <alignment horizontal="center" vertical="center" wrapText="1"/>
    </xf>
    <xf numFmtId="0" fontId="7" fillId="5" borderId="13" xfId="0" applyFont="1" applyFill="1" applyBorder="1" applyAlignment="1">
      <alignment vertical="center" wrapText="1"/>
    </xf>
    <xf numFmtId="0" fontId="7" fillId="5" borderId="14" xfId="0" applyFont="1" applyFill="1" applyBorder="1" applyAlignment="1">
      <alignment horizontal="center" vertical="center" wrapText="1"/>
    </xf>
    <xf numFmtId="0" fontId="7" fillId="5" borderId="15" xfId="0" applyFont="1" applyFill="1" applyBorder="1" applyAlignment="1">
      <alignment horizontal="center" vertical="center" wrapText="1"/>
    </xf>
    <xf numFmtId="0" fontId="7" fillId="7" borderId="30"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7" fillId="7" borderId="32" xfId="0" applyFont="1" applyFill="1" applyBorder="1" applyAlignment="1">
      <alignment horizontal="center" vertical="center" wrapText="1"/>
    </xf>
    <xf numFmtId="0" fontId="7" fillId="7" borderId="33" xfId="0" applyFont="1" applyFill="1" applyBorder="1" applyAlignment="1">
      <alignment horizontal="center" vertical="center" wrapText="1"/>
    </xf>
    <xf numFmtId="0" fontId="7" fillId="7" borderId="0" xfId="0" applyFont="1" applyFill="1" applyAlignment="1">
      <alignment horizontal="center" vertical="center" wrapText="1"/>
    </xf>
    <xf numFmtId="0" fontId="7" fillId="7" borderId="34" xfId="0" applyFont="1" applyFill="1" applyBorder="1" applyAlignment="1">
      <alignment horizontal="center" vertical="center" wrapText="1"/>
    </xf>
    <xf numFmtId="0" fontId="7" fillId="7" borderId="35" xfId="0" applyFont="1" applyFill="1" applyBorder="1" applyAlignment="1">
      <alignment horizontal="center" vertical="center" wrapText="1"/>
    </xf>
    <xf numFmtId="0" fontId="7" fillId="7" borderId="36"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5" fillId="0" borderId="40" xfId="0" applyFont="1" applyBorder="1"/>
    <xf numFmtId="0" fontId="9" fillId="2" borderId="13" xfId="0" applyFont="1" applyFill="1" applyBorder="1" applyAlignment="1">
      <alignment vertical="center" wrapText="1"/>
    </xf>
    <xf numFmtId="0" fontId="5" fillId="0" borderId="14" xfId="0" applyFont="1" applyBorder="1"/>
    <xf numFmtId="0" fontId="13" fillId="4" borderId="23" xfId="0" applyFont="1" applyFill="1" applyBorder="1" applyAlignment="1">
      <alignment horizontal="center" vertical="center" wrapText="1"/>
    </xf>
    <xf numFmtId="0" fontId="13" fillId="4" borderId="24" xfId="0" applyFont="1" applyFill="1" applyBorder="1" applyAlignment="1">
      <alignment horizontal="center" vertical="center" wrapText="1"/>
    </xf>
    <xf numFmtId="0" fontId="13" fillId="4" borderId="25" xfId="0" applyFont="1" applyFill="1" applyBorder="1" applyAlignment="1">
      <alignment horizontal="center" vertical="center" wrapText="1"/>
    </xf>
    <xf numFmtId="0" fontId="7" fillId="8" borderId="9" xfId="0" applyFont="1" applyFill="1" applyBorder="1" applyAlignment="1">
      <alignment vertical="center" wrapText="1"/>
    </xf>
    <xf numFmtId="0" fontId="5" fillId="9" borderId="10" xfId="0" applyFont="1" applyFill="1" applyBorder="1"/>
    <xf numFmtId="0" fontId="5" fillId="9" borderId="0" xfId="0" applyFont="1" applyFill="1"/>
    <xf numFmtId="0" fontId="5" fillId="9" borderId="11" xfId="0" applyFont="1" applyFill="1" applyBorder="1"/>
    <xf numFmtId="0" fontId="13" fillId="9" borderId="23" xfId="0" applyFont="1" applyFill="1" applyBorder="1" applyAlignment="1">
      <alignment horizontal="center" vertical="center" wrapText="1"/>
    </xf>
    <xf numFmtId="0" fontId="13" fillId="9" borderId="24" xfId="0" applyFont="1" applyFill="1" applyBorder="1" applyAlignment="1">
      <alignment horizontal="center" vertical="center" wrapText="1"/>
    </xf>
    <xf numFmtId="0" fontId="13" fillId="9" borderId="25" xfId="0" applyFont="1" applyFill="1" applyBorder="1" applyAlignment="1">
      <alignment horizontal="center" vertical="center" wrapText="1"/>
    </xf>
    <xf numFmtId="0" fontId="9" fillId="6" borderId="9" xfId="0" applyFont="1" applyFill="1" applyBorder="1" applyAlignment="1">
      <alignment horizontal="center" vertical="center" wrapText="1"/>
    </xf>
    <xf numFmtId="0" fontId="9" fillId="6" borderId="10" xfId="0" applyFont="1" applyFill="1" applyBorder="1" applyAlignment="1">
      <alignment horizontal="center" vertical="center" wrapText="1"/>
    </xf>
    <xf numFmtId="0" fontId="9" fillId="6" borderId="11" xfId="0" applyFont="1" applyFill="1" applyBorder="1" applyAlignment="1">
      <alignment horizontal="center" vertical="center" wrapText="1"/>
    </xf>
    <xf numFmtId="0" fontId="7" fillId="2" borderId="0" xfId="0" applyFont="1" applyFill="1" applyAlignment="1">
      <alignment horizontal="center" vertical="center" wrapText="1"/>
    </xf>
    <xf numFmtId="0" fontId="5" fillId="0" borderId="0" xfId="0" applyFont="1"/>
    <xf numFmtId="0" fontId="8" fillId="0" borderId="0" xfId="0" applyFont="1" applyAlignment="1">
      <alignment horizontal="center" vertical="center" wrapText="1"/>
    </xf>
    <xf numFmtId="0" fontId="2" fillId="0" borderId="0" xfId="0" applyFont="1" applyAlignment="1">
      <alignment horizontal="center" vertical="center" wrapText="1"/>
    </xf>
  </cellXfs>
  <cellStyles count="3">
    <cellStyle name="Normal" xfId="0" builtinId="0"/>
    <cellStyle name="Normal 2 10" xfId="2" xr:uid="{5F41C7FD-B34E-440A-BE50-F851803CA446}"/>
    <cellStyle name="Porcentaje" xfId="1" builtinId="5"/>
  </cellStyles>
  <dxfs count="0"/>
  <tableStyles count="1" defaultTableStyle="TableStyleMedium2" defaultPivotStyle="PivotStyleLight16">
    <tableStyle name="Invisible" pivot="0" table="0" count="0" xr9:uid="{48F5F39F-73A6-41B6-8BD8-B4B19FAF5B56}"/>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3F2EDD-7557-49AD-B890-6303329531D0}">
  <dimension ref="A1:AB998"/>
  <sheetViews>
    <sheetView showGridLines="0" tabSelected="1" topLeftCell="A7" zoomScale="69" zoomScaleNormal="69" workbookViewId="0">
      <selection activeCell="Q9" sqref="Q9:Q10"/>
    </sheetView>
  </sheetViews>
  <sheetFormatPr baseColWidth="10" defaultColWidth="12.69921875" defaultRowHeight="15" customHeight="1"/>
  <cols>
    <col min="1" max="1" width="11.296875" customWidth="1"/>
    <col min="2" max="2" width="3.796875" customWidth="1"/>
    <col min="3" max="3" width="6.19921875" customWidth="1"/>
    <col min="4" max="4" width="7.69921875" customWidth="1"/>
    <col min="5" max="5" width="9.796875" customWidth="1"/>
    <col min="6" max="6" width="13.19921875" customWidth="1"/>
    <col min="7" max="7" width="39.69921875" customWidth="1"/>
    <col min="8" max="8" width="7.796875" customWidth="1"/>
    <col min="9" max="9" width="12.296875" customWidth="1"/>
    <col min="10" max="10" width="10.296875" customWidth="1"/>
    <col min="11" max="11" width="5.296875" customWidth="1"/>
    <col min="12" max="12" width="21.69921875" customWidth="1"/>
    <col min="13" max="13" width="15.796875" customWidth="1"/>
    <col min="14" max="14" width="18" customWidth="1"/>
    <col min="15" max="15" width="3.796875" customWidth="1"/>
    <col min="16" max="16" width="11.296875" customWidth="1"/>
    <col min="17" max="17" width="19" customWidth="1"/>
    <col min="18" max="18" width="19.796875" customWidth="1"/>
    <col min="19" max="19" width="18" customWidth="1"/>
    <col min="20" max="20" width="1.796875" customWidth="1"/>
    <col min="21" max="21" width="17.296875" customWidth="1"/>
    <col min="22" max="22" width="15.296875" customWidth="1"/>
    <col min="23" max="23" width="16.19921875" customWidth="1"/>
    <col min="24" max="24" width="14.796875" customWidth="1"/>
    <col min="25" max="25" width="15.296875" customWidth="1"/>
    <col min="26" max="26" width="10.69921875" customWidth="1"/>
    <col min="27" max="27" width="14.19921875" customWidth="1"/>
    <col min="28" max="28" width="17" customWidth="1"/>
  </cols>
  <sheetData>
    <row r="1" spans="1:28" ht="14.25" customHeight="1" thickTop="1">
      <c r="A1" s="1"/>
      <c r="B1" s="2"/>
      <c r="C1" s="3"/>
      <c r="D1" s="3"/>
      <c r="E1" s="3"/>
      <c r="F1" s="3"/>
      <c r="G1" s="3"/>
      <c r="H1" s="3"/>
      <c r="I1" s="3"/>
      <c r="J1" s="3"/>
      <c r="K1" s="3"/>
      <c r="L1" s="3"/>
      <c r="M1" s="3"/>
      <c r="N1" s="3"/>
      <c r="O1" s="4"/>
      <c r="P1" s="1"/>
      <c r="Q1" s="3"/>
      <c r="R1" s="3"/>
      <c r="S1" s="3"/>
      <c r="T1" s="1"/>
      <c r="U1" s="1"/>
      <c r="V1" s="1"/>
      <c r="W1" s="1"/>
      <c r="X1" s="1"/>
      <c r="Y1" s="1"/>
      <c r="Z1" s="1"/>
      <c r="AA1" s="1"/>
    </row>
    <row r="2" spans="1:28" ht="30" customHeight="1">
      <c r="A2" s="1"/>
      <c r="B2" s="5"/>
      <c r="C2" s="75" t="s">
        <v>57</v>
      </c>
      <c r="D2" s="76"/>
      <c r="E2" s="76"/>
      <c r="F2" s="76"/>
      <c r="G2" s="1"/>
      <c r="H2" s="1"/>
      <c r="I2" s="1"/>
      <c r="J2" s="1"/>
      <c r="K2" s="1"/>
      <c r="L2" s="1"/>
      <c r="M2" s="1"/>
      <c r="N2" s="1"/>
      <c r="O2" s="6"/>
      <c r="P2" s="1"/>
      <c r="Q2" s="1"/>
      <c r="R2" s="1"/>
      <c r="S2" s="1"/>
      <c r="T2" s="1"/>
      <c r="U2" s="1"/>
      <c r="V2" s="1"/>
      <c r="W2" s="1"/>
      <c r="X2" s="1"/>
      <c r="Y2" s="1"/>
      <c r="Z2" s="1"/>
      <c r="AA2" s="1"/>
    </row>
    <row r="3" spans="1:28" ht="26.55" customHeight="1">
      <c r="A3" s="1"/>
      <c r="B3" s="5"/>
      <c r="C3" s="7" t="s">
        <v>0</v>
      </c>
      <c r="D3" s="8" t="s">
        <v>1</v>
      </c>
      <c r="E3" s="9" t="s">
        <v>2</v>
      </c>
      <c r="F3" s="8">
        <v>1</v>
      </c>
      <c r="G3" s="1"/>
      <c r="H3" s="1"/>
      <c r="I3" s="1"/>
      <c r="J3" s="1"/>
      <c r="K3" s="1"/>
      <c r="L3" s="1"/>
      <c r="M3" s="1"/>
      <c r="N3" s="1"/>
      <c r="O3" s="6"/>
      <c r="P3" s="1"/>
      <c r="Q3" s="1"/>
      <c r="R3" s="1"/>
      <c r="S3" s="1"/>
      <c r="T3" s="1"/>
      <c r="U3" s="1"/>
      <c r="V3" s="1"/>
      <c r="W3" s="1"/>
      <c r="X3" s="1"/>
      <c r="Y3" s="1"/>
      <c r="Z3" s="1"/>
      <c r="AA3" s="1"/>
    </row>
    <row r="4" spans="1:28" ht="25.2" customHeight="1" thickBot="1">
      <c r="A4" s="1"/>
      <c r="B4" s="10"/>
      <c r="C4" s="77" t="s">
        <v>3</v>
      </c>
      <c r="D4" s="77"/>
      <c r="E4" s="77"/>
      <c r="F4" s="77"/>
      <c r="G4" s="77"/>
      <c r="H4" s="77"/>
      <c r="I4" s="77"/>
      <c r="J4" s="77"/>
      <c r="K4" s="77"/>
      <c r="L4" s="77"/>
      <c r="M4" s="77"/>
      <c r="N4" s="77"/>
      <c r="O4" s="6"/>
      <c r="P4" s="1"/>
      <c r="Q4" s="1"/>
      <c r="R4" s="1"/>
      <c r="S4" s="1"/>
      <c r="T4" s="1"/>
      <c r="U4" s="1"/>
      <c r="V4" s="1"/>
      <c r="W4" s="1"/>
      <c r="X4" s="1"/>
      <c r="Y4" s="1"/>
      <c r="Z4" s="1"/>
      <c r="AA4" s="1"/>
    </row>
    <row r="5" spans="1:28" ht="50.55" customHeight="1" thickBot="1">
      <c r="A5" s="1"/>
      <c r="B5" s="11"/>
      <c r="C5" s="78" t="s">
        <v>56</v>
      </c>
      <c r="D5" s="79"/>
      <c r="E5" s="79"/>
      <c r="F5" s="79"/>
      <c r="G5" s="79"/>
      <c r="H5" s="79"/>
      <c r="I5" s="79"/>
      <c r="J5" s="79"/>
      <c r="K5" s="79"/>
      <c r="L5" s="79"/>
      <c r="M5" s="79"/>
      <c r="N5" s="80"/>
      <c r="O5" s="12"/>
      <c r="P5" s="1"/>
      <c r="Q5" s="1"/>
      <c r="R5" s="1"/>
      <c r="S5" s="1"/>
      <c r="T5" s="1"/>
      <c r="U5" s="1"/>
      <c r="V5" s="1"/>
      <c r="W5" s="1"/>
      <c r="X5" s="1"/>
      <c r="Y5" s="1"/>
      <c r="Z5" s="1"/>
      <c r="AA5" s="1"/>
    </row>
    <row r="6" spans="1:28" ht="54" customHeight="1" thickBot="1">
      <c r="A6" s="1"/>
      <c r="B6" s="11"/>
      <c r="C6" s="81" t="s">
        <v>32</v>
      </c>
      <c r="D6" s="82"/>
      <c r="E6" s="82"/>
      <c r="F6" s="82"/>
      <c r="G6" s="82"/>
      <c r="H6" s="82"/>
      <c r="I6" s="82"/>
      <c r="J6" s="82"/>
      <c r="K6" s="82"/>
      <c r="L6" s="82"/>
      <c r="M6" s="82"/>
      <c r="N6" s="83"/>
      <c r="O6" s="12"/>
      <c r="P6" s="1"/>
      <c r="Q6" s="1"/>
      <c r="R6" s="1"/>
      <c r="S6" s="1"/>
      <c r="T6" s="1"/>
      <c r="U6" s="1"/>
      <c r="V6" s="1"/>
      <c r="W6" s="1"/>
      <c r="X6" s="1"/>
      <c r="Y6" s="1"/>
      <c r="Z6" s="1"/>
      <c r="AA6" s="1"/>
    </row>
    <row r="7" spans="1:28" ht="34.200000000000003" customHeight="1" thickBot="1">
      <c r="A7" s="1"/>
      <c r="B7" s="13"/>
      <c r="C7" s="84" t="s">
        <v>4</v>
      </c>
      <c r="D7" s="82"/>
      <c r="E7" s="82"/>
      <c r="F7" s="82"/>
      <c r="G7" s="82"/>
      <c r="H7" s="82"/>
      <c r="I7" s="82"/>
      <c r="J7" s="82"/>
      <c r="K7" s="82"/>
      <c r="L7" s="82"/>
      <c r="M7" s="82"/>
      <c r="N7" s="83"/>
      <c r="O7" s="14"/>
      <c r="P7" s="1"/>
      <c r="Q7" s="123"/>
      <c r="R7" s="124"/>
      <c r="S7" s="124"/>
      <c r="T7" s="1"/>
      <c r="U7" s="123"/>
      <c r="V7" s="124"/>
      <c r="W7" s="124"/>
      <c r="X7" s="1"/>
      <c r="Y7" s="1"/>
      <c r="Z7" s="1"/>
      <c r="AA7" s="48"/>
      <c r="AB7" s="49"/>
    </row>
    <row r="8" spans="1:28" ht="21.45" customHeight="1" thickBot="1">
      <c r="A8" s="1"/>
      <c r="B8" s="15"/>
      <c r="C8" s="72" t="s">
        <v>41</v>
      </c>
      <c r="D8" s="73"/>
      <c r="E8" s="73"/>
      <c r="F8" s="73"/>
      <c r="G8" s="73"/>
      <c r="H8" s="73"/>
      <c r="I8" s="73"/>
      <c r="J8" s="73"/>
      <c r="K8" s="73"/>
      <c r="L8" s="73"/>
      <c r="M8" s="73"/>
      <c r="N8" s="74"/>
      <c r="O8" s="14"/>
      <c r="P8" s="1"/>
      <c r="Q8" s="1"/>
      <c r="R8" s="1"/>
      <c r="S8" s="1"/>
      <c r="T8" s="1"/>
      <c r="U8" s="1"/>
      <c r="V8" s="1"/>
      <c r="W8" s="1"/>
      <c r="X8" s="1"/>
      <c r="Y8" s="1"/>
      <c r="Z8" s="1"/>
      <c r="AA8" s="52"/>
    </row>
    <row r="9" spans="1:28" ht="22.8" customHeight="1" thickBot="1">
      <c r="A9" s="1"/>
      <c r="B9" s="15"/>
      <c r="C9" s="88" t="s">
        <v>5</v>
      </c>
      <c r="D9" s="88" t="s">
        <v>6</v>
      </c>
      <c r="E9" s="90" t="s">
        <v>7</v>
      </c>
      <c r="F9" s="91"/>
      <c r="G9" s="88" t="s">
        <v>8</v>
      </c>
      <c r="H9" s="88" t="s">
        <v>9</v>
      </c>
      <c r="I9" s="88" t="s">
        <v>10</v>
      </c>
      <c r="J9" s="88" t="s">
        <v>11</v>
      </c>
      <c r="K9" s="88" t="s">
        <v>12</v>
      </c>
      <c r="L9" s="88" t="s">
        <v>13</v>
      </c>
      <c r="M9" s="88" t="s">
        <v>34</v>
      </c>
      <c r="N9" s="88" t="s">
        <v>14</v>
      </c>
      <c r="O9" s="14"/>
      <c r="P9" s="1"/>
      <c r="Q9" s="88" t="s">
        <v>49</v>
      </c>
      <c r="R9" s="88" t="s">
        <v>50</v>
      </c>
      <c r="S9" s="88" t="s">
        <v>51</v>
      </c>
      <c r="T9" s="1"/>
      <c r="U9" s="88" t="s">
        <v>52</v>
      </c>
      <c r="V9" s="88" t="s">
        <v>53</v>
      </c>
      <c r="W9" s="88" t="s">
        <v>54</v>
      </c>
      <c r="X9" s="88" t="s">
        <v>42</v>
      </c>
      <c r="Y9" s="88" t="s">
        <v>48</v>
      </c>
      <c r="Z9" s="1"/>
    </row>
    <row r="10" spans="1:28" ht="64.2" customHeight="1" thickBot="1">
      <c r="A10" s="1"/>
      <c r="B10" s="15"/>
      <c r="C10" s="89"/>
      <c r="D10" s="89"/>
      <c r="E10" s="16" t="s">
        <v>15</v>
      </c>
      <c r="F10" s="16" t="s">
        <v>16</v>
      </c>
      <c r="G10" s="89"/>
      <c r="H10" s="89"/>
      <c r="I10" s="89"/>
      <c r="J10" s="89"/>
      <c r="K10" s="89"/>
      <c r="L10" s="89"/>
      <c r="M10" s="89"/>
      <c r="N10" s="89"/>
      <c r="O10" s="14"/>
      <c r="P10" s="1"/>
      <c r="Q10" s="89"/>
      <c r="R10" s="89"/>
      <c r="S10" s="89"/>
      <c r="T10" s="1"/>
      <c r="U10" s="105"/>
      <c r="V10" s="105"/>
      <c r="W10" s="105"/>
      <c r="X10" s="105"/>
      <c r="Y10" s="89"/>
      <c r="Z10" s="1"/>
      <c r="AA10" s="52"/>
      <c r="AB10" s="121"/>
    </row>
    <row r="11" spans="1:28" ht="21.45" customHeight="1">
      <c r="A11" s="1"/>
      <c r="B11" s="17"/>
      <c r="C11" s="40">
        <v>1</v>
      </c>
      <c r="D11" s="85" t="s">
        <v>55</v>
      </c>
      <c r="E11" s="86"/>
      <c r="F11" s="86"/>
      <c r="G11" s="86"/>
      <c r="H11" s="86"/>
      <c r="I11" s="86"/>
      <c r="J11" s="86"/>
      <c r="K11" s="86"/>
      <c r="L11" s="86"/>
      <c r="M11" s="86"/>
      <c r="N11" s="87"/>
      <c r="O11" s="18"/>
      <c r="P11" s="1"/>
      <c r="Q11" s="1"/>
      <c r="R11" s="1"/>
      <c r="S11" s="1"/>
      <c r="T11" s="1"/>
      <c r="U11" s="62">
        <v>0.08</v>
      </c>
      <c r="V11" s="62">
        <v>0.05</v>
      </c>
      <c r="W11" s="62">
        <v>0.1</v>
      </c>
      <c r="X11" s="62">
        <v>0.19</v>
      </c>
      <c r="Y11" s="1"/>
      <c r="Z11" s="1"/>
      <c r="AA11" s="1"/>
      <c r="AB11" s="122"/>
    </row>
    <row r="12" spans="1:28" s="26" customFormat="1" ht="91.8" customHeight="1">
      <c r="A12" s="19"/>
      <c r="B12" s="20"/>
      <c r="C12" s="21"/>
      <c r="D12" s="22">
        <v>1</v>
      </c>
      <c r="E12" s="21"/>
      <c r="F12" s="21"/>
      <c r="G12" s="42" t="s">
        <v>36</v>
      </c>
      <c r="H12" s="23" t="s">
        <v>40</v>
      </c>
      <c r="I12" s="23">
        <v>1</v>
      </c>
      <c r="J12" s="23" t="s">
        <v>18</v>
      </c>
      <c r="K12" s="24">
        <v>0.23</v>
      </c>
      <c r="L12" s="54">
        <f>Y12</f>
        <v>189949</v>
      </c>
      <c r="M12" s="54">
        <f>+S12</f>
        <v>762846</v>
      </c>
      <c r="N12" s="54">
        <f>SUM(L12:M12)</f>
        <v>952795</v>
      </c>
      <c r="O12" s="25"/>
      <c r="P12" s="19"/>
      <c r="Q12" s="54">
        <v>725691</v>
      </c>
      <c r="R12" s="54">
        <v>800000</v>
      </c>
      <c r="S12" s="54">
        <f>ROUND(AVERAGE(Q12,R12),0)</f>
        <v>762846</v>
      </c>
      <c r="T12" s="61"/>
      <c r="U12" s="54">
        <f>ROUND(S12*U$11,0)</f>
        <v>61028</v>
      </c>
      <c r="V12" s="54">
        <f>ROUND(S12*V$11,0)</f>
        <v>38142</v>
      </c>
      <c r="W12" s="54">
        <f>ROUND(S12*W$11,0)</f>
        <v>76285</v>
      </c>
      <c r="X12" s="54">
        <f>ROUND(W12*X$11,0)</f>
        <v>14494</v>
      </c>
      <c r="Y12" s="54">
        <f>ROUND(U12+V12+W12+X12,0)</f>
        <v>189949</v>
      </c>
      <c r="Z12" s="19"/>
      <c r="AA12" s="51"/>
    </row>
    <row r="13" spans="1:28" s="26" customFormat="1" ht="56.55" customHeight="1">
      <c r="A13" s="19"/>
      <c r="B13" s="20"/>
      <c r="C13" s="21"/>
      <c r="D13" s="22">
        <v>2</v>
      </c>
      <c r="E13" s="21"/>
      <c r="F13" s="21"/>
      <c r="G13" s="42" t="s">
        <v>37</v>
      </c>
      <c r="H13" s="23" t="s">
        <v>40</v>
      </c>
      <c r="I13" s="23">
        <v>1</v>
      </c>
      <c r="J13" s="23" t="s">
        <v>18</v>
      </c>
      <c r="K13" s="24">
        <v>0.23</v>
      </c>
      <c r="L13" s="54">
        <f t="shared" ref="L13:L16" si="0">Y13</f>
        <v>248024</v>
      </c>
      <c r="M13" s="54">
        <f t="shared" ref="M13:M15" si="1">+S13</f>
        <v>996078</v>
      </c>
      <c r="N13" s="54">
        <f t="shared" ref="N13:N16" si="2">SUM(L13:M13)</f>
        <v>1244102</v>
      </c>
      <c r="O13" s="25"/>
      <c r="P13" s="19"/>
      <c r="Q13" s="54">
        <v>1032156</v>
      </c>
      <c r="R13" s="54">
        <v>960000</v>
      </c>
      <c r="S13" s="54">
        <f>ROUND(AVERAGE(Q13,R13),0)</f>
        <v>996078</v>
      </c>
      <c r="T13" s="61"/>
      <c r="U13" s="54">
        <f>ROUND(S13*U$11,0)</f>
        <v>79686</v>
      </c>
      <c r="V13" s="54">
        <f t="shared" ref="V13:V16" si="3">ROUND(S13*V$11,0)</f>
        <v>49804</v>
      </c>
      <c r="W13" s="54">
        <f t="shared" ref="W13:W16" si="4">ROUND(S13*W$11,0)</f>
        <v>99608</v>
      </c>
      <c r="X13" s="54">
        <f>ROUND(W13*X$11,0)</f>
        <v>18926</v>
      </c>
      <c r="Y13" s="54">
        <f t="shared" ref="Y13:Y16" si="5">ROUND(U13+V13+W13+X13,0)</f>
        <v>248024</v>
      </c>
      <c r="Z13" s="19"/>
      <c r="AA13" s="51"/>
    </row>
    <row r="14" spans="1:28" s="26" customFormat="1" ht="117.45" customHeight="1">
      <c r="A14" s="19"/>
      <c r="B14" s="20"/>
      <c r="C14" s="21"/>
      <c r="D14" s="22">
        <v>3</v>
      </c>
      <c r="E14" s="21"/>
      <c r="F14" s="21"/>
      <c r="G14" s="42" t="s">
        <v>38</v>
      </c>
      <c r="H14" s="23" t="s">
        <v>40</v>
      </c>
      <c r="I14" s="23">
        <v>1</v>
      </c>
      <c r="J14" s="23" t="s">
        <v>18</v>
      </c>
      <c r="K14" s="24">
        <v>0.23</v>
      </c>
      <c r="L14" s="54">
        <f t="shared" si="0"/>
        <v>277904</v>
      </c>
      <c r="M14" s="54">
        <f t="shared" si="1"/>
        <v>1116080</v>
      </c>
      <c r="N14" s="54">
        <f t="shared" si="2"/>
        <v>1393984</v>
      </c>
      <c r="O14" s="25"/>
      <c r="P14" s="19"/>
      <c r="Q14" s="54">
        <v>1032159</v>
      </c>
      <c r="R14" s="54">
        <v>1200000</v>
      </c>
      <c r="S14" s="54">
        <f t="shared" ref="S14:S16" si="6">ROUND(AVERAGE(Q14,R14),0)</f>
        <v>1116080</v>
      </c>
      <c r="T14" s="61"/>
      <c r="U14" s="54">
        <f t="shared" ref="U14:U16" si="7">ROUND(S14*U$11,0)</f>
        <v>89286</v>
      </c>
      <c r="V14" s="54">
        <f t="shared" si="3"/>
        <v>55804</v>
      </c>
      <c r="W14" s="54">
        <f t="shared" si="4"/>
        <v>111608</v>
      </c>
      <c r="X14" s="54">
        <f>ROUND(W14*X$11,0)</f>
        <v>21206</v>
      </c>
      <c r="Y14" s="54">
        <f t="shared" si="5"/>
        <v>277904</v>
      </c>
      <c r="Z14" s="19"/>
      <c r="AA14" s="51"/>
    </row>
    <row r="15" spans="1:28" s="26" customFormat="1" ht="120" customHeight="1">
      <c r="A15" s="19"/>
      <c r="B15" s="20"/>
      <c r="C15" s="21"/>
      <c r="D15" s="22">
        <v>4</v>
      </c>
      <c r="E15" s="21"/>
      <c r="F15" s="21"/>
      <c r="G15" s="42" t="s">
        <v>38</v>
      </c>
      <c r="H15" s="23" t="s">
        <v>40</v>
      </c>
      <c r="I15" s="23">
        <v>1</v>
      </c>
      <c r="J15" s="23" t="s">
        <v>18</v>
      </c>
      <c r="K15" s="24">
        <v>0.23</v>
      </c>
      <c r="L15" s="54">
        <f t="shared" si="0"/>
        <v>248024</v>
      </c>
      <c r="M15" s="54">
        <f t="shared" si="1"/>
        <v>996078</v>
      </c>
      <c r="N15" s="54">
        <f t="shared" si="2"/>
        <v>1244102</v>
      </c>
      <c r="O15" s="25"/>
      <c r="P15" s="19"/>
      <c r="Q15" s="54">
        <v>1032156</v>
      </c>
      <c r="R15" s="54">
        <v>960000</v>
      </c>
      <c r="S15" s="54">
        <f t="shared" si="6"/>
        <v>996078</v>
      </c>
      <c r="T15" s="61"/>
      <c r="U15" s="54">
        <f t="shared" si="7"/>
        <v>79686</v>
      </c>
      <c r="V15" s="54">
        <f t="shared" si="3"/>
        <v>49804</v>
      </c>
      <c r="W15" s="54">
        <f t="shared" si="4"/>
        <v>99608</v>
      </c>
      <c r="X15" s="54">
        <f>ROUND(W15*X$11,0)</f>
        <v>18926</v>
      </c>
      <c r="Y15" s="54">
        <f t="shared" si="5"/>
        <v>248024</v>
      </c>
      <c r="Z15" s="19"/>
      <c r="AA15" s="51"/>
    </row>
    <row r="16" spans="1:28" s="26" customFormat="1" ht="199.2" customHeight="1">
      <c r="A16" s="19"/>
      <c r="B16" s="20"/>
      <c r="C16" s="21"/>
      <c r="D16" s="22">
        <v>5</v>
      </c>
      <c r="E16" s="21"/>
      <c r="F16" s="21"/>
      <c r="G16" s="42" t="s">
        <v>39</v>
      </c>
      <c r="H16" s="23" t="s">
        <v>40</v>
      </c>
      <c r="I16" s="23">
        <v>1</v>
      </c>
      <c r="J16" s="23" t="s">
        <v>18</v>
      </c>
      <c r="K16" s="24">
        <v>0.23</v>
      </c>
      <c r="L16" s="54">
        <f t="shared" si="0"/>
        <v>1964718</v>
      </c>
      <c r="M16" s="54">
        <f>+S16</f>
        <v>7890433</v>
      </c>
      <c r="N16" s="54">
        <f t="shared" si="2"/>
        <v>9855151</v>
      </c>
      <c r="O16" s="25"/>
      <c r="P16" s="19"/>
      <c r="Q16" s="54">
        <v>7780865</v>
      </c>
      <c r="R16" s="54">
        <v>8000000</v>
      </c>
      <c r="S16" s="54">
        <f t="shared" si="6"/>
        <v>7890433</v>
      </c>
      <c r="T16" s="61"/>
      <c r="U16" s="54">
        <f t="shared" si="7"/>
        <v>631235</v>
      </c>
      <c r="V16" s="54">
        <f t="shared" si="3"/>
        <v>394522</v>
      </c>
      <c r="W16" s="54">
        <f t="shared" si="4"/>
        <v>789043</v>
      </c>
      <c r="X16" s="54">
        <f>ROUND(W16*X$11,0)</f>
        <v>149918</v>
      </c>
      <c r="Y16" s="54">
        <f t="shared" si="5"/>
        <v>1964718</v>
      </c>
      <c r="Z16" s="19"/>
      <c r="AA16" s="51"/>
    </row>
    <row r="17" spans="1:28" s="26" customFormat="1" ht="18" customHeight="1">
      <c r="A17" s="19"/>
      <c r="B17" s="20"/>
      <c r="C17" s="108" t="s">
        <v>17</v>
      </c>
      <c r="D17" s="109"/>
      <c r="E17" s="109"/>
      <c r="F17" s="109"/>
      <c r="G17" s="109"/>
      <c r="H17" s="109"/>
      <c r="I17" s="110"/>
      <c r="J17" s="27"/>
      <c r="K17" s="27"/>
      <c r="L17" s="56">
        <f>ROUND(SUM(L12:L16),0)</f>
        <v>2928619</v>
      </c>
      <c r="M17" s="56">
        <f>ROUND(SUM(M12:M16),0)</f>
        <v>11761515</v>
      </c>
      <c r="N17" s="56">
        <f>ROUND(SUM(N12:N16),0)</f>
        <v>14690134</v>
      </c>
      <c r="O17" s="25"/>
      <c r="P17" s="19"/>
      <c r="Q17" s="56">
        <f>SUM(Q12:Q16)</f>
        <v>11603027</v>
      </c>
      <c r="R17" s="55">
        <f>SUM(R12:R16)</f>
        <v>11920000</v>
      </c>
      <c r="S17" s="56">
        <f>SUM(S12:S16)</f>
        <v>11761515</v>
      </c>
      <c r="T17" s="61"/>
      <c r="U17" s="56">
        <f>SUM(U12:U16)</f>
        <v>940921</v>
      </c>
      <c r="V17" s="55">
        <f>SUM(V12:V16)</f>
        <v>588076</v>
      </c>
      <c r="W17" s="56">
        <f>SUM(W12:W16)</f>
        <v>1176152</v>
      </c>
      <c r="X17" s="56">
        <f t="shared" ref="X17:Y17" si="8">SUM(X12:X16)</f>
        <v>223470</v>
      </c>
      <c r="Y17" s="56">
        <f t="shared" si="8"/>
        <v>2928619</v>
      </c>
      <c r="Z17" s="19"/>
      <c r="AA17" s="53"/>
      <c r="AB17" s="53"/>
    </row>
    <row r="18" spans="1:28" ht="14.25" customHeight="1" thickBot="1">
      <c r="A18" s="1"/>
      <c r="B18" s="17"/>
      <c r="C18" s="41">
        <v>2</v>
      </c>
      <c r="D18" s="111" t="s">
        <v>33</v>
      </c>
      <c r="E18" s="112"/>
      <c r="F18" s="113"/>
      <c r="G18" s="113"/>
      <c r="H18" s="112"/>
      <c r="I18" s="112"/>
      <c r="J18" s="112"/>
      <c r="K18" s="112"/>
      <c r="L18" s="112"/>
      <c r="M18" s="112"/>
      <c r="N18" s="114"/>
      <c r="O18" s="18"/>
      <c r="P18" s="1"/>
      <c r="Q18" s="58"/>
      <c r="R18" s="58"/>
      <c r="S18" s="58"/>
      <c r="T18" s="58"/>
      <c r="U18" s="58"/>
      <c r="V18" s="58"/>
      <c r="W18" s="58"/>
      <c r="X18" s="58"/>
      <c r="Y18" s="58"/>
      <c r="Z18" s="1"/>
      <c r="AA18" s="1"/>
    </row>
    <row r="19" spans="1:28" s="26" customFormat="1" ht="75.45" customHeight="1">
      <c r="A19" s="19"/>
      <c r="B19" s="20"/>
      <c r="C19" s="21"/>
      <c r="D19" s="22">
        <v>6</v>
      </c>
      <c r="E19" s="21"/>
      <c r="F19" s="21"/>
      <c r="G19" s="47" t="s">
        <v>43</v>
      </c>
      <c r="H19" s="23" t="s">
        <v>40</v>
      </c>
      <c r="I19" s="23">
        <v>1</v>
      </c>
      <c r="J19" s="23" t="s">
        <v>18</v>
      </c>
      <c r="K19" s="24">
        <v>0.19</v>
      </c>
      <c r="L19" s="54">
        <f>S19</f>
        <v>1354569</v>
      </c>
      <c r="M19" s="54">
        <f>ROUND(L19*19%,0)</f>
        <v>257368</v>
      </c>
      <c r="N19" s="54">
        <f>ROUND(SUM(L19:M19),0)</f>
        <v>1611937</v>
      </c>
      <c r="O19" s="25"/>
      <c r="P19" s="19"/>
      <c r="Q19" s="54">
        <v>1429138</v>
      </c>
      <c r="R19" s="54">
        <v>1280000</v>
      </c>
      <c r="S19" s="54">
        <f>ROUND(AVERAGE(Q19,R19),0)</f>
        <v>1354569</v>
      </c>
      <c r="T19" s="57"/>
      <c r="U19" s="59"/>
      <c r="V19" s="59"/>
      <c r="W19" s="59"/>
      <c r="X19" s="57"/>
      <c r="Y19" s="57"/>
      <c r="Z19" s="19"/>
      <c r="AA19" s="51"/>
    </row>
    <row r="20" spans="1:28" s="26" customFormat="1" ht="48" customHeight="1">
      <c r="A20" s="19"/>
      <c r="B20" s="20"/>
      <c r="C20" s="21"/>
      <c r="D20" s="43">
        <v>7</v>
      </c>
      <c r="E20" s="44"/>
      <c r="F20" s="44"/>
      <c r="G20" s="47" t="s">
        <v>44</v>
      </c>
      <c r="H20" s="23" t="s">
        <v>40</v>
      </c>
      <c r="I20" s="45">
        <v>1</v>
      </c>
      <c r="J20" s="45" t="s">
        <v>18</v>
      </c>
      <c r="K20" s="46">
        <v>0.19</v>
      </c>
      <c r="L20" s="54">
        <f t="shared" ref="L20:L23" si="9">S20</f>
        <v>7569830</v>
      </c>
      <c r="M20" s="54">
        <f>ROUND(L20*19%,0)</f>
        <v>1438268</v>
      </c>
      <c r="N20" s="54">
        <f>ROUND(SUM(L20:M20),0)</f>
        <v>9008098</v>
      </c>
      <c r="O20" s="25"/>
      <c r="P20" s="19"/>
      <c r="Q20" s="54">
        <v>7939659</v>
      </c>
      <c r="R20" s="54">
        <v>7200000</v>
      </c>
      <c r="S20" s="54">
        <f>ROUND(AVERAGE(Q20,R20),0)</f>
        <v>7569830</v>
      </c>
      <c r="T20" s="57"/>
      <c r="U20" s="59"/>
      <c r="V20" s="59"/>
      <c r="W20" s="59"/>
      <c r="X20" s="57"/>
      <c r="Y20" s="57"/>
      <c r="Z20" s="19"/>
      <c r="AA20" s="51"/>
    </row>
    <row r="21" spans="1:28" ht="48" customHeight="1">
      <c r="A21" s="1"/>
      <c r="B21" s="17"/>
      <c r="C21" s="21"/>
      <c r="D21" s="43">
        <v>8</v>
      </c>
      <c r="E21" s="44"/>
      <c r="F21" s="44"/>
      <c r="G21" s="47" t="s">
        <v>45</v>
      </c>
      <c r="H21" s="23" t="s">
        <v>40</v>
      </c>
      <c r="I21" s="45">
        <v>1</v>
      </c>
      <c r="J21" s="45" t="s">
        <v>18</v>
      </c>
      <c r="K21" s="46">
        <v>0.19</v>
      </c>
      <c r="L21" s="54">
        <f t="shared" si="9"/>
        <v>8369830</v>
      </c>
      <c r="M21" s="54">
        <f>ROUND(L21*19%,0)</f>
        <v>1590268</v>
      </c>
      <c r="N21" s="54">
        <f>ROUND(SUM(L21:M21),0)</f>
        <v>9960098</v>
      </c>
      <c r="O21" s="18"/>
      <c r="P21" s="1"/>
      <c r="Q21" s="54">
        <v>7939659</v>
      </c>
      <c r="R21" s="54">
        <v>8800000</v>
      </c>
      <c r="S21" s="54">
        <f>ROUND(AVERAGE(Q21,R21),0)</f>
        <v>8369830</v>
      </c>
      <c r="T21" s="58"/>
      <c r="U21" s="59"/>
      <c r="V21" s="59"/>
      <c r="W21" s="59"/>
      <c r="X21" s="58"/>
      <c r="Y21" s="58"/>
      <c r="Z21" s="1"/>
      <c r="AA21" s="51"/>
    </row>
    <row r="22" spans="1:28" ht="40.799999999999997" customHeight="1">
      <c r="A22" s="1"/>
      <c r="B22" s="17"/>
      <c r="C22" s="21"/>
      <c r="D22" s="43">
        <v>9</v>
      </c>
      <c r="E22" s="44"/>
      <c r="F22" s="44"/>
      <c r="G22" s="47" t="s">
        <v>46</v>
      </c>
      <c r="H22" s="23" t="s">
        <v>40</v>
      </c>
      <c r="I22" s="45">
        <v>1</v>
      </c>
      <c r="J22" s="45" t="s">
        <v>18</v>
      </c>
      <c r="K22" s="46">
        <v>0.19</v>
      </c>
      <c r="L22" s="54">
        <f t="shared" si="9"/>
        <v>302793</v>
      </c>
      <c r="M22" s="54">
        <f>ROUND(L22*19%,0)</f>
        <v>57531</v>
      </c>
      <c r="N22" s="54">
        <f>ROUND(SUM(L22:M22),0)</f>
        <v>360324</v>
      </c>
      <c r="O22" s="18"/>
      <c r="P22" s="1"/>
      <c r="Q22" s="54">
        <v>317586</v>
      </c>
      <c r="R22" s="54">
        <v>288000</v>
      </c>
      <c r="S22" s="54">
        <f t="shared" ref="S22" si="10">ROUND(AVERAGE(Q22,R22),0)</f>
        <v>302793</v>
      </c>
      <c r="T22" s="58"/>
      <c r="U22" s="59"/>
      <c r="V22" s="59"/>
      <c r="W22" s="59"/>
      <c r="X22" s="58"/>
      <c r="Y22" s="58"/>
      <c r="Z22" s="1"/>
      <c r="AA22" s="51"/>
    </row>
    <row r="23" spans="1:28" ht="38.549999999999997" customHeight="1">
      <c r="A23" s="1"/>
      <c r="B23" s="17"/>
      <c r="C23" s="21"/>
      <c r="D23" s="43">
        <v>10</v>
      </c>
      <c r="E23" s="44"/>
      <c r="F23" s="44"/>
      <c r="G23" s="47" t="s">
        <v>47</v>
      </c>
      <c r="H23" s="23" t="s">
        <v>40</v>
      </c>
      <c r="I23" s="45">
        <v>1</v>
      </c>
      <c r="J23" s="45" t="s">
        <v>18</v>
      </c>
      <c r="K23" s="46">
        <v>0.19</v>
      </c>
      <c r="L23" s="54">
        <f t="shared" si="9"/>
        <v>326793</v>
      </c>
      <c r="M23" s="54">
        <f>ROUND(L23*19%,0)</f>
        <v>62091</v>
      </c>
      <c r="N23" s="54">
        <f>ROUND(SUM(L23:M23),0)</f>
        <v>388884</v>
      </c>
      <c r="O23" s="18"/>
      <c r="P23" s="1"/>
      <c r="Q23" s="54">
        <v>317586</v>
      </c>
      <c r="R23" s="54">
        <v>336000</v>
      </c>
      <c r="S23" s="54">
        <f>ROUND(AVERAGE(Q23,R23),0)</f>
        <v>326793</v>
      </c>
      <c r="T23" s="58"/>
      <c r="U23" s="59"/>
      <c r="V23" s="59"/>
      <c r="W23" s="59"/>
      <c r="X23" s="58"/>
      <c r="Y23" s="58"/>
      <c r="Z23" s="1"/>
      <c r="AA23" s="51"/>
    </row>
    <row r="24" spans="1:28" ht="26.55" customHeight="1">
      <c r="A24" s="1"/>
      <c r="B24" s="17"/>
      <c r="C24" s="115" t="s">
        <v>17</v>
      </c>
      <c r="D24" s="116"/>
      <c r="E24" s="116"/>
      <c r="F24" s="116"/>
      <c r="G24" s="116"/>
      <c r="H24" s="116"/>
      <c r="I24" s="116"/>
      <c r="J24" s="116"/>
      <c r="K24" s="117"/>
      <c r="L24" s="56">
        <f>ROUND(SUM(L19:L23),0)</f>
        <v>17923815</v>
      </c>
      <c r="M24" s="56">
        <f>ROUND(SUM(M19:M23),0)</f>
        <v>3405526</v>
      </c>
      <c r="N24" s="56">
        <f>ROUND(SUM(N19:N23),0)</f>
        <v>21329341</v>
      </c>
      <c r="O24" s="18"/>
      <c r="P24" s="1"/>
      <c r="Q24" s="56">
        <f>SUM(Q19:Q23)</f>
        <v>17943628</v>
      </c>
      <c r="R24" s="56">
        <f>SUM(R19:R23)</f>
        <v>17904000</v>
      </c>
      <c r="S24" s="56">
        <f>SUM(S19:S23)</f>
        <v>17923815</v>
      </c>
      <c r="T24" s="58"/>
      <c r="U24" s="60"/>
      <c r="V24" s="60"/>
      <c r="W24" s="60"/>
      <c r="X24" s="58"/>
      <c r="Y24" s="58"/>
      <c r="Z24" s="1"/>
      <c r="AA24" s="53"/>
      <c r="AB24" s="53"/>
    </row>
    <row r="25" spans="1:28" ht="26.55" customHeight="1">
      <c r="A25" s="1"/>
      <c r="B25" s="17"/>
      <c r="C25" s="115" t="s">
        <v>19</v>
      </c>
      <c r="D25" s="116"/>
      <c r="E25" s="116"/>
      <c r="F25" s="116"/>
      <c r="G25" s="116"/>
      <c r="H25" s="116"/>
      <c r="I25" s="116"/>
      <c r="J25" s="116"/>
      <c r="K25" s="117"/>
      <c r="L25" s="55">
        <f>ROUND((L17+L24),0)</f>
        <v>20852434</v>
      </c>
      <c r="M25" s="55">
        <f>ROUND((M17+M24),0)</f>
        <v>15167041</v>
      </c>
      <c r="N25" s="55">
        <f>ROUND((N17+N24),0)</f>
        <v>36019475</v>
      </c>
      <c r="O25" s="18"/>
      <c r="P25" s="1"/>
      <c r="Q25" s="56">
        <f>SUM(Q17+Q24)</f>
        <v>29546655</v>
      </c>
      <c r="R25" s="56">
        <f>SUM(R17+R24)</f>
        <v>29824000</v>
      </c>
      <c r="S25" s="56">
        <f>SUM(S17+S24)</f>
        <v>29685330</v>
      </c>
      <c r="T25" s="58"/>
      <c r="U25" s="60"/>
      <c r="V25" s="60"/>
      <c r="W25" s="60"/>
      <c r="X25" s="58"/>
      <c r="Y25" s="58"/>
      <c r="Z25" s="1"/>
      <c r="AA25" s="53"/>
      <c r="AB25" s="53"/>
    </row>
    <row r="26" spans="1:28" ht="34.200000000000003" customHeight="1">
      <c r="A26" s="1"/>
      <c r="B26" s="17"/>
      <c r="C26" s="96" t="s">
        <v>35</v>
      </c>
      <c r="D26" s="97"/>
      <c r="E26" s="97"/>
      <c r="F26" s="97"/>
      <c r="G26" s="97"/>
      <c r="H26" s="97"/>
      <c r="I26" s="97"/>
      <c r="J26" s="97"/>
      <c r="K26" s="97"/>
      <c r="L26" s="97"/>
      <c r="M26" s="97"/>
      <c r="N26" s="98"/>
      <c r="O26" s="18"/>
      <c r="P26" s="1"/>
      <c r="Q26" s="50"/>
      <c r="R26" s="50"/>
      <c r="S26" s="50"/>
      <c r="T26" s="1"/>
      <c r="U26" s="50"/>
      <c r="V26" s="50"/>
      <c r="W26" s="50"/>
      <c r="X26" s="1"/>
      <c r="Y26" s="1"/>
      <c r="Z26" s="1"/>
      <c r="AA26" s="53"/>
      <c r="AB26" s="53"/>
    </row>
    <row r="27" spans="1:28" ht="26.55" customHeight="1">
      <c r="A27" s="1"/>
      <c r="B27" s="17"/>
      <c r="C27" s="99"/>
      <c r="D27" s="100"/>
      <c r="E27" s="100"/>
      <c r="F27" s="100"/>
      <c r="G27" s="100"/>
      <c r="H27" s="100"/>
      <c r="I27" s="100"/>
      <c r="J27" s="100"/>
      <c r="K27" s="100"/>
      <c r="L27" s="100"/>
      <c r="M27" s="100"/>
      <c r="N27" s="101"/>
      <c r="O27" s="18"/>
      <c r="P27" s="1"/>
      <c r="Q27" s="50"/>
      <c r="R27" s="50"/>
      <c r="S27" s="50"/>
      <c r="T27" s="1"/>
      <c r="U27" s="50"/>
      <c r="V27" s="50"/>
      <c r="W27" s="50"/>
      <c r="X27" s="1"/>
      <c r="Y27" s="1"/>
      <c r="Z27" s="1"/>
      <c r="AA27" s="53"/>
      <c r="AB27" s="53"/>
    </row>
    <row r="28" spans="1:28" ht="22.8" customHeight="1">
      <c r="A28" s="1"/>
      <c r="B28" s="17"/>
      <c r="C28" s="102"/>
      <c r="D28" s="103"/>
      <c r="E28" s="103"/>
      <c r="F28" s="103"/>
      <c r="G28" s="103"/>
      <c r="H28" s="103"/>
      <c r="I28" s="103"/>
      <c r="J28" s="103"/>
      <c r="K28" s="103"/>
      <c r="L28" s="103"/>
      <c r="M28" s="103"/>
      <c r="N28" s="104"/>
      <c r="O28" s="18"/>
      <c r="P28" s="1"/>
      <c r="Q28" s="50"/>
      <c r="R28" s="50"/>
      <c r="S28" s="50"/>
      <c r="T28" s="1"/>
      <c r="U28" s="50"/>
      <c r="V28" s="50"/>
      <c r="W28" s="50"/>
      <c r="X28" s="1"/>
      <c r="Y28" s="1"/>
      <c r="Z28" s="1"/>
      <c r="AA28" s="53"/>
      <c r="AB28" s="53"/>
    </row>
    <row r="29" spans="1:28" ht="14.25" customHeight="1" thickBot="1">
      <c r="A29" s="1"/>
      <c r="B29" s="17"/>
      <c r="C29" s="118"/>
      <c r="D29" s="119"/>
      <c r="E29" s="119"/>
      <c r="F29" s="119"/>
      <c r="G29" s="119"/>
      <c r="H29" s="119"/>
      <c r="I29" s="119"/>
      <c r="J29" s="119"/>
      <c r="K29" s="119"/>
      <c r="L29" s="119"/>
      <c r="M29" s="119"/>
      <c r="N29" s="120"/>
      <c r="O29" s="18"/>
      <c r="P29" s="1"/>
      <c r="Q29" s="1"/>
      <c r="R29" s="36"/>
      <c r="S29" s="36"/>
      <c r="T29" s="1"/>
      <c r="U29" s="1"/>
      <c r="V29" s="1"/>
      <c r="W29" s="1"/>
      <c r="X29" s="1"/>
      <c r="Y29" s="1"/>
      <c r="Z29" s="1"/>
      <c r="AA29" s="1"/>
    </row>
    <row r="30" spans="1:28" ht="18.45" customHeight="1" thickBot="1">
      <c r="A30" s="1"/>
      <c r="B30" s="17"/>
      <c r="C30" s="93" t="s">
        <v>20</v>
      </c>
      <c r="D30" s="82"/>
      <c r="E30" s="82"/>
      <c r="F30" s="82"/>
      <c r="G30" s="83"/>
      <c r="H30" s="92" t="s">
        <v>21</v>
      </c>
      <c r="I30" s="82"/>
      <c r="J30" s="82"/>
      <c r="K30" s="82"/>
      <c r="L30" s="82"/>
      <c r="M30" s="83"/>
      <c r="N30" s="28" t="s">
        <v>22</v>
      </c>
      <c r="O30" s="18"/>
      <c r="P30" s="1"/>
      <c r="Q30" s="1"/>
      <c r="R30" s="36"/>
      <c r="S30" s="37"/>
      <c r="T30" s="1"/>
      <c r="U30" s="1"/>
      <c r="V30" s="1"/>
      <c r="W30" s="1"/>
      <c r="X30" s="1"/>
      <c r="Y30" s="1"/>
      <c r="Z30" s="1"/>
      <c r="AA30" s="1"/>
    </row>
    <row r="31" spans="1:28" ht="45" customHeight="1" thickBot="1">
      <c r="A31" s="1"/>
      <c r="B31" s="17"/>
      <c r="C31" s="93" t="s">
        <v>23</v>
      </c>
      <c r="D31" s="82"/>
      <c r="E31" s="82"/>
      <c r="F31" s="82"/>
      <c r="G31" s="83"/>
      <c r="H31" s="92" t="s">
        <v>24</v>
      </c>
      <c r="I31" s="94"/>
      <c r="J31" s="94"/>
      <c r="K31" s="94"/>
      <c r="L31" s="95"/>
      <c r="M31" s="28" t="s">
        <v>25</v>
      </c>
      <c r="N31" s="29">
        <v>0.08</v>
      </c>
      <c r="O31" s="18"/>
      <c r="P31" s="1"/>
      <c r="Q31" s="38"/>
      <c r="R31" s="37"/>
      <c r="S31" s="39"/>
      <c r="T31" s="1"/>
      <c r="U31" s="1"/>
      <c r="V31" s="1"/>
      <c r="W31" s="1"/>
      <c r="X31" s="1"/>
      <c r="Y31" s="1"/>
      <c r="Z31" s="1"/>
      <c r="AA31" s="1"/>
    </row>
    <row r="32" spans="1:28" ht="14.4" thickBot="1">
      <c r="A32" s="1"/>
      <c r="B32" s="17"/>
      <c r="C32" s="63" t="s">
        <v>58</v>
      </c>
      <c r="D32" s="64"/>
      <c r="E32" s="64"/>
      <c r="F32" s="64"/>
      <c r="G32" s="65"/>
      <c r="H32" s="92" t="s">
        <v>26</v>
      </c>
      <c r="I32" s="94"/>
      <c r="J32" s="94"/>
      <c r="K32" s="94"/>
      <c r="L32" s="95"/>
      <c r="M32" s="28" t="s">
        <v>27</v>
      </c>
      <c r="N32" s="29">
        <v>0.05</v>
      </c>
      <c r="O32" s="18"/>
      <c r="P32" s="1"/>
      <c r="Q32" s="1"/>
      <c r="R32" s="37"/>
      <c r="S32" s="39"/>
      <c r="T32" s="1"/>
      <c r="U32" s="1"/>
      <c r="V32" s="1"/>
      <c r="W32" s="1"/>
      <c r="X32" s="1"/>
      <c r="Y32" s="1"/>
      <c r="Z32" s="1"/>
      <c r="AA32" s="1"/>
    </row>
    <row r="33" spans="1:27" ht="34.799999999999997" customHeight="1" thickBot="1">
      <c r="A33" s="1"/>
      <c r="B33" s="17"/>
      <c r="C33" s="66"/>
      <c r="D33" s="67"/>
      <c r="E33" s="67"/>
      <c r="F33" s="67"/>
      <c r="G33" s="68"/>
      <c r="H33" s="92" t="s">
        <v>28</v>
      </c>
      <c r="I33" s="94"/>
      <c r="J33" s="94"/>
      <c r="K33" s="94"/>
      <c r="L33" s="95"/>
      <c r="M33" s="28" t="s">
        <v>29</v>
      </c>
      <c r="N33" s="29">
        <v>0.1</v>
      </c>
      <c r="O33" s="18"/>
      <c r="P33" s="1"/>
      <c r="Q33" s="1"/>
      <c r="R33" s="37"/>
      <c r="S33" s="39"/>
      <c r="T33" s="1"/>
      <c r="U33" s="1"/>
      <c r="V33" s="1"/>
      <c r="W33" s="1"/>
      <c r="X33" s="1"/>
      <c r="Y33" s="1"/>
      <c r="Z33" s="1"/>
      <c r="AA33" s="1"/>
    </row>
    <row r="34" spans="1:27" ht="21" customHeight="1" thickBot="1">
      <c r="A34" s="1"/>
      <c r="B34" s="17"/>
      <c r="C34" s="69"/>
      <c r="D34" s="70"/>
      <c r="E34" s="70"/>
      <c r="F34" s="70"/>
      <c r="G34" s="71"/>
      <c r="H34" s="92" t="s">
        <v>30</v>
      </c>
      <c r="I34" s="94"/>
      <c r="J34" s="94"/>
      <c r="K34" s="94"/>
      <c r="L34" s="95"/>
      <c r="M34" s="28" t="s">
        <v>31</v>
      </c>
      <c r="N34" s="29">
        <f>SUM(N31:N33)</f>
        <v>0.23</v>
      </c>
      <c r="O34" s="18"/>
      <c r="P34" s="1"/>
      <c r="Q34" s="1"/>
      <c r="R34" s="37"/>
      <c r="S34" s="39"/>
      <c r="T34" s="1"/>
      <c r="U34" s="1"/>
      <c r="V34" s="1"/>
      <c r="W34" s="1"/>
      <c r="X34" s="1"/>
      <c r="Y34" s="1"/>
      <c r="Z34" s="1"/>
      <c r="AA34" s="1"/>
    </row>
    <row r="35" spans="1:27" ht="14.25" customHeight="1" thickBot="1">
      <c r="A35" s="1"/>
      <c r="B35" s="17"/>
      <c r="C35" s="93"/>
      <c r="D35" s="82"/>
      <c r="E35" s="82"/>
      <c r="F35" s="82"/>
      <c r="G35" s="83"/>
      <c r="H35" s="106"/>
      <c r="I35" s="107"/>
      <c r="J35" s="107"/>
      <c r="K35" s="107"/>
      <c r="L35" s="107"/>
      <c r="M35" s="107"/>
      <c r="N35" s="91"/>
      <c r="O35" s="18"/>
      <c r="P35" s="1"/>
      <c r="Q35" s="1"/>
      <c r="R35" s="1"/>
      <c r="S35" s="1"/>
      <c r="T35" s="1"/>
      <c r="U35" s="1"/>
      <c r="V35" s="1"/>
      <c r="W35" s="1"/>
      <c r="X35" s="1"/>
      <c r="Y35" s="1"/>
      <c r="Z35" s="1"/>
      <c r="AA35" s="1"/>
    </row>
    <row r="36" spans="1:27" ht="14.25" customHeight="1">
      <c r="A36" s="1"/>
      <c r="B36" s="17"/>
      <c r="C36" s="30"/>
      <c r="D36" s="31"/>
      <c r="E36" s="30"/>
      <c r="F36" s="30"/>
      <c r="G36" s="32"/>
      <c r="H36" s="30"/>
      <c r="I36" s="30"/>
      <c r="J36" s="30"/>
      <c r="K36" s="30"/>
      <c r="L36" s="30"/>
      <c r="M36" s="30"/>
      <c r="N36" s="30"/>
      <c r="O36" s="18"/>
      <c r="P36" s="1"/>
      <c r="Q36" s="30"/>
      <c r="R36" s="30"/>
      <c r="S36" s="30"/>
      <c r="T36" s="1"/>
      <c r="U36" s="1"/>
      <c r="V36" s="1"/>
      <c r="W36" s="1"/>
      <c r="X36" s="1"/>
      <c r="Y36" s="1"/>
      <c r="Z36" s="1"/>
      <c r="AA36" s="1"/>
    </row>
    <row r="37" spans="1:27" ht="13.8" customHeight="1">
      <c r="A37" s="1"/>
      <c r="B37" s="17"/>
      <c r="C37" s="30"/>
      <c r="D37" s="31"/>
      <c r="E37" s="30"/>
      <c r="F37" s="30"/>
      <c r="G37" s="32"/>
      <c r="H37" s="30"/>
      <c r="I37" s="30"/>
      <c r="J37" s="30"/>
      <c r="K37" s="30"/>
      <c r="L37" s="30"/>
      <c r="M37" s="30"/>
      <c r="N37" s="30"/>
      <c r="O37" s="18"/>
      <c r="P37" s="1"/>
      <c r="Q37" s="30"/>
      <c r="R37" s="30"/>
      <c r="S37" s="30"/>
      <c r="T37" s="1"/>
      <c r="U37" s="1"/>
      <c r="V37" s="1"/>
      <c r="W37" s="1"/>
      <c r="X37" s="1"/>
      <c r="Y37" s="1"/>
      <c r="Z37" s="1"/>
      <c r="AA37" s="1"/>
    </row>
    <row r="38" spans="1:27" ht="2.5499999999999998" customHeight="1" thickBot="1">
      <c r="A38" s="1"/>
      <c r="B38" s="33"/>
      <c r="C38" s="34"/>
      <c r="D38" s="34"/>
      <c r="E38" s="34"/>
      <c r="F38" s="34"/>
      <c r="G38" s="34"/>
      <c r="H38" s="34"/>
      <c r="I38" s="34"/>
      <c r="J38" s="34"/>
      <c r="K38" s="34"/>
      <c r="L38" s="34"/>
      <c r="M38" s="34"/>
      <c r="N38" s="34"/>
      <c r="O38" s="35"/>
      <c r="P38" s="1"/>
      <c r="Q38" s="1"/>
      <c r="R38" s="1"/>
      <c r="S38" s="1"/>
      <c r="T38" s="1"/>
      <c r="U38" s="1"/>
      <c r="V38" s="1"/>
      <c r="W38" s="1"/>
      <c r="X38" s="1"/>
      <c r="Y38" s="1"/>
      <c r="Z38" s="1"/>
      <c r="AA38" s="1"/>
    </row>
    <row r="39" spans="1:27" ht="14.25" customHeight="1" thickTop="1">
      <c r="A39" s="1"/>
      <c r="B39" s="1"/>
      <c r="C39" s="1"/>
      <c r="D39" s="1"/>
      <c r="E39" s="1"/>
      <c r="F39" s="1"/>
      <c r="G39" s="1"/>
      <c r="H39" s="1"/>
      <c r="I39" s="1"/>
      <c r="J39" s="1"/>
      <c r="K39" s="1"/>
      <c r="L39" s="1"/>
      <c r="M39" s="1"/>
      <c r="N39" s="1"/>
      <c r="O39" s="1"/>
      <c r="P39" s="1"/>
      <c r="Q39" s="1"/>
      <c r="R39" s="1"/>
      <c r="S39" s="1"/>
      <c r="T39" s="1"/>
      <c r="U39" s="1"/>
      <c r="V39" s="1"/>
      <c r="W39" s="1"/>
      <c r="X39" s="1"/>
      <c r="Y39" s="1"/>
      <c r="Z39" s="1"/>
      <c r="AA39" s="1"/>
    </row>
    <row r="40" spans="1:27" ht="14.2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row>
    <row r="41" spans="1:27" ht="14.2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row>
    <row r="42" spans="1:27" ht="14.2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row>
    <row r="43" spans="1:27" ht="14.2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row>
    <row r="44" spans="1:27" ht="14.2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row>
    <row r="45" spans="1:27" ht="14.2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row>
    <row r="46" spans="1:27" ht="14.2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row>
    <row r="47" spans="1:27" ht="14.2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row>
    <row r="48" spans="1:27" ht="14.2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row>
    <row r="49" spans="1:27" ht="14.2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ht="14.2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row>
    <row r="51" spans="1:27" ht="14.2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ht="14.2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ht="14.2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ht="14.2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ht="14.2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ht="14.2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ht="14.2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ht="14.2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ht="14.2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ht="14.2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ht="14.2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ht="14.2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ht="14.2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ht="14.2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ht="14.2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ht="14.2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ht="14.2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ht="14.2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ht="14.2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1:27"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1:27"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1:27"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1:27"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1:27"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1:27"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1:27"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1:27"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1:27"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1:27"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1:27"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1:27"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1:27"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1:27"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1:27"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1:27"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1:27"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1:27"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1:27"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1:27"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1:27"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1:27"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1:27"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1:27"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1:27"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1:27"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1:27"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1:27"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1:27"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1:27"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1:27"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1:27"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1:27"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1:27"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1:27"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1:27"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1:27"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1:27"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1:27"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1:27"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1:27"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1:27"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1:27"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1:27"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1:27"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1:27"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1:27"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1:27"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1:27"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1:27"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1:27"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1:27"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1:27"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1:27"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1:27"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1:27"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1:27"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1:27"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1:27"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1:27"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1:27"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1:27"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1:27"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1:27"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1:27"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1:27"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1:27"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1:27"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1:27"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1:27"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1:27"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1:27"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1:27"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1:27"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1:27"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1:27"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1:27"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1:27"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1:27"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1:27"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1:27"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1:27"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1:27"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1:27"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1:27"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1:27"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1:27"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1:27"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1:27"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1:27"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1:27"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1:27"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1:27"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1:27"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1:27"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1:27"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1:27"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1:27"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1:27"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1:27"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1:27"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1:27"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1:27"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1:27"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1:27"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1:27"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1:27"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1:27"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1:27"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1:27"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1:27"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1:27"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1:27"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1:27"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1:27"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1:27"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1:27"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1:27"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1:27"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1:27"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1:27"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1:27"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1:27"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1:27"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1:27"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1:27"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1:27"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1:27"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1:27"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1:27"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1:27"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1:27"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1:27"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1:27"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1:27"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1:27"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1:27"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1:27"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1:27"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1:27"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1:27"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1:27"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1:27"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1:27"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1:27"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1:27"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1:27"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1:27"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1:27"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1:27"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1:27"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1:27"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1:27"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1:27"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1:27"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1:27"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1:27"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1:27"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1:27"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1:27"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1:27"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1:27"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1:27"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1:27"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1:27"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1:27"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1:27"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1:27"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1:27"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1:27"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1:27"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1:27"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1:27"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1:27"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1:27"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1:27"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1:27"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1:27"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1:27"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1:27"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1:27"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1:27"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1:27"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1:27"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1:27"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1:27"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1:27"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1:27"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1:27"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1:27"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1:27"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1:27"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1:27"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1:27"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1:27"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1:27"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1:27"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1:27"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1:27"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1:27"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1:27"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1:27"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1:27"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1:27"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1:27"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1:27"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1:27"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1:27"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1:27"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1:27"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1:27"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1:27"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1:27"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1:27"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1:27"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1:27"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1:27"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1:27"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1:27"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1:27"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1:27"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1:27"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1:27"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1:27"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1:27"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1:27"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1:27"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1:27"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1:27"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1:27"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1:27"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1:27"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1:27"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1:27"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1:27"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1:27"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1:27"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1:27"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1:27"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1:27"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1:27"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1:27"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1:27"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1:27"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1:27"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1:27"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1:27"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1:27"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1:27"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1:27"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1:27"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1:27"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1:27"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1:27"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1:27"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1:27"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1:27"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1:27"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1:27"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1:27"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1:27"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1:27"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1:27"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1:27"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1:27"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1:27"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1:27"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1:27"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1:27"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1:27"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1:27"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1:27"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1:27"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1:27"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1:27"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1:27"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1:27"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1:27"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1:27"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1:27"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1:27"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1:27"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1:27"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1:27"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1:27"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1:27"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1:27"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1:27"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1:27"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1:27"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1:27"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1:27"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1:27"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1:27"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1:27"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1:27"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1:27"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1:27"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1:27"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1:27"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1:27"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1:27"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1:27"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1:27"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1:27"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1:27"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1:27"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1:27"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1:27"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1:27"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1:27"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1:27"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1:27"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1:27"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1:27"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1:27"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1:27"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1:27"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1:27"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1:27"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1:27"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1:27"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1:27"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1:27"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1:27"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spans="1:27"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spans="1:27"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spans="1:27"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spans="1:27"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spans="1:27"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sheetData>
  <mergeCells count="45">
    <mergeCell ref="Y9:Y10"/>
    <mergeCell ref="AB10:AB11"/>
    <mergeCell ref="R9:R10"/>
    <mergeCell ref="S9:S10"/>
    <mergeCell ref="Q7:S7"/>
    <mergeCell ref="U7:W7"/>
    <mergeCell ref="U9:U10"/>
    <mergeCell ref="V9:V10"/>
    <mergeCell ref="W9:W10"/>
    <mergeCell ref="H34:L34"/>
    <mergeCell ref="C35:G35"/>
    <mergeCell ref="H35:N35"/>
    <mergeCell ref="Q9:Q10"/>
    <mergeCell ref="K9:K10"/>
    <mergeCell ref="L9:L10"/>
    <mergeCell ref="M9:M10"/>
    <mergeCell ref="N9:N10"/>
    <mergeCell ref="H32:L32"/>
    <mergeCell ref="C17:I17"/>
    <mergeCell ref="D18:N18"/>
    <mergeCell ref="C24:K24"/>
    <mergeCell ref="C25:K25"/>
    <mergeCell ref="C29:N29"/>
    <mergeCell ref="C30:G30"/>
    <mergeCell ref="C31:G31"/>
    <mergeCell ref="H31:L31"/>
    <mergeCell ref="C26:N28"/>
    <mergeCell ref="X9:X10"/>
    <mergeCell ref="H33:L33"/>
    <mergeCell ref="C32:G34"/>
    <mergeCell ref="C8:N8"/>
    <mergeCell ref="C2:F2"/>
    <mergeCell ref="C4:N4"/>
    <mergeCell ref="C5:N5"/>
    <mergeCell ref="C6:N6"/>
    <mergeCell ref="C7:N7"/>
    <mergeCell ref="D11:N11"/>
    <mergeCell ref="C9:C10"/>
    <mergeCell ref="D9:D10"/>
    <mergeCell ref="E9:F9"/>
    <mergeCell ref="G9:G10"/>
    <mergeCell ref="H9:H10"/>
    <mergeCell ref="I9:I10"/>
    <mergeCell ref="J9:J10"/>
    <mergeCell ref="H30:M30"/>
  </mergeCells>
  <pageMargins left="0.7" right="0.7" top="0.75" bottom="0.75" header="0" footer="0"/>
  <pageSetup scale="44"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90D7F4-0118-46C3-ABD3-6917AE31F417}">
  <dimension ref="A1"/>
  <sheetViews>
    <sheetView showGridLines="0" workbookViewId="0">
      <selection activeCell="H21" sqref="H21"/>
    </sheetView>
  </sheetViews>
  <sheetFormatPr baseColWidth="10" defaultRowHeight="13.8"/>
  <cols>
    <col min="5" max="5" width="18.796875" customWidth="1"/>
    <col min="6" max="6" width="16.796875" customWidth="1"/>
    <col min="7" max="7" width="17.296875" customWidth="1"/>
    <col min="8" max="8" width="16.19921875" customWidth="1"/>
    <col min="9" max="9" width="2.19921875" customWidth="1"/>
    <col min="10" max="10" width="15.19921875" customWidth="1"/>
    <col min="11" max="11" width="14.19921875" customWidth="1"/>
    <col min="12" max="12" width="15" customWidth="1"/>
    <col min="13" max="13" width="15.19921875" customWidth="1"/>
    <col min="14" max="14" width="2.296875" customWidth="1"/>
    <col min="15" max="15" width="14.19921875" customWidth="1"/>
    <col min="16" max="16" width="13.796875" customWidth="1"/>
    <col min="17" max="17" width="13.296875" customWidth="1"/>
    <col min="18" max="18" width="13"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ComparativoCotizaciones</vt:lpstr>
      <vt:lpstr>Analisis Precios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Pablo Emilio Trujillo O</dc:creator>
  <cp:lastModifiedBy>Milagros Isabel Rueda Lopez</cp:lastModifiedBy>
  <dcterms:created xsi:type="dcterms:W3CDTF">2026-06-25T11:59:40Z</dcterms:created>
  <dcterms:modified xsi:type="dcterms:W3CDTF">2026-09-09T15:25:06Z</dcterms:modified>
</cp:coreProperties>
</file>