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nicol\Downloads\Documentos_Previos_Proceso_KITS_Seg_30062026\Documentos_Previos_Proceso_KITS_Seg_30062026\"/>
    </mc:Choice>
  </mc:AlternateContent>
  <xr:revisionPtr revIDLastSave="0" documentId="13_ncr:1_{46BDA721-07B6-475B-B997-9E092D4166C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EM" sheetId="8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L24" i="8" l="1"/>
  <c r="AG22" i="8"/>
  <c r="AF22" i="8"/>
  <c r="AJ21" i="8"/>
  <c r="AI21" i="8"/>
  <c r="AG21" i="8"/>
  <c r="AF21" i="8"/>
  <c r="AJ20" i="8"/>
  <c r="AG20" i="8"/>
  <c r="AF20" i="8"/>
  <c r="AJ19" i="8"/>
  <c r="AI19" i="8"/>
  <c r="AG19" i="8"/>
  <c r="AF19" i="8"/>
  <c r="AJ18" i="8"/>
  <c r="AJ16" i="8"/>
  <c r="AG16" i="8"/>
  <c r="AF16" i="8"/>
  <c r="AJ15" i="8"/>
  <c r="AG15" i="8"/>
  <c r="AF15" i="8"/>
  <c r="AJ14" i="8"/>
  <c r="AF14" i="8"/>
  <c r="AG14" i="8"/>
  <c r="AJ13" i="8"/>
  <c r="AG13" i="8"/>
  <c r="AF13" i="8"/>
  <c r="AJ12" i="8"/>
  <c r="AG12" i="8"/>
  <c r="AF12" i="8"/>
  <c r="K12" i="8"/>
  <c r="AJ11" i="8"/>
  <c r="AG11" i="8"/>
  <c r="AF11" i="8"/>
  <c r="AJ10" i="8"/>
  <c r="AG10" i="8"/>
  <c r="AF10" i="8"/>
  <c r="AJ9" i="8"/>
  <c r="AG9" i="8"/>
  <c r="AF9" i="8"/>
  <c r="AI16" i="8" l="1"/>
  <c r="AH14" i="8"/>
  <c r="AH12" i="8"/>
  <c r="AH11" i="8"/>
  <c r="AJ22" i="8"/>
  <c r="AH22" i="8"/>
  <c r="AI20" i="8"/>
  <c r="AI22" i="8"/>
  <c r="AH20" i="8"/>
  <c r="AH21" i="8"/>
  <c r="AH19" i="8"/>
  <c r="AH10" i="8"/>
  <c r="AI10" i="8"/>
  <c r="AI11" i="8"/>
  <c r="AI12" i="8"/>
  <c r="AH13" i="8"/>
  <c r="AI13" i="8"/>
  <c r="AH15" i="8" l="1"/>
  <c r="AI14" i="8"/>
  <c r="AI9" i="8"/>
  <c r="AH9" i="8"/>
  <c r="AH16" i="8"/>
  <c r="AI15" i="8"/>
  <c r="V10" i="8" l="1"/>
  <c r="Z22" i="8"/>
  <c r="AA22" i="8" s="1"/>
  <c r="Z21" i="8"/>
  <c r="AA21" i="8" s="1"/>
  <c r="Z20" i="8"/>
  <c r="AA20" i="8" s="1"/>
  <c r="Z19" i="8"/>
  <c r="AA19" i="8" s="1"/>
  <c r="Z16" i="8"/>
  <c r="AA16" i="8" s="1"/>
  <c r="Z15" i="8"/>
  <c r="AA15" i="8" s="1"/>
  <c r="Z14" i="8"/>
  <c r="AA14" i="8" s="1"/>
  <c r="Z13" i="8"/>
  <c r="AA13" i="8" s="1"/>
  <c r="Z12" i="8"/>
  <c r="AA12" i="8" s="1"/>
  <c r="Z11" i="8"/>
  <c r="AA11" i="8" s="1"/>
  <c r="Z10" i="8"/>
  <c r="AA10" i="8" s="1"/>
  <c r="Z9" i="8"/>
  <c r="AA9" i="8" s="1"/>
  <c r="V9" i="8"/>
  <c r="W9" i="8" s="1"/>
  <c r="R22" i="8"/>
  <c r="S22" i="8" s="1"/>
  <c r="R21" i="8"/>
  <c r="S21" i="8" s="1"/>
  <c r="R20" i="8"/>
  <c r="S20" i="8" s="1"/>
  <c r="R19" i="8"/>
  <c r="S19" i="8" s="1"/>
  <c r="R16" i="8"/>
  <c r="S16" i="8" s="1"/>
  <c r="R15" i="8"/>
  <c r="S15" i="8" s="1"/>
  <c r="R14" i="8"/>
  <c r="S14" i="8" s="1"/>
  <c r="R13" i="8"/>
  <c r="S13" i="8" s="1"/>
  <c r="R12" i="8"/>
  <c r="S12" i="8" s="1"/>
  <c r="R11" i="8"/>
  <c r="S11" i="8" s="1"/>
  <c r="R10" i="8"/>
  <c r="S10" i="8" s="1"/>
  <c r="R9" i="8"/>
  <c r="S9" i="8" s="1"/>
  <c r="V22" i="8" l="1"/>
  <c r="W22" i="8" s="1"/>
  <c r="V21" i="8"/>
  <c r="W21" i="8" s="1"/>
  <c r="V20" i="8"/>
  <c r="W20" i="8" s="1"/>
  <c r="V19" i="8"/>
  <c r="W19" i="8" s="1"/>
  <c r="V16" i="8"/>
  <c r="V15" i="8"/>
  <c r="W15" i="8" s="1"/>
  <c r="V14" i="8"/>
  <c r="W14" i="8" s="1"/>
  <c r="V13" i="8"/>
  <c r="W13" i="8" s="1"/>
  <c r="V12" i="8"/>
  <c r="W12" i="8" s="1"/>
  <c r="V11" i="8"/>
  <c r="W11" i="8" s="1"/>
  <c r="W10" i="8"/>
  <c r="AL20" i="8" l="1"/>
  <c r="AL21" i="8"/>
  <c r="W16" i="8"/>
  <c r="N20" i="8" l="1"/>
  <c r="O20" i="8" s="1"/>
  <c r="AD20" i="8"/>
  <c r="AE20" i="8" s="1"/>
  <c r="N21" i="8"/>
  <c r="O21" i="8" s="1"/>
  <c r="AD21" i="8"/>
  <c r="AE21" i="8" s="1"/>
  <c r="N22" i="8"/>
  <c r="O22" i="8" s="1"/>
  <c r="AD22" i="8"/>
  <c r="AE22" i="8" s="1"/>
  <c r="AD19" i="8"/>
  <c r="AE19" i="8" s="1"/>
  <c r="N19" i="8"/>
  <c r="O19" i="8" s="1"/>
  <c r="AD10" i="8"/>
  <c r="AE10" i="8" s="1"/>
  <c r="AD11" i="8"/>
  <c r="AE11" i="8" s="1"/>
  <c r="AD12" i="8"/>
  <c r="AE12" i="8" s="1"/>
  <c r="AD13" i="8"/>
  <c r="AE13" i="8" s="1"/>
  <c r="AD14" i="8"/>
  <c r="AE14" i="8" s="1"/>
  <c r="AD15" i="8"/>
  <c r="AE15" i="8" s="1"/>
  <c r="AD16" i="8"/>
  <c r="AE16" i="8" s="1"/>
  <c r="AD9" i="8"/>
  <c r="AE9" i="8" s="1"/>
  <c r="N10" i="8"/>
  <c r="O10" i="8" s="1"/>
  <c r="N11" i="8"/>
  <c r="N12" i="8"/>
  <c r="O12" i="8" s="1"/>
  <c r="N13" i="8"/>
  <c r="O13" i="8" s="1"/>
  <c r="N14" i="8"/>
  <c r="O14" i="8" s="1"/>
  <c r="N15" i="8"/>
  <c r="O15" i="8" s="1"/>
  <c r="N16" i="8"/>
  <c r="O16" i="8" s="1"/>
  <c r="N9" i="8"/>
  <c r="O9" i="8" s="1"/>
  <c r="J20" i="8"/>
  <c r="K20" i="8" s="1"/>
  <c r="J21" i="8"/>
  <c r="K21" i="8" s="1"/>
  <c r="J22" i="8"/>
  <c r="K22" i="8" s="1"/>
  <c r="J19" i="8"/>
  <c r="K19" i="8" s="1"/>
  <c r="J16" i="8"/>
  <c r="K16" i="8" s="1"/>
  <c r="J15" i="8"/>
  <c r="K15" i="8" s="1"/>
  <c r="AL14" i="8" l="1"/>
  <c r="AL13" i="8"/>
  <c r="AL10" i="8"/>
  <c r="AL9" i="8"/>
  <c r="AL16" i="8"/>
  <c r="AL22" i="8"/>
  <c r="AL19" i="8"/>
  <c r="AL15" i="8"/>
  <c r="O11" i="8"/>
  <c r="AJ24" i="8" l="1"/>
  <c r="J14" i="8"/>
  <c r="K14" i="8" s="1"/>
  <c r="J13" i="8"/>
  <c r="K13" i="8" s="1"/>
  <c r="J12" i="8"/>
  <c r="J11" i="8"/>
  <c r="K11" i="8" s="1"/>
  <c r="J10" i="8"/>
  <c r="K10" i="8" s="1"/>
  <c r="J9" i="8"/>
  <c r="K9" i="8" s="1"/>
  <c r="AL11" i="8" l="1"/>
  <c r="AL12" i="8"/>
  <c r="AL18" i="8" l="1"/>
  <c r="AL25" i="8" s="1"/>
</calcChain>
</file>

<file path=xl/sharedStrings.xml><?xml version="1.0" encoding="utf-8"?>
<sst xmlns="http://schemas.openxmlformats.org/spreadsheetml/2006/main" count="103" uniqueCount="71">
  <si>
    <t>MATRIZ ESTUDIO DE MERCADO</t>
  </si>
  <si>
    <t>COMPONENTE</t>
  </si>
  <si>
    <t>ELEMENTO</t>
  </si>
  <si>
    <t>UNIDAD DE MEDIDA</t>
  </si>
  <si>
    <t>PROPONENTES</t>
  </si>
  <si>
    <t>VALOR UNITARIO</t>
  </si>
  <si>
    <t>IVA</t>
  </si>
  <si>
    <t>VALOR UNITARIO CON IVA</t>
  </si>
  <si>
    <t>Sistema de grabación digital (DVR/NVR)</t>
  </si>
  <si>
    <t>Monitor 4K UHD</t>
  </si>
  <si>
    <t>Sistema de respaldo de energía UPS</t>
  </si>
  <si>
    <t>Sistema antirobo para Sistema de grabación digital (DVR/NVR) y Monitor 4K UHD</t>
  </si>
  <si>
    <t>Instalacion a punto de elementos</t>
  </si>
  <si>
    <t>GRUPO</t>
  </si>
  <si>
    <t>CANTIDAD</t>
  </si>
  <si>
    <t>Elementos de videovigilancia</t>
  </si>
  <si>
    <t>Unidad</t>
  </si>
  <si>
    <t>Capacitación</t>
  </si>
  <si>
    <t>Transferencia de conocimiento técnico</t>
  </si>
  <si>
    <t>Sesión</t>
  </si>
  <si>
    <t>Sensibilización en seguridad</t>
  </si>
  <si>
    <t>Elementos de alerta sonora de vigilancia</t>
  </si>
  <si>
    <t>1 Alarma</t>
  </si>
  <si>
    <r>
      <rPr>
        <b/>
        <sz val="11"/>
        <rFont val="Garamond"/>
        <family val="1"/>
      </rPr>
      <t xml:space="preserve">Resolución: </t>
    </r>
    <r>
      <rPr>
        <sz val="11"/>
        <rFont val="Garamond"/>
        <family val="1"/>
      </rPr>
      <t xml:space="preserve">4K UHD (3840 x 2160 píxeles) – 8 MP o superior.
</t>
    </r>
    <r>
      <rPr>
        <b/>
        <sz val="11"/>
        <rFont val="Garamond"/>
        <family val="1"/>
      </rPr>
      <t>Cuadros por segundo:</t>
    </r>
    <r>
      <rPr>
        <sz val="11"/>
        <rFont val="Garamond"/>
        <family val="1"/>
      </rPr>
      <t xml:space="preserve"> Mínimo 25–30 FPS.
</t>
    </r>
    <r>
      <rPr>
        <b/>
        <sz val="11"/>
        <rFont val="Garamond"/>
        <family val="1"/>
      </rPr>
      <t xml:space="preserve">Operación: </t>
    </r>
    <r>
      <rPr>
        <sz val="11"/>
        <rFont val="Garamond"/>
        <family val="1"/>
      </rPr>
      <t xml:space="preserve">Exterior (IP67 o superior).
</t>
    </r>
    <r>
      <rPr>
        <b/>
        <sz val="11"/>
        <rFont val="Garamond"/>
        <family val="1"/>
      </rPr>
      <t xml:space="preserve">Tipo de escaneo: </t>
    </r>
    <r>
      <rPr>
        <sz val="11"/>
        <rFont val="Garamond"/>
        <family val="1"/>
      </rPr>
      <t xml:space="preserve">Progresivo.
</t>
    </r>
    <r>
      <rPr>
        <b/>
        <sz val="11"/>
        <rFont val="Garamond"/>
        <family val="1"/>
      </rPr>
      <t xml:space="preserve">Iluminación infrarroja: </t>
    </r>
    <r>
      <rPr>
        <sz val="11"/>
        <rFont val="Garamond"/>
        <family val="1"/>
      </rPr>
      <t xml:space="preserve">≥ mayor o igual que 50 metros.
</t>
    </r>
    <r>
      <rPr>
        <b/>
        <sz val="11"/>
        <rFont val="Garamond"/>
        <family val="1"/>
      </rPr>
      <t xml:space="preserve">Sensibilidad: </t>
    </r>
    <r>
      <rPr>
        <sz val="11"/>
        <rFont val="Garamond"/>
        <family val="1"/>
      </rPr>
      <t xml:space="preserve">Día: ≤ menor o igual que 0.2 lux / Noche: ≤ menor o igual que 0.01 lux.
</t>
    </r>
    <r>
      <rPr>
        <b/>
        <sz val="11"/>
        <rFont val="Garamond"/>
        <family val="1"/>
      </rPr>
      <t xml:space="preserve">WDR: </t>
    </r>
    <r>
      <rPr>
        <sz val="11"/>
        <rFont val="Garamond"/>
        <family val="1"/>
      </rPr>
      <t xml:space="preserve">Mínimo 120 dB o equivalente.
</t>
    </r>
    <r>
      <rPr>
        <b/>
        <sz val="11"/>
        <rFont val="Garamond"/>
        <family val="1"/>
      </rPr>
      <t xml:space="preserve">Lente: </t>
    </r>
    <r>
      <rPr>
        <sz val="11"/>
        <rFont val="Garamond"/>
        <family val="1"/>
      </rPr>
      <t xml:space="preserve">Ángulo de visión horizontal entre 35 y 100 grados.
</t>
    </r>
    <r>
      <rPr>
        <b/>
        <sz val="11"/>
        <rFont val="Garamond"/>
        <family val="1"/>
      </rPr>
      <t xml:space="preserve">Sensor: </t>
    </r>
    <r>
      <rPr>
        <sz val="11"/>
        <rFont val="Garamond"/>
        <family val="1"/>
      </rPr>
      <t xml:space="preserve">CMOS 1/2.7 pulgadas o superior.
</t>
    </r>
    <r>
      <rPr>
        <b/>
        <sz val="11"/>
        <rFont val="Garamond"/>
        <family val="1"/>
      </rPr>
      <t xml:space="preserve">Estabilización de imagen: </t>
    </r>
    <r>
      <rPr>
        <sz val="11"/>
        <rFont val="Garamond"/>
        <family val="1"/>
      </rPr>
      <t xml:space="preserve">Electrónica (EIS) o equivalente.
</t>
    </r>
    <r>
      <rPr>
        <b/>
        <sz val="11"/>
        <rFont val="Garamond"/>
        <family val="1"/>
      </rPr>
      <t xml:space="preserve">Compatibilidad: </t>
    </r>
    <r>
      <rPr>
        <sz val="11"/>
        <rFont val="Garamond"/>
        <family val="1"/>
      </rPr>
      <t xml:space="preserve">ONVIF Profile S o superior.
</t>
    </r>
    <r>
      <rPr>
        <b/>
        <sz val="11"/>
        <rFont val="Garamond"/>
        <family val="1"/>
      </rPr>
      <t>Tecnología:</t>
    </r>
    <r>
      <rPr>
        <sz val="11"/>
        <rFont val="Garamond"/>
        <family val="1"/>
      </rPr>
      <t xml:space="preserve"> IP o HD sobre coaxial (HDCVI / AHD / TVI).
</t>
    </r>
    <r>
      <rPr>
        <b/>
        <sz val="11"/>
        <rFont val="Garamond"/>
        <family val="1"/>
      </rPr>
      <t>Normativas:</t>
    </r>
    <r>
      <rPr>
        <sz val="11"/>
        <rFont val="Garamond"/>
        <family val="1"/>
      </rPr>
      <t xml:space="preserve"> CE, FCC, UL.
</t>
    </r>
    <r>
      <rPr>
        <b/>
        <sz val="11"/>
        <rFont val="Garamond"/>
        <family val="1"/>
      </rPr>
      <t xml:space="preserve">Año de fabricación: </t>
    </r>
    <r>
      <rPr>
        <sz val="11"/>
        <rFont val="Garamond"/>
        <family val="1"/>
      </rPr>
      <t xml:space="preserve">Equipos nuevos, con fecha de fabricación no superior a 3 años respecto a la fecha de adquisición.
</t>
    </r>
    <r>
      <rPr>
        <b/>
        <sz val="11"/>
        <rFont val="Garamond"/>
        <family val="1"/>
      </rPr>
      <t xml:space="preserve">Garantía: </t>
    </r>
    <r>
      <rPr>
        <sz val="11"/>
        <rFont val="Garamond"/>
        <family val="1"/>
      </rPr>
      <t>≥ mayor o igual que 2 años, desde la entrega de cada elemento en el marco del objeto del contrato.</t>
    </r>
  </si>
  <si>
    <r>
      <rPr>
        <b/>
        <sz val="11"/>
        <rFont val="Garamond"/>
        <family val="1"/>
      </rPr>
      <t xml:space="preserve">Resolución de grabación: </t>
    </r>
    <r>
      <rPr>
        <sz val="11"/>
        <rFont val="Garamond"/>
        <family val="1"/>
      </rPr>
      <t xml:space="preserve">Capacidad de grabación en resolución 4K por canal.
</t>
    </r>
    <r>
      <rPr>
        <b/>
        <sz val="11"/>
        <rFont val="Garamond"/>
        <family val="1"/>
      </rPr>
      <t>Compresión de video:</t>
    </r>
    <r>
      <rPr>
        <sz val="11"/>
        <rFont val="Garamond"/>
        <family val="1"/>
      </rPr>
      <t xml:space="preserve"> H.265 / H.265+.
</t>
    </r>
    <r>
      <rPr>
        <b/>
        <sz val="11"/>
        <rFont val="Garamond"/>
        <family val="1"/>
      </rPr>
      <t xml:space="preserve">Operación: </t>
    </r>
    <r>
      <rPr>
        <sz val="11"/>
        <rFont val="Garamond"/>
        <family val="1"/>
      </rPr>
      <t xml:space="preserve">Cuádruplex.
</t>
    </r>
    <r>
      <rPr>
        <b/>
        <sz val="11"/>
        <rFont val="Garamond"/>
        <family val="1"/>
      </rPr>
      <t>Puertos:</t>
    </r>
    <r>
      <rPr>
        <sz val="11"/>
        <rFont val="Garamond"/>
        <family val="1"/>
      </rPr>
      <t xml:space="preserve"> RJ45 Gigabit.
</t>
    </r>
    <r>
      <rPr>
        <b/>
        <sz val="11"/>
        <rFont val="Garamond"/>
        <family val="1"/>
      </rPr>
      <t xml:space="preserve">Capacidad de almacenamiento: </t>
    </r>
    <r>
      <rPr>
        <sz val="11"/>
        <rFont val="Garamond"/>
        <family val="1"/>
      </rPr>
      <t xml:space="preserve">Soporte ≥ mayor o igual que 4 TB, retención ≥ mayor o igual que 15 días en 4K (15 FPS).
</t>
    </r>
    <r>
      <rPr>
        <b/>
        <sz val="11"/>
        <rFont val="Garamond"/>
        <family val="1"/>
      </rPr>
      <t xml:space="preserve">Protocolo de red: </t>
    </r>
    <r>
      <rPr>
        <sz val="11"/>
        <rFont val="Garamond"/>
        <family val="1"/>
      </rPr>
      <t xml:space="preserve">TCP/IP, HTTPS, DHCP.
</t>
    </r>
    <r>
      <rPr>
        <b/>
        <sz val="11"/>
        <rFont val="Garamond"/>
        <family val="1"/>
      </rPr>
      <t xml:space="preserve">Compatibilidad: </t>
    </r>
    <r>
      <rPr>
        <sz val="11"/>
        <rFont val="Garamond"/>
        <family val="1"/>
      </rPr>
      <t xml:space="preserve">ONVIF.
</t>
    </r>
    <r>
      <rPr>
        <b/>
        <sz val="11"/>
        <rFont val="Garamond"/>
        <family val="1"/>
      </rPr>
      <t xml:space="preserve">Año de fabricación: </t>
    </r>
    <r>
      <rPr>
        <sz val="11"/>
        <rFont val="Garamond"/>
        <family val="1"/>
      </rPr>
      <t xml:space="preserve">Equipos nuevos, con fecha de fabricación no superior a 3 años respecto a la fecha de adquisición.
</t>
    </r>
    <r>
      <rPr>
        <b/>
        <sz val="11"/>
        <rFont val="Garamond"/>
        <family val="1"/>
      </rPr>
      <t xml:space="preserve">Garantía: </t>
    </r>
    <r>
      <rPr>
        <sz val="11"/>
        <rFont val="Garamond"/>
        <family val="1"/>
      </rPr>
      <t>≥ mayor o igual que  2 años, desde la entrega de cada elemento en el marco del objeto del contrato.</t>
    </r>
  </si>
  <si>
    <r>
      <rPr>
        <b/>
        <sz val="11"/>
        <rFont val="Garamond"/>
        <family val="1"/>
      </rPr>
      <t xml:space="preserve">Tamaño: </t>
    </r>
    <r>
      <rPr>
        <sz val="11"/>
        <rFont val="Garamond"/>
        <family val="1"/>
      </rPr>
      <t>Minimo</t>
    </r>
    <r>
      <rPr>
        <b/>
        <sz val="11"/>
        <rFont val="Garamond"/>
        <family val="1"/>
      </rPr>
      <t xml:space="preserve"> </t>
    </r>
    <r>
      <rPr>
        <sz val="11"/>
        <rFont val="Garamond"/>
        <family val="1"/>
      </rPr>
      <t xml:space="preserve">32 pulgadas.
</t>
    </r>
    <r>
      <rPr>
        <b/>
        <sz val="11"/>
        <rFont val="Garamond"/>
        <family val="1"/>
      </rPr>
      <t xml:space="preserve">Resolución: </t>
    </r>
    <r>
      <rPr>
        <sz val="11"/>
        <rFont val="Garamond"/>
        <family val="1"/>
      </rPr>
      <t xml:space="preserve">4K UHD (3840 x 2160 pixeles).
</t>
    </r>
    <r>
      <rPr>
        <b/>
        <sz val="11"/>
        <rFont val="Garamond"/>
        <family val="1"/>
      </rPr>
      <t xml:space="preserve">Tiempo de respuesta: </t>
    </r>
    <r>
      <rPr>
        <sz val="11"/>
        <rFont val="Garamond"/>
        <family val="1"/>
      </rPr>
      <t xml:space="preserve">5 ms.
</t>
    </r>
    <r>
      <rPr>
        <b/>
        <sz val="11"/>
        <rFont val="Garamond"/>
        <family val="1"/>
      </rPr>
      <t xml:space="preserve">Conexiones: </t>
    </r>
    <r>
      <rPr>
        <sz val="11"/>
        <rFont val="Garamond"/>
        <family val="1"/>
      </rPr>
      <t xml:space="preserve">HDMI y/o DisplayPort (VGA opcional).
</t>
    </r>
    <r>
      <rPr>
        <b/>
        <sz val="11"/>
        <rFont val="Garamond"/>
        <family val="1"/>
      </rPr>
      <t xml:space="preserve">Consumo de potencia: </t>
    </r>
    <r>
      <rPr>
        <sz val="11"/>
        <rFont val="Garamond"/>
        <family val="1"/>
      </rPr>
      <t xml:space="preserve">Bajo, con tecnología LED.
</t>
    </r>
    <r>
      <rPr>
        <b/>
        <sz val="11"/>
        <rFont val="Garamond"/>
        <family val="1"/>
      </rPr>
      <t xml:space="preserve">Instalación: </t>
    </r>
    <r>
      <rPr>
        <sz val="11"/>
        <rFont val="Garamond"/>
        <family val="1"/>
      </rPr>
      <t xml:space="preserve">Compatible con montaje VESA.
</t>
    </r>
    <r>
      <rPr>
        <b/>
        <sz val="11"/>
        <rFont val="Garamond"/>
        <family val="1"/>
      </rPr>
      <t xml:space="preserve">Año de fabricación: </t>
    </r>
    <r>
      <rPr>
        <sz val="11"/>
        <rFont val="Garamond"/>
        <family val="1"/>
      </rPr>
      <t xml:space="preserve">Equipos nuevos, con fecha de fabricación no superior a 3 años respecto a la fecha de adquisición.
</t>
    </r>
    <r>
      <rPr>
        <b/>
        <sz val="11"/>
        <rFont val="Garamond"/>
        <family val="1"/>
      </rPr>
      <t xml:space="preserve">Garantía: </t>
    </r>
    <r>
      <rPr>
        <sz val="11"/>
        <rFont val="Garamond"/>
        <family val="1"/>
      </rPr>
      <t>≥ mayor o igual que 2 años, desde la entrega de cada elemento en el marco del objeto del contrato.</t>
    </r>
  </si>
  <si>
    <r>
      <rPr>
        <b/>
        <sz val="11"/>
        <rFont val="Garamond"/>
        <family val="1"/>
      </rPr>
      <t xml:space="preserve">Sistema antivandálico: </t>
    </r>
    <r>
      <rPr>
        <sz val="11"/>
        <rFont val="Garamond"/>
        <family val="1"/>
      </rPr>
      <t xml:space="preserve">Reforzado para la protección de cámaras de vigilancia fijas tipo Bullet instaladas en exteriores. 
</t>
    </r>
    <r>
      <rPr>
        <b/>
        <sz val="11"/>
        <rFont val="Garamond"/>
        <family val="1"/>
      </rPr>
      <t xml:space="preserve">Fabricado con </t>
    </r>
    <r>
      <rPr>
        <sz val="11"/>
        <rFont val="Garamond"/>
        <family val="1"/>
      </rPr>
      <t xml:space="preserve">materiales metálicos de alta resistencia y recubrimiento anticorrosivo. 
</t>
    </r>
    <r>
      <rPr>
        <b/>
        <sz val="11"/>
        <rFont val="Garamond"/>
        <family val="1"/>
      </rPr>
      <t>Incluye</t>
    </r>
    <r>
      <rPr>
        <sz val="11"/>
        <rFont val="Garamond"/>
        <family val="1"/>
      </rPr>
      <t xml:space="preserve"> chazo expansivo para anclaje seguro, plaqueta metálica de amarre y guaya de seguridad de 10 mm.
</t>
    </r>
    <r>
      <rPr>
        <b/>
        <sz val="11"/>
        <rFont val="Garamond"/>
        <family val="1"/>
      </rPr>
      <t>Compatible con</t>
    </r>
    <r>
      <rPr>
        <sz val="11"/>
        <rFont val="Garamond"/>
        <family val="1"/>
      </rPr>
      <t xml:space="preserve"> cámaras tipo Bullet de diversas marcas. 
</t>
    </r>
    <r>
      <rPr>
        <b/>
        <sz val="11"/>
        <rFont val="Garamond"/>
        <family val="1"/>
      </rPr>
      <t>Garantía:</t>
    </r>
    <r>
      <rPr>
        <sz val="11"/>
        <rFont val="Garamond"/>
        <family val="1"/>
      </rPr>
      <t xml:space="preserve"> ≥ mayor o igual que 1 año, desde la entrega de cada elemento en el marco del objeto del contrato.</t>
    </r>
  </si>
  <si>
    <r>
      <rPr>
        <b/>
        <sz val="11"/>
        <rFont val="Garamond"/>
        <family val="1"/>
      </rPr>
      <t>Sistema antivandálico:</t>
    </r>
    <r>
      <rPr>
        <sz val="11"/>
        <rFont val="Garamond"/>
        <family val="1"/>
      </rPr>
      <t xml:space="preserve"> Para la protección física.
</t>
    </r>
    <r>
      <rPr>
        <b/>
        <sz val="11"/>
        <rFont val="Garamond"/>
        <family val="1"/>
      </rPr>
      <t xml:space="preserve">Fabricado </t>
    </r>
    <r>
      <rPr>
        <sz val="11"/>
        <rFont val="Garamond"/>
        <family val="1"/>
      </rPr>
      <t xml:space="preserve">en estructura metálica fija de alta resistencia con recubrimiento anticorrosivo. 
</t>
    </r>
    <r>
      <rPr>
        <b/>
        <sz val="11"/>
        <rFont val="Garamond"/>
        <family val="1"/>
      </rPr>
      <t>Incluye</t>
    </r>
    <r>
      <rPr>
        <sz val="11"/>
        <rFont val="Garamond"/>
        <family val="1"/>
      </rPr>
      <t xml:space="preserve"> soporte metálico de fijación y guaya de seguridad de 10 mm.
</t>
    </r>
    <r>
      <rPr>
        <b/>
        <sz val="11"/>
        <rFont val="Garamond"/>
        <family val="1"/>
      </rPr>
      <t>Garantía:</t>
    </r>
    <r>
      <rPr>
        <sz val="11"/>
        <rFont val="Garamond"/>
        <family val="1"/>
      </rPr>
      <t xml:space="preserve"> ≥ mayor o igual que 1 año, desde la entrega de cada elemento en el marco del objeto del contrato.</t>
    </r>
  </si>
  <si>
    <r>
      <rPr>
        <b/>
        <sz val="11"/>
        <rFont val="Garamond"/>
        <family val="1"/>
      </rPr>
      <t xml:space="preserve">Sesión de transferencia de conocimiento técnico: </t>
    </r>
    <r>
      <rPr>
        <sz val="11"/>
        <rFont val="Garamond"/>
        <family val="1"/>
      </rPr>
      <t xml:space="preserve">Dirigida al Representante de la Organización Comunitaria dotada, orientada al conocimiento general del funcionamiento, manejo y conservación de los elementos entregados y Manual técnico digital de consulta.
</t>
    </r>
    <r>
      <rPr>
        <b/>
        <sz val="11"/>
        <rFont val="Garamond"/>
        <family val="1"/>
      </rPr>
      <t>Perfil:</t>
    </r>
    <r>
      <rPr>
        <sz val="11"/>
        <rFont val="Garamond"/>
        <family val="1"/>
      </rPr>
      <t xml:space="preserve"> Técnico o tecnólogo en Sistemas, Telecomunicaciones, Instalación de redes o áreas afines con 2 años de experiencia.  
</t>
    </r>
    <r>
      <rPr>
        <b/>
        <sz val="11"/>
        <rFont val="Garamond"/>
        <family val="1"/>
      </rPr>
      <t>Duración</t>
    </r>
    <r>
      <rPr>
        <sz val="11"/>
        <rFont val="Garamond"/>
        <family val="1"/>
      </rPr>
      <t xml:space="preserve">: 2 horas.
</t>
    </r>
    <r>
      <rPr>
        <b/>
        <sz val="11"/>
        <rFont val="Garamond"/>
        <family val="1"/>
      </rPr>
      <t>Locación:</t>
    </r>
    <r>
      <rPr>
        <sz val="11"/>
        <rFont val="Garamond"/>
        <family val="1"/>
      </rPr>
      <t xml:space="preserve"> Punto de instalación.
</t>
    </r>
    <r>
      <rPr>
        <b/>
        <sz val="11"/>
        <rFont val="Garamond"/>
        <family val="1"/>
      </rPr>
      <t>Entrega:</t>
    </r>
    <r>
      <rPr>
        <sz val="11"/>
        <rFont val="Garamond"/>
        <family val="1"/>
      </rPr>
      <t xml:space="preserve"> De manuales, garantías y documentación propia de los elementos y del contrato.
</t>
    </r>
    <r>
      <rPr>
        <b/>
        <sz val="11"/>
        <rFont val="Garamond"/>
        <family val="1"/>
      </rPr>
      <t xml:space="preserve">Evidencia: </t>
    </r>
    <r>
      <rPr>
        <sz val="11"/>
        <rFont val="Garamond"/>
        <family val="1"/>
      </rPr>
      <t>Acta de Capacitación de sesión: Transferencia de Conocimiento Técnico y listado de asistencia.</t>
    </r>
  </si>
  <si>
    <r>
      <rPr>
        <b/>
        <sz val="11"/>
        <rFont val="Garamond"/>
        <family val="1"/>
      </rPr>
      <t>Sesión de sensibilización en seguridad:</t>
    </r>
    <r>
      <rPr>
        <sz val="11"/>
        <rFont val="Garamond"/>
        <family val="1"/>
      </rPr>
      <t xml:space="preserve"> dirigida a los integrantes de la Organización Comunitaria dotada, orientada a temas de seguridad vecinal, habeas data, acciones de prevención contra el delito y delincuencia común, mecanismos de acceso a la denuncia y factores de riesgo.
</t>
    </r>
    <r>
      <rPr>
        <b/>
        <sz val="11"/>
        <rFont val="Garamond"/>
        <family val="1"/>
      </rPr>
      <t>Perfil:</t>
    </r>
    <r>
      <rPr>
        <sz val="11"/>
        <rFont val="Garamond"/>
        <family val="1"/>
      </rPr>
      <t xml:space="preserve"> profesional en Derecho o Ciencias Sociales y humanas con formación relacionada en Conciliación, Juez de Paz o áreas afines, con experiencia en Atención Comunitaria, Habeas Data, Ley 1801 de 2016 y/o procesos de fortalecimiento comunitario en temas de seguridad y convivencia.
</t>
    </r>
    <r>
      <rPr>
        <b/>
        <sz val="11"/>
        <rFont val="Garamond"/>
        <family val="1"/>
      </rPr>
      <t>Duración:</t>
    </r>
    <r>
      <rPr>
        <sz val="11"/>
        <rFont val="Garamond"/>
        <family val="1"/>
      </rPr>
      <t xml:space="preserve"> 2 horas.
</t>
    </r>
    <r>
      <rPr>
        <b/>
        <sz val="11"/>
        <rFont val="Garamond"/>
        <family val="1"/>
      </rPr>
      <t>Locación:</t>
    </r>
    <r>
      <rPr>
        <sz val="11"/>
        <rFont val="Garamond"/>
        <family val="1"/>
      </rPr>
      <t xml:space="preserve"> Punto de instalación.
</t>
    </r>
    <r>
      <rPr>
        <b/>
        <sz val="11"/>
        <rFont val="Garamond"/>
        <family val="1"/>
      </rPr>
      <t>Evidencia:</t>
    </r>
    <r>
      <rPr>
        <sz val="11"/>
        <rFont val="Garamond"/>
        <family val="1"/>
      </rPr>
      <t xml:space="preserve"> Acta de ejecución de Capacitación - sesión: Sensibilización en Seguridad y listado de asistencia.
</t>
    </r>
    <r>
      <rPr>
        <b/>
        <sz val="11"/>
        <rFont val="Garamond"/>
        <family val="1"/>
      </rPr>
      <t>Nota:</t>
    </r>
    <r>
      <rPr>
        <sz val="11"/>
        <rFont val="Garamond"/>
        <family val="1"/>
      </rPr>
      <t xml:space="preserve"> Esta capacitación se realizará con el número de integrantes de la Organización Comunitaria dotada.</t>
    </r>
  </si>
  <si>
    <r>
      <rPr>
        <b/>
        <sz val="11"/>
        <rFont val="Garamond"/>
        <family val="1"/>
      </rPr>
      <t xml:space="preserve">Capacidad: </t>
    </r>
    <r>
      <rPr>
        <sz val="11"/>
        <rFont val="Garamond"/>
        <family val="1"/>
      </rPr>
      <t xml:space="preserve">≥ mayor o igual que 500 usuarios.
</t>
    </r>
    <r>
      <rPr>
        <b/>
        <sz val="11"/>
        <rFont val="Garamond"/>
        <family val="1"/>
      </rPr>
      <t xml:space="preserve">Configuración: </t>
    </r>
    <r>
      <rPr>
        <sz val="11"/>
        <rFont val="Garamond"/>
        <family val="1"/>
      </rPr>
      <t xml:space="preserve">Mediante aplicación móvil.
</t>
    </r>
    <r>
      <rPr>
        <b/>
        <sz val="11"/>
        <rFont val="Garamond"/>
        <family val="1"/>
      </rPr>
      <t>Alertas:</t>
    </r>
    <r>
      <rPr>
        <sz val="11"/>
        <rFont val="Garamond"/>
        <family val="1"/>
      </rPr>
      <t xml:space="preserve"> SMS / notificaciones ≥ mayor o igual que 10 contactos.
</t>
    </r>
    <r>
      <rPr>
        <b/>
        <sz val="11"/>
        <rFont val="Garamond"/>
        <family val="1"/>
      </rPr>
      <t>Entrada:</t>
    </r>
    <r>
      <rPr>
        <sz val="11"/>
        <rFont val="Garamond"/>
        <family val="1"/>
      </rPr>
      <t xml:space="preserve"> Botón de pánico.
</t>
    </r>
    <r>
      <rPr>
        <b/>
        <sz val="11"/>
        <rFont val="Garamond"/>
        <family val="1"/>
      </rPr>
      <t xml:space="preserve">Salidas: </t>
    </r>
    <r>
      <rPr>
        <sz val="11"/>
        <rFont val="Garamond"/>
        <family val="1"/>
      </rPr>
      <t xml:space="preserve">Relevos para sirena 110V o 12V.
</t>
    </r>
    <r>
      <rPr>
        <b/>
        <sz val="11"/>
        <rFont val="Garamond"/>
        <family val="1"/>
      </rPr>
      <t>Altavoz con micrófono</t>
    </r>
    <r>
      <rPr>
        <sz val="11"/>
        <rFont val="Garamond"/>
        <family val="1"/>
      </rPr>
      <t xml:space="preserve">: 20W – 50W / alcance ≥ mayor o igual que 50 m.
</t>
    </r>
    <r>
      <rPr>
        <b/>
        <sz val="11"/>
        <rFont val="Garamond"/>
        <family val="1"/>
      </rPr>
      <t>Visualización:</t>
    </r>
    <r>
      <rPr>
        <sz val="11"/>
        <rFont val="Garamond"/>
        <family val="1"/>
      </rPr>
      <t xml:space="preserve"> Indicador de calidad de señal GSM, LTE y/o 4G.
</t>
    </r>
    <r>
      <rPr>
        <b/>
        <sz val="11"/>
        <rFont val="Garamond"/>
        <family val="1"/>
      </rPr>
      <t>Batería:</t>
    </r>
    <r>
      <rPr>
        <sz val="11"/>
        <rFont val="Garamond"/>
        <family val="1"/>
      </rPr>
      <t xml:space="preserve"> Respaldo de 12 VDC / 7 Ah.
</t>
    </r>
    <r>
      <rPr>
        <b/>
        <sz val="11"/>
        <rFont val="Garamond"/>
        <family val="1"/>
      </rPr>
      <t xml:space="preserve">Sirena: </t>
    </r>
    <r>
      <rPr>
        <sz val="11"/>
        <rFont val="Garamond"/>
        <family val="1"/>
      </rPr>
      <t xml:space="preserve">Potencia de 50 Watts.
</t>
    </r>
    <r>
      <rPr>
        <b/>
        <sz val="11"/>
        <rFont val="Garamond"/>
        <family val="1"/>
      </rPr>
      <t xml:space="preserve">Año de fabricación: </t>
    </r>
    <r>
      <rPr>
        <sz val="11"/>
        <rFont val="Garamond"/>
        <family val="1"/>
      </rPr>
      <t xml:space="preserve">Equipos nuevos, con fecha de fabricación no superior a 3 años respecto a la fecha de adquisición.
</t>
    </r>
    <r>
      <rPr>
        <b/>
        <sz val="11"/>
        <rFont val="Garamond"/>
        <family val="1"/>
      </rPr>
      <t xml:space="preserve">Garantía: </t>
    </r>
    <r>
      <rPr>
        <sz val="11"/>
        <rFont val="Garamond"/>
        <family val="1"/>
      </rPr>
      <t>≥ mayor o igual que 2 años, desde la entrega de cada elemento en el marco del objeto del contrato.</t>
    </r>
  </si>
  <si>
    <r>
      <rPr>
        <b/>
        <sz val="11"/>
        <rFont val="Garamond"/>
        <family val="1"/>
      </rPr>
      <t>Sistema antivandálico:</t>
    </r>
    <r>
      <rPr>
        <sz val="11"/>
        <rFont val="Garamond"/>
        <family val="1"/>
      </rPr>
      <t xml:space="preserve"> Para la protección física de la alarma.
</t>
    </r>
    <r>
      <rPr>
        <b/>
        <sz val="11"/>
        <rFont val="Garamond"/>
        <family val="1"/>
      </rPr>
      <t>Fabricado</t>
    </r>
    <r>
      <rPr>
        <sz val="11"/>
        <rFont val="Garamond"/>
        <family val="1"/>
      </rPr>
      <t xml:space="preserve"> en estructura metálica fija de alta resistencia con recubrimiento anticorrosivo, apto para uso interior y/o exterior según corresponda. </t>
    </r>
    <r>
      <rPr>
        <b/>
        <sz val="11"/>
        <rFont val="Garamond"/>
        <family val="1"/>
      </rPr>
      <t>Incluye</t>
    </r>
    <r>
      <rPr>
        <sz val="11"/>
        <rFont val="Garamond"/>
        <family val="1"/>
      </rPr>
      <t xml:space="preserve"> soporte metálico de fijación, elementos de anclaje, tornillería de seguridad y demás accesorios requeridos para su adecuada instalación, estabilidad y protección contra manipulación, impactos o actos vandálicos.
</t>
    </r>
    <r>
      <rPr>
        <b/>
        <sz val="11"/>
        <rFont val="Garamond"/>
        <family val="1"/>
      </rPr>
      <t>Garantía:</t>
    </r>
    <r>
      <rPr>
        <sz val="11"/>
        <rFont val="Garamond"/>
        <family val="1"/>
      </rPr>
      <t xml:space="preserve"> 6 meses desde la entrega de cada elemento en el marco del objeto del contrato.</t>
    </r>
  </si>
  <si>
    <r>
      <rPr>
        <b/>
        <sz val="11"/>
        <rFont val="Garamond"/>
        <family val="1"/>
      </rPr>
      <t xml:space="preserve">Sesión de transferencia de conocimiento técnico: </t>
    </r>
    <r>
      <rPr>
        <sz val="11"/>
        <rFont val="Garamond"/>
        <family val="1"/>
      </rPr>
      <t xml:space="preserve">Dirigida al Representante de la Organización Comunitaria dotada, orientada al conocimiento general del funcionamiento, manejo y conservación de los elementos entregados y Manual técnico digital de consulta.
</t>
    </r>
    <r>
      <rPr>
        <b/>
        <sz val="11"/>
        <rFont val="Garamond"/>
        <family val="1"/>
      </rPr>
      <t>Perfil:</t>
    </r>
    <r>
      <rPr>
        <sz val="11"/>
        <rFont val="Garamond"/>
        <family val="1"/>
      </rPr>
      <t xml:space="preserve"> Técnico o tecnólogo en Sistemas, Telecomunicaciones, Instalación de redes o áreas afines con 2 años de experiencia.  
</t>
    </r>
    <r>
      <rPr>
        <b/>
        <sz val="11"/>
        <rFont val="Garamond"/>
        <family val="1"/>
      </rPr>
      <t>Duración</t>
    </r>
    <r>
      <rPr>
        <sz val="11"/>
        <rFont val="Garamond"/>
        <family val="1"/>
      </rPr>
      <t xml:space="preserve">: 45 minutos.
</t>
    </r>
    <r>
      <rPr>
        <b/>
        <sz val="11"/>
        <rFont val="Garamond"/>
        <family val="1"/>
      </rPr>
      <t>Locación:</t>
    </r>
    <r>
      <rPr>
        <sz val="11"/>
        <rFont val="Garamond"/>
        <family val="1"/>
      </rPr>
      <t xml:space="preserve"> Punto de instalación.
</t>
    </r>
    <r>
      <rPr>
        <b/>
        <sz val="11"/>
        <rFont val="Garamond"/>
        <family val="1"/>
      </rPr>
      <t>Entrega:</t>
    </r>
    <r>
      <rPr>
        <sz val="11"/>
        <rFont val="Garamond"/>
        <family val="1"/>
      </rPr>
      <t xml:space="preserve"> De manuales, garantías y documentación propia de los elementos y del contrato.
</t>
    </r>
    <r>
      <rPr>
        <b/>
        <sz val="11"/>
        <rFont val="Garamond"/>
        <family val="1"/>
      </rPr>
      <t xml:space="preserve">Evidencia: </t>
    </r>
    <r>
      <rPr>
        <sz val="11"/>
        <rFont val="Garamond"/>
        <family val="1"/>
      </rPr>
      <t>Acta de Capacitación de sesión: Transferencia de Conocimiento Técnico y listado de asistencia.</t>
    </r>
  </si>
  <si>
    <r>
      <rPr>
        <b/>
        <sz val="11"/>
        <rFont val="Garamond"/>
        <family val="1"/>
      </rPr>
      <t>Sesión de sensibilización en seguridad:</t>
    </r>
    <r>
      <rPr>
        <sz val="11"/>
        <rFont val="Garamond"/>
        <family val="1"/>
      </rPr>
      <t xml:space="preserve"> Dirigida a los integrantes de la Organización Comunitaria dotada, orientada a temas de seguridad vecinal, habeas data, acciones de prevención contra el delito y delincuencia común, mecanismos de acceso a la denuncia y factores de riesgo.
</t>
    </r>
    <r>
      <rPr>
        <b/>
        <sz val="11"/>
        <rFont val="Garamond"/>
        <family val="1"/>
      </rPr>
      <t>Perfil:</t>
    </r>
    <r>
      <rPr>
        <sz val="11"/>
        <rFont val="Garamond"/>
        <family val="1"/>
      </rPr>
      <t xml:space="preserve"> Profesional en Derecho o Ciencias Sociales y humanas con formación relacionada en Conciliación, Juez de Paz o áreas afines, con experiencia en Atención Comunitaria, Habeas Data, Ley 1801 de 2016 y/o procesos de fortalecimiento comunitario en temas de seguridad y convivencia.
</t>
    </r>
    <r>
      <rPr>
        <b/>
        <sz val="11"/>
        <rFont val="Garamond"/>
        <family val="1"/>
      </rPr>
      <t>Duración:</t>
    </r>
    <r>
      <rPr>
        <sz val="11"/>
        <rFont val="Garamond"/>
        <family val="1"/>
      </rPr>
      <t xml:space="preserve"> 1.30 horas.
</t>
    </r>
    <r>
      <rPr>
        <b/>
        <sz val="11"/>
        <rFont val="Garamond"/>
        <family val="1"/>
      </rPr>
      <t>Locación:</t>
    </r>
    <r>
      <rPr>
        <sz val="11"/>
        <rFont val="Garamond"/>
        <family val="1"/>
      </rPr>
      <t xml:space="preserve"> Punto de instalación.
</t>
    </r>
    <r>
      <rPr>
        <b/>
        <sz val="11"/>
        <rFont val="Garamond"/>
        <family val="1"/>
      </rPr>
      <t>Evidencia:</t>
    </r>
    <r>
      <rPr>
        <sz val="11"/>
        <rFont val="Garamond"/>
        <family val="1"/>
      </rPr>
      <t xml:space="preserve"> Acta de ejecución de Capacitación - sesión: Sensibilización en Seguridad y listado de asistencia.
</t>
    </r>
    <r>
      <rPr>
        <b/>
        <sz val="11"/>
        <rFont val="Garamond"/>
        <family val="1"/>
      </rPr>
      <t>Nota:</t>
    </r>
    <r>
      <rPr>
        <sz val="11"/>
        <rFont val="Garamond"/>
        <family val="1"/>
      </rPr>
      <t xml:space="preserve"> Esta capacitación se realizará con el número de integrantes de la Organización Comunitaria dotada y será convocada por POLCO.</t>
    </r>
  </si>
  <si>
    <t>#3 SPS Integradores de Sistemas de Seguridad y Redes S.A.S.</t>
  </si>
  <si>
    <t>#4 ELECTRONIC SYSTEM GROUP</t>
  </si>
  <si>
    <t>#5 PROXEL SAS</t>
  </si>
  <si>
    <t>#1 CS1 LTDA</t>
  </si>
  <si>
    <t>#2 JF SECURITY AND SERVICE SAS</t>
  </si>
  <si>
    <t>#6 FDLUSA 2025</t>
  </si>
  <si>
    <t>SUBTOTAL VALOR TOTAL KIT DE VIGILANCIA</t>
  </si>
  <si>
    <t>TOTAL CONTRATO</t>
  </si>
  <si>
    <t>Capacidad: 1200VA / 720W regulación automática de voltaje (AVR) y protección contra sobretensiones. 
Opera: 120V AC, con frecuencia automática de 50/60Hz, TOMANs tipo NEMA 5-15R y enchufe NEMA 5-15P. 
Garantía: ≥ mayor o igual que 1 año, desde la entrega de cada elemento en el marco del objeto del contrato.</t>
  </si>
  <si>
    <t>SE TOMAN VALORES DE #5, 6</t>
  </si>
  <si>
    <t>Kit de vigilancia</t>
  </si>
  <si>
    <t>Sistema de alarma comunitaria</t>
  </si>
  <si>
    <t>SUBTOTAL VALOR TOTAL SISTEMA DE ALARMA COMUNITARIA</t>
  </si>
  <si>
    <t>SE TOMAN VALORES DE #4, 5</t>
  </si>
  <si>
    <t>SE TOMAN VALORES DE #1, 5</t>
  </si>
  <si>
    <t>SE TOMAN VALORES DE #1,5</t>
  </si>
  <si>
    <t xml:space="preserve">PROMEDIO
(Valor unitario con IVA) </t>
  </si>
  <si>
    <t>VALOR REFERENCIA (Promedio valor unitario con IVA)</t>
  </si>
  <si>
    <t>VALOR REFERENCIA (Promedio valor unitario con IVA X cantidad)</t>
  </si>
  <si>
    <t xml:space="preserve">DESVIACIÓN ESTÁNDAR  
(Valor unitario con IVA) </t>
  </si>
  <si>
    <t>LÍMITE SUPERIOR
(Valor unitario con IVA)</t>
  </si>
  <si>
    <t>LÍMITE INFERIOR 
(Valor unitario con IVA)</t>
  </si>
  <si>
    <t>Cámara de vigilancia fija para exteriores tipo BULLET</t>
  </si>
  <si>
    <t>Sistema antirobo para Cámara de vigilancia fija para exteriores tipo BULLET</t>
  </si>
  <si>
    <t>SE TOMAN VALORES DE #1, 5, 6</t>
  </si>
  <si>
    <t>SE TOMAN VALORES DE #3 y 6</t>
  </si>
  <si>
    <t>SE TOMAN VALORES DE #1 Y 2</t>
  </si>
  <si>
    <t>SE TOMAN VALORES DE #3 y 4</t>
  </si>
  <si>
    <t>Instalación a punto de elementos</t>
  </si>
  <si>
    <t>Sistema antirrobo para Alarma</t>
  </si>
  <si>
    <t>Elaboró: Ana María Solano - Contratista - Seguridad y Convivencia
Revisó:  Nicolás García Urdaneta – Profesional Oficina de Planeación FDLUSA.  
Aprobó: Jenny Carolina Cristancho Moreno - Referente de Seguridad y Convivencia
Aprobó:</t>
  </si>
  <si>
    <r>
      <t xml:space="preserve">OBJETO: </t>
    </r>
    <r>
      <rPr>
        <sz val="11"/>
        <rFont val="Garamond"/>
        <family val="1"/>
      </rPr>
      <t>CONTRATAR LA ADQUISICIÓN, INSTALACIÓN Y PUESTA EN FUNCIONAMIENTO DE EQUIPOS TECNOLÓGICOS DE DOTACIÓN CIUDADANA ENFOCADOS A LA AUTOPROTECCIÓN VECINAL EN LA LOCALIDAD DE USAQUÉN, MEDIANTE LA MODALIDAD DE SELECCIÓN ABREVIADA POR SUBASTA INVERSA Y CONTRATO DE COMPRAVENTA.</t>
    </r>
  </si>
  <si>
    <r>
      <t xml:space="preserve">MODALIDAD DE CONTRATACIÓN: </t>
    </r>
    <r>
      <rPr>
        <sz val="11"/>
        <rFont val="Garamond"/>
        <family val="1"/>
      </rPr>
      <t>SELECCIÓN ABREVIADA POR SUBASTA INVERSA</t>
    </r>
  </si>
  <si>
    <t>CARACTERÍSTICAS</t>
  </si>
  <si>
    <t>ÍTEM</t>
  </si>
  <si>
    <r>
      <rPr>
        <b/>
        <sz val="11"/>
        <rFont val="Garamond"/>
        <family val="1"/>
      </rPr>
      <t>Incluye todos los elementos físicos mínimos para garantizar la instalacion correcto funcionamiento de cada equipo y la mano de obra:
Cámara de vigilancia fija para exteriores tipo BULLET:</t>
    </r>
    <r>
      <rPr>
        <sz val="11"/>
        <rFont val="Garamond"/>
        <family val="1"/>
      </rPr>
      <t xml:space="preserve">
Conexión de luz y datos, cumpliendo la normativa de picos de voltaje.
Cableado con cable UTP grado 5 recubrimiento de seguridad.
Tubería de metálica MT de 1/4 pulgada.
</t>
    </r>
    <r>
      <rPr>
        <b/>
        <sz val="11"/>
        <rFont val="Garamond"/>
        <family val="1"/>
      </rPr>
      <t>Sistema de grabación digital (DVR/NVR):</t>
    </r>
    <r>
      <rPr>
        <sz val="11"/>
        <rFont val="Garamond"/>
        <family val="1"/>
      </rPr>
      <t xml:space="preserve">
Conexión de luz y datos cumpliendo la normativa de picos de voltaje.
Adaptador de conexión de camara al sistema.
</t>
    </r>
    <r>
      <rPr>
        <b/>
        <sz val="11"/>
        <rFont val="Garamond"/>
        <family val="1"/>
      </rPr>
      <t xml:space="preserve">Monitor 4K UHD:
</t>
    </r>
    <r>
      <rPr>
        <sz val="11"/>
        <rFont val="Garamond"/>
        <family val="1"/>
      </rPr>
      <t xml:space="preserve">Conexión de luz y datos, cumpliendo la normativa de picos de voltaje.
</t>
    </r>
    <r>
      <rPr>
        <b/>
        <sz val="11"/>
        <rFont val="Garamond"/>
        <family val="1"/>
      </rPr>
      <t xml:space="preserve">Sistema de alimentación de emergencia UPS:
</t>
    </r>
    <r>
      <rPr>
        <sz val="11"/>
        <rFont val="Garamond"/>
        <family val="1"/>
      </rPr>
      <t xml:space="preserve">Conexión de luz cumpliendo la normativa de picos de voltaje.
</t>
    </r>
    <r>
      <rPr>
        <b/>
        <sz val="11"/>
        <rFont val="Garamond"/>
        <family val="1"/>
      </rPr>
      <t xml:space="preserve">
Sistema antirrobo para Cámara de vigilancia fija para exteriores tipo BULLET</t>
    </r>
    <r>
      <rPr>
        <sz val="11"/>
        <rFont val="Garamond"/>
        <family val="1"/>
      </rPr>
      <t>.</t>
    </r>
  </si>
  <si>
    <r>
      <rPr>
        <b/>
        <sz val="11"/>
        <rFont val="Garamond"/>
        <family val="1"/>
      </rPr>
      <t xml:space="preserve">Incluye todos los elementos físicos mínimos para garantizar la instalacion y correcto funcionamiento de cada equipo y la mano de obra:
Alarma: </t>
    </r>
    <r>
      <rPr>
        <sz val="11"/>
        <rFont val="Garamond"/>
        <family val="1"/>
      </rPr>
      <t xml:space="preserve">Instalación física completa, incluyendo todos los insumos, accesorios, soportes, canalizaciones, cableado, conectores, fuentes, protecciones eléctricas y demás elementos requeridos. Así mismo, deberá contemplar la conexión eléctrica cumpliendo la normativa vigente de protección contra picos y variaciones de voltaje, así como la conexión a red de datos y/o sistemas de monitoreo y/o de comunicaciones e integración que correspondan, garantizando el correcto funcionamiento del sistema. 
</t>
    </r>
    <r>
      <rPr>
        <b/>
        <sz val="11"/>
        <rFont val="Garamond"/>
        <family val="1"/>
      </rPr>
      <t>Sistema antirrobo para Alarma</t>
    </r>
    <r>
      <rPr>
        <sz val="11"/>
        <rFont val="Garamond"/>
        <family val="1"/>
      </rPr>
      <t xml:space="preserve">: Incluye el suministro e instalación de los elementos físicos mínimos requeridos, tales como canalizaciones, conectores, fuentes, cableado, accesorios de fijación y demás elementos necesarios para garantizar la protección, aseguramiento y correcto funcionamiento del sistema de alarma. 
</t>
    </r>
    <r>
      <rPr>
        <b/>
        <sz val="11"/>
        <rFont val="Garamond"/>
        <family val="1"/>
      </rPr>
      <t>Garantía:</t>
    </r>
    <r>
      <rPr>
        <sz val="11"/>
        <rFont val="Garamond"/>
        <family val="1"/>
      </rPr>
      <t xml:space="preserve"> 3 meses desde la entrega de cada elemento en el marco del objeto del contrato.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</si>
</sst>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&quot;$&quot;#,##0.;&quot;$&quot;\ª#,##0.;;@"/>
    <numFmt numFmtId="165" formatCode="&quot;$&quot;#,##0"/>
    <numFmt numFmtId="166" formatCode="_-[$$-240A]\ * #,##0_-;\-[$$-240A]\ * #,##0_-;_-[$$-240A]\ * &quot;-&quot;??_-;_-@_-"/>
    <numFmt numFmtId="167" formatCode="_-&quot;$&quot;\ * #,##0_-;\-&quot;$&quot;\ * #,##0_-;_-&quot;$&quot;\ * &quot;-&quot;??_-;_-@_-"/>
    <numFmt numFmtId="168" formatCode="&quot;$&quot;\ #,##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Garamond"/>
      <family val="1"/>
    </font>
    <font>
      <sz val="8"/>
      <name val="Calibri"/>
      <family val="2"/>
      <scheme val="minor"/>
    </font>
    <font>
      <sz val="11"/>
      <name val="Garamond"/>
      <family val="1"/>
    </font>
    <font>
      <sz val="10"/>
      <name val="Garamond"/>
      <family val="1"/>
    </font>
    <font>
      <b/>
      <sz val="11"/>
      <color theme="1"/>
      <name val="Garamond"/>
      <family val="1"/>
    </font>
    <font>
      <sz val="10"/>
      <color theme="1"/>
      <name val="Garamond"/>
      <family val="1"/>
    </font>
    <font>
      <sz val="11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theme="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rgb="FFD9E2F3"/>
      </patternFill>
    </fill>
    <fill>
      <patternFill patternType="solid">
        <fgColor theme="0" tint="-0.14999847407452621"/>
        <bgColor rgb="FFE2EF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DCFF3"/>
        <bgColor indexed="64"/>
      </patternFill>
    </fill>
    <fill>
      <patternFill patternType="solid">
        <fgColor theme="6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174">
    <xf numFmtId="0" fontId="0" fillId="0" borderId="0" xfId="0"/>
    <xf numFmtId="165" fontId="4" fillId="7" borderId="17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9" fontId="4" fillId="0" borderId="0" xfId="3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166" fontId="6" fillId="0" borderId="16" xfId="0" applyNumberFormat="1" applyFont="1" applyBorder="1" applyAlignment="1">
      <alignment horizontal="center" vertical="center" wrapText="1"/>
    </xf>
    <xf numFmtId="9" fontId="6" fillId="0" borderId="1" xfId="3" applyFont="1" applyBorder="1" applyAlignment="1">
      <alignment horizontal="center" vertical="center" wrapText="1"/>
    </xf>
    <xf numFmtId="166" fontId="6" fillId="0" borderId="1" xfId="0" applyNumberFormat="1" applyFont="1" applyBorder="1" applyAlignment="1">
      <alignment horizontal="center" vertical="center" wrapText="1"/>
    </xf>
    <xf numFmtId="9" fontId="6" fillId="0" borderId="0" xfId="3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5" fontId="4" fillId="8" borderId="21" xfId="0" applyNumberFormat="1" applyFont="1" applyFill="1" applyBorder="1" applyAlignment="1">
      <alignment horizontal="center" vertical="center" wrapText="1"/>
    </xf>
    <xf numFmtId="165" fontId="4" fillId="7" borderId="14" xfId="0" applyNumberFormat="1" applyFont="1" applyFill="1" applyBorder="1" applyAlignment="1">
      <alignment horizontal="center" vertical="center" wrapText="1"/>
    </xf>
    <xf numFmtId="165" fontId="4" fillId="8" borderId="14" xfId="0" applyNumberFormat="1" applyFont="1" applyFill="1" applyBorder="1" applyAlignment="1">
      <alignment horizontal="center" vertical="center" wrapText="1"/>
    </xf>
    <xf numFmtId="165" fontId="4" fillId="8" borderId="22" xfId="0" applyNumberFormat="1" applyFont="1" applyFill="1" applyBorder="1" applyAlignment="1">
      <alignment horizontal="center" vertical="center" wrapText="1"/>
    </xf>
    <xf numFmtId="0" fontId="8" fillId="9" borderId="7" xfId="0" applyFont="1" applyFill="1" applyBorder="1" applyAlignment="1">
      <alignment horizontal="center" vertical="center" wrapText="1"/>
    </xf>
    <xf numFmtId="9" fontId="8" fillId="9" borderId="7" xfId="3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1" xfId="2" applyFont="1" applyBorder="1" applyAlignment="1">
      <alignment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4" fillId="0" borderId="6" xfId="2" applyFont="1" applyBorder="1" applyAlignment="1">
      <alignment vertical="center" wrapText="1"/>
    </xf>
    <xf numFmtId="9" fontId="6" fillId="0" borderId="1" xfId="3" applyFont="1" applyFill="1" applyBorder="1" applyAlignment="1">
      <alignment horizontal="center" vertical="center" wrapText="1"/>
    </xf>
    <xf numFmtId="165" fontId="4" fillId="9" borderId="21" xfId="0" applyNumberFormat="1" applyFont="1" applyFill="1" applyBorder="1" applyAlignment="1">
      <alignment horizontal="center" vertical="center" wrapText="1"/>
    </xf>
    <xf numFmtId="165" fontId="4" fillId="9" borderId="22" xfId="0" applyNumberFormat="1" applyFont="1" applyFill="1" applyBorder="1" applyAlignment="1">
      <alignment horizontal="center" vertical="center" wrapText="1"/>
    </xf>
    <xf numFmtId="165" fontId="4" fillId="9" borderId="11" xfId="0" applyNumberFormat="1" applyFont="1" applyFill="1" applyBorder="1" applyAlignment="1">
      <alignment horizontal="center" vertical="center" wrapText="1"/>
    </xf>
    <xf numFmtId="165" fontId="4" fillId="9" borderId="13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6" fontId="6" fillId="0" borderId="1" xfId="0" applyNumberFormat="1" applyFont="1" applyBorder="1" applyAlignment="1">
      <alignment horizontal="center" vertical="center"/>
    </xf>
    <xf numFmtId="166" fontId="4" fillId="0" borderId="2" xfId="0" applyNumberFormat="1" applyFont="1" applyBorder="1" applyAlignment="1">
      <alignment horizontal="center" vertical="center"/>
    </xf>
    <xf numFmtId="166" fontId="6" fillId="0" borderId="15" xfId="0" applyNumberFormat="1" applyFont="1" applyBorder="1" applyAlignment="1">
      <alignment horizontal="center" vertical="center"/>
    </xf>
    <xf numFmtId="166" fontId="4" fillId="10" borderId="1" xfId="0" applyNumberFormat="1" applyFont="1" applyFill="1" applyBorder="1" applyAlignment="1">
      <alignment horizontal="center" vertical="center" wrapText="1"/>
    </xf>
    <xf numFmtId="168" fontId="7" fillId="0" borderId="13" xfId="0" applyNumberFormat="1" applyFont="1" applyBorder="1" applyAlignment="1">
      <alignment horizontal="right" vertical="center"/>
    </xf>
    <xf numFmtId="168" fontId="7" fillId="0" borderId="15" xfId="0" applyNumberFormat="1" applyFont="1" applyBorder="1" applyAlignment="1">
      <alignment horizontal="right" vertical="center"/>
    </xf>
    <xf numFmtId="166" fontId="4" fillId="10" borderId="17" xfId="0" applyNumberFormat="1" applyFont="1" applyFill="1" applyBorder="1" applyAlignment="1">
      <alignment horizontal="center" vertical="center" wrapText="1"/>
    </xf>
    <xf numFmtId="166" fontId="4" fillId="10" borderId="2" xfId="0" applyNumberFormat="1" applyFont="1" applyFill="1" applyBorder="1" applyAlignment="1">
      <alignment horizontal="center" vertical="center" wrapText="1"/>
    </xf>
    <xf numFmtId="165" fontId="4" fillId="7" borderId="16" xfId="0" applyNumberFormat="1" applyFont="1" applyFill="1" applyBorder="1" applyAlignment="1">
      <alignment horizontal="center" vertical="center" wrapText="1"/>
    </xf>
    <xf numFmtId="168" fontId="9" fillId="0" borderId="27" xfId="0" applyNumberFormat="1" applyFont="1" applyBorder="1" applyAlignment="1">
      <alignment horizontal="right" vertical="center"/>
    </xf>
    <xf numFmtId="168" fontId="9" fillId="0" borderId="28" xfId="0" applyNumberFormat="1" applyFont="1" applyBorder="1" applyAlignment="1">
      <alignment horizontal="right" vertical="center"/>
    </xf>
    <xf numFmtId="168" fontId="9" fillId="0" borderId="31" xfId="0" applyNumberFormat="1" applyFont="1" applyBorder="1" applyAlignment="1">
      <alignment horizontal="right" vertical="center"/>
    </xf>
    <xf numFmtId="166" fontId="4" fillId="0" borderId="1" xfId="0" applyNumberFormat="1" applyFont="1" applyBorder="1" applyAlignment="1">
      <alignment vertical="center"/>
    </xf>
    <xf numFmtId="44" fontId="8" fillId="3" borderId="1" xfId="4" applyFont="1" applyFill="1" applyBorder="1" applyAlignment="1">
      <alignment horizontal="center" vertical="center" wrapText="1"/>
    </xf>
    <xf numFmtId="166" fontId="4" fillId="10" borderId="1" xfId="0" applyNumberFormat="1" applyFont="1" applyFill="1" applyBorder="1" applyAlignment="1">
      <alignment vertical="center"/>
    </xf>
    <xf numFmtId="167" fontId="8" fillId="10" borderId="1" xfId="4" applyNumberFormat="1" applyFont="1" applyFill="1" applyBorder="1" applyAlignment="1">
      <alignment horizontal="center" vertical="center" wrapText="1"/>
    </xf>
    <xf numFmtId="168" fontId="6" fillId="0" borderId="1" xfId="0" applyNumberFormat="1" applyFont="1" applyBorder="1" applyAlignment="1">
      <alignment vertical="center"/>
    </xf>
    <xf numFmtId="166" fontId="4" fillId="0" borderId="17" xfId="0" applyNumberFormat="1" applyFont="1" applyBorder="1" applyAlignment="1">
      <alignment horizontal="center" vertical="center" wrapText="1"/>
    </xf>
    <xf numFmtId="166" fontId="4" fillId="0" borderId="1" xfId="0" applyNumberFormat="1" applyFont="1" applyBorder="1" applyAlignment="1">
      <alignment horizontal="center" vertical="center"/>
    </xf>
    <xf numFmtId="166" fontId="4" fillId="0" borderId="6" xfId="0" applyNumberFormat="1" applyFont="1" applyBorder="1" applyAlignment="1">
      <alignment vertical="center"/>
    </xf>
    <xf numFmtId="166" fontId="6" fillId="0" borderId="20" xfId="0" applyNumberFormat="1" applyFont="1" applyBorder="1" applyAlignment="1">
      <alignment horizontal="center" vertical="center"/>
    </xf>
    <xf numFmtId="166" fontId="6" fillId="0" borderId="21" xfId="0" applyNumberFormat="1" applyFont="1" applyBorder="1" applyAlignment="1">
      <alignment horizontal="center" vertical="center"/>
    </xf>
    <xf numFmtId="166" fontId="4" fillId="0" borderId="6" xfId="0" applyNumberFormat="1" applyFont="1" applyBorder="1" applyAlignment="1">
      <alignment horizontal="center" vertical="center"/>
    </xf>
    <xf numFmtId="166" fontId="4" fillId="0" borderId="14" xfId="0" applyNumberFormat="1" applyFont="1" applyBorder="1" applyAlignment="1">
      <alignment horizontal="center" vertical="center"/>
    </xf>
    <xf numFmtId="166" fontId="6" fillId="0" borderId="6" xfId="0" applyNumberFormat="1" applyFont="1" applyBorder="1" applyAlignment="1">
      <alignment horizontal="center" vertical="center"/>
    </xf>
    <xf numFmtId="166" fontId="6" fillId="0" borderId="14" xfId="0" applyNumberFormat="1" applyFont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165" fontId="4" fillId="9" borderId="11" xfId="0" applyNumberFormat="1" applyFont="1" applyFill="1" applyBorder="1" applyAlignment="1">
      <alignment horizontal="center" vertical="center" wrapText="1"/>
    </xf>
    <xf numFmtId="165" fontId="4" fillId="9" borderId="13" xfId="0" applyNumberFormat="1" applyFont="1" applyFill="1" applyBorder="1" applyAlignment="1">
      <alignment horizontal="center" vertical="center" wrapText="1"/>
    </xf>
    <xf numFmtId="166" fontId="6" fillId="0" borderId="20" xfId="0" applyNumberFormat="1" applyFont="1" applyBorder="1" applyAlignment="1">
      <alignment horizontal="center" vertical="center" wrapText="1"/>
    </xf>
    <xf numFmtId="166" fontId="6" fillId="0" borderId="26" xfId="0" applyNumberFormat="1" applyFont="1" applyBorder="1" applyAlignment="1">
      <alignment horizontal="center" vertical="center" wrapText="1"/>
    </xf>
    <xf numFmtId="9" fontId="6" fillId="0" borderId="6" xfId="3" applyFont="1" applyBorder="1" applyAlignment="1">
      <alignment horizontal="center" vertical="center" wrapText="1"/>
    </xf>
    <xf numFmtId="9" fontId="6" fillId="0" borderId="7" xfId="3" applyFont="1" applyBorder="1" applyAlignment="1">
      <alignment horizontal="center" vertical="center" wrapText="1"/>
    </xf>
    <xf numFmtId="166" fontId="6" fillId="0" borderId="6" xfId="0" applyNumberFormat="1" applyFont="1" applyBorder="1" applyAlignment="1">
      <alignment horizontal="center" vertical="center" wrapText="1"/>
    </xf>
    <xf numFmtId="166" fontId="6" fillId="0" borderId="7" xfId="0" applyNumberFormat="1" applyFont="1" applyBorder="1" applyAlignment="1">
      <alignment horizontal="center" vertical="center" wrapText="1"/>
    </xf>
    <xf numFmtId="166" fontId="4" fillId="10" borderId="6" xfId="0" applyNumberFormat="1" applyFont="1" applyFill="1" applyBorder="1" applyAlignment="1">
      <alignment horizontal="center" vertical="center" wrapText="1"/>
    </xf>
    <xf numFmtId="166" fontId="4" fillId="10" borderId="7" xfId="0" applyNumberFormat="1" applyFont="1" applyFill="1" applyBorder="1" applyAlignment="1">
      <alignment horizontal="center" vertical="center" wrapText="1"/>
    </xf>
    <xf numFmtId="0" fontId="4" fillId="11" borderId="23" xfId="0" applyFont="1" applyFill="1" applyBorder="1" applyAlignment="1">
      <alignment horizontal="center" vertical="center" wrapText="1"/>
    </xf>
    <xf numFmtId="0" fontId="4" fillId="11" borderId="5" xfId="0" applyFont="1" applyFill="1" applyBorder="1" applyAlignment="1">
      <alignment horizontal="center" vertical="center" wrapText="1"/>
    </xf>
    <xf numFmtId="0" fontId="4" fillId="11" borderId="18" xfId="0" applyFont="1" applyFill="1" applyBorder="1" applyAlignment="1">
      <alignment horizontal="center" vertical="center" wrapText="1"/>
    </xf>
    <xf numFmtId="165" fontId="4" fillId="7" borderId="11" xfId="0" applyNumberFormat="1" applyFont="1" applyFill="1" applyBorder="1" applyAlignment="1">
      <alignment horizontal="center" vertical="center" wrapText="1"/>
    </xf>
    <xf numFmtId="165" fontId="4" fillId="7" borderId="13" xfId="0" applyNumberFormat="1" applyFont="1" applyFill="1" applyBorder="1" applyAlignment="1">
      <alignment horizontal="center" vertical="center" wrapText="1"/>
    </xf>
    <xf numFmtId="166" fontId="6" fillId="0" borderId="21" xfId="0" applyNumberFormat="1" applyFont="1" applyBorder="1" applyAlignment="1">
      <alignment horizontal="center" vertical="center" wrapText="1"/>
    </xf>
    <xf numFmtId="9" fontId="6" fillId="0" borderId="14" xfId="3" applyFont="1" applyBorder="1" applyAlignment="1">
      <alignment horizontal="center" vertical="center" wrapText="1"/>
    </xf>
    <xf numFmtId="166" fontId="6" fillId="0" borderId="14" xfId="0" applyNumberFormat="1" applyFont="1" applyBorder="1" applyAlignment="1">
      <alignment horizontal="center" vertical="center" wrapText="1"/>
    </xf>
    <xf numFmtId="166" fontId="4" fillId="10" borderId="19" xfId="0" applyNumberFormat="1" applyFont="1" applyFill="1" applyBorder="1" applyAlignment="1">
      <alignment horizontal="center" vertical="center" wrapText="1"/>
    </xf>
    <xf numFmtId="166" fontId="4" fillId="10" borderId="22" xfId="0" applyNumberFormat="1" applyFont="1" applyFill="1" applyBorder="1" applyAlignment="1">
      <alignment horizontal="center" vertical="center" wrapText="1"/>
    </xf>
    <xf numFmtId="168" fontId="7" fillId="0" borderId="20" xfId="0" applyNumberFormat="1" applyFont="1" applyBorder="1" applyAlignment="1">
      <alignment horizontal="center" vertical="center"/>
    </xf>
    <xf numFmtId="168" fontId="7" fillId="0" borderId="21" xfId="0" applyNumberFormat="1" applyFont="1" applyBorder="1" applyAlignment="1">
      <alignment horizontal="center" vertical="center"/>
    </xf>
    <xf numFmtId="9" fontId="6" fillId="0" borderId="6" xfId="3" applyFont="1" applyFill="1" applyBorder="1" applyAlignment="1">
      <alignment horizontal="center" vertical="center" wrapText="1"/>
    </xf>
    <xf numFmtId="9" fontId="6" fillId="0" borderId="14" xfId="3" applyFont="1" applyFill="1" applyBorder="1" applyAlignment="1">
      <alignment horizontal="center" vertical="center" wrapText="1"/>
    </xf>
    <xf numFmtId="9" fontId="6" fillId="0" borderId="7" xfId="3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/>
    </xf>
    <xf numFmtId="0" fontId="4" fillId="12" borderId="23" xfId="0" applyFont="1" applyFill="1" applyBorder="1" applyAlignment="1">
      <alignment horizontal="center" vertical="center" wrapText="1"/>
    </xf>
    <xf numFmtId="0" fontId="4" fillId="12" borderId="5" xfId="0" applyFont="1" applyFill="1" applyBorder="1" applyAlignment="1">
      <alignment horizontal="center" vertical="center" wrapText="1"/>
    </xf>
    <xf numFmtId="0" fontId="4" fillId="6" borderId="23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/>
    </xf>
    <xf numFmtId="165" fontId="4" fillId="7" borderId="2" xfId="0" applyNumberFormat="1" applyFont="1" applyFill="1" applyBorder="1" applyAlignment="1">
      <alignment horizontal="center" vertical="center" wrapText="1"/>
    </xf>
    <xf numFmtId="165" fontId="4" fillId="7" borderId="15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9" borderId="4" xfId="0" applyFont="1" applyFill="1" applyBorder="1" applyAlignment="1">
      <alignment horizontal="right" vertical="center"/>
    </xf>
    <xf numFmtId="0" fontId="4" fillId="9" borderId="8" xfId="0" applyFont="1" applyFill="1" applyBorder="1" applyAlignment="1">
      <alignment horizontal="right" vertical="center"/>
    </xf>
    <xf numFmtId="0" fontId="4" fillId="9" borderId="0" xfId="0" applyFont="1" applyFill="1" applyAlignment="1">
      <alignment horizontal="right" vertical="center"/>
    </xf>
    <xf numFmtId="0" fontId="4" fillId="9" borderId="9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168" fontId="9" fillId="0" borderId="29" xfId="0" applyNumberFormat="1" applyFont="1" applyBorder="1" applyAlignment="1">
      <alignment horizontal="right" vertical="center"/>
    </xf>
    <xf numFmtId="168" fontId="10" fillId="0" borderId="30" xfId="0" applyNumberFormat="1" applyFont="1" applyBorder="1"/>
    <xf numFmtId="9" fontId="6" fillId="0" borderId="24" xfId="3" applyFont="1" applyFill="1" applyBorder="1" applyAlignment="1">
      <alignment horizontal="center" vertical="center" wrapText="1"/>
    </xf>
    <xf numFmtId="9" fontId="6" fillId="0" borderId="25" xfId="3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168" fontId="9" fillId="0" borderId="32" xfId="0" applyNumberFormat="1" applyFont="1" applyBorder="1" applyAlignment="1">
      <alignment horizontal="center" vertical="center"/>
    </xf>
    <xf numFmtId="168" fontId="9" fillId="0" borderId="21" xfId="0" applyNumberFormat="1" applyFont="1" applyBorder="1" applyAlignment="1">
      <alignment horizontal="center" vertical="center"/>
    </xf>
    <xf numFmtId="166" fontId="4" fillId="10" borderId="14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9" borderId="8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166" fontId="4" fillId="10" borderId="14" xfId="0" applyNumberFormat="1" applyFont="1" applyFill="1" applyBorder="1" applyAlignment="1">
      <alignment horizontal="center" vertical="center"/>
    </xf>
    <xf numFmtId="166" fontId="4" fillId="10" borderId="1" xfId="0" applyNumberFormat="1" applyFont="1" applyFill="1" applyBorder="1" applyAlignment="1">
      <alignment horizontal="center" vertical="center"/>
    </xf>
    <xf numFmtId="44" fontId="8" fillId="3" borderId="2" xfId="4" applyFont="1" applyFill="1" applyBorder="1" applyAlignment="1">
      <alignment horizontal="center" vertical="center" wrapText="1"/>
    </xf>
    <xf numFmtId="44" fontId="8" fillId="3" borderId="15" xfId="4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9" borderId="3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66" fontId="4" fillId="6" borderId="1" xfId="0" applyNumberFormat="1" applyFont="1" applyFill="1" applyBorder="1" applyAlignment="1">
      <alignment horizontal="center" vertical="center" wrapText="1"/>
    </xf>
    <xf numFmtId="166" fontId="4" fillId="6" borderId="17" xfId="0" applyNumberFormat="1" applyFont="1" applyFill="1" applyBorder="1" applyAlignment="1">
      <alignment horizontal="center" vertical="center" wrapText="1"/>
    </xf>
    <xf numFmtId="166" fontId="4" fillId="6" borderId="2" xfId="0" applyNumberFormat="1" applyFont="1" applyFill="1" applyBorder="1" applyAlignment="1">
      <alignment horizontal="center" vertical="center" wrapText="1"/>
    </xf>
    <xf numFmtId="166" fontId="4" fillId="14" borderId="17" xfId="0" applyNumberFormat="1" applyFont="1" applyFill="1" applyBorder="1" applyAlignment="1">
      <alignment horizontal="center" vertical="center" wrapText="1"/>
    </xf>
    <xf numFmtId="166" fontId="4" fillId="6" borderId="6" xfId="0" applyNumberFormat="1" applyFont="1" applyFill="1" applyBorder="1" applyAlignment="1">
      <alignment horizontal="center" vertical="center" wrapText="1"/>
    </xf>
    <xf numFmtId="166" fontId="4" fillId="6" borderId="14" xfId="0" applyNumberFormat="1" applyFont="1" applyFill="1" applyBorder="1" applyAlignment="1">
      <alignment horizontal="center" vertical="center" wrapText="1"/>
    </xf>
    <xf numFmtId="166" fontId="4" fillId="0" borderId="1" xfId="0" applyNumberFormat="1" applyFont="1" applyFill="1" applyBorder="1" applyAlignment="1">
      <alignment vertical="center"/>
    </xf>
    <xf numFmtId="166" fontId="4" fillId="6" borderId="19" xfId="0" applyNumberFormat="1" applyFont="1" applyFill="1" applyBorder="1" applyAlignment="1">
      <alignment horizontal="center" vertical="center" wrapText="1"/>
    </xf>
    <xf numFmtId="166" fontId="4" fillId="6" borderId="22" xfId="0" applyNumberFormat="1" applyFont="1" applyFill="1" applyBorder="1" applyAlignment="1">
      <alignment horizontal="center" vertical="center" wrapText="1"/>
    </xf>
    <xf numFmtId="166" fontId="4" fillId="0" borderId="6" xfId="0" applyNumberFormat="1" applyFont="1" applyFill="1" applyBorder="1" applyAlignment="1">
      <alignment horizontal="center" vertical="center"/>
    </xf>
    <xf numFmtId="166" fontId="4" fillId="0" borderId="14" xfId="0" applyNumberFormat="1" applyFont="1" applyFill="1" applyBorder="1" applyAlignment="1">
      <alignment horizontal="center" vertical="center"/>
    </xf>
    <xf numFmtId="166" fontId="4" fillId="6" borderId="7" xfId="0" applyNumberFormat="1" applyFont="1" applyFill="1" applyBorder="1" applyAlignment="1">
      <alignment horizontal="center" vertical="center" wrapText="1"/>
    </xf>
    <xf numFmtId="166" fontId="4" fillId="6" borderId="4" xfId="0" applyNumberFormat="1" applyFont="1" applyFill="1" applyBorder="1" applyAlignment="1">
      <alignment horizontal="center" vertical="center" wrapText="1"/>
    </xf>
    <xf numFmtId="166" fontId="4" fillId="6" borderId="10" xfId="0" applyNumberFormat="1" applyFont="1" applyFill="1" applyBorder="1" applyAlignment="1">
      <alignment horizontal="center" vertical="center" wrapText="1"/>
    </xf>
  </cellXfs>
  <cellStyles count="5">
    <cellStyle name="Millares 3" xfId="1" xr:uid="{00000000-0005-0000-0000-000000000000}"/>
    <cellStyle name="Moneda 3" xfId="4" xr:uid="{C573F1D6-C5FD-4598-B9CE-511896CE6573}"/>
    <cellStyle name="Normal" xfId="0" builtinId="0"/>
    <cellStyle name="Normal 3" xfId="2" xr:uid="{DEB724FB-D444-4DD7-AA63-26C146D002CD}"/>
    <cellStyle name="Porcentaje" xfId="3" builtinId="5"/>
  </cellStyles>
  <dxfs count="0"/>
  <tableStyles count="0" defaultTableStyle="TableStyleMedium2" defaultPivotStyle="PivotStyleLight16"/>
  <colors>
    <mruColors>
      <color rgb="FFFDCFF3"/>
      <color rgb="FFECDBEF"/>
      <color rgb="FFE2B092"/>
      <color rgb="FFF9FEDA"/>
      <color rgb="FFA98C89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1038134</xdr:colOff>
      <xdr:row>24</xdr:row>
      <xdr:rowOff>289560</xdr:rowOff>
    </xdr:from>
    <xdr:to>
      <xdr:col>3</xdr:col>
      <xdr:colOff>1363103</xdr:colOff>
      <xdr:row>25</xdr:row>
      <xdr:rowOff>458786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59BCFFC-E1E7-48D4-B4F1-9DB3E5EA080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549" t="32910" r="55882" b="21642"/>
        <a:stretch>
          <a:fillRect/>
        </a:stretch>
      </xdr:blipFill>
      <xdr:spPr>
        <a:xfrm>
          <a:off x="4192814" y="37109400"/>
          <a:ext cx="324969" cy="474026"/>
        </a:xfrm>
        <a:prstGeom prst="rect">
          <a:avLst/>
        </a:prstGeom>
      </xdr:spPr>
    </xdr:pic>
    <xdr:clientData/>
  </xdr:twoCellAnchor>
  <xdr:twoCellAnchor editAs="oneCell">
    <xdr:from>
      <xdr:col>4</xdr:col>
      <xdr:colOff>625928</xdr:colOff>
      <xdr:row>25</xdr:row>
      <xdr:rowOff>526507</xdr:rowOff>
    </xdr:from>
    <xdr:to>
      <xdr:col>4</xdr:col>
      <xdr:colOff>943973</xdr:colOff>
      <xdr:row>25</xdr:row>
      <xdr:rowOff>712454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68E337E-76DD-052B-F62C-9478875BE2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4428" y="37912132"/>
          <a:ext cx="318045" cy="185947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1</xdr:row>
      <xdr:rowOff>62593</xdr:rowOff>
    </xdr:from>
    <xdr:to>
      <xdr:col>1</xdr:col>
      <xdr:colOff>868681</xdr:colOff>
      <xdr:row>3</xdr:row>
      <xdr:rowOff>214993</xdr:rowOff>
    </xdr:to>
    <xdr:pic>
      <xdr:nvPicPr>
        <xdr:cNvPr id="5" name="Imagen 4" descr="produccionescontrapunto - Inicio">
          <a:extLst>
            <a:ext uri="{FF2B5EF4-FFF2-40B4-BE49-F238E27FC236}">
              <a16:creationId xmlns:a16="http://schemas.microsoft.com/office/drawing/2014/main" id="{7F106A2C-08AE-4596-A6F7-71280B05861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330" b="29126"/>
        <a:stretch>
          <a:fillRect/>
        </a:stretch>
      </xdr:blipFill>
      <xdr:spPr bwMode="auto">
        <a:xfrm>
          <a:off x="1" y="245473"/>
          <a:ext cx="1524000" cy="7315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828675</xdr:colOff>
      <xdr:row>25</xdr:row>
      <xdr:rowOff>327025</xdr:rowOff>
    </xdr:from>
    <xdr:to>
      <xdr:col>4</xdr:col>
      <xdr:colOff>1027430</xdr:colOff>
      <xdr:row>25</xdr:row>
      <xdr:rowOff>383540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5310336-BC90-E90A-D3D6-048D62F74C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7175" y="37712650"/>
          <a:ext cx="198755" cy="565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03ED9-FD5E-471C-AA12-259B74F99E86}">
  <dimension ref="A2:AL26"/>
  <sheetViews>
    <sheetView tabSelected="1" topLeftCell="Z1" zoomScale="60" zoomScaleNormal="60" workbookViewId="0">
      <pane ySplit="8" topLeftCell="A22" activePane="bottomLeft" state="frozen"/>
      <selection activeCell="R1" sqref="R1"/>
      <selection pane="bottomLeft" activeCell="C4" sqref="C4:AL4"/>
    </sheetView>
  </sheetViews>
  <sheetFormatPr baseColWidth="10" defaultColWidth="7.140625" defaultRowHeight="15" x14ac:dyDescent="0.25"/>
  <cols>
    <col min="1" max="1" width="9.5703125" style="3" customWidth="1"/>
    <col min="2" max="2" width="15.28515625" style="3" customWidth="1"/>
    <col min="3" max="3" width="21.140625" style="3" customWidth="1"/>
    <col min="4" max="4" width="21.5703125" style="3" customWidth="1"/>
    <col min="5" max="5" width="73.140625" style="3" customWidth="1"/>
    <col min="6" max="6" width="15.140625" style="7" customWidth="1"/>
    <col min="7" max="7" width="12.28515625" style="3" customWidth="1"/>
    <col min="8" max="8" width="15.5703125" style="2" customWidth="1"/>
    <col min="9" max="9" width="4.7109375" style="11" customWidth="1"/>
    <col min="10" max="10" width="13.140625" style="2" customWidth="1"/>
    <col min="11" max="11" width="17.7109375" style="2" customWidth="1"/>
    <col min="12" max="12" width="15.5703125" style="2" customWidth="1"/>
    <col min="13" max="13" width="4.7109375" style="2" customWidth="1"/>
    <col min="14" max="14" width="13.140625" style="2" customWidth="1"/>
    <col min="15" max="15" width="17.7109375" style="2" customWidth="1"/>
    <col min="16" max="16" width="15.5703125" style="2" customWidth="1"/>
    <col min="17" max="17" width="4.7109375" style="2" customWidth="1"/>
    <col min="18" max="18" width="14.7109375" style="2" customWidth="1"/>
    <col min="19" max="19" width="17.7109375" style="2" customWidth="1"/>
    <col min="20" max="20" width="15.5703125" style="2" customWidth="1"/>
    <col min="21" max="21" width="4.7109375" style="2" customWidth="1"/>
    <col min="22" max="22" width="13.42578125" style="2" customWidth="1"/>
    <col min="23" max="23" width="17.7109375" style="2" customWidth="1"/>
    <col min="24" max="24" width="15.5703125" style="2" customWidth="1"/>
    <col min="25" max="25" width="4.7109375" style="2" bestFit="1" customWidth="1"/>
    <col min="26" max="26" width="13" style="2" customWidth="1"/>
    <col min="27" max="27" width="17.7109375" style="2" customWidth="1"/>
    <col min="28" max="28" width="17.7109375" style="3" customWidth="1"/>
    <col min="29" max="29" width="4.7109375" style="3" bestFit="1" customWidth="1"/>
    <col min="30" max="30" width="13.42578125" style="3" customWidth="1"/>
    <col min="31" max="32" width="17.7109375" style="3" customWidth="1"/>
    <col min="33" max="33" width="18.28515625" style="3" customWidth="1"/>
    <col min="34" max="35" width="18.28515625" style="7" customWidth="1"/>
    <col min="36" max="36" width="17.5703125" style="7" customWidth="1"/>
    <col min="37" max="37" width="15" style="2" customWidth="1"/>
    <col min="38" max="38" width="28.7109375" style="7" customWidth="1"/>
    <col min="39" max="16384" width="7.140625" style="3"/>
  </cols>
  <sheetData>
    <row r="2" spans="1:38" ht="22.15" customHeight="1" x14ac:dyDescent="0.25">
      <c r="A2" s="86"/>
      <c r="B2" s="87"/>
      <c r="C2" s="135" t="s">
        <v>0</v>
      </c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6"/>
      <c r="AD2" s="136"/>
      <c r="AE2" s="136"/>
      <c r="AF2" s="136"/>
      <c r="AG2" s="136"/>
      <c r="AH2" s="136"/>
      <c r="AI2" s="136"/>
      <c r="AJ2" s="136"/>
      <c r="AK2" s="136"/>
      <c r="AL2" s="137"/>
    </row>
    <row r="3" spans="1:38" ht="22.15" customHeight="1" x14ac:dyDescent="0.25">
      <c r="A3" s="88"/>
      <c r="B3" s="89"/>
      <c r="C3" s="145" t="s">
        <v>66</v>
      </c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7"/>
    </row>
    <row r="4" spans="1:38" ht="22.15" customHeight="1" x14ac:dyDescent="0.25">
      <c r="A4" s="90"/>
      <c r="B4" s="91"/>
      <c r="C4" s="148" t="s">
        <v>65</v>
      </c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50"/>
    </row>
    <row r="5" spans="1:38" x14ac:dyDescent="0.25">
      <c r="A5" s="5"/>
      <c r="B5" s="5"/>
      <c r="C5" s="5"/>
      <c r="D5" s="5"/>
      <c r="E5" s="5"/>
      <c r="F5" s="5"/>
      <c r="G5" s="5"/>
      <c r="H5" s="4"/>
      <c r="I5" s="6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32"/>
      <c r="AA5" s="4"/>
      <c r="AB5" s="4"/>
      <c r="AC5" s="4"/>
      <c r="AD5" s="4"/>
      <c r="AE5" s="4"/>
    </row>
    <row r="6" spans="1:38" ht="22.15" customHeight="1" x14ac:dyDescent="0.25">
      <c r="A6" s="92" t="s">
        <v>68</v>
      </c>
      <c r="B6" s="95" t="s">
        <v>13</v>
      </c>
      <c r="C6" s="95" t="s">
        <v>1</v>
      </c>
      <c r="D6" s="95" t="s">
        <v>2</v>
      </c>
      <c r="E6" s="95" t="s">
        <v>67</v>
      </c>
      <c r="F6" s="95" t="s">
        <v>14</v>
      </c>
      <c r="G6" s="98" t="s">
        <v>3</v>
      </c>
      <c r="H6" s="101" t="s">
        <v>4</v>
      </c>
      <c r="I6" s="101"/>
      <c r="J6" s="101"/>
      <c r="K6" s="101"/>
      <c r="L6" s="101"/>
      <c r="M6" s="101"/>
      <c r="N6" s="101"/>
      <c r="O6" s="101"/>
      <c r="P6" s="102"/>
      <c r="Q6" s="102"/>
      <c r="R6" s="102"/>
      <c r="S6" s="102"/>
      <c r="T6" s="101"/>
      <c r="U6" s="101"/>
      <c r="V6" s="101"/>
      <c r="W6" s="101"/>
      <c r="X6" s="102"/>
      <c r="Y6" s="102"/>
      <c r="Z6" s="102"/>
      <c r="AA6" s="102"/>
      <c r="AB6" s="102"/>
      <c r="AC6" s="102"/>
      <c r="AD6" s="102"/>
      <c r="AE6" s="103"/>
      <c r="AF6" s="138"/>
      <c r="AG6" s="138"/>
      <c r="AH6" s="138"/>
      <c r="AI6" s="138"/>
      <c r="AJ6" s="138"/>
      <c r="AK6" s="138"/>
      <c r="AL6" s="139"/>
    </row>
    <row r="7" spans="1:38" s="7" customFormat="1" ht="33.6" customHeight="1" x14ac:dyDescent="0.25">
      <c r="A7" s="93"/>
      <c r="B7" s="96"/>
      <c r="C7" s="96"/>
      <c r="D7" s="96"/>
      <c r="E7" s="96"/>
      <c r="F7" s="96"/>
      <c r="G7" s="99"/>
      <c r="H7" s="104" t="s">
        <v>37</v>
      </c>
      <c r="I7" s="105"/>
      <c r="J7" s="105"/>
      <c r="K7" s="105"/>
      <c r="L7" s="106" t="s">
        <v>38</v>
      </c>
      <c r="M7" s="107"/>
      <c r="N7" s="107"/>
      <c r="O7" s="107"/>
      <c r="P7" s="70" t="s">
        <v>34</v>
      </c>
      <c r="Q7" s="71"/>
      <c r="R7" s="71"/>
      <c r="S7" s="72"/>
      <c r="T7" s="59" t="s">
        <v>35</v>
      </c>
      <c r="U7" s="59"/>
      <c r="V7" s="59"/>
      <c r="W7" s="59"/>
      <c r="X7" s="130" t="s">
        <v>36</v>
      </c>
      <c r="Y7" s="131"/>
      <c r="Z7" s="131"/>
      <c r="AA7" s="131"/>
      <c r="AB7" s="108" t="s">
        <v>39</v>
      </c>
      <c r="AC7" s="109"/>
      <c r="AD7" s="109"/>
      <c r="AE7" s="109"/>
      <c r="AF7" s="140"/>
      <c r="AG7" s="140"/>
      <c r="AH7" s="140"/>
      <c r="AI7" s="140"/>
      <c r="AJ7" s="140"/>
      <c r="AK7" s="140"/>
      <c r="AL7" s="141"/>
    </row>
    <row r="8" spans="1:38" ht="66" customHeight="1" x14ac:dyDescent="0.25">
      <c r="A8" s="94"/>
      <c r="B8" s="97"/>
      <c r="C8" s="97"/>
      <c r="D8" s="97"/>
      <c r="E8" s="97"/>
      <c r="F8" s="97"/>
      <c r="G8" s="100"/>
      <c r="H8" s="14" t="s">
        <v>5</v>
      </c>
      <c r="I8" s="73" t="s">
        <v>6</v>
      </c>
      <c r="J8" s="74"/>
      <c r="K8" s="15" t="s">
        <v>7</v>
      </c>
      <c r="L8" s="14" t="s">
        <v>5</v>
      </c>
      <c r="M8" s="73" t="s">
        <v>6</v>
      </c>
      <c r="N8" s="74"/>
      <c r="O8" s="16" t="s">
        <v>7</v>
      </c>
      <c r="P8" s="14" t="s">
        <v>5</v>
      </c>
      <c r="Q8" s="73" t="s">
        <v>6</v>
      </c>
      <c r="R8" s="74"/>
      <c r="S8" s="17" t="s">
        <v>7</v>
      </c>
      <c r="T8" s="30" t="s">
        <v>5</v>
      </c>
      <c r="U8" s="60" t="s">
        <v>6</v>
      </c>
      <c r="V8" s="61"/>
      <c r="W8" s="29" t="s">
        <v>7</v>
      </c>
      <c r="X8" s="27" t="s">
        <v>5</v>
      </c>
      <c r="Y8" s="60" t="s">
        <v>6</v>
      </c>
      <c r="Z8" s="61"/>
      <c r="AA8" s="28" t="s">
        <v>7</v>
      </c>
      <c r="AB8" s="41" t="s">
        <v>5</v>
      </c>
      <c r="AC8" s="110" t="s">
        <v>6</v>
      </c>
      <c r="AD8" s="111"/>
      <c r="AE8" s="1" t="s">
        <v>7</v>
      </c>
      <c r="AF8" s="18" t="s">
        <v>50</v>
      </c>
      <c r="AG8" s="18" t="s">
        <v>53</v>
      </c>
      <c r="AH8" s="19" t="s">
        <v>54</v>
      </c>
      <c r="AI8" s="19" t="s">
        <v>55</v>
      </c>
      <c r="AJ8" s="153" t="s">
        <v>51</v>
      </c>
      <c r="AK8" s="154"/>
      <c r="AL8" s="46" t="s">
        <v>52</v>
      </c>
    </row>
    <row r="9" spans="1:38" ht="274.89999999999998" customHeight="1" x14ac:dyDescent="0.25">
      <c r="A9" s="12">
        <v>1</v>
      </c>
      <c r="B9" s="113" t="s">
        <v>44</v>
      </c>
      <c r="C9" s="113" t="s">
        <v>15</v>
      </c>
      <c r="D9" s="21" t="s">
        <v>56</v>
      </c>
      <c r="E9" s="22" t="s">
        <v>23</v>
      </c>
      <c r="F9" s="12">
        <v>75</v>
      </c>
      <c r="G9" s="23" t="s">
        <v>16</v>
      </c>
      <c r="H9" s="8">
        <v>2208127</v>
      </c>
      <c r="I9" s="26">
        <v>0.19</v>
      </c>
      <c r="J9" s="10">
        <f>H9*I9</f>
        <v>419544.13</v>
      </c>
      <c r="K9" s="160">
        <f>H9+J9</f>
        <v>2627671.13</v>
      </c>
      <c r="L9" s="8">
        <v>473109</v>
      </c>
      <c r="M9" s="9">
        <v>0.19</v>
      </c>
      <c r="N9" s="10">
        <f>L9*M9</f>
        <v>89890.71</v>
      </c>
      <c r="O9" s="160">
        <f>L9+N9</f>
        <v>562999.71</v>
      </c>
      <c r="P9" s="8">
        <v>590000</v>
      </c>
      <c r="Q9" s="9">
        <v>0.19</v>
      </c>
      <c r="R9" s="10">
        <f>P9*Q9</f>
        <v>112100</v>
      </c>
      <c r="S9" s="161">
        <f>P9+R9</f>
        <v>702100</v>
      </c>
      <c r="T9" s="37">
        <v>1475000</v>
      </c>
      <c r="U9" s="26">
        <v>0.19</v>
      </c>
      <c r="V9" s="10">
        <f>T9*U9</f>
        <v>280250</v>
      </c>
      <c r="W9" s="40">
        <f>T9+V9</f>
        <v>1755250</v>
      </c>
      <c r="X9" s="42">
        <v>1200000</v>
      </c>
      <c r="Y9" s="26">
        <v>0.19</v>
      </c>
      <c r="Z9" s="10">
        <f>X9*Y9</f>
        <v>228000</v>
      </c>
      <c r="AA9" s="39">
        <f>X9+Z9</f>
        <v>1428000</v>
      </c>
      <c r="AB9" s="8">
        <v>950000</v>
      </c>
      <c r="AC9" s="9">
        <v>0.19</v>
      </c>
      <c r="AD9" s="10">
        <f t="shared" ref="AD9:AD16" si="0">AB9*AC9</f>
        <v>180500</v>
      </c>
      <c r="AE9" s="50">
        <f t="shared" ref="AE9:AE16" si="1">AB9+AD9</f>
        <v>1130500</v>
      </c>
      <c r="AF9" s="35">
        <f>AVERAGE(AE9,AA9,W9)</f>
        <v>1437916.6666666667</v>
      </c>
      <c r="AG9" s="33">
        <f>_xlfn.STDEV.P(W9,AA9,AE9)</f>
        <v>255149.49321699404</v>
      </c>
      <c r="AH9" s="51">
        <f>AG9+AF9</f>
        <v>1693066.1598836607</v>
      </c>
      <c r="AI9" s="34">
        <f>AF9-AG9</f>
        <v>1182767.1734496728</v>
      </c>
      <c r="AJ9" s="34">
        <f>AVERAGE(AA9,AE9)</f>
        <v>1279250</v>
      </c>
      <c r="AK9" s="24" t="s">
        <v>43</v>
      </c>
      <c r="AL9" s="45">
        <f t="shared" ref="AL9:AL16" si="2">AJ9*F9</f>
        <v>95943750</v>
      </c>
    </row>
    <row r="10" spans="1:38" ht="198" customHeight="1" x14ac:dyDescent="0.25">
      <c r="A10" s="12">
        <v>2</v>
      </c>
      <c r="B10" s="114"/>
      <c r="C10" s="114"/>
      <c r="D10" s="21" t="s">
        <v>8</v>
      </c>
      <c r="E10" s="24" t="s">
        <v>24</v>
      </c>
      <c r="F10" s="12">
        <v>25</v>
      </c>
      <c r="G10" s="23" t="s">
        <v>16</v>
      </c>
      <c r="H10" s="8">
        <v>2130541</v>
      </c>
      <c r="I10" s="9">
        <v>0.19</v>
      </c>
      <c r="J10" s="10">
        <f>H10*I10</f>
        <v>404802.79</v>
      </c>
      <c r="K10" s="160">
        <f t="shared" ref="K10:K14" si="3">H10+J10</f>
        <v>2535343.79</v>
      </c>
      <c r="L10" s="8">
        <v>630252</v>
      </c>
      <c r="M10" s="26">
        <v>0.19</v>
      </c>
      <c r="N10" s="10">
        <f t="shared" ref="N10:N16" si="4">L10*M10</f>
        <v>119747.88</v>
      </c>
      <c r="O10" s="160">
        <f t="shared" ref="O10:O16" si="5">L10+N10</f>
        <v>749999.88</v>
      </c>
      <c r="P10" s="8">
        <v>2105000</v>
      </c>
      <c r="Q10" s="9">
        <v>0.19</v>
      </c>
      <c r="R10" s="10">
        <f t="shared" ref="R10:R16" si="6">P10*Q10</f>
        <v>399950</v>
      </c>
      <c r="S10" s="161">
        <f t="shared" ref="S10:S16" si="7">P10+R10</f>
        <v>2504950</v>
      </c>
      <c r="T10" s="37">
        <v>4789143</v>
      </c>
      <c r="U10" s="26">
        <v>0.19</v>
      </c>
      <c r="V10" s="10">
        <f>T10*U10</f>
        <v>909937.17</v>
      </c>
      <c r="W10" s="162">
        <f t="shared" ref="W10:W15" si="8">T10+V10</f>
        <v>5699080.1699999999</v>
      </c>
      <c r="X10" s="42">
        <v>1300000</v>
      </c>
      <c r="Y10" s="26">
        <v>0.19</v>
      </c>
      <c r="Z10" s="10">
        <f t="shared" ref="Z10:Z16" si="9">X10*Y10</f>
        <v>247000</v>
      </c>
      <c r="AA10" s="39">
        <f t="shared" ref="AA10:AA16" si="10">X10+Z10</f>
        <v>1547000</v>
      </c>
      <c r="AB10" s="49">
        <v>1295000</v>
      </c>
      <c r="AC10" s="9">
        <v>0.19</v>
      </c>
      <c r="AD10" s="10">
        <f t="shared" si="0"/>
        <v>246050</v>
      </c>
      <c r="AE10" s="50">
        <f t="shared" si="1"/>
        <v>1541050</v>
      </c>
      <c r="AF10" s="35">
        <f>AVERAGE(AA10,AE10)</f>
        <v>1544025</v>
      </c>
      <c r="AG10" s="33">
        <f>_xlfn.STDEV.P(AA10,AE10)</f>
        <v>2975</v>
      </c>
      <c r="AH10" s="51">
        <f t="shared" ref="AH10:AH14" si="11">AG10+AF10</f>
        <v>1547000</v>
      </c>
      <c r="AI10" s="34">
        <f t="shared" ref="AI10:AI14" si="12">AF10-AG10</f>
        <v>1541050</v>
      </c>
      <c r="AJ10" s="34">
        <f>AVERAGE(AA10,AE10)</f>
        <v>1544025</v>
      </c>
      <c r="AK10" s="24" t="s">
        <v>43</v>
      </c>
      <c r="AL10" s="45">
        <f t="shared" si="2"/>
        <v>38600625</v>
      </c>
    </row>
    <row r="11" spans="1:38" ht="165.6" customHeight="1" x14ac:dyDescent="0.25">
      <c r="A11" s="12">
        <v>3</v>
      </c>
      <c r="B11" s="114"/>
      <c r="C11" s="114"/>
      <c r="D11" s="25" t="s">
        <v>9</v>
      </c>
      <c r="E11" s="22" t="s">
        <v>25</v>
      </c>
      <c r="F11" s="12">
        <v>25</v>
      </c>
      <c r="G11" s="23" t="s">
        <v>16</v>
      </c>
      <c r="H11" s="8">
        <v>1945714</v>
      </c>
      <c r="I11" s="9">
        <v>0.19</v>
      </c>
      <c r="J11" s="10">
        <f t="shared" ref="J11:J14" si="13">H11*I11</f>
        <v>369685.66000000003</v>
      </c>
      <c r="K11" s="36">
        <f t="shared" si="3"/>
        <v>2315399.66</v>
      </c>
      <c r="L11" s="8">
        <v>2436975</v>
      </c>
      <c r="M11" s="26">
        <v>0.19</v>
      </c>
      <c r="N11" s="10">
        <f t="shared" si="4"/>
        <v>463025.25</v>
      </c>
      <c r="O11" s="160">
        <f>L11+N11</f>
        <v>2900000.25</v>
      </c>
      <c r="P11" s="8">
        <v>1640500</v>
      </c>
      <c r="Q11" s="9">
        <v>0.19</v>
      </c>
      <c r="R11" s="10">
        <f t="shared" si="6"/>
        <v>311695</v>
      </c>
      <c r="S11" s="163">
        <f t="shared" si="7"/>
        <v>1952195</v>
      </c>
      <c r="T11" s="38">
        <v>991888</v>
      </c>
      <c r="U11" s="26">
        <v>0.19</v>
      </c>
      <c r="V11" s="10">
        <f t="shared" ref="V11:V16" si="14">T11*U11</f>
        <v>188458.72</v>
      </c>
      <c r="W11" s="162">
        <f t="shared" si="8"/>
        <v>1180346.72</v>
      </c>
      <c r="X11" s="43">
        <v>1980000</v>
      </c>
      <c r="Y11" s="26">
        <v>0.19</v>
      </c>
      <c r="Z11" s="10">
        <f t="shared" si="9"/>
        <v>376200</v>
      </c>
      <c r="AA11" s="39">
        <f t="shared" si="10"/>
        <v>2356200</v>
      </c>
      <c r="AB11" s="49">
        <v>1918700</v>
      </c>
      <c r="AC11" s="9">
        <v>0.19</v>
      </c>
      <c r="AD11" s="10">
        <f t="shared" si="0"/>
        <v>364553</v>
      </c>
      <c r="AE11" s="50">
        <f t="shared" si="1"/>
        <v>2283253</v>
      </c>
      <c r="AF11" s="35">
        <f>AVERAGE(K11,S11,AA11,AE11)</f>
        <v>2226761.915</v>
      </c>
      <c r="AG11" s="33">
        <f>_xlfn.STDEV.P(K11,S11,AA11,AE11)</f>
        <v>160615.30218525781</v>
      </c>
      <c r="AH11" s="51">
        <f t="shared" si="11"/>
        <v>2387377.2171852579</v>
      </c>
      <c r="AI11" s="34">
        <f t="shared" si="12"/>
        <v>2066146.6128147421</v>
      </c>
      <c r="AJ11" s="34">
        <f>AVERAGE(K11,AA11,AE11)</f>
        <v>2318284.2200000002</v>
      </c>
      <c r="AK11" s="24" t="s">
        <v>58</v>
      </c>
      <c r="AL11" s="45">
        <f t="shared" si="2"/>
        <v>57957105.500000007</v>
      </c>
    </row>
    <row r="12" spans="1:38" ht="102" customHeight="1" x14ac:dyDescent="0.25">
      <c r="A12" s="12">
        <v>4</v>
      </c>
      <c r="B12" s="114"/>
      <c r="C12" s="114"/>
      <c r="D12" s="25" t="s">
        <v>10</v>
      </c>
      <c r="E12" s="22" t="s">
        <v>42</v>
      </c>
      <c r="F12" s="12">
        <v>25</v>
      </c>
      <c r="G12" s="23" t="s">
        <v>16</v>
      </c>
      <c r="H12" s="8">
        <v>637361</v>
      </c>
      <c r="I12" s="9">
        <v>0.19</v>
      </c>
      <c r="J12" s="10">
        <f t="shared" si="13"/>
        <v>121098.59</v>
      </c>
      <c r="K12" s="36">
        <f>H12+J12</f>
        <v>758459.59</v>
      </c>
      <c r="L12" s="8">
        <v>218487</v>
      </c>
      <c r="M12" s="26">
        <v>0.19</v>
      </c>
      <c r="N12" s="10">
        <f t="shared" si="4"/>
        <v>41512.53</v>
      </c>
      <c r="O12" s="160">
        <f t="shared" si="5"/>
        <v>259999.53</v>
      </c>
      <c r="P12" s="8">
        <v>520500</v>
      </c>
      <c r="Q12" s="9">
        <v>0.19</v>
      </c>
      <c r="R12" s="10">
        <f t="shared" si="6"/>
        <v>98895</v>
      </c>
      <c r="S12" s="163">
        <f t="shared" si="7"/>
        <v>619395</v>
      </c>
      <c r="T12" s="38">
        <v>1777142</v>
      </c>
      <c r="U12" s="26">
        <v>0.19</v>
      </c>
      <c r="V12" s="10">
        <f t="shared" si="14"/>
        <v>337656.98</v>
      </c>
      <c r="W12" s="162">
        <f t="shared" si="8"/>
        <v>2114798.98</v>
      </c>
      <c r="X12" s="43">
        <v>1050000</v>
      </c>
      <c r="Y12" s="26">
        <v>0.19</v>
      </c>
      <c r="Z12" s="10">
        <f t="shared" si="9"/>
        <v>199500</v>
      </c>
      <c r="AA12" s="39">
        <f t="shared" si="10"/>
        <v>1249500</v>
      </c>
      <c r="AB12" s="49">
        <v>776100</v>
      </c>
      <c r="AC12" s="9">
        <v>0.19</v>
      </c>
      <c r="AD12" s="10">
        <f t="shared" si="0"/>
        <v>147459</v>
      </c>
      <c r="AE12" s="50">
        <f t="shared" si="1"/>
        <v>923559</v>
      </c>
      <c r="AF12" s="35">
        <f>AVERAGE(K12,AA12,AE12,S12)</f>
        <v>887728.39749999996</v>
      </c>
      <c r="AG12" s="33">
        <f>_xlfn.STDEV.P(K12,AA12,AE12,S12)</f>
        <v>234987.10669805689</v>
      </c>
      <c r="AH12" s="51">
        <f t="shared" si="11"/>
        <v>1122715.5041980569</v>
      </c>
      <c r="AI12" s="34">
        <f t="shared" si="12"/>
        <v>652741.29080194305</v>
      </c>
      <c r="AJ12" s="34">
        <f>AVERAGE(AA12,AE12,K12)</f>
        <v>977172.86333333328</v>
      </c>
      <c r="AK12" s="24" t="s">
        <v>58</v>
      </c>
      <c r="AL12" s="45">
        <f t="shared" si="2"/>
        <v>24429321.583333332</v>
      </c>
    </row>
    <row r="13" spans="1:38" ht="142.9" customHeight="1" x14ac:dyDescent="0.25">
      <c r="A13" s="12">
        <v>5</v>
      </c>
      <c r="B13" s="114"/>
      <c r="C13" s="114"/>
      <c r="D13" s="25" t="s">
        <v>57</v>
      </c>
      <c r="E13" s="22" t="s">
        <v>26</v>
      </c>
      <c r="F13" s="12">
        <v>75</v>
      </c>
      <c r="G13" s="23" t="s">
        <v>16</v>
      </c>
      <c r="H13" s="8">
        <v>571429</v>
      </c>
      <c r="I13" s="26">
        <v>0.19</v>
      </c>
      <c r="J13" s="10">
        <f t="shared" si="13"/>
        <v>108571.51</v>
      </c>
      <c r="K13" s="160">
        <f t="shared" si="3"/>
        <v>680000.51</v>
      </c>
      <c r="L13" s="8">
        <v>0</v>
      </c>
      <c r="M13" s="9">
        <v>0.19</v>
      </c>
      <c r="N13" s="10">
        <f t="shared" si="4"/>
        <v>0</v>
      </c>
      <c r="O13" s="36">
        <f t="shared" si="5"/>
        <v>0</v>
      </c>
      <c r="P13" s="8">
        <v>285000</v>
      </c>
      <c r="Q13" s="9">
        <v>0.19</v>
      </c>
      <c r="R13" s="10">
        <f t="shared" si="6"/>
        <v>54150</v>
      </c>
      <c r="S13" s="39">
        <f t="shared" si="7"/>
        <v>339150</v>
      </c>
      <c r="T13" s="38">
        <v>270000</v>
      </c>
      <c r="U13" s="26">
        <v>0.19</v>
      </c>
      <c r="V13" s="10">
        <f t="shared" si="14"/>
        <v>51300</v>
      </c>
      <c r="W13" s="40">
        <f t="shared" si="8"/>
        <v>321300</v>
      </c>
      <c r="X13" s="43">
        <v>400000</v>
      </c>
      <c r="Y13" s="26">
        <v>0.19</v>
      </c>
      <c r="Z13" s="10">
        <f t="shared" si="9"/>
        <v>76000</v>
      </c>
      <c r="AA13" s="39">
        <f t="shared" si="10"/>
        <v>476000</v>
      </c>
      <c r="AB13" s="8">
        <v>328750</v>
      </c>
      <c r="AC13" s="9">
        <v>0.19</v>
      </c>
      <c r="AD13" s="10">
        <f t="shared" si="0"/>
        <v>62462.5</v>
      </c>
      <c r="AE13" s="50">
        <f t="shared" si="1"/>
        <v>391212.5</v>
      </c>
      <c r="AF13" s="35">
        <f>AVERAGE(S13,W13,AA13,AE13)</f>
        <v>381915.625</v>
      </c>
      <c r="AG13" s="33">
        <f>_xlfn.STDEV.P(S13,W13,AA13,AE13)</f>
        <v>60086.300809101864</v>
      </c>
      <c r="AH13" s="51">
        <f t="shared" si="11"/>
        <v>442001.92580910184</v>
      </c>
      <c r="AI13" s="34">
        <f t="shared" si="12"/>
        <v>321829.32419089816</v>
      </c>
      <c r="AJ13" s="34">
        <f>AVERAGE(S13,AE13)</f>
        <v>365181.25</v>
      </c>
      <c r="AK13" s="24" t="s">
        <v>59</v>
      </c>
      <c r="AL13" s="45">
        <f t="shared" si="2"/>
        <v>27388593.75</v>
      </c>
    </row>
    <row r="14" spans="1:38" ht="103.15" customHeight="1" x14ac:dyDescent="0.25">
      <c r="A14" s="12">
        <v>6</v>
      </c>
      <c r="B14" s="114"/>
      <c r="C14" s="114"/>
      <c r="D14" s="25" t="s">
        <v>11</v>
      </c>
      <c r="E14" s="22" t="s">
        <v>27</v>
      </c>
      <c r="F14" s="12">
        <v>25</v>
      </c>
      <c r="G14" s="23" t="s">
        <v>16</v>
      </c>
      <c r="H14" s="8">
        <v>107143</v>
      </c>
      <c r="I14" s="9">
        <v>0.19</v>
      </c>
      <c r="J14" s="10">
        <f t="shared" si="13"/>
        <v>20357.170000000002</v>
      </c>
      <c r="K14" s="160">
        <f t="shared" si="3"/>
        <v>127500.17</v>
      </c>
      <c r="L14" s="8">
        <v>0</v>
      </c>
      <c r="M14" s="9">
        <v>0.19</v>
      </c>
      <c r="N14" s="10">
        <f t="shared" si="4"/>
        <v>0</v>
      </c>
      <c r="O14" s="36">
        <f t="shared" si="5"/>
        <v>0</v>
      </c>
      <c r="P14" s="8">
        <v>568000</v>
      </c>
      <c r="Q14" s="26">
        <v>0.19</v>
      </c>
      <c r="R14" s="10">
        <f t="shared" si="6"/>
        <v>107920</v>
      </c>
      <c r="S14" s="39">
        <f t="shared" si="7"/>
        <v>675920</v>
      </c>
      <c r="T14" s="38">
        <v>210000</v>
      </c>
      <c r="U14" s="26">
        <v>0.19</v>
      </c>
      <c r="V14" s="10">
        <f t="shared" si="14"/>
        <v>39900</v>
      </c>
      <c r="W14" s="162">
        <f t="shared" si="8"/>
        <v>249900</v>
      </c>
      <c r="X14" s="43">
        <v>400000</v>
      </c>
      <c r="Y14" s="26">
        <v>0.19</v>
      </c>
      <c r="Z14" s="10">
        <f t="shared" si="9"/>
        <v>76000</v>
      </c>
      <c r="AA14" s="39">
        <f t="shared" si="10"/>
        <v>476000</v>
      </c>
      <c r="AB14" s="8">
        <v>338700</v>
      </c>
      <c r="AC14" s="9">
        <v>0.19</v>
      </c>
      <c r="AD14" s="10">
        <f t="shared" si="0"/>
        <v>64353</v>
      </c>
      <c r="AE14" s="50">
        <f t="shared" si="1"/>
        <v>403053</v>
      </c>
      <c r="AF14" s="35">
        <f>AVERAGE(S14,AA14,AE14)</f>
        <v>518324.33333333331</v>
      </c>
      <c r="AG14" s="33">
        <f>_xlfn.STDEV.P(S14,AA14,AE14)</f>
        <v>115347.62478795227</v>
      </c>
      <c r="AH14" s="51">
        <f t="shared" si="11"/>
        <v>633671.95812128554</v>
      </c>
      <c r="AI14" s="34">
        <f t="shared" si="12"/>
        <v>402976.70854538103</v>
      </c>
      <c r="AJ14" s="34">
        <f>AVERAGE(AA14,AE14)</f>
        <v>439526.5</v>
      </c>
      <c r="AK14" s="24" t="s">
        <v>43</v>
      </c>
      <c r="AL14" s="45">
        <f t="shared" si="2"/>
        <v>10988162.5</v>
      </c>
    </row>
    <row r="15" spans="1:38" ht="277.14999999999998" customHeight="1" x14ac:dyDescent="0.25">
      <c r="A15" s="12">
        <v>7</v>
      </c>
      <c r="B15" s="114"/>
      <c r="C15" s="115"/>
      <c r="D15" s="25" t="s">
        <v>12</v>
      </c>
      <c r="E15" s="22" t="s">
        <v>69</v>
      </c>
      <c r="F15" s="12">
        <v>25</v>
      </c>
      <c r="G15" s="23" t="s">
        <v>16</v>
      </c>
      <c r="H15" s="8">
        <v>4532857</v>
      </c>
      <c r="I15" s="9">
        <v>0.19</v>
      </c>
      <c r="J15" s="10">
        <f t="shared" ref="J15" si="15">H15*I15</f>
        <v>861242.83</v>
      </c>
      <c r="K15" s="36">
        <f t="shared" ref="K15" si="16">H15+J15</f>
        <v>5394099.8300000001</v>
      </c>
      <c r="L15" s="8">
        <v>0</v>
      </c>
      <c r="M15" s="9">
        <v>0.19</v>
      </c>
      <c r="N15" s="10">
        <f t="shared" si="4"/>
        <v>0</v>
      </c>
      <c r="O15" s="36">
        <f t="shared" si="5"/>
        <v>0</v>
      </c>
      <c r="P15" s="8">
        <v>8525450</v>
      </c>
      <c r="Q15" s="26">
        <v>0.19</v>
      </c>
      <c r="R15" s="10">
        <f t="shared" si="6"/>
        <v>1619835.5</v>
      </c>
      <c r="S15" s="161">
        <f t="shared" si="7"/>
        <v>10145285.5</v>
      </c>
      <c r="T15" s="38">
        <v>6750000</v>
      </c>
      <c r="U15" s="26">
        <v>0.19</v>
      </c>
      <c r="V15" s="10">
        <f t="shared" si="14"/>
        <v>1282500</v>
      </c>
      <c r="W15" s="162">
        <f t="shared" si="8"/>
        <v>8032500</v>
      </c>
      <c r="X15" s="43">
        <v>3000000</v>
      </c>
      <c r="Y15" s="26">
        <v>0.19</v>
      </c>
      <c r="Z15" s="10">
        <f t="shared" si="9"/>
        <v>570000</v>
      </c>
      <c r="AA15" s="39">
        <f t="shared" si="10"/>
        <v>3570000</v>
      </c>
      <c r="AB15" s="8">
        <v>46875</v>
      </c>
      <c r="AC15" s="9">
        <v>0.19</v>
      </c>
      <c r="AD15" s="10">
        <f t="shared" si="0"/>
        <v>8906.25</v>
      </c>
      <c r="AE15" s="161">
        <f t="shared" si="1"/>
        <v>55781.25</v>
      </c>
      <c r="AF15" s="35">
        <f>AVERAGE(AA15,K15)</f>
        <v>4482049.915</v>
      </c>
      <c r="AG15" s="33">
        <f>_xlfn.STDEV.P(K15,AA15)</f>
        <v>912049.91500000027</v>
      </c>
      <c r="AH15" s="51">
        <f t="shared" ref="AH15:AH16" si="17">AG15+AF15</f>
        <v>5394099.8300000001</v>
      </c>
      <c r="AI15" s="34">
        <f t="shared" ref="AI15" si="18">AF15-AG15</f>
        <v>3570000</v>
      </c>
      <c r="AJ15" s="34">
        <f>AVERAGE(K15,AA15)</f>
        <v>4482049.915</v>
      </c>
      <c r="AK15" s="24" t="s">
        <v>48</v>
      </c>
      <c r="AL15" s="166">
        <f t="shared" si="2"/>
        <v>112051247.875</v>
      </c>
    </row>
    <row r="16" spans="1:38" ht="178.9" customHeight="1" x14ac:dyDescent="0.25">
      <c r="A16" s="122">
        <v>8</v>
      </c>
      <c r="B16" s="114"/>
      <c r="C16" s="113" t="s">
        <v>17</v>
      </c>
      <c r="D16" s="25" t="s">
        <v>18</v>
      </c>
      <c r="E16" s="22" t="s">
        <v>28</v>
      </c>
      <c r="F16" s="122">
        <v>25</v>
      </c>
      <c r="G16" s="124" t="s">
        <v>19</v>
      </c>
      <c r="H16" s="62">
        <v>214286</v>
      </c>
      <c r="I16" s="64">
        <v>0.19</v>
      </c>
      <c r="J16" s="66">
        <f t="shared" ref="J16" si="19">H16*I16</f>
        <v>40714.340000000004</v>
      </c>
      <c r="K16" s="78">
        <f t="shared" ref="K16" si="20">H16+J16</f>
        <v>255000.34</v>
      </c>
      <c r="L16" s="62">
        <v>0</v>
      </c>
      <c r="M16" s="64">
        <v>0.19</v>
      </c>
      <c r="N16" s="66">
        <f t="shared" si="4"/>
        <v>0</v>
      </c>
      <c r="O16" s="78">
        <f t="shared" si="5"/>
        <v>0</v>
      </c>
      <c r="P16" s="62">
        <v>95000</v>
      </c>
      <c r="Q16" s="64">
        <v>0.19</v>
      </c>
      <c r="R16" s="66">
        <f t="shared" si="6"/>
        <v>18050</v>
      </c>
      <c r="S16" s="167">
        <f t="shared" si="7"/>
        <v>113050</v>
      </c>
      <c r="T16" s="80">
        <v>900000</v>
      </c>
      <c r="U16" s="82">
        <v>0.19</v>
      </c>
      <c r="V16" s="66">
        <f t="shared" si="14"/>
        <v>171000</v>
      </c>
      <c r="W16" s="167">
        <f>T16+V16</f>
        <v>1071000</v>
      </c>
      <c r="X16" s="132">
        <v>300000</v>
      </c>
      <c r="Y16" s="82">
        <v>0.19</v>
      </c>
      <c r="Z16" s="66">
        <f t="shared" si="9"/>
        <v>57000</v>
      </c>
      <c r="AA16" s="68">
        <f t="shared" si="10"/>
        <v>357000</v>
      </c>
      <c r="AB16" s="66">
        <v>27400</v>
      </c>
      <c r="AC16" s="82">
        <v>0.19</v>
      </c>
      <c r="AD16" s="66">
        <f t="shared" si="0"/>
        <v>5206</v>
      </c>
      <c r="AE16" s="164">
        <f t="shared" si="1"/>
        <v>32606</v>
      </c>
      <c r="AF16" s="57">
        <f>AVERAGE(K16,AA16)</f>
        <v>306000.17</v>
      </c>
      <c r="AG16" s="57">
        <f>_xlfn.STDEV.P(K16,AA16)</f>
        <v>50999.830000000155</v>
      </c>
      <c r="AH16" s="55">
        <f t="shared" si="17"/>
        <v>357000.00000000012</v>
      </c>
      <c r="AI16" s="55">
        <f>AF16-AG16</f>
        <v>255000.33999999982</v>
      </c>
      <c r="AJ16" s="55">
        <f>AVERAGE(K16,AA16)</f>
        <v>306000.17</v>
      </c>
      <c r="AK16" s="121" t="s">
        <v>49</v>
      </c>
      <c r="AL16" s="169">
        <f t="shared" si="2"/>
        <v>7650004.25</v>
      </c>
    </row>
    <row r="17" spans="1:38" ht="208.9" customHeight="1" x14ac:dyDescent="0.25">
      <c r="A17" s="123"/>
      <c r="B17" s="115"/>
      <c r="C17" s="115"/>
      <c r="D17" s="21" t="s">
        <v>20</v>
      </c>
      <c r="E17" s="20" t="s">
        <v>29</v>
      </c>
      <c r="F17" s="123"/>
      <c r="G17" s="125"/>
      <c r="H17" s="75"/>
      <c r="I17" s="76"/>
      <c r="J17" s="77"/>
      <c r="K17" s="79"/>
      <c r="L17" s="75"/>
      <c r="M17" s="76"/>
      <c r="N17" s="77"/>
      <c r="O17" s="79"/>
      <c r="P17" s="75"/>
      <c r="Q17" s="76"/>
      <c r="R17" s="77"/>
      <c r="S17" s="168"/>
      <c r="T17" s="81"/>
      <c r="U17" s="83"/>
      <c r="V17" s="77"/>
      <c r="W17" s="168"/>
      <c r="X17" s="133"/>
      <c r="Y17" s="83"/>
      <c r="Z17" s="77"/>
      <c r="AA17" s="134"/>
      <c r="AB17" s="77"/>
      <c r="AC17" s="83"/>
      <c r="AD17" s="77"/>
      <c r="AE17" s="165"/>
      <c r="AF17" s="58"/>
      <c r="AG17" s="58"/>
      <c r="AH17" s="56"/>
      <c r="AI17" s="56"/>
      <c r="AJ17" s="56"/>
      <c r="AK17" s="155"/>
      <c r="AL17" s="170"/>
    </row>
    <row r="18" spans="1:38" ht="24" customHeight="1" x14ac:dyDescent="0.25">
      <c r="A18" s="116" t="s">
        <v>40</v>
      </c>
      <c r="B18" s="117"/>
      <c r="C18" s="117"/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8"/>
      <c r="Q18" s="118"/>
      <c r="R18" s="118"/>
      <c r="S18" s="118"/>
      <c r="T18" s="117"/>
      <c r="U18" s="117"/>
      <c r="V18" s="117"/>
      <c r="W18" s="117"/>
      <c r="X18" s="118"/>
      <c r="Y18" s="118"/>
      <c r="Z18" s="118"/>
      <c r="AA18" s="118"/>
      <c r="AB18" s="118"/>
      <c r="AC18" s="118"/>
      <c r="AD18" s="118"/>
      <c r="AE18" s="118"/>
      <c r="AF18" s="118"/>
      <c r="AG18" s="118"/>
      <c r="AH18" s="118"/>
      <c r="AI18" s="156"/>
      <c r="AJ18" s="151">
        <f>SUM(AJ9:AJ17)</f>
        <v>11711489.918333335</v>
      </c>
      <c r="AK18" s="151"/>
      <c r="AL18" s="47">
        <f>SUM(AL9:AL17)</f>
        <v>375008810.45833337</v>
      </c>
    </row>
    <row r="19" spans="1:38" ht="190.9" customHeight="1" x14ac:dyDescent="0.25">
      <c r="A19" s="13">
        <v>1</v>
      </c>
      <c r="B19" s="112" t="s">
        <v>45</v>
      </c>
      <c r="C19" s="113" t="s">
        <v>21</v>
      </c>
      <c r="D19" s="21" t="s">
        <v>22</v>
      </c>
      <c r="E19" s="20" t="s">
        <v>30</v>
      </c>
      <c r="F19" s="12">
        <v>25</v>
      </c>
      <c r="G19" s="23" t="s">
        <v>16</v>
      </c>
      <c r="H19" s="8">
        <v>1575630</v>
      </c>
      <c r="I19" s="9">
        <v>0.19</v>
      </c>
      <c r="J19" s="10">
        <f t="shared" ref="J19" si="21">H19*I19</f>
        <v>299369.7</v>
      </c>
      <c r="K19" s="36">
        <f t="shared" ref="K19" si="22">H19+J19</f>
        <v>1874999.7</v>
      </c>
      <c r="L19" s="8">
        <v>1680672</v>
      </c>
      <c r="M19" s="9">
        <v>0.19</v>
      </c>
      <c r="N19" s="10">
        <f t="shared" ref="N19" si="23">L19*M19</f>
        <v>319327.68</v>
      </c>
      <c r="O19" s="36">
        <f t="shared" ref="O19" si="24">L19+N19</f>
        <v>1999999.68</v>
      </c>
      <c r="P19" s="8">
        <v>2830000</v>
      </c>
      <c r="Q19" s="26">
        <v>0.19</v>
      </c>
      <c r="R19" s="10">
        <f t="shared" ref="R19:R22" si="25">P19*Q19</f>
        <v>537700</v>
      </c>
      <c r="S19" s="36">
        <f t="shared" ref="S19:S22" si="26">P19+R19</f>
        <v>3367700</v>
      </c>
      <c r="T19" s="8">
        <v>4905145</v>
      </c>
      <c r="U19" s="26">
        <v>0.19</v>
      </c>
      <c r="V19" s="10">
        <f t="shared" ref="V19:V22" si="27">T19*U19</f>
        <v>931977.55</v>
      </c>
      <c r="W19" s="162">
        <f t="shared" ref="W19:W22" si="28">T19+V19</f>
        <v>5837122.5499999998</v>
      </c>
      <c r="X19" s="44">
        <v>3600000</v>
      </c>
      <c r="Y19" s="26">
        <v>0.19</v>
      </c>
      <c r="Z19" s="10">
        <f t="shared" ref="Z19:Z22" si="29">X19*Y19</f>
        <v>684000</v>
      </c>
      <c r="AA19" s="161">
        <f t="shared" ref="AA19:AA22" si="30">X19+Z19</f>
        <v>4284000</v>
      </c>
      <c r="AB19" s="8">
        <v>0</v>
      </c>
      <c r="AC19" s="9">
        <v>0.19</v>
      </c>
      <c r="AD19" s="10">
        <f t="shared" ref="AD19" si="31">AB19*AC19</f>
        <v>0</v>
      </c>
      <c r="AE19" s="39">
        <f t="shared" ref="AE19" si="32">AB19+AD19</f>
        <v>0</v>
      </c>
      <c r="AF19" s="35">
        <f>AVERAGE(K19,O19,S19)</f>
        <v>2414233.1266666665</v>
      </c>
      <c r="AG19" s="33">
        <f>_xlfn.STDEV.P(K19,O19,S19)</f>
        <v>676131.42591167509</v>
      </c>
      <c r="AH19" s="52">
        <f t="shared" ref="AH19" si="33">AG19+AF19</f>
        <v>3090364.5525783417</v>
      </c>
      <c r="AI19" s="52">
        <f>AF19-AG19</f>
        <v>1738101.7007549913</v>
      </c>
      <c r="AJ19" s="34">
        <f>AVERAGE(K19,O19)</f>
        <v>1937499.69</v>
      </c>
      <c r="AK19" s="24" t="s">
        <v>60</v>
      </c>
      <c r="AL19" s="45">
        <f>AJ19*F19</f>
        <v>48437492.25</v>
      </c>
    </row>
    <row r="20" spans="1:38" ht="130.15" customHeight="1" x14ac:dyDescent="0.25">
      <c r="A20" s="13">
        <v>2</v>
      </c>
      <c r="B20" s="112"/>
      <c r="C20" s="114"/>
      <c r="D20" s="25" t="s">
        <v>63</v>
      </c>
      <c r="E20" s="22" t="s">
        <v>31</v>
      </c>
      <c r="F20" s="12">
        <v>25</v>
      </c>
      <c r="G20" s="23" t="s">
        <v>16</v>
      </c>
      <c r="H20" s="8">
        <v>550000</v>
      </c>
      <c r="I20" s="9">
        <v>0.19</v>
      </c>
      <c r="J20" s="10">
        <f t="shared" ref="J20:J22" si="34">H20*I20</f>
        <v>104500</v>
      </c>
      <c r="K20" s="160">
        <f t="shared" ref="K20:K22" si="35">H20+J20</f>
        <v>654500</v>
      </c>
      <c r="L20" s="8">
        <v>0</v>
      </c>
      <c r="M20" s="9">
        <v>0.19</v>
      </c>
      <c r="N20" s="10">
        <f t="shared" ref="N20:N22" si="36">L20*M20</f>
        <v>0</v>
      </c>
      <c r="O20" s="36">
        <f t="shared" ref="O20:O22" si="37">L20+N20</f>
        <v>0</v>
      </c>
      <c r="P20" s="8">
        <v>285000</v>
      </c>
      <c r="Q20" s="9">
        <v>0.19</v>
      </c>
      <c r="R20" s="10">
        <f t="shared" si="25"/>
        <v>54150</v>
      </c>
      <c r="S20" s="36">
        <f t="shared" si="26"/>
        <v>339150</v>
      </c>
      <c r="T20" s="8">
        <v>270000</v>
      </c>
      <c r="U20" s="26">
        <v>0.19</v>
      </c>
      <c r="V20" s="10">
        <f t="shared" si="27"/>
        <v>51300</v>
      </c>
      <c r="W20" s="40">
        <f t="shared" si="28"/>
        <v>321300</v>
      </c>
      <c r="X20" s="43">
        <v>400000</v>
      </c>
      <c r="Y20" s="26">
        <v>0.19</v>
      </c>
      <c r="Z20" s="10">
        <f t="shared" si="29"/>
        <v>76000</v>
      </c>
      <c r="AA20" s="39">
        <f t="shared" si="30"/>
        <v>476000</v>
      </c>
      <c r="AB20" s="8">
        <v>0</v>
      </c>
      <c r="AC20" s="9">
        <v>0.19</v>
      </c>
      <c r="AD20" s="10">
        <f t="shared" ref="AD20:AD22" si="38">AB20*AC20</f>
        <v>0</v>
      </c>
      <c r="AE20" s="39">
        <f t="shared" ref="AE20:AE22" si="39">AB20+AD20</f>
        <v>0</v>
      </c>
      <c r="AF20" s="35">
        <f>AVERAGE(S20,W20,AA20)</f>
        <v>378816.66666666669</v>
      </c>
      <c r="AG20" s="33">
        <f>_xlfn.STDEV.P(S20,W20,AA20)</f>
        <v>69104.297181064569</v>
      </c>
      <c r="AH20" s="52">
        <f t="shared" ref="AH20:AH22" si="40">AG20+AF20</f>
        <v>447920.96384773124</v>
      </c>
      <c r="AI20" s="52">
        <f t="shared" ref="AI20:AI22" si="41">AF20-AG20</f>
        <v>309712.36948560213</v>
      </c>
      <c r="AJ20" s="34">
        <f>AVERAGE(S20,W20)</f>
        <v>330225</v>
      </c>
      <c r="AK20" s="24" t="s">
        <v>61</v>
      </c>
      <c r="AL20" s="45">
        <f>AJ20*F20</f>
        <v>8255625</v>
      </c>
    </row>
    <row r="21" spans="1:38" ht="296.45" customHeight="1" x14ac:dyDescent="0.25">
      <c r="A21" s="13">
        <v>3</v>
      </c>
      <c r="B21" s="112"/>
      <c r="C21" s="115"/>
      <c r="D21" s="21" t="s">
        <v>62</v>
      </c>
      <c r="E21" s="20" t="s">
        <v>70</v>
      </c>
      <c r="F21" s="157">
        <v>25</v>
      </c>
      <c r="G21" s="23" t="s">
        <v>16</v>
      </c>
      <c r="H21" s="8">
        <v>342857</v>
      </c>
      <c r="I21" s="9">
        <v>0.19</v>
      </c>
      <c r="J21" s="10">
        <f t="shared" si="34"/>
        <v>65142.83</v>
      </c>
      <c r="K21" s="160">
        <f t="shared" si="35"/>
        <v>407999.83</v>
      </c>
      <c r="L21" s="8">
        <v>0</v>
      </c>
      <c r="M21" s="9">
        <v>0.19</v>
      </c>
      <c r="N21" s="10">
        <f t="shared" si="36"/>
        <v>0</v>
      </c>
      <c r="O21" s="36">
        <f t="shared" si="37"/>
        <v>0</v>
      </c>
      <c r="P21" s="8">
        <v>9128010.9000000004</v>
      </c>
      <c r="Q21" s="26">
        <v>0.19</v>
      </c>
      <c r="R21" s="10">
        <f t="shared" si="25"/>
        <v>1734322.071</v>
      </c>
      <c r="S21" s="160">
        <f t="shared" si="26"/>
        <v>10862332.971000001</v>
      </c>
      <c r="T21" s="8">
        <v>1600000</v>
      </c>
      <c r="U21" s="26">
        <v>0.19</v>
      </c>
      <c r="V21" s="10">
        <f t="shared" si="27"/>
        <v>304000</v>
      </c>
      <c r="W21" s="40">
        <f t="shared" si="28"/>
        <v>1904000</v>
      </c>
      <c r="X21" s="43">
        <v>1800000</v>
      </c>
      <c r="Y21" s="26">
        <v>0.19</v>
      </c>
      <c r="Z21" s="10">
        <f t="shared" si="29"/>
        <v>342000</v>
      </c>
      <c r="AA21" s="39">
        <f t="shared" si="30"/>
        <v>2142000</v>
      </c>
      <c r="AB21" s="8">
        <v>0</v>
      </c>
      <c r="AC21" s="9">
        <v>0.19</v>
      </c>
      <c r="AD21" s="10">
        <f t="shared" si="38"/>
        <v>0</v>
      </c>
      <c r="AE21" s="39">
        <f t="shared" si="39"/>
        <v>0</v>
      </c>
      <c r="AF21" s="35">
        <f>AVERAGE(W21,AA21)</f>
        <v>2023000</v>
      </c>
      <c r="AG21" s="33">
        <f>_xlfn.STDEV.P(W21,AA21)</f>
        <v>119000</v>
      </c>
      <c r="AH21" s="52">
        <f t="shared" si="40"/>
        <v>2142000</v>
      </c>
      <c r="AI21" s="52">
        <f>AF21-AG21</f>
        <v>1904000</v>
      </c>
      <c r="AJ21" s="34">
        <f>AVERAGE(W21,AA21)</f>
        <v>2023000</v>
      </c>
      <c r="AK21" s="24" t="s">
        <v>47</v>
      </c>
      <c r="AL21" s="166">
        <f>AJ21*F21</f>
        <v>50575000</v>
      </c>
    </row>
    <row r="22" spans="1:38" ht="181.15" customHeight="1" x14ac:dyDescent="0.25">
      <c r="A22" s="13">
        <v>4</v>
      </c>
      <c r="B22" s="112"/>
      <c r="C22" s="112" t="s">
        <v>17</v>
      </c>
      <c r="D22" s="25" t="s">
        <v>18</v>
      </c>
      <c r="E22" s="22" t="s">
        <v>32</v>
      </c>
      <c r="F22" s="158">
        <v>25</v>
      </c>
      <c r="G22" s="120" t="s">
        <v>19</v>
      </c>
      <c r="H22" s="62">
        <v>350000</v>
      </c>
      <c r="I22" s="64">
        <v>0.19</v>
      </c>
      <c r="J22" s="66">
        <f t="shared" si="34"/>
        <v>66500</v>
      </c>
      <c r="K22" s="68">
        <f t="shared" si="35"/>
        <v>416500</v>
      </c>
      <c r="L22" s="62">
        <v>0</v>
      </c>
      <c r="M22" s="64">
        <v>0.19</v>
      </c>
      <c r="N22" s="66">
        <f t="shared" si="36"/>
        <v>0</v>
      </c>
      <c r="O22" s="68">
        <f t="shared" si="37"/>
        <v>0</v>
      </c>
      <c r="P22" s="62">
        <v>95000</v>
      </c>
      <c r="Q22" s="64">
        <v>0.19</v>
      </c>
      <c r="R22" s="66">
        <f t="shared" si="25"/>
        <v>18050</v>
      </c>
      <c r="S22" s="164">
        <f t="shared" si="26"/>
        <v>113050</v>
      </c>
      <c r="T22" s="62">
        <v>900000</v>
      </c>
      <c r="U22" s="82">
        <v>0.19</v>
      </c>
      <c r="V22" s="66">
        <f t="shared" si="27"/>
        <v>171000</v>
      </c>
      <c r="W22" s="172">
        <f t="shared" si="28"/>
        <v>1071000</v>
      </c>
      <c r="X22" s="126">
        <v>300000</v>
      </c>
      <c r="Y22" s="128">
        <v>0.19</v>
      </c>
      <c r="Z22" s="66">
        <f t="shared" si="29"/>
        <v>57000</v>
      </c>
      <c r="AA22" s="78">
        <f t="shared" si="30"/>
        <v>357000</v>
      </c>
      <c r="AB22" s="62">
        <v>0</v>
      </c>
      <c r="AC22" s="64">
        <v>0.19</v>
      </c>
      <c r="AD22" s="66">
        <f t="shared" si="38"/>
        <v>0</v>
      </c>
      <c r="AE22" s="78">
        <f t="shared" si="39"/>
        <v>0</v>
      </c>
      <c r="AF22" s="53">
        <f>AVERAGE(K22,AA22)</f>
        <v>386750</v>
      </c>
      <c r="AG22" s="57">
        <f>_xlfn.STDEV.P(K22,AA22)</f>
        <v>29750</v>
      </c>
      <c r="AH22" s="55">
        <f t="shared" si="40"/>
        <v>416500</v>
      </c>
      <c r="AI22" s="55">
        <f t="shared" si="41"/>
        <v>357000</v>
      </c>
      <c r="AJ22" s="55">
        <f>AVERAGE(K22,AA22)</f>
        <v>386750</v>
      </c>
      <c r="AK22" s="121" t="s">
        <v>48</v>
      </c>
      <c r="AL22" s="169">
        <f>AJ22*F22</f>
        <v>9668750</v>
      </c>
    </row>
    <row r="23" spans="1:38" ht="212.45" customHeight="1" x14ac:dyDescent="0.25">
      <c r="A23" s="31">
        <v>5</v>
      </c>
      <c r="B23" s="113"/>
      <c r="C23" s="113"/>
      <c r="D23" s="25" t="s">
        <v>20</v>
      </c>
      <c r="E23" s="22" t="s">
        <v>33</v>
      </c>
      <c r="F23" s="159"/>
      <c r="G23" s="121"/>
      <c r="H23" s="63"/>
      <c r="I23" s="65"/>
      <c r="J23" s="67"/>
      <c r="K23" s="69"/>
      <c r="L23" s="63"/>
      <c r="M23" s="65"/>
      <c r="N23" s="67"/>
      <c r="O23" s="69"/>
      <c r="P23" s="63"/>
      <c r="Q23" s="65"/>
      <c r="R23" s="67"/>
      <c r="S23" s="171"/>
      <c r="T23" s="63"/>
      <c r="U23" s="84"/>
      <c r="V23" s="67"/>
      <c r="W23" s="173"/>
      <c r="X23" s="127"/>
      <c r="Y23" s="129"/>
      <c r="Z23" s="77"/>
      <c r="AA23" s="79"/>
      <c r="AB23" s="75"/>
      <c r="AC23" s="76"/>
      <c r="AD23" s="77"/>
      <c r="AE23" s="79"/>
      <c r="AF23" s="54"/>
      <c r="AG23" s="58"/>
      <c r="AH23" s="56"/>
      <c r="AI23" s="56"/>
      <c r="AJ23" s="56"/>
      <c r="AK23" s="155"/>
      <c r="AL23" s="170"/>
    </row>
    <row r="24" spans="1:38" ht="24" customHeight="1" x14ac:dyDescent="0.25">
      <c r="A24" s="116" t="s">
        <v>46</v>
      </c>
      <c r="B24" s="117"/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8"/>
      <c r="Q24" s="118"/>
      <c r="R24" s="118"/>
      <c r="S24" s="118"/>
      <c r="T24" s="117"/>
      <c r="U24" s="117"/>
      <c r="V24" s="117"/>
      <c r="W24" s="117"/>
      <c r="X24" s="118"/>
      <c r="Y24" s="118"/>
      <c r="Z24" s="118"/>
      <c r="AA24" s="118"/>
      <c r="AB24" s="118"/>
      <c r="AC24" s="118"/>
      <c r="AD24" s="118"/>
      <c r="AE24" s="118"/>
      <c r="AF24" s="117"/>
      <c r="AG24" s="118"/>
      <c r="AH24" s="117"/>
      <c r="AI24" s="119"/>
      <c r="AJ24" s="152">
        <f>SUM(AJ19:AJ23)</f>
        <v>4677474.6899999995</v>
      </c>
      <c r="AK24" s="152"/>
      <c r="AL24" s="47">
        <f>SUM(AL19:AL23)</f>
        <v>116936867.25</v>
      </c>
    </row>
    <row r="25" spans="1:38" ht="24" customHeight="1" x14ac:dyDescent="0.25">
      <c r="A25" s="85" t="s">
        <v>41</v>
      </c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48">
        <f>SUM(AL24+AL18)</f>
        <v>491945677.70833337</v>
      </c>
    </row>
    <row r="26" spans="1:38" ht="75" customHeight="1" x14ac:dyDescent="0.25">
      <c r="A26" s="142" t="s">
        <v>64</v>
      </c>
      <c r="B26" s="143"/>
      <c r="C26" s="143"/>
      <c r="D26" s="143"/>
      <c r="E26" s="143"/>
      <c r="F26" s="143"/>
      <c r="G26" s="143"/>
      <c r="H26" s="143"/>
      <c r="I26" s="143"/>
      <c r="J26" s="143"/>
      <c r="K26" s="143"/>
      <c r="L26" s="143"/>
      <c r="M26" s="143"/>
      <c r="N26" s="143"/>
      <c r="O26" s="143"/>
      <c r="P26" s="143"/>
      <c r="Q26" s="143"/>
      <c r="R26" s="143"/>
      <c r="S26" s="143"/>
      <c r="T26" s="143"/>
      <c r="U26" s="143"/>
      <c r="V26" s="143"/>
      <c r="W26" s="143"/>
      <c r="X26" s="143"/>
      <c r="Y26" s="143"/>
      <c r="Z26" s="143"/>
      <c r="AA26" s="143"/>
      <c r="AB26" s="143"/>
      <c r="AC26" s="143"/>
      <c r="AD26" s="143"/>
      <c r="AE26" s="143"/>
      <c r="AF26" s="143"/>
      <c r="AG26" s="143"/>
      <c r="AH26" s="143"/>
      <c r="AI26" s="143"/>
      <c r="AJ26" s="143"/>
      <c r="AK26" s="143"/>
      <c r="AL26" s="144"/>
    </row>
  </sheetData>
  <mergeCells count="105">
    <mergeCell ref="A26:AL26"/>
    <mergeCell ref="C3:AL3"/>
    <mergeCell ref="C4:AL4"/>
    <mergeCell ref="AJ18:AK18"/>
    <mergeCell ref="AJ24:AK24"/>
    <mergeCell ref="AL22:AL23"/>
    <mergeCell ref="AD22:AD23"/>
    <mergeCell ref="AE22:AE23"/>
    <mergeCell ref="AJ8:AK8"/>
    <mergeCell ref="AK16:AK17"/>
    <mergeCell ref="AK22:AK23"/>
    <mergeCell ref="A18:AI18"/>
    <mergeCell ref="Z22:Z23"/>
    <mergeCell ref="AL16:AL17"/>
    <mergeCell ref="X7:AA7"/>
    <mergeCell ref="Y8:Z8"/>
    <mergeCell ref="Y16:Y17"/>
    <mergeCell ref="X16:X17"/>
    <mergeCell ref="Z16:Z17"/>
    <mergeCell ref="AA16:AA17"/>
    <mergeCell ref="AA22:AA23"/>
    <mergeCell ref="C2:AL2"/>
    <mergeCell ref="AF6:AL7"/>
    <mergeCell ref="J16:J17"/>
    <mergeCell ref="K16:K17"/>
    <mergeCell ref="H22:H23"/>
    <mergeCell ref="I22:I23"/>
    <mergeCell ref="A24:AI24"/>
    <mergeCell ref="C22:C23"/>
    <mergeCell ref="F22:F23"/>
    <mergeCell ref="G22:G23"/>
    <mergeCell ref="B9:B17"/>
    <mergeCell ref="C9:C15"/>
    <mergeCell ref="A16:A17"/>
    <mergeCell ref="C16:C17"/>
    <mergeCell ref="F16:F17"/>
    <mergeCell ref="G16:G17"/>
    <mergeCell ref="J22:J23"/>
    <mergeCell ref="K22:K23"/>
    <mergeCell ref="AB16:AB17"/>
    <mergeCell ref="AC16:AC17"/>
    <mergeCell ref="AD16:AD17"/>
    <mergeCell ref="AE16:AE17"/>
    <mergeCell ref="AB22:AB23"/>
    <mergeCell ref="AC22:AC23"/>
    <mergeCell ref="X22:X23"/>
    <mergeCell ref="Y22:Y23"/>
    <mergeCell ref="R22:R23"/>
    <mergeCell ref="S22:S23"/>
    <mergeCell ref="A25:AK25"/>
    <mergeCell ref="A2:B4"/>
    <mergeCell ref="A6:A8"/>
    <mergeCell ref="B6:B8"/>
    <mergeCell ref="C6:C8"/>
    <mergeCell ref="D6:D8"/>
    <mergeCell ref="E6:E8"/>
    <mergeCell ref="G6:G8"/>
    <mergeCell ref="H6:AE6"/>
    <mergeCell ref="H7:K7"/>
    <mergeCell ref="L7:O7"/>
    <mergeCell ref="AB7:AE7"/>
    <mergeCell ref="I8:J8"/>
    <mergeCell ref="M8:N8"/>
    <mergeCell ref="AC8:AD8"/>
    <mergeCell ref="H16:H17"/>
    <mergeCell ref="F6:F8"/>
    <mergeCell ref="B19:B23"/>
    <mergeCell ref="C19:C21"/>
    <mergeCell ref="P22:P23"/>
    <mergeCell ref="Q22:Q23"/>
    <mergeCell ref="I16:I17"/>
    <mergeCell ref="T7:W7"/>
    <mergeCell ref="U8:V8"/>
    <mergeCell ref="L22:L23"/>
    <mergeCell ref="M22:M23"/>
    <mergeCell ref="N22:N23"/>
    <mergeCell ref="O22:O23"/>
    <mergeCell ref="P7:S7"/>
    <mergeCell ref="Q8:R8"/>
    <mergeCell ref="P16:P17"/>
    <mergeCell ref="Q16:Q17"/>
    <mergeCell ref="R16:R17"/>
    <mergeCell ref="S16:S17"/>
    <mergeCell ref="T22:T23"/>
    <mergeCell ref="T16:T17"/>
    <mergeCell ref="U16:U17"/>
    <mergeCell ref="V16:V17"/>
    <mergeCell ref="W16:W17"/>
    <mergeCell ref="U22:U23"/>
    <mergeCell ref="V22:V23"/>
    <mergeCell ref="W22:W23"/>
    <mergeCell ref="L16:L17"/>
    <mergeCell ref="M16:M17"/>
    <mergeCell ref="N16:N17"/>
    <mergeCell ref="O16:O17"/>
    <mergeCell ref="AF22:AF23"/>
    <mergeCell ref="AG22:AG23"/>
    <mergeCell ref="AH22:AH23"/>
    <mergeCell ref="AI22:AI23"/>
    <mergeCell ref="AJ22:AJ23"/>
    <mergeCell ref="AF16:AF17"/>
    <mergeCell ref="AG16:AG17"/>
    <mergeCell ref="AH16:AH17"/>
    <mergeCell ref="AI16:AI17"/>
    <mergeCell ref="AJ16:AJ17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Nicolás García Urdaneta</cp:lastModifiedBy>
  <cp:revision/>
  <dcterms:created xsi:type="dcterms:W3CDTF">2021-08-31T19:58:46Z</dcterms:created>
  <dcterms:modified xsi:type="dcterms:W3CDTF">2026-07-16T23:51:02Z</dcterms:modified>
  <cp:category/>
  <cp:contentStatus/>
</cp:coreProperties>
</file>