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codeName="ThisWorkbook"/>
  <mc:AlternateContent xmlns:mc="http://schemas.openxmlformats.org/markup-compatibility/2006">
    <mc:Choice Requires="x15">
      <x15ac:absPath xmlns:x15ac="http://schemas.microsoft.com/office/spreadsheetml/2010/11/ac" url="C:\Users\Alexander Herrera\Desktop\UBATE 2026\SELECCIONES ABREVIADAS\MANT. ESCENARIOS DEPORTIVOS 2026\"/>
    </mc:Choice>
  </mc:AlternateContent>
  <xr:revisionPtr revIDLastSave="0" documentId="13_ncr:1_{D9301F14-40F9-408C-B4B9-5AA8766326C2}" xr6:coauthVersionLast="47" xr6:coauthVersionMax="47" xr10:uidLastSave="{00000000-0000-0000-0000-000000000000}"/>
  <bookViews>
    <workbookView xWindow="-120" yWindow="-120" windowWidth="20730" windowHeight="1116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(Entidad)'!$I$11:$I$74</definedName>
    <definedName name="_xlnm._FilterDatabase" localSheetId="1"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ECONOMICA(Proponente)'!$F$3</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PAGO'!$A$1:$Q$93</definedName>
    <definedName name="_xlnm.Print_Area" localSheetId="0">'PRESUPUESTO OFICIAL (Entidad)'!$A$1:$M$89</definedName>
    <definedName name="_xlnm.Print_Area" localSheetId="1">'PROPUESTA ECONOMICA(Proponente)'!$A$1:$M$61</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2">#REF!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(Entidad)'!$K$76</definedName>
    <definedName name="solver_adj" localSheetId="1" hidden="1">'PROPUESTA ECONOMICA(Proponente)'!$K$42</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(Entidad)'!$K$83</definedName>
    <definedName name="solver_lhs1" localSheetId="1" hidden="1">'PROPUESTA ECONOMICA(Proponente)'!$K$54</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(Entidad)'!$K$83</definedName>
    <definedName name="solver_opt" localSheetId="1" hidden="1">'PROPUESTA ECONOMICA(Proponente)'!$K$54</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(Entidad)'!$K$84</definedName>
    <definedName name="solver_rhs1" localSheetId="1" hidden="1">'PROPUESTA ECONOMICA(Proponente)'!$K$55</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72" i="265" l="1"/>
  <c r="K72" i="265" s="1"/>
  <c r="J71" i="265"/>
  <c r="J68" i="265"/>
  <c r="J67" i="265"/>
  <c r="J66" i="265"/>
  <c r="K66" i="265" s="1"/>
  <c r="J65" i="265"/>
  <c r="J64" i="265"/>
  <c r="J63" i="265"/>
  <c r="K63" i="265" s="1"/>
  <c r="J62" i="265"/>
  <c r="J61" i="265"/>
  <c r="J60" i="265"/>
  <c r="J59" i="265"/>
  <c r="J58" i="265"/>
  <c r="J57" i="265"/>
  <c r="J56" i="265"/>
  <c r="J55" i="265"/>
  <c r="J54" i="265"/>
  <c r="J53" i="265"/>
  <c r="K53" i="265" s="1"/>
  <c r="J52" i="265"/>
  <c r="J51" i="265"/>
  <c r="J50" i="265"/>
  <c r="J49" i="265"/>
  <c r="J48" i="265"/>
  <c r="K48" i="265" s="1"/>
  <c r="J47" i="265"/>
  <c r="J46" i="265"/>
  <c r="J45" i="265"/>
  <c r="K45" i="265" s="1"/>
  <c r="J44" i="265"/>
  <c r="J43" i="265"/>
  <c r="K43" i="265" s="1"/>
  <c r="J42" i="265"/>
  <c r="J41" i="265"/>
  <c r="K41" i="265" s="1"/>
  <c r="J40" i="265"/>
  <c r="K40" i="265" s="1"/>
  <c r="J39" i="265"/>
  <c r="J38" i="265"/>
  <c r="J37" i="265"/>
  <c r="J34" i="265"/>
  <c r="K34" i="265" s="1"/>
  <c r="J33" i="265"/>
  <c r="J32" i="265"/>
  <c r="K32" i="265" s="1"/>
  <c r="J31" i="265"/>
  <c r="J30" i="265"/>
  <c r="K30" i="265" s="1"/>
  <c r="J29" i="265"/>
  <c r="J28" i="265"/>
  <c r="J25" i="265"/>
  <c r="J24" i="265"/>
  <c r="J21" i="265"/>
  <c r="K21" i="265" s="1"/>
  <c r="J20" i="265"/>
  <c r="K20" i="265" s="1"/>
  <c r="J14" i="265"/>
  <c r="J18" i="265"/>
  <c r="J19" i="265"/>
  <c r="J15" i="265"/>
  <c r="K38" i="265"/>
  <c r="K39" i="265"/>
  <c r="K42" i="265"/>
  <c r="K44" i="265"/>
  <c r="K46" i="265"/>
  <c r="K47" i="265"/>
  <c r="K49" i="265"/>
  <c r="K50" i="265"/>
  <c r="K51" i="265"/>
  <c r="K52" i="265"/>
  <c r="K54" i="265"/>
  <c r="K55" i="265"/>
  <c r="K56" i="265"/>
  <c r="K57" i="265"/>
  <c r="K58" i="265"/>
  <c r="K59" i="265"/>
  <c r="K60" i="265"/>
  <c r="K61" i="265"/>
  <c r="K62" i="265"/>
  <c r="K64" i="265"/>
  <c r="K65" i="265"/>
  <c r="K67" i="265"/>
  <c r="K68" i="265"/>
  <c r="K37" i="265"/>
  <c r="K71" i="265"/>
  <c r="K85" i="265"/>
  <c r="K33" i="265"/>
  <c r="K31" i="265"/>
  <c r="K29" i="265"/>
  <c r="K28" i="265"/>
  <c r="K25" i="265"/>
  <c r="K24" i="265"/>
  <c r="K19" i="265"/>
  <c r="K18" i="265"/>
  <c r="K15" i="265"/>
  <c r="K14" i="265"/>
  <c r="K69" i="265" l="1"/>
  <c r="K73" i="265"/>
  <c r="K22" i="265"/>
  <c r="K35" i="265"/>
  <c r="K26" i="265"/>
  <c r="K16" i="265"/>
  <c r="K74" i="265" l="1"/>
  <c r="K78" i="265" s="1"/>
</calcChain>
</file>

<file path=xl/sharedStrings.xml><?xml version="1.0" encoding="utf-8"?>
<sst xmlns="http://schemas.openxmlformats.org/spreadsheetml/2006/main" count="306" uniqueCount="158">
  <si>
    <t>Formulario 1 - Propuesta económica  - Documento tipo de selección abreviada de menor cuantía - versión 1</t>
  </si>
  <si>
    <t>Versión: 1 del 21 de agosto de 2025</t>
  </si>
  <si>
    <t>FORMULARIO 1</t>
  </si>
  <si>
    <t>PRESUPUESTO OFICIAL</t>
  </si>
  <si>
    <r>
      <t xml:space="preserve">[La entidad puede utilizar este formulario de detalle del </t>
    </r>
    <r>
      <rPr>
        <b/>
        <u/>
        <sz val="11"/>
        <rFont val="Verdana"/>
        <family val="2"/>
      </rPr>
      <t>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</si>
  <si>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</si>
  <si>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</si>
  <si>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</si>
  <si>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</si>
  <si>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</si>
  <si>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</si>
  <si>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</si>
  <si>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</si>
  <si>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</si>
  <si>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</si>
  <si>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</si>
  <si>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</si>
  <si>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</si>
  <si>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</si>
  <si>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</si>
  <si>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</si>
  <si>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</si>
  <si>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</si>
  <si>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</si>
  <si>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</si>
  <si>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</si>
  <si>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</si>
  <si>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</si>
  <si>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</si>
  <si>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</si>
  <si>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</si>
  <si>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</si>
  <si>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</si>
  <si>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</si>
  <si>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</si>
  <si>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</si>
  <si>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t xml:space="preserve">	Firma del Proponente o de su Representante Legal</t>
  </si>
  <si>
    <t xml:space="preserve">Formulario 1 - Propuesta económica  - Documento tipo de selección abreviada de menor cuantía </t>
  </si>
  <si>
    <t>[La entidad podrá utilizar este formato para la presentación de los análisis de precios unitarios el contratista en la oportunidad prevista en el numeral 8.2.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</si>
  <si>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</si>
  <si>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</si>
  <si>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</si>
  <si>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</si>
  <si>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</si>
  <si>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</si>
  <si>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</si>
  <si>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</si>
  <si>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</si>
  <si>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</si>
  <si>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</si>
  <si>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</si>
  <si>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</si>
  <si>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</si>
  <si>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</si>
  <si>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</si>
  <si>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</si>
  <si>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</si>
  <si>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</si>
  <si>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</si>
  <si>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</si>
  <si>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</si>
  <si>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</si>
  <si>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</si>
  <si>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</si>
  <si>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</si>
  <si>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</si>
  <si>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</si>
  <si>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</si>
  <si>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Verdana"/>
        <family val="2"/>
      </rPr>
      <t>3</t>
    </r>
    <r>
      <rPr>
        <b/>
        <sz val="11"/>
        <rFont val="Verdana"/>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</si>
  <si>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</si>
  <si>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</si>
  <si>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</si>
  <si>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</si>
  <si>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</si>
  <si>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</si>
  <si>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</si>
  <si>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</si>
  <si>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</si>
  <si>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</si>
  <si>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</si>
  <si>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</si>
  <si>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</si>
  <si>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</si>
  <si>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</si>
  <si>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</si>
  <si>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</si>
  <si>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</si>
  <si>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</si>
  <si>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</si>
  <si>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</si>
  <si>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</si>
  <si>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</si>
  <si>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</si>
  <si>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M2</t>
  </si>
  <si>
    <t>M3</t>
  </si>
  <si>
    <t>EXCAVACIÓN MANUAL EN MATERIAL COMÚN H=0.0-2.0 M (INCLUYE RETIRO DE SOBRANTES A UNA DISTANCIA MENOR DE 5 KM)</t>
  </si>
  <si>
    <t>ML</t>
  </si>
  <si>
    <t>DADOS EN CONCRETO 3500PSI</t>
  </si>
  <si>
    <t>KG</t>
  </si>
  <si>
    <t xml:space="preserve">APU </t>
  </si>
  <si>
    <t>APU</t>
  </si>
  <si>
    <t>UN</t>
  </si>
  <si>
    <t>EXCAVACIÓN MANUAL EN CONGLOMERADO H=0.0-2.0 M (INCLUYE RETIRO DE SOBRANTES A UNA DISTANCIA MENOR DE 5 KM)</t>
  </si>
  <si>
    <t>BASE EN CONCRETO POBRE 1500 PSI</t>
  </si>
  <si>
    <t>SUMINISTRO Y APLICACIÓN DE SISTEMA MULTICAPA DE RECUBRIMIENTO ACRÍLICO  PARA ESCENARIOS DEPORTIVOS</t>
  </si>
  <si>
    <t>COTIZ.</t>
  </si>
  <si>
    <t>POLIDERPOTIVO SOAGA</t>
  </si>
  <si>
    <t>POLIDEPORTIVO GUATANCUY</t>
  </si>
  <si>
    <t>POLIDERPORTIVO VIENTO LIBRE</t>
  </si>
  <si>
    <t>CANCHA  BARRIO  VILLA ROSITA</t>
  </si>
  <si>
    <t>CANCHA  BARRIO NORTE</t>
  </si>
  <si>
    <t xml:space="preserve">PATINODROMO </t>
  </si>
  <si>
    <t>MANTENIMINETO   DE LAS PORTERIAS (INCLUYE LIJADO,  ANTICORROSIVO Y ESMALTE)</t>
  </si>
  <si>
    <t>LUMINARIA LED - 200W - 4000K/6000K - IP65 - IK08 - 100-277V - HIGH BAY</t>
  </si>
  <si>
    <t>SUMINISTRO E INSTALACIÓN DE MALLA EN NYLON PARA CERRAMIENTO DE CAMPOS DEPORTIVOS 5MM</t>
  </si>
  <si>
    <t>RECUBRIMIENTO SINTETICO ANTIDESLIZANTE PARA ESCENARIOS DEPORTIVOS</t>
  </si>
  <si>
    <t>MANTENIMIENTO DE  CANCHA DE BALONCESTO  (INCLUYE LIJADO, ANTICORROSIVO, ESMALTE, SOLDADURA Y TODO LO NECESATIO PARA RECUPERAR SU FUNCIONAMIENTO DEL SOPORTE, TABLERO Y ARO)</t>
  </si>
  <si>
    <t xml:space="preserve"> ACERO FIGURADO 60000 PSI</t>
  </si>
  <si>
    <t xml:space="preserve">CORTE PLACA DE CONCRETO E. 10 A 15 CMS </t>
  </si>
  <si>
    <t>SOPORTE MALLA VOLEIBOL CON TENSOR</t>
  </si>
  <si>
    <t>MANTENIMIENTO CERRAMIENTO EN MALLA ESLABONADA (INCLUYE ANGULOS DE SOPORTE,  LIJADO, APLICACIÓN DE ANTICORROSIVO, ESMALTE, SOLDADO DE ELEMENTOS SUELTOS, FIJACIÓN DE MARCOS Y LO NECESARIO PARA DEJAR EN ÓPTIMAS CONDICIONES)</t>
  </si>
  <si>
    <t>MANTENIMIENTO DE PARALES METÁLICOS DE SOPORTE DE MALLA ESLABONADA (INCLUYE LIJADO, APLICACIÓN DE ANTICORROSIVO, ESMALTE, SOLDADO DE ELEMENTOS SUELTOS Y LO NECESARIO PARA DEJAR EN ÓPTIMAS CONDICIONES)</t>
  </si>
  <si>
    <t>DEMOLICIÓN MUROS EN MAMPOSTERÍA 0.15 M, INC RETIRO</t>
  </si>
  <si>
    <t>CERRAMIENTO EN ALAMBRE DE PUAS ( INCLUYE RETIRO DE ALAMBRE  DETERIORADO)</t>
  </si>
  <si>
    <t xml:space="preserve">MANTENIMIENTO DE  MURO DE CERRAMIENTO CANCHA ( INCLUYE APLICACIÓN DE  PAÑETE IMPERMEABILIZADO MUROS 1:3, E=1.5 CM, VINILO SOBRE PAÑETE 2 MANOS) </t>
  </si>
  <si>
    <t>INSTALACIÓN DE MALLA ESLABONADA (INCLUYE ANGULO 1X1", Y PROTECCIÓN EN ANTICORROSIVO Y ESMALTE)</t>
  </si>
  <si>
    <t>SUMINISTRO E INSTALACIÓN DE PERFILES METÁLICOS PARA SOPORTE DE REFLECTORES Y  MALLA CONTRA IMPACTO, H 6M</t>
  </si>
  <si>
    <t>SUMINISTRO E INSTALACIÓN DE MALLA EN NYLON PARA CERRAMIENTO DE CAMPOS DEPORTIVOS 2,5 a 3 MM</t>
  </si>
  <si>
    <t>PUERTA DE ACCESO A CANCHA EN PERFIL PARA CERRAMIENTO 2" Y MALLA ESLABONADA (INCLUYE ACCESORIOS)</t>
  </si>
  <si>
    <t>MURO TOLETE COMÚN 0.12 M</t>
  </si>
  <si>
    <t>SUMINISTRO E INSTALACIÓN DE   TABLERO METÁLICO DE BALONCESTO (INCLUYE SEÑALIZACIÓN REGLAMENTARIA, ARO, MALLA Y  RETIRO DE TABLERO VIEJO)</t>
  </si>
  <si>
    <t>SUMINISTRO E INSTALACIÓN DE REFLECTOR LED TIPO PROYECTOR, POTENCIA 100W–200W, IP65, PARA ILUMINACIÓN DE ÁREA DEPORTIVA (INCLUYE ACCESORIOS)</t>
  </si>
  <si>
    <t>CAJA DE INSPECCIÓN PUESTA A TIERRA</t>
  </si>
  <si>
    <t>TUBERÍA PVC CONDUIT 3/4". INC ACCESORIOS</t>
  </si>
  <si>
    <t>TUBERÍA CONDUIT EMT GALVANIZADA 1/2". INC ACCESORIOS</t>
  </si>
  <si>
    <t xml:space="preserve">SUMINISTRO E INSTALACIÓN DE CABLE ELÉCTRICO PARA ILUMUNACIÓN DE LA CANCHA </t>
  </si>
  <si>
    <t>SUMINISTRO E INSTALACIÓN DE SISTEMA DE PUESTA A TIERRA (INCLUYE ACCESORIOS)</t>
  </si>
  <si>
    <t>TABLERO  PARCIAL 4 CIRCUITOS ( INCLUYE  BREAKERS TERMOMAGNETICO, INTERRUPTOR Y DIFERNCIAL)</t>
  </si>
  <si>
    <t>ACOMETIDA AÉREA MONOFÁSICA 2xNo.6AWG - AL - ANTIFRAUDE</t>
  </si>
  <si>
    <t>TRASLADO DE PORTERIA  DEPORTIVA</t>
  </si>
  <si>
    <t xml:space="preserve">MANTENIMIENTO PERIMETRAL ( INCLUYE LIMPIEZA, ROCERIA Y CONFORMACIÓN DE TALUD 1MX0,3M  EN COSTADO OCCIDENTE DE LA CANCHA) </t>
  </si>
  <si>
    <t>TRASLADO DE CANECA DE BASURA</t>
  </si>
  <si>
    <t>SUMINISTRO E INSTALACIÓN DE LAMINA DE POLICARBONATO  2,00X1,00 M e: 6mm (Incuye accesorios)</t>
  </si>
  <si>
    <t xml:space="preserve">MANTENIMIENTO DE LAMINAS  DE CERRAMIENTO EXISTENTES (INCLUYE LIMPIEZA, AJUSTE Y FIJACIÓN DE PANELES SUELTOS) </t>
  </si>
  <si>
    <t>ICCU 
12,129</t>
  </si>
  <si>
    <t>ICCU  4,22</t>
  </si>
  <si>
    <t>ICCU  2.16</t>
  </si>
  <si>
    <t>ICCU  4,29</t>
  </si>
  <si>
    <t>ICCU  1,27</t>
  </si>
  <si>
    <t>ICCU  16,4</t>
  </si>
  <si>
    <t>ICCU  19,9</t>
  </si>
  <si>
    <t>ICCU 1,16</t>
  </si>
  <si>
    <t>ICCU  5,39</t>
  </si>
  <si>
    <t>ICCU  12,17</t>
  </si>
  <si>
    <t>ICCU  21,14</t>
  </si>
  <si>
    <t>ICCU 12,34</t>
  </si>
  <si>
    <t>ICCU  16.5.</t>
  </si>
  <si>
    <t>UND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</si>
</sst>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0.00%;\-0.00%;&quot;&quot;"/>
    <numFmt numFmtId="192" formatCode="&quot;$&quot;#,##0\ ;\(&quot;$&quot;#,##0\)"/>
    <numFmt numFmtId="193" formatCode="\(0%\)"/>
    <numFmt numFmtId="194" formatCode=";;"/>
    <numFmt numFmtId="195" formatCode="d\ \d\e\ mmmm\ \d\e\ yyyy"/>
    <numFmt numFmtId="196" formatCode="0%;\-0%;&quot;&quot;"/>
    <numFmt numFmtId="197" formatCode="#0&quot;.&quot;000&quot;´&quot;000&quot;.&quot;000"/>
    <numFmt numFmtId="198" formatCode="##0&quot;.&quot;000"/>
    <numFmt numFmtId="199" formatCode="##0&quot;´&quot;000&quot;.&quot;000"/>
    <numFmt numFmtId="200" formatCode="_(&quot;$&quot;\ * #,##0_);_(&quot;$&quot;\ * \(#,##0\);_(&quot;$&quot;\ * &quot;-&quot;??_);_(@_)"/>
    <numFmt numFmtId="201" formatCode="#0&quot;.&quot;"/>
  </numFmts>
  <fonts count="49">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0"/>
      <name val="Geneva"/>
    </font>
    <font>
      <u/>
      <sz val="10"/>
      <color indexed="12"/>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b/>
      <sz val="11"/>
      <color rgb="FFFF0000"/>
      <name val="Verdana"/>
      <family val="2"/>
    </font>
    <font>
      <sz val="11"/>
      <color rgb="FFFF0000"/>
      <name val="Verdana"/>
      <family val="2"/>
    </font>
    <font>
      <u/>
      <sz val="11"/>
      <name val="Verdana"/>
      <family val="2"/>
    </font>
    <font>
      <b/>
      <sz val="11"/>
      <color theme="1"/>
      <name val="Verdana"/>
      <family val="2"/>
    </font>
    <font>
      <b/>
      <vertAlign val="superscript"/>
      <sz val="11"/>
      <name val="Verdana"/>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255">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3" fontId="29" fillId="0" borderId="0" applyFont="0" applyFill="0" applyBorder="0" applyAlignment="0" applyProtection="0"/>
    <xf numFmtId="191" fontId="4" fillId="0" borderId="0">
      <protection locked="0"/>
    </xf>
    <xf numFmtId="192" fontId="29" fillId="0" borderId="0" applyFont="0" applyFill="0" applyBorder="0" applyAlignment="0" applyProtection="0"/>
    <xf numFmtId="193"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4" fontId="30" fillId="0" borderId="0">
      <protection locked="0"/>
    </xf>
    <xf numFmtId="195"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6" fontId="4" fillId="0" borderId="0">
      <protection locked="0"/>
    </xf>
    <xf numFmtId="196" fontId="4" fillId="0" borderId="0">
      <protection locked="0"/>
    </xf>
    <xf numFmtId="0" fontId="16" fillId="3" borderId="0" applyNumberFormat="0" applyBorder="0" applyAlignment="0" applyProtection="0"/>
    <xf numFmtId="197" fontId="6" fillId="0" borderId="0">
      <alignment horizontal="right"/>
    </xf>
    <xf numFmtId="197" fontId="6" fillId="0" borderId="0">
      <alignment horizontal="right"/>
    </xf>
    <xf numFmtId="197" fontId="6" fillId="0" borderId="0">
      <alignment horizontal="right"/>
    </xf>
    <xf numFmtId="198" fontId="6" fillId="0" borderId="0" applyFont="0" applyFill="0" applyBorder="0" applyAlignment="0">
      <alignment horizontal="center"/>
    </xf>
    <xf numFmtId="198"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69" fontId="33" fillId="0" borderId="0" applyFont="0" applyFill="0" applyBorder="0" applyAlignment="0" applyProtection="0"/>
    <xf numFmtId="199" fontId="6" fillId="0" borderId="0">
      <alignment horizontal="right"/>
    </xf>
    <xf numFmtId="199" fontId="6" fillId="0" borderId="0">
      <alignment horizontal="right"/>
    </xf>
    <xf numFmtId="199" fontId="6" fillId="0" borderId="0">
      <alignment horizontal="right"/>
    </xf>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200"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2" fontId="34" fillId="0" borderId="0" applyFont="0" applyFill="0" applyBorder="0" applyAlignment="0" applyProtection="0"/>
    <xf numFmtId="0" fontId="17" fillId="22" borderId="0" applyNumberFormat="0" applyBorder="0" applyAlignment="0" applyProtection="0"/>
    <xf numFmtId="201" fontId="6" fillId="0" borderId="0" applyFont="0" applyFill="0" applyBorder="0" applyAlignment="0">
      <alignment horizontal="center"/>
    </xf>
    <xf numFmtId="201"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6" fontId="4" fillId="0" borderId="52">
      <protection locked="0"/>
    </xf>
    <xf numFmtId="0" fontId="37" fillId="0" borderId="0"/>
    <xf numFmtId="0" fontId="38" fillId="0" borderId="0" applyNumberFormat="0" applyFill="0" applyBorder="0" applyAlignment="0" applyProtection="0">
      <alignment vertical="top"/>
      <protection locked="0"/>
    </xf>
  </cellStyleXfs>
  <cellXfs count="399">
    <xf numFmtId="0" fontId="0" fillId="0" borderId="0" xfId="0"/>
    <xf numFmtId="0" fontId="39" fillId="0" borderId="0" xfId="89" applyFont="1"/>
    <xf numFmtId="0" fontId="39" fillId="25" borderId="0" xfId="89" applyFont="1" applyFill="1"/>
    <xf numFmtId="0" fontId="39" fillId="0" borderId="36" xfId="89" applyFont="1" applyBorder="1"/>
    <xf numFmtId="0" fontId="39" fillId="0" borderId="37" xfId="89" applyFont="1" applyBorder="1"/>
    <xf numFmtId="0" fontId="39" fillId="0" borderId="0" xfId="89" applyFont="1" applyAlignment="1">
      <alignment horizontal="center"/>
    </xf>
    <xf numFmtId="0" fontId="40" fillId="0" borderId="0" xfId="0" applyFont="1" applyAlignment="1">
      <alignment horizontal="left"/>
    </xf>
    <xf numFmtId="0" fontId="41" fillId="0" borderId="0" xfId="0" applyFont="1" applyAlignment="1">
      <alignment horizontal="left"/>
    </xf>
    <xf numFmtId="0" fontId="39" fillId="0" borderId="87" xfId="89" applyFont="1" applyBorder="1"/>
    <xf numFmtId="0" fontId="39" fillId="25" borderId="87" xfId="89" applyFont="1" applyFill="1" applyBorder="1"/>
    <xf numFmtId="0" fontId="39" fillId="25" borderId="37" xfId="89" applyFont="1" applyFill="1" applyBorder="1"/>
    <xf numFmtId="0" fontId="42" fillId="0" borderId="20" xfId="126" applyFont="1" applyBorder="1" applyAlignment="1">
      <alignment horizontal="center" vertical="center" wrapText="1"/>
    </xf>
    <xf numFmtId="0" fontId="42" fillId="24" borderId="39" xfId="73" applyFont="1" applyFill="1" applyBorder="1" applyAlignment="1">
      <alignment vertical="center"/>
    </xf>
    <xf numFmtId="0" fontId="42" fillId="24" borderId="41" xfId="73" applyFont="1" applyFill="1" applyBorder="1" applyAlignment="1">
      <alignment vertical="center"/>
    </xf>
    <xf numFmtId="0" fontId="42" fillId="24" borderId="42" xfId="73" applyFont="1" applyFill="1" applyBorder="1" applyAlignment="1">
      <alignment vertical="center"/>
    </xf>
    <xf numFmtId="0" fontId="39" fillId="0" borderId="50" xfId="73" applyFont="1" applyBorder="1" applyAlignment="1">
      <alignment horizontal="center" vertical="center"/>
    </xf>
    <xf numFmtId="0" fontId="39" fillId="0" borderId="18" xfId="74" applyFont="1" applyBorder="1" applyAlignment="1">
      <alignment horizontal="center" vertical="center"/>
    </xf>
    <xf numFmtId="0" fontId="39" fillId="0" borderId="18" xfId="74" applyFont="1" applyBorder="1" applyAlignment="1">
      <alignment horizontal="left" vertical="center" wrapText="1"/>
    </xf>
    <xf numFmtId="4" fontId="39" fillId="0" borderId="18" xfId="39" applyNumberFormat="1" applyFont="1" applyBorder="1" applyAlignment="1">
      <alignment vertical="center" wrapText="1"/>
    </xf>
    <xf numFmtId="167" fontId="39" fillId="0" borderId="18" xfId="62" applyNumberFormat="1" applyFont="1" applyBorder="1" applyAlignment="1">
      <alignment horizontal="right" vertical="center" wrapText="1"/>
    </xf>
    <xf numFmtId="167" fontId="39" fillId="0" borderId="45" xfId="62" applyNumberFormat="1" applyFont="1" applyBorder="1" applyAlignment="1">
      <alignment horizontal="right" vertical="center" wrapText="1"/>
    </xf>
    <xf numFmtId="0" fontId="39" fillId="0" borderId="13" xfId="73" applyFont="1" applyBorder="1" applyAlignment="1">
      <alignment horizontal="left" vertical="center"/>
    </xf>
    <xf numFmtId="0" fontId="39" fillId="0" borderId="14" xfId="74" applyFont="1" applyBorder="1" applyAlignment="1">
      <alignment horizontal="center" vertical="center"/>
    </xf>
    <xf numFmtId="0" fontId="39" fillId="0" borderId="14" xfId="74" applyFont="1" applyBorder="1" applyAlignment="1">
      <alignment horizontal="left" vertical="center" wrapText="1"/>
    </xf>
    <xf numFmtId="167" fontId="39" fillId="0" borderId="24" xfId="62" applyNumberFormat="1" applyFont="1" applyBorder="1" applyAlignment="1">
      <alignment horizontal="right" vertical="center" wrapText="1"/>
    </xf>
    <xf numFmtId="176" fontId="42" fillId="0" borderId="38" xfId="39" applyNumberFormat="1" applyFont="1" applyBorder="1" applyAlignment="1">
      <alignment horizontal="right" vertical="center"/>
    </xf>
    <xf numFmtId="0" fontId="39" fillId="0" borderId="18" xfId="74" applyFont="1" applyBorder="1" applyAlignment="1">
      <alignment horizontal="left" vertical="center"/>
    </xf>
    <xf numFmtId="167" fontId="39" fillId="0" borderId="30" xfId="62" applyNumberFormat="1" applyFont="1" applyBorder="1" applyAlignment="1">
      <alignment horizontal="right" vertical="center" wrapText="1"/>
    </xf>
    <xf numFmtId="0" fontId="39" fillId="0" borderId="18" xfId="135" applyFont="1" applyBorder="1" applyAlignment="1">
      <alignment horizontal="center" vertical="center"/>
    </xf>
    <xf numFmtId="0" fontId="39" fillId="0" borderId="18" xfId="135" applyFont="1" applyBorder="1" applyAlignment="1">
      <alignment horizontal="left" vertical="center"/>
    </xf>
    <xf numFmtId="0" fontId="39" fillId="0" borderId="14" xfId="89" applyFont="1" applyBorder="1"/>
    <xf numFmtId="0" fontId="39" fillId="0" borderId="14" xfId="89" applyFont="1" applyBorder="1" applyAlignment="1">
      <alignment horizontal="center"/>
    </xf>
    <xf numFmtId="0" fontId="39" fillId="0" borderId="18" xfId="73" applyFont="1" applyBorder="1" applyAlignment="1">
      <alignment horizontal="center" vertical="center"/>
    </xf>
    <xf numFmtId="0" fontId="39" fillId="0" borderId="18" xfId="73" applyFont="1" applyBorder="1" applyAlignment="1">
      <alignment horizontal="left" vertical="center" wrapText="1"/>
    </xf>
    <xf numFmtId="0" fontId="39" fillId="0" borderId="18" xfId="126" applyFont="1" applyBorder="1" applyAlignment="1">
      <alignment horizontal="center" vertical="center"/>
    </xf>
    <xf numFmtId="0" fontId="39" fillId="0" borderId="18" xfId="135" applyFont="1" applyBorder="1" applyAlignment="1">
      <alignment horizontal="left" vertical="center" wrapText="1"/>
    </xf>
    <xf numFmtId="167" fontId="39" fillId="0" borderId="18" xfId="62" quotePrefix="1" applyNumberFormat="1" applyFont="1" applyBorder="1" applyAlignment="1">
      <alignment horizontal="right" vertical="center" wrapText="1"/>
    </xf>
    <xf numFmtId="0" fontId="39" fillId="0" borderId="50" xfId="135" applyFont="1" applyBorder="1" applyAlignment="1">
      <alignment horizontal="center" vertical="center"/>
    </xf>
    <xf numFmtId="0" fontId="39" fillId="0" borderId="18" xfId="73" applyFont="1" applyBorder="1" applyAlignment="1">
      <alignment horizontal="center" vertical="center" wrapText="1"/>
    </xf>
    <xf numFmtId="0" fontId="39" fillId="0" borderId="49" xfId="73" applyFont="1" applyBorder="1" applyAlignment="1">
      <alignment horizontal="left" vertical="center"/>
    </xf>
    <xf numFmtId="0" fontId="39" fillId="0" borderId="0" xfId="73" applyFont="1" applyAlignment="1">
      <alignment horizontal="center" vertical="center"/>
    </xf>
    <xf numFmtId="0" fontId="39" fillId="0" borderId="0" xfId="73" applyFont="1" applyAlignment="1">
      <alignment horizontal="left" vertical="center" wrapText="1"/>
    </xf>
    <xf numFmtId="167" fontId="39" fillId="0" borderId="43" xfId="62" applyNumberFormat="1" applyFont="1" applyBorder="1" applyAlignment="1">
      <alignment horizontal="right" vertical="center" wrapText="1"/>
    </xf>
    <xf numFmtId="176" fontId="42" fillId="0" borderId="48" xfId="39" applyNumberFormat="1" applyFont="1" applyBorder="1" applyAlignment="1">
      <alignment horizontal="right" vertical="center"/>
    </xf>
    <xf numFmtId="0" fontId="39" fillId="0" borderId="33" xfId="73" applyFont="1" applyBorder="1" applyAlignment="1">
      <alignment horizontal="center" vertical="center"/>
    </xf>
    <xf numFmtId="2" fontId="39" fillId="0" borderId="14" xfId="73" applyNumberFormat="1" applyFont="1" applyBorder="1" applyAlignment="1">
      <alignment horizontal="center" vertical="center"/>
    </xf>
    <xf numFmtId="0" fontId="39" fillId="0" borderId="14" xfId="73" applyFont="1" applyBorder="1" applyAlignment="1">
      <alignment horizontal="left" vertical="center"/>
    </xf>
    <xf numFmtId="0" fontId="39" fillId="0" borderId="14" xfId="73" applyFont="1" applyBorder="1" applyAlignment="1">
      <alignment horizontal="center" vertical="center"/>
    </xf>
    <xf numFmtId="0" fontId="39" fillId="0" borderId="14" xfId="73" applyFont="1" applyBorder="1" applyAlignment="1">
      <alignment horizontal="left" vertical="center" wrapText="1"/>
    </xf>
    <xf numFmtId="0" fontId="39" fillId="0" borderId="0" xfId="90" applyFont="1"/>
    <xf numFmtId="0" fontId="39" fillId="0" borderId="36" xfId="90" applyFont="1" applyBorder="1"/>
    <xf numFmtId="187" fontId="42" fillId="24" borderId="42" xfId="73" applyNumberFormat="1" applyFont="1" applyFill="1" applyBorder="1" applyAlignment="1">
      <alignment vertical="center"/>
    </xf>
    <xf numFmtId="0" fontId="39" fillId="0" borderId="37" xfId="90" applyFont="1" applyBorder="1"/>
    <xf numFmtId="49" fontId="42" fillId="0" borderId="0" xfId="131" applyNumberFormat="1" applyFont="1" applyAlignment="1">
      <alignment horizontal="right" vertical="center"/>
    </xf>
    <xf numFmtId="186" fontId="42" fillId="0" borderId="0" xfId="131" applyNumberFormat="1" applyFont="1" applyAlignment="1">
      <alignment vertical="center"/>
    </xf>
    <xf numFmtId="0" fontId="39" fillId="0" borderId="0" xfId="128" applyFont="1"/>
    <xf numFmtId="0" fontId="39" fillId="0" borderId="0" xfId="128" applyFont="1" applyAlignment="1">
      <alignment horizontal="center"/>
    </xf>
    <xf numFmtId="0" fontId="44" fillId="0" borderId="17" xfId="128" applyFont="1" applyBorder="1" applyAlignment="1">
      <alignment horizontal="right" vertical="center"/>
    </xf>
    <xf numFmtId="181" fontId="39" fillId="0" borderId="35" xfId="129" applyNumberFormat="1" applyFont="1" applyBorder="1" applyAlignment="1">
      <alignment vertical="center"/>
    </xf>
    <xf numFmtId="0" fontId="39" fillId="0" borderId="21" xfId="128" applyFont="1" applyBorder="1" applyAlignment="1">
      <alignment horizontal="left" vertical="center"/>
    </xf>
    <xf numFmtId="180" fontId="39" fillId="0" borderId="22" xfId="129" applyNumberFormat="1" applyFont="1" applyBorder="1" applyAlignment="1">
      <alignment horizontal="center" vertical="center"/>
    </xf>
    <xf numFmtId="0" fontId="42" fillId="0" borderId="22" xfId="128" applyFont="1" applyBorder="1" applyAlignment="1">
      <alignment vertical="center"/>
    </xf>
    <xf numFmtId="0" fontId="42" fillId="0" borderId="23" xfId="128" applyFont="1" applyBorder="1" applyAlignment="1">
      <alignment horizontal="right" vertical="center"/>
    </xf>
    <xf numFmtId="181" fontId="39" fillId="0" borderId="30" xfId="129" applyNumberFormat="1" applyFont="1" applyBorder="1" applyAlignment="1">
      <alignment vertical="center"/>
    </xf>
    <xf numFmtId="0" fontId="39" fillId="0" borderId="0" xfId="126" applyFont="1" applyAlignment="1">
      <alignment horizontal="center" vertical="center"/>
    </xf>
    <xf numFmtId="9" fontId="39" fillId="0" borderId="22" xfId="129" applyNumberFormat="1" applyFont="1" applyBorder="1" applyAlignment="1">
      <alignment horizontal="center" vertical="center"/>
    </xf>
    <xf numFmtId="181" fontId="39" fillId="0" borderId="22" xfId="129" applyNumberFormat="1" applyFont="1" applyBorder="1" applyAlignment="1">
      <alignment vertical="center"/>
    </xf>
    <xf numFmtId="0" fontId="39" fillId="0" borderId="23" xfId="128" applyFont="1" applyBorder="1" applyAlignment="1">
      <alignment vertical="center"/>
    </xf>
    <xf numFmtId="0" fontId="42" fillId="0" borderId="21" xfId="128" applyFont="1" applyBorder="1" applyAlignment="1">
      <alignment horizontal="left" vertical="center"/>
    </xf>
    <xf numFmtId="181" fontId="42" fillId="0" borderId="30" xfId="129" applyNumberFormat="1" applyFont="1" applyBorder="1" applyAlignment="1">
      <alignment vertical="center"/>
    </xf>
    <xf numFmtId="0" fontId="39" fillId="0" borderId="21" xfId="128" applyFont="1" applyBorder="1" applyAlignment="1">
      <alignment horizontal="left" vertical="center" wrapText="1"/>
    </xf>
    <xf numFmtId="0" fontId="39" fillId="0" borderId="23" xfId="128" applyFont="1" applyBorder="1" applyAlignment="1">
      <alignment horizontal="right" vertical="center"/>
    </xf>
    <xf numFmtId="0" fontId="39" fillId="0" borderId="0" xfId="128" applyFont="1" applyAlignment="1">
      <alignment horizontal="center" vertical="center" wrapText="1"/>
    </xf>
    <xf numFmtId="0" fontId="42" fillId="0" borderId="27" xfId="128" applyFont="1" applyBorder="1" applyAlignment="1">
      <alignment horizontal="left" vertical="center"/>
    </xf>
    <xf numFmtId="9" fontId="39" fillId="0" borderId="31" xfId="129" applyNumberFormat="1" applyFont="1" applyBorder="1" applyAlignment="1">
      <alignment horizontal="center" vertical="center"/>
    </xf>
    <xf numFmtId="181" fontId="42" fillId="0" borderId="31" xfId="129" applyNumberFormat="1" applyFont="1" applyBorder="1" applyAlignment="1">
      <alignment vertical="center"/>
    </xf>
    <xf numFmtId="0" fontId="39" fillId="0" borderId="28" xfId="128" applyFont="1" applyBorder="1" applyAlignment="1">
      <alignment vertical="center"/>
    </xf>
    <xf numFmtId="2" fontId="39" fillId="0" borderId="0" xfId="128" applyNumberFormat="1" applyFont="1"/>
    <xf numFmtId="181" fontId="39" fillId="0" borderId="0" xfId="129" applyNumberFormat="1" applyFont="1" applyBorder="1"/>
    <xf numFmtId="39" fontId="42" fillId="0" borderId="0" xfId="129" applyNumberFormat="1" applyFont="1" applyBorder="1" applyAlignment="1">
      <alignment vertical="center"/>
    </xf>
    <xf numFmtId="0" fontId="42" fillId="0" borderId="34" xfId="79" applyFont="1" applyBorder="1" applyAlignment="1">
      <alignment vertical="center"/>
    </xf>
    <xf numFmtId="182" fontId="39" fillId="0" borderId="37" xfId="90" applyNumberFormat="1" applyFont="1" applyBorder="1"/>
    <xf numFmtId="186" fontId="42" fillId="26" borderId="45" xfId="60" applyNumberFormat="1" applyFont="1" applyFill="1" applyBorder="1" applyAlignment="1">
      <alignment horizontal="center" vertical="center"/>
    </xf>
    <xf numFmtId="184" fontId="39" fillId="0" borderId="37" xfId="90" applyNumberFormat="1" applyFont="1" applyBorder="1"/>
    <xf numFmtId="186" fontId="42" fillId="26" borderId="18" xfId="60" applyNumberFormat="1" applyFont="1" applyFill="1" applyBorder="1" applyAlignment="1">
      <alignment horizontal="center" vertical="center"/>
    </xf>
    <xf numFmtId="9" fontId="39" fillId="27" borderId="30" xfId="95" applyFont="1" applyFill="1" applyBorder="1" applyAlignment="1">
      <alignment horizontal="center" vertical="center"/>
    </xf>
    <xf numFmtId="0" fontId="39" fillId="0" borderId="80" xfId="90" applyFont="1" applyBorder="1"/>
    <xf numFmtId="0" fontId="39" fillId="0" borderId="81" xfId="89" applyFont="1" applyBorder="1"/>
    <xf numFmtId="0" fontId="39" fillId="0" borderId="81" xfId="89" applyFont="1" applyBorder="1" applyAlignment="1">
      <alignment horizontal="center"/>
    </xf>
    <xf numFmtId="185" fontId="39" fillId="0" borderId="81" xfId="34" applyNumberFormat="1" applyFont="1" applyBorder="1"/>
    <xf numFmtId="0" fontId="39" fillId="0" borderId="82" xfId="89" applyFont="1" applyBorder="1"/>
    <xf numFmtId="0" fontId="39" fillId="25" borderId="36" xfId="89" applyFont="1" applyFill="1" applyBorder="1"/>
    <xf numFmtId="0" fontId="42" fillId="0" borderId="21" xfId="128" applyFont="1" applyBorder="1" applyAlignment="1">
      <alignment horizontal="left" vertical="center" wrapText="1"/>
    </xf>
    <xf numFmtId="0" fontId="39" fillId="25" borderId="0" xfId="130" applyFont="1" applyFill="1" applyAlignment="1">
      <alignment horizontal="center" vertical="center" wrapText="1"/>
    </xf>
    <xf numFmtId="0" fontId="42" fillId="25" borderId="53" xfId="130" applyFont="1" applyFill="1" applyBorder="1" applyAlignment="1">
      <alignment horizontal="center" vertical="center" wrapText="1"/>
    </xf>
    <xf numFmtId="0" fontId="39" fillId="0" borderId="0" xfId="0" applyFont="1"/>
    <xf numFmtId="0" fontId="39" fillId="0" borderId="37" xfId="0" applyFont="1" applyBorder="1"/>
    <xf numFmtId="0" fontId="39" fillId="0" borderId="36" xfId="0" applyFont="1" applyBorder="1"/>
    <xf numFmtId="0" fontId="42" fillId="0" borderId="57" xfId="0" applyFont="1" applyBorder="1" applyAlignment="1">
      <alignment horizontal="center"/>
    </xf>
    <xf numFmtId="0" fontId="42" fillId="0" borderId="0" xfId="0" applyFont="1" applyAlignment="1">
      <alignment horizontal="center"/>
    </xf>
    <xf numFmtId="0" fontId="39" fillId="0" borderId="61" xfId="0" applyFont="1" applyBorder="1" applyAlignment="1">
      <alignment horizontal="center"/>
    </xf>
    <xf numFmtId="0" fontId="42" fillId="0" borderId="53" xfId="0" applyFont="1" applyBorder="1" applyAlignment="1">
      <alignment horizontal="center"/>
    </xf>
    <xf numFmtId="0" fontId="39" fillId="0" borderId="53" xfId="0" applyFont="1" applyBorder="1" applyAlignment="1">
      <alignment vertical="center"/>
    </xf>
    <xf numFmtId="0" fontId="39" fillId="0" borderId="72" xfId="0" applyFont="1" applyBorder="1" applyAlignment="1">
      <alignment vertical="center"/>
    </xf>
    <xf numFmtId="0" fontId="39" fillId="0" borderId="58" xfId="0" applyFont="1" applyBorder="1" applyAlignment="1">
      <alignment horizontal="center"/>
    </xf>
    <xf numFmtId="0" fontId="39" fillId="0" borderId="57" xfId="0" applyFont="1" applyBorder="1" applyAlignment="1">
      <alignment horizontal="right" vertical="center"/>
    </xf>
    <xf numFmtId="0" fontId="39" fillId="0" borderId="29" xfId="0" applyFont="1" applyBorder="1" applyAlignment="1">
      <alignment horizontal="center" vertical="center"/>
    </xf>
    <xf numFmtId="0" fontId="39" fillId="0" borderId="35" xfId="0" applyFont="1" applyBorder="1" applyAlignment="1">
      <alignment horizontal="center" vertical="center"/>
    </xf>
    <xf numFmtId="0" fontId="39" fillId="0" borderId="11" xfId="0" applyFont="1" applyBorder="1" applyAlignment="1">
      <alignment horizontal="center"/>
    </xf>
    <xf numFmtId="0" fontId="39" fillId="0" borderId="0" xfId="0" applyFont="1" applyAlignment="1">
      <alignment horizontal="right" vertical="center"/>
    </xf>
    <xf numFmtId="1" fontId="39" fillId="0" borderId="18" xfId="0" applyNumberFormat="1" applyFont="1" applyBorder="1" applyAlignment="1">
      <alignment horizontal="center" vertical="center"/>
    </xf>
    <xf numFmtId="1" fontId="39" fillId="0" borderId="30" xfId="0" applyNumberFormat="1" applyFont="1" applyBorder="1" applyAlignment="1">
      <alignment horizontal="center" vertical="center"/>
    </xf>
    <xf numFmtId="1" fontId="39" fillId="0" borderId="12" xfId="0" applyNumberFormat="1" applyFont="1" applyBorder="1" applyAlignment="1">
      <alignment horizontal="center" vertical="center"/>
    </xf>
    <xf numFmtId="0" fontId="39" fillId="0" borderId="71" xfId="0" applyFont="1" applyBorder="1" applyAlignment="1">
      <alignment horizontal="left"/>
    </xf>
    <xf numFmtId="0" fontId="39" fillId="0" borderId="54" xfId="0" applyFont="1" applyBorder="1" applyAlignment="1">
      <alignment horizontal="center"/>
    </xf>
    <xf numFmtId="0" fontId="39" fillId="0" borderId="70" xfId="0" applyFont="1" applyBorder="1" applyAlignment="1">
      <alignment horizontal="center"/>
    </xf>
    <xf numFmtId="0" fontId="39" fillId="0" borderId="27" xfId="0" applyFont="1" applyBorder="1"/>
    <xf numFmtId="0" fontId="39" fillId="0" borderId="31" xfId="0" applyFont="1" applyBorder="1"/>
    <xf numFmtId="0" fontId="39" fillId="0" borderId="68" xfId="0" applyFont="1" applyBorder="1"/>
    <xf numFmtId="0" fontId="39" fillId="0" borderId="58" xfId="0" applyFont="1" applyBorder="1"/>
    <xf numFmtId="0" fontId="39" fillId="0" borderId="57" xfId="0" applyFont="1" applyBorder="1"/>
    <xf numFmtId="0" fontId="39" fillId="0" borderId="56" xfId="0" applyFont="1" applyBorder="1"/>
    <xf numFmtId="0" fontId="39" fillId="0" borderId="11" xfId="0" applyFont="1" applyBorder="1"/>
    <xf numFmtId="0" fontId="39" fillId="0" borderId="12" xfId="0" applyFont="1" applyBorder="1"/>
    <xf numFmtId="0" fontId="47" fillId="24" borderId="69" xfId="0" applyFont="1" applyFill="1" applyBorder="1" applyAlignment="1">
      <alignment horizontal="center" vertical="center"/>
    </xf>
    <xf numFmtId="0" fontId="39" fillId="24" borderId="67" xfId="0" applyFont="1" applyFill="1" applyBorder="1" applyAlignment="1">
      <alignment horizontal="center" vertical="center"/>
    </xf>
    <xf numFmtId="4" fontId="39" fillId="24" borderId="67" xfId="0" applyNumberFormat="1" applyFont="1" applyFill="1" applyBorder="1" applyAlignment="1">
      <alignment horizontal="center" vertical="center"/>
    </xf>
    <xf numFmtId="0" fontId="42" fillId="24" borderId="44" xfId="0" applyFont="1" applyFill="1" applyBorder="1" applyAlignment="1">
      <alignment horizontal="center"/>
    </xf>
    <xf numFmtId="0" fontId="42" fillId="24" borderId="29" xfId="0" applyFont="1" applyFill="1" applyBorder="1" applyAlignment="1">
      <alignment horizontal="center"/>
    </xf>
    <xf numFmtId="0" fontId="42" fillId="24" borderId="35" xfId="0" applyFont="1" applyFill="1" applyBorder="1" applyAlignment="1">
      <alignment horizontal="center"/>
    </xf>
    <xf numFmtId="0" fontId="39" fillId="0" borderId="22" xfId="0" applyFont="1" applyBorder="1"/>
    <xf numFmtId="173" fontId="39" fillId="0" borderId="18" xfId="34" applyFont="1" applyBorder="1"/>
    <xf numFmtId="173" fontId="39" fillId="0" borderId="30" xfId="34" applyFont="1" applyBorder="1"/>
    <xf numFmtId="0" fontId="39" fillId="0" borderId="61" xfId="0" applyFont="1" applyBorder="1"/>
    <xf numFmtId="0" fontId="39" fillId="0" borderId="53" xfId="0" applyFont="1" applyBorder="1"/>
    <xf numFmtId="0" fontId="39" fillId="0" borderId="63" xfId="0" applyFont="1" applyBorder="1"/>
    <xf numFmtId="0" fontId="39" fillId="0" borderId="64" xfId="0" applyFont="1" applyBorder="1"/>
    <xf numFmtId="173" fontId="39" fillId="0" borderId="62" xfId="34" applyFont="1" applyBorder="1"/>
    <xf numFmtId="173" fontId="39" fillId="0" borderId="59" xfId="0" applyNumberFormat="1" applyFont="1" applyBorder="1"/>
    <xf numFmtId="0" fontId="42" fillId="24" borderId="16" xfId="0" applyFont="1" applyFill="1" applyBorder="1" applyAlignment="1">
      <alignment horizontal="center"/>
    </xf>
    <xf numFmtId="0" fontId="39" fillId="0" borderId="22" xfId="0" applyFont="1" applyBorder="1" applyAlignment="1">
      <alignment horizontal="center"/>
    </xf>
    <xf numFmtId="2" fontId="39" fillId="0" borderId="18" xfId="0" applyNumberFormat="1" applyFont="1" applyBorder="1"/>
    <xf numFmtId="0" fontId="39" fillId="0" borderId="20" xfId="0" applyFont="1" applyBorder="1"/>
    <xf numFmtId="173" fontId="39" fillId="0" borderId="40" xfId="34" applyFont="1" applyBorder="1"/>
    <xf numFmtId="173" fontId="39" fillId="0" borderId="59" xfId="34" applyFont="1" applyBorder="1"/>
    <xf numFmtId="0" fontId="42" fillId="24" borderId="29" xfId="0" applyFont="1" applyFill="1" applyBorder="1"/>
    <xf numFmtId="2" fontId="39" fillId="0" borderId="18" xfId="0" applyNumberFormat="1" applyFont="1" applyBorder="1" applyAlignment="1">
      <alignment horizontal="center"/>
    </xf>
    <xf numFmtId="2" fontId="39" fillId="0" borderId="22" xfId="0" applyNumberFormat="1" applyFont="1" applyBorder="1" applyAlignment="1">
      <alignment horizontal="center"/>
    </xf>
    <xf numFmtId="0" fontId="39" fillId="0" borderId="62" xfId="0" applyFont="1" applyBorder="1"/>
    <xf numFmtId="0" fontId="39" fillId="0" borderId="14" xfId="0" applyFont="1" applyBorder="1"/>
    <xf numFmtId="173" fontId="39" fillId="0" borderId="38" xfId="34" applyFont="1" applyBorder="1"/>
    <xf numFmtId="0" fontId="42" fillId="24" borderId="16" xfId="0" applyFont="1" applyFill="1" applyBorder="1" applyAlignment="1">
      <alignment horizontal="center" wrapText="1"/>
    </xf>
    <xf numFmtId="0" fontId="42" fillId="24" borderId="29" xfId="0" applyFont="1" applyFill="1" applyBorder="1" applyAlignment="1">
      <alignment horizontal="center" wrapText="1"/>
    </xf>
    <xf numFmtId="0" fontId="42" fillId="24" borderId="17" xfId="0" applyFont="1" applyFill="1" applyBorder="1" applyAlignment="1">
      <alignment horizontal="center" wrapText="1"/>
    </xf>
    <xf numFmtId="0" fontId="42" fillId="24" borderId="35" xfId="0" applyFont="1" applyFill="1" applyBorder="1" applyAlignment="1">
      <alignment horizontal="center" wrapText="1"/>
    </xf>
    <xf numFmtId="0" fontId="39" fillId="0" borderId="21" xfId="0" applyFont="1" applyBorder="1" applyAlignment="1">
      <alignment horizontal="left"/>
    </xf>
    <xf numFmtId="0" fontId="39" fillId="0" borderId="22" xfId="0" applyFont="1" applyBorder="1" applyAlignment="1">
      <alignment horizontal="left"/>
    </xf>
    <xf numFmtId="173" fontId="39" fillId="0" borderId="18" xfId="34" applyFont="1" applyBorder="1" applyAlignment="1">
      <alignment horizontal="center"/>
    </xf>
    <xf numFmtId="0" fontId="39" fillId="0" borderId="22" xfId="95" applyNumberFormat="1" applyFont="1" applyBorder="1" applyAlignment="1">
      <alignment horizontal="center"/>
    </xf>
    <xf numFmtId="166" fontId="39" fillId="0" borderId="25" xfId="0" applyNumberFormat="1" applyFont="1" applyBorder="1" applyAlignment="1">
      <alignment horizontal="center" wrapText="1"/>
    </xf>
    <xf numFmtId="173" fontId="39" fillId="0" borderId="45" xfId="34" applyFont="1" applyBorder="1" applyAlignment="1">
      <alignment horizontal="center" wrapText="1"/>
    </xf>
    <xf numFmtId="166" fontId="39" fillId="24" borderId="59" xfId="0" applyNumberFormat="1" applyFont="1" applyFill="1" applyBorder="1"/>
    <xf numFmtId="43" fontId="39" fillId="0" borderId="22" xfId="34" applyNumberFormat="1" applyFont="1" applyBorder="1"/>
    <xf numFmtId="9" fontId="39" fillId="0" borderId="23" xfId="95" applyFont="1" applyBorder="1"/>
    <xf numFmtId="9" fontId="39" fillId="0" borderId="18" xfId="95" applyFont="1" applyBorder="1" applyAlignment="1">
      <alignment horizontal="center"/>
    </xf>
    <xf numFmtId="43" fontId="39" fillId="0" borderId="30" xfId="34" applyNumberFormat="1" applyFont="1" applyBorder="1"/>
    <xf numFmtId="43" fontId="39" fillId="0" borderId="31" xfId="34" applyNumberFormat="1" applyFont="1" applyBorder="1"/>
    <xf numFmtId="9" fontId="39" fillId="0" borderId="28" xfId="95" applyFont="1" applyBorder="1"/>
    <xf numFmtId="43" fontId="39" fillId="0" borderId="59" xfId="0" applyNumberFormat="1" applyFont="1" applyBorder="1"/>
    <xf numFmtId="43" fontId="39" fillId="24" borderId="59" xfId="0" applyNumberFormat="1" applyFont="1" applyFill="1" applyBorder="1"/>
    <xf numFmtId="0" fontId="39" fillId="0" borderId="54" xfId="0" applyFont="1" applyBorder="1"/>
    <xf numFmtId="0" fontId="39" fillId="0" borderId="0" xfId="0" applyFont="1" applyAlignment="1">
      <alignment horizontal="center"/>
    </xf>
    <xf numFmtId="0" fontId="39" fillId="0" borderId="12" xfId="0" applyFont="1" applyBorder="1" applyAlignment="1">
      <alignment horizontal="center"/>
    </xf>
    <xf numFmtId="0" fontId="42" fillId="0" borderId="21" xfId="0" applyFont="1" applyBorder="1"/>
    <xf numFmtId="0" fontId="39" fillId="0" borderId="55" xfId="0" applyFont="1" applyBorder="1"/>
    <xf numFmtId="0" fontId="42" fillId="0" borderId="11" xfId="0" applyFont="1" applyBorder="1" applyAlignment="1">
      <alignment horizontal="left"/>
    </xf>
    <xf numFmtId="0" fontId="39" fillId="0" borderId="0" xfId="0" applyFont="1" applyAlignment="1">
      <alignment horizontal="left"/>
    </xf>
    <xf numFmtId="0" fontId="39" fillId="0" borderId="11" xfId="0" applyFont="1" applyBorder="1" applyAlignment="1">
      <alignment horizontal="left"/>
    </xf>
    <xf numFmtId="0" fontId="39" fillId="0" borderId="80" xfId="0" applyFont="1" applyBorder="1"/>
    <xf numFmtId="0" fontId="39" fillId="0" borderId="81" xfId="0" applyFont="1" applyBorder="1"/>
    <xf numFmtId="0" fontId="39" fillId="0" borderId="82" xfId="0" applyFont="1" applyBorder="1"/>
    <xf numFmtId="0" fontId="42" fillId="24" borderId="57" xfId="73" applyFont="1" applyFill="1" applyBorder="1" applyAlignment="1">
      <alignment vertical="center"/>
    </xf>
    <xf numFmtId="0" fontId="42" fillId="24" borderId="56" xfId="73" applyFont="1" applyFill="1" applyBorder="1" applyAlignment="1">
      <alignment vertical="center"/>
    </xf>
    <xf numFmtId="4" fontId="39" fillId="0" borderId="25" xfId="39" applyNumberFormat="1" applyFont="1" applyBorder="1" applyAlignment="1">
      <alignment vertical="center" wrapText="1"/>
    </xf>
    <xf numFmtId="0" fontId="42" fillId="24" borderId="58" xfId="73" applyFont="1" applyFill="1" applyBorder="1" applyAlignment="1">
      <alignment horizontal="center" vertical="center"/>
    </xf>
    <xf numFmtId="0" fontId="42" fillId="24" borderId="39" xfId="73" applyFont="1" applyFill="1" applyBorder="1" applyAlignment="1">
      <alignment horizontal="center" vertical="center"/>
    </xf>
    <xf numFmtId="167" fontId="42" fillId="24" borderId="42" xfId="73" applyNumberFormat="1" applyFont="1" applyFill="1" applyBorder="1" applyAlignment="1">
      <alignment vertical="center"/>
    </xf>
    <xf numFmtId="167" fontId="42" fillId="0" borderId="18" xfId="62" applyNumberFormat="1" applyFont="1" applyBorder="1" applyAlignment="1">
      <alignment horizontal="right" vertical="center" wrapText="1"/>
    </xf>
    <xf numFmtId="167" fontId="42" fillId="0" borderId="30" xfId="62" applyNumberFormat="1" applyFont="1" applyBorder="1" applyAlignment="1">
      <alignment horizontal="right" vertical="center" wrapText="1"/>
    </xf>
    <xf numFmtId="167" fontId="39" fillId="0" borderId="0" xfId="62" applyNumberFormat="1" applyFont="1" applyBorder="1" applyAlignment="1">
      <alignment horizontal="right" vertical="center" wrapText="1"/>
    </xf>
    <xf numFmtId="0" fontId="39" fillId="0" borderId="0" xfId="89" applyFont="1" applyBorder="1"/>
    <xf numFmtId="4" fontId="39" fillId="0" borderId="18" xfId="39" applyNumberFormat="1" applyFont="1" applyBorder="1" applyAlignment="1">
      <alignment horizontal="center" vertical="center" wrapText="1"/>
    </xf>
    <xf numFmtId="0" fontId="42" fillId="24" borderId="41" xfId="73" applyFont="1" applyFill="1" applyBorder="1" applyAlignment="1">
      <alignment horizontal="center" vertical="center"/>
    </xf>
    <xf numFmtId="0" fontId="42" fillId="24" borderId="57" xfId="73" applyFont="1" applyFill="1" applyBorder="1" applyAlignment="1">
      <alignment horizontal="center" vertical="center"/>
    </xf>
    <xf numFmtId="0" fontId="42" fillId="24" borderId="42" xfId="73" applyFont="1" applyFill="1" applyBorder="1" applyAlignment="1">
      <alignment horizontal="center" vertical="center"/>
    </xf>
    <xf numFmtId="0" fontId="39" fillId="0" borderId="37" xfId="89" applyFont="1" applyBorder="1" applyAlignment="1">
      <alignment horizontal="center"/>
    </xf>
    <xf numFmtId="0" fontId="39" fillId="0" borderId="29" xfId="73" applyFont="1" applyBorder="1" applyAlignment="1">
      <alignment horizontal="center" vertical="center"/>
    </xf>
    <xf numFmtId="4" fontId="39" fillId="0" borderId="29" xfId="39" applyNumberFormat="1" applyFont="1" applyBorder="1" applyAlignment="1">
      <alignment horizontal="center" vertical="center" wrapText="1"/>
    </xf>
    <xf numFmtId="167" fontId="39" fillId="0" borderId="29" xfId="62" applyNumberFormat="1" applyFont="1" applyBorder="1" applyAlignment="1">
      <alignment horizontal="right" vertical="center" wrapText="1"/>
    </xf>
    <xf numFmtId="167" fontId="39" fillId="0" borderId="35" xfId="62" applyNumberFormat="1" applyFont="1" applyBorder="1" applyAlignment="1">
      <alignment horizontal="right" vertical="center" wrapText="1"/>
    </xf>
    <xf numFmtId="4" fontId="39" fillId="0" borderId="20" xfId="39" applyNumberFormat="1" applyFont="1" applyBorder="1" applyAlignment="1">
      <alignment horizontal="center" vertical="center" wrapText="1"/>
    </xf>
    <xf numFmtId="0" fontId="39" fillId="0" borderId="0" xfId="90" applyFont="1" applyBorder="1"/>
    <xf numFmtId="0" fontId="39" fillId="0" borderId="89" xfId="89" applyFont="1" applyBorder="1"/>
    <xf numFmtId="0" fontId="39" fillId="0" borderId="90" xfId="89" applyFont="1" applyBorder="1"/>
    <xf numFmtId="0" fontId="39" fillId="25" borderId="60" xfId="130" applyFont="1" applyFill="1" applyBorder="1" applyAlignment="1">
      <alignment horizontal="center" vertical="center" wrapText="1"/>
    </xf>
    <xf numFmtId="0" fontId="39" fillId="25" borderId="31" xfId="130" applyFont="1" applyFill="1" applyBorder="1" applyAlignment="1">
      <alignment horizontal="center" vertical="center" wrapText="1"/>
    </xf>
    <xf numFmtId="0" fontId="39" fillId="25" borderId="68" xfId="130" applyFont="1" applyFill="1" applyBorder="1" applyAlignment="1">
      <alignment horizontal="center" vertical="center" wrapText="1"/>
    </xf>
    <xf numFmtId="0" fontId="39" fillId="26" borderId="21" xfId="130" applyFont="1" applyFill="1" applyBorder="1" applyAlignment="1">
      <alignment vertical="center" wrapText="1"/>
    </xf>
    <xf numFmtId="0" fontId="39" fillId="26" borderId="22" xfId="130" applyFont="1" applyFill="1" applyBorder="1" applyAlignment="1">
      <alignment vertical="center" wrapText="1"/>
    </xf>
    <xf numFmtId="0" fontId="39" fillId="26" borderId="23" xfId="130" applyFont="1" applyFill="1" applyBorder="1" applyAlignment="1">
      <alignment vertical="center" wrapText="1"/>
    </xf>
    <xf numFmtId="0" fontId="42" fillId="26" borderId="19" xfId="130" applyFont="1" applyFill="1" applyBorder="1" applyAlignment="1">
      <alignment horizontal="center" vertical="center" wrapText="1"/>
    </xf>
    <xf numFmtId="0" fontId="42" fillId="26" borderId="23" xfId="130" applyFont="1" applyFill="1" applyBorder="1" applyAlignment="1">
      <alignment horizontal="center" vertical="center" wrapText="1"/>
    </xf>
    <xf numFmtId="3" fontId="42" fillId="26" borderId="19" xfId="130" applyNumberFormat="1" applyFont="1" applyFill="1" applyBorder="1" applyAlignment="1">
      <alignment horizontal="center" vertical="center" wrapText="1"/>
    </xf>
    <xf numFmtId="3" fontId="42" fillId="26" borderId="23" xfId="130" applyNumberFormat="1" applyFont="1" applyFill="1" applyBorder="1" applyAlignment="1">
      <alignment horizontal="center" vertical="center" wrapText="1"/>
    </xf>
    <xf numFmtId="3" fontId="42" fillId="26" borderId="19" xfId="130" applyNumberFormat="1" applyFont="1" applyFill="1" applyBorder="1" applyAlignment="1">
      <alignment horizontal="center" vertical="center"/>
    </xf>
    <xf numFmtId="3" fontId="42" fillId="26" borderId="23" xfId="130" applyNumberFormat="1" applyFont="1" applyFill="1" applyBorder="1" applyAlignment="1">
      <alignment horizontal="center" vertical="center"/>
    </xf>
    <xf numFmtId="0" fontId="39" fillId="0" borderId="61" xfId="0" applyFont="1" applyBorder="1" applyAlignment="1">
      <alignment horizontal="center" vertical="center" wrapText="1"/>
    </xf>
    <xf numFmtId="0" fontId="39" fillId="0" borderId="53" xfId="0" applyFont="1" applyBorder="1" applyAlignment="1">
      <alignment horizontal="center" vertical="center" wrapText="1"/>
    </xf>
    <xf numFmtId="0" fontId="39" fillId="0" borderId="63" xfId="0" applyFont="1" applyBorder="1" applyAlignment="1">
      <alignment horizontal="center" vertical="center" wrapText="1"/>
    </xf>
    <xf numFmtId="0" fontId="39" fillId="0" borderId="11" xfId="0" applyFont="1" applyBorder="1" applyAlignment="1">
      <alignment horizontal="center" vertical="center" wrapText="1"/>
    </xf>
    <xf numFmtId="0" fontId="39" fillId="0" borderId="0" xfId="0" applyFont="1" applyBorder="1" applyAlignment="1">
      <alignment horizontal="center" vertical="center" wrapText="1"/>
    </xf>
    <xf numFmtId="0" fontId="39" fillId="0" borderId="43" xfId="0" applyFont="1" applyBorder="1" applyAlignment="1">
      <alignment horizontal="center" vertical="center" wrapText="1"/>
    </xf>
    <xf numFmtId="0" fontId="39" fillId="0" borderId="13" xfId="0" applyFont="1" applyBorder="1" applyAlignment="1">
      <alignment horizontal="center" vertical="center" wrapText="1"/>
    </xf>
    <xf numFmtId="0" fontId="39" fillId="0" borderId="14" xfId="0" applyFont="1" applyBorder="1" applyAlignment="1">
      <alignment horizontal="center" vertical="center" wrapText="1"/>
    </xf>
    <xf numFmtId="0" fontId="39" fillId="0" borderId="24" xfId="0" applyFont="1" applyBorder="1" applyAlignment="1">
      <alignment horizontal="center" vertical="center" wrapText="1"/>
    </xf>
    <xf numFmtId="0" fontId="42" fillId="24" borderId="13" xfId="73" applyFont="1" applyFill="1" applyBorder="1" applyAlignment="1">
      <alignment horizontal="left" vertical="center"/>
    </xf>
    <xf numFmtId="0" fontId="42" fillId="24" borderId="14" xfId="73" applyFont="1" applyFill="1" applyBorder="1" applyAlignment="1">
      <alignment horizontal="left" vertical="center"/>
    </xf>
    <xf numFmtId="0" fontId="42" fillId="24" borderId="15" xfId="73" applyFont="1" applyFill="1" applyBorder="1" applyAlignment="1">
      <alignment horizontal="left" vertical="center"/>
    </xf>
    <xf numFmtId="0" fontId="42" fillId="24" borderId="39" xfId="73" applyFont="1" applyFill="1" applyBorder="1" applyAlignment="1">
      <alignment horizontal="right" vertical="center"/>
    </xf>
    <xf numFmtId="0" fontId="42" fillId="24" borderId="41" xfId="73" applyFont="1" applyFill="1" applyBorder="1" applyAlignment="1">
      <alignment horizontal="right" vertical="center"/>
    </xf>
    <xf numFmtId="0" fontId="42" fillId="24" borderId="51" xfId="73" applyFont="1" applyFill="1" applyBorder="1" applyAlignment="1">
      <alignment horizontal="right" vertical="center"/>
    </xf>
    <xf numFmtId="3" fontId="42" fillId="26" borderId="22" xfId="130" applyNumberFormat="1" applyFont="1" applyFill="1" applyBorder="1" applyAlignment="1">
      <alignment horizontal="center" vertical="center" wrapText="1"/>
    </xf>
    <xf numFmtId="0" fontId="39" fillId="0" borderId="16" xfId="79" applyFont="1" applyBorder="1" applyAlignment="1">
      <alignment horizontal="center" vertical="center"/>
    </xf>
    <xf numFmtId="0" fontId="39" fillId="0" borderId="26" xfId="79" applyFont="1" applyBorder="1" applyAlignment="1">
      <alignment horizontal="center" vertical="center"/>
    </xf>
    <xf numFmtId="0" fontId="39" fillId="0" borderId="34" xfId="128" applyFont="1" applyBorder="1" applyAlignment="1">
      <alignment horizontal="left" vertical="center" wrapText="1"/>
    </xf>
    <xf numFmtId="0" fontId="39" fillId="0" borderId="16" xfId="128" applyFont="1" applyBorder="1" applyAlignment="1">
      <alignment horizontal="left" vertical="center" wrapText="1"/>
    </xf>
    <xf numFmtId="0" fontId="39" fillId="0" borderId="17" xfId="128" applyFont="1" applyBorder="1" applyAlignment="1">
      <alignment horizontal="left" vertical="center" wrapText="1"/>
    </xf>
    <xf numFmtId="0" fontId="42" fillId="25" borderId="29" xfId="73" applyFont="1" applyFill="1" applyBorder="1" applyAlignment="1">
      <alignment horizontal="center" vertical="center" wrapText="1"/>
    </xf>
    <xf numFmtId="0" fontId="42" fillId="25" borderId="20" xfId="73" applyFont="1" applyFill="1" applyBorder="1" applyAlignment="1">
      <alignment horizontal="center" vertical="center" wrapText="1"/>
    </xf>
    <xf numFmtId="4" fontId="42" fillId="25" borderId="29" xfId="73" applyNumberFormat="1" applyFont="1" applyFill="1" applyBorder="1" applyAlignment="1">
      <alignment horizontal="center" vertical="center" wrapText="1"/>
    </xf>
    <xf numFmtId="4" fontId="42" fillId="25" borderId="20" xfId="73" applyNumberFormat="1" applyFont="1" applyFill="1" applyBorder="1" applyAlignment="1">
      <alignment horizontal="center" vertical="center" wrapText="1"/>
    </xf>
    <xf numFmtId="4" fontId="42" fillId="25" borderId="35" xfId="73" applyNumberFormat="1" applyFont="1" applyFill="1" applyBorder="1" applyAlignment="1">
      <alignment horizontal="center" vertical="center" wrapText="1"/>
    </xf>
    <xf numFmtId="4" fontId="42" fillId="25" borderId="40" xfId="73" applyNumberFormat="1" applyFont="1" applyFill="1" applyBorder="1" applyAlignment="1">
      <alignment horizontal="center" vertical="center" wrapText="1"/>
    </xf>
    <xf numFmtId="0" fontId="42" fillId="25" borderId="32" xfId="73" applyFont="1" applyFill="1" applyBorder="1" applyAlignment="1">
      <alignment horizontal="center" vertical="center" wrapText="1"/>
    </xf>
    <xf numFmtId="0" fontId="42" fillId="25" borderId="46" xfId="73" applyFont="1" applyFill="1" applyBorder="1" applyAlignment="1">
      <alignment horizontal="center" vertical="center" wrapText="1"/>
    </xf>
    <xf numFmtId="0" fontId="42" fillId="0" borderId="29" xfId="126" applyFont="1" applyBorder="1" applyAlignment="1">
      <alignment horizontal="center" vertical="center" wrapText="1"/>
    </xf>
    <xf numFmtId="0" fontId="39" fillId="27" borderId="33" xfId="89" applyFont="1" applyFill="1" applyBorder="1" applyAlignment="1">
      <alignment horizontal="left" wrapText="1"/>
    </xf>
    <xf numFmtId="0" fontId="39" fillId="27" borderId="18" xfId="89" applyFont="1" applyFill="1" applyBorder="1" applyAlignment="1">
      <alignment horizontal="left" wrapText="1"/>
    </xf>
    <xf numFmtId="0" fontId="39" fillId="27" borderId="30" xfId="89" applyFont="1" applyFill="1" applyBorder="1" applyAlignment="1">
      <alignment horizontal="left" wrapText="1"/>
    </xf>
    <xf numFmtId="0" fontId="39" fillId="26" borderId="21" xfId="89" applyFont="1" applyFill="1" applyBorder="1" applyAlignment="1">
      <alignment horizontal="center" wrapText="1"/>
    </xf>
    <xf numFmtId="0" fontId="39" fillId="26" borderId="22" xfId="89" applyFont="1" applyFill="1" applyBorder="1" applyAlignment="1">
      <alignment horizontal="center" wrapText="1"/>
    </xf>
    <xf numFmtId="0" fontId="39" fillId="26" borderId="55" xfId="89" applyFont="1" applyFill="1" applyBorder="1" applyAlignment="1">
      <alignment horizontal="center" wrapText="1"/>
    </xf>
    <xf numFmtId="0" fontId="40" fillId="0" borderId="0" xfId="0" applyFont="1" applyAlignment="1">
      <alignment horizontal="left"/>
    </xf>
    <xf numFmtId="0" fontId="39" fillId="0" borderId="86" xfId="89" applyFont="1" applyBorder="1" applyAlignment="1">
      <alignment horizontal="center"/>
    </xf>
    <xf numFmtId="0" fontId="39" fillId="0" borderId="79" xfId="89" applyFont="1" applyBorder="1" applyAlignment="1">
      <alignment horizontal="center"/>
    </xf>
    <xf numFmtId="0" fontId="39" fillId="0" borderId="88" xfId="89" applyFont="1" applyBorder="1" applyAlignment="1">
      <alignment horizontal="center"/>
    </xf>
    <xf numFmtId="0" fontId="42" fillId="0" borderId="85" xfId="130" applyFont="1" applyBorder="1" applyAlignment="1">
      <alignment horizontal="center"/>
    </xf>
    <xf numFmtId="0" fontId="42" fillId="0" borderId="83" xfId="130" applyFont="1" applyBorder="1" applyAlignment="1">
      <alignment horizontal="center"/>
    </xf>
    <xf numFmtId="0" fontId="42" fillId="0" borderId="84" xfId="130" applyFont="1" applyBorder="1" applyAlignment="1">
      <alignment horizontal="center"/>
    </xf>
    <xf numFmtId="0" fontId="39" fillId="0" borderId="54" xfId="130" applyFont="1" applyBorder="1" applyAlignment="1">
      <alignment horizontal="center"/>
    </xf>
    <xf numFmtId="0" fontId="39" fillId="0" borderId="70" xfId="130" applyFont="1" applyBorder="1" applyAlignment="1">
      <alignment horizontal="center"/>
    </xf>
    <xf numFmtId="0" fontId="39" fillId="25" borderId="20" xfId="130" applyFont="1" applyFill="1" applyBorder="1" applyAlignment="1">
      <alignment horizontal="center" vertical="center" wrapText="1"/>
    </xf>
    <xf numFmtId="0" fontId="39" fillId="25" borderId="40" xfId="130" applyFont="1" applyFill="1" applyBorder="1" applyAlignment="1">
      <alignment horizontal="center" vertical="center" wrapText="1"/>
    </xf>
    <xf numFmtId="0" fontId="39" fillId="26" borderId="33" xfId="130" applyFont="1" applyFill="1" applyBorder="1" applyAlignment="1">
      <alignment vertical="center" wrapText="1"/>
    </xf>
    <xf numFmtId="0" fontId="39" fillId="26" borderId="18" xfId="130" applyFont="1" applyFill="1" applyBorder="1" applyAlignment="1">
      <alignment vertical="center" wrapText="1"/>
    </xf>
    <xf numFmtId="3" fontId="42" fillId="26" borderId="25" xfId="130" applyNumberFormat="1" applyFont="1" applyFill="1" applyBorder="1" applyAlignment="1">
      <alignment horizontal="center" vertical="center" wrapText="1"/>
    </xf>
    <xf numFmtId="3" fontId="42" fillId="26" borderId="18" xfId="130" applyNumberFormat="1" applyFont="1" applyFill="1" applyBorder="1" applyAlignment="1">
      <alignment horizontal="center" vertical="center"/>
    </xf>
    <xf numFmtId="0" fontId="42" fillId="26" borderId="18" xfId="130" applyFont="1" applyFill="1" applyBorder="1" applyAlignment="1">
      <alignment horizontal="center" vertical="center" wrapText="1"/>
    </xf>
    <xf numFmtId="0" fontId="42" fillId="26" borderId="18" xfId="130" applyFont="1" applyFill="1" applyBorder="1" applyAlignment="1">
      <alignment horizontal="center" vertical="center"/>
    </xf>
    <xf numFmtId="0" fontId="39" fillId="0" borderId="0" xfId="0" applyFont="1" applyAlignment="1">
      <alignment horizontal="center" vertical="center" wrapText="1"/>
    </xf>
    <xf numFmtId="0" fontId="42" fillId="0" borderId="58" xfId="130" applyFont="1" applyBorder="1" applyAlignment="1">
      <alignment horizontal="center"/>
    </xf>
    <xf numFmtId="0" fontId="42" fillId="0" borderId="57" xfId="130" applyFont="1" applyBorder="1" applyAlignment="1">
      <alignment horizontal="center"/>
    </xf>
    <xf numFmtId="0" fontId="42" fillId="0" borderId="56" xfId="130" applyFont="1" applyBorder="1" applyAlignment="1">
      <alignment horizontal="center"/>
    </xf>
    <xf numFmtId="3" fontId="42" fillId="26" borderId="18" xfId="130" applyNumberFormat="1" applyFont="1" applyFill="1" applyBorder="1" applyAlignment="1">
      <alignment horizontal="center" vertical="center" wrapText="1"/>
    </xf>
    <xf numFmtId="0" fontId="42" fillId="0" borderId="11" xfId="130" applyFont="1" applyBorder="1" applyAlignment="1">
      <alignment horizontal="center"/>
    </xf>
    <xf numFmtId="0" fontId="42" fillId="0" borderId="0" xfId="130" applyFont="1" applyAlignment="1">
      <alignment horizontal="center"/>
    </xf>
    <xf numFmtId="0" fontId="42" fillId="0" borderId="12" xfId="130" applyFont="1" applyBorder="1" applyAlignment="1">
      <alignment horizontal="center"/>
    </xf>
    <xf numFmtId="0" fontId="39" fillId="27" borderId="18" xfId="89" applyFont="1" applyFill="1" applyBorder="1" applyAlignment="1">
      <alignment horizontal="justify" vertical="center" wrapText="1"/>
    </xf>
    <xf numFmtId="0" fontId="39" fillId="26" borderId="19" xfId="89" applyFont="1" applyFill="1" applyBorder="1" applyAlignment="1">
      <alignment horizontal="center" wrapText="1"/>
    </xf>
    <xf numFmtId="0" fontId="39" fillId="26" borderId="23" xfId="89" applyFont="1" applyFill="1" applyBorder="1" applyAlignment="1">
      <alignment horizontal="center" wrapText="1"/>
    </xf>
    <xf numFmtId="0" fontId="39" fillId="27" borderId="18" xfId="0" applyFont="1" applyFill="1" applyBorder="1" applyAlignment="1">
      <alignment horizontal="center" wrapText="1"/>
    </xf>
    <xf numFmtId="0" fontId="39" fillId="0" borderId="75" xfId="253" applyFont="1" applyBorder="1" applyAlignment="1">
      <alignment horizontal="center" vertical="center"/>
    </xf>
    <xf numFmtId="0" fontId="39" fillId="0" borderId="47" xfId="253" applyFont="1" applyBorder="1" applyAlignment="1">
      <alignment horizontal="center" vertical="center"/>
    </xf>
    <xf numFmtId="0" fontId="42" fillId="0" borderId="73" xfId="0" applyFont="1" applyBorder="1" applyAlignment="1">
      <alignment horizontal="center"/>
    </xf>
    <xf numFmtId="0" fontId="42" fillId="0" borderId="0" xfId="0" applyFont="1" applyAlignment="1">
      <alignment horizontal="center"/>
    </xf>
    <xf numFmtId="0" fontId="42" fillId="0" borderId="43" xfId="0" applyFont="1" applyBorder="1" applyAlignment="1">
      <alignment horizontal="center"/>
    </xf>
    <xf numFmtId="0" fontId="42" fillId="0" borderId="73" xfId="0" applyFont="1" applyBorder="1" applyAlignment="1">
      <alignment horizontal="center" vertical="center" wrapText="1"/>
    </xf>
    <xf numFmtId="0" fontId="42" fillId="0" borderId="0" xfId="0" applyFont="1" applyAlignment="1">
      <alignment horizontal="center" vertical="center" wrapText="1"/>
    </xf>
    <xf numFmtId="0" fontId="42" fillId="0" borderId="43" xfId="0" applyFont="1" applyBorder="1" applyAlignment="1">
      <alignment horizontal="center" vertical="center" wrapText="1"/>
    </xf>
    <xf numFmtId="0" fontId="46" fillId="0" borderId="78" xfId="254" applyFont="1" applyBorder="1" applyAlignment="1" applyProtection="1">
      <alignment horizontal="center"/>
    </xf>
    <xf numFmtId="0" fontId="46" fillId="0" borderId="49" xfId="254" applyFont="1" applyBorder="1" applyAlignment="1" applyProtection="1">
      <alignment horizontal="center"/>
    </xf>
    <xf numFmtId="0" fontId="42" fillId="0" borderId="76" xfId="0" applyFont="1" applyBorder="1" applyAlignment="1">
      <alignment horizontal="center"/>
    </xf>
    <xf numFmtId="0" fontId="42" fillId="0" borderId="57" xfId="0" applyFont="1" applyBorder="1" applyAlignment="1">
      <alignment horizontal="center"/>
    </xf>
    <xf numFmtId="0" fontId="42" fillId="0" borderId="77" xfId="0" applyFont="1" applyBorder="1" applyAlignment="1">
      <alignment horizontal="center"/>
    </xf>
    <xf numFmtId="0" fontId="39" fillId="0" borderId="25" xfId="0"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2" fillId="0" borderId="58" xfId="0" applyFont="1" applyBorder="1" applyAlignment="1">
      <alignment horizontal="left" vertical="center"/>
    </xf>
    <xf numFmtId="0" fontId="42" fillId="0" borderId="57" xfId="0" applyFont="1" applyBorder="1" applyAlignment="1">
      <alignment horizontal="left" vertical="center"/>
    </xf>
    <xf numFmtId="0" fontId="42" fillId="0" borderId="56" xfId="0" applyFont="1" applyBorder="1" applyAlignment="1">
      <alignment horizontal="left" vertical="center"/>
    </xf>
    <xf numFmtId="0" fontId="42" fillId="0" borderId="11" xfId="0" applyFont="1" applyBorder="1" applyAlignment="1">
      <alignment horizontal="left" vertical="center"/>
    </xf>
    <xf numFmtId="0" fontId="42" fillId="0" borderId="0" xfId="0" applyFont="1" applyAlignment="1">
      <alignment horizontal="left" vertical="center"/>
    </xf>
    <xf numFmtId="0" fontId="42" fillId="0" borderId="12" xfId="0" applyFont="1" applyBorder="1" applyAlignment="1">
      <alignment horizontal="left" vertical="center"/>
    </xf>
    <xf numFmtId="0" fontId="42" fillId="0" borderId="13" xfId="0" applyFont="1" applyBorder="1" applyAlignment="1">
      <alignment horizontal="left" vertical="center"/>
    </xf>
    <xf numFmtId="0" fontId="42" fillId="0" borderId="14" xfId="0" applyFont="1" applyBorder="1" applyAlignment="1">
      <alignment horizontal="left" vertical="center"/>
    </xf>
    <xf numFmtId="0" fontId="42" fillId="0" borderId="15" xfId="0" applyFont="1" applyBorder="1" applyAlignment="1">
      <alignment horizontal="left" vertical="center"/>
    </xf>
    <xf numFmtId="0" fontId="39" fillId="0" borderId="74" xfId="253" applyFont="1" applyBorder="1" applyAlignment="1">
      <alignment horizontal="center" vertical="center"/>
    </xf>
    <xf numFmtId="0" fontId="39" fillId="0" borderId="48" xfId="253" applyFont="1" applyBorder="1" applyAlignment="1">
      <alignment horizontal="center" vertical="center"/>
    </xf>
    <xf numFmtId="0" fontId="39" fillId="0" borderId="76" xfId="253" applyFont="1" applyBorder="1" applyAlignment="1">
      <alignment horizontal="center" vertical="center"/>
    </xf>
    <xf numFmtId="0" fontId="39" fillId="0" borderId="57" xfId="253" applyFont="1" applyBorder="1" applyAlignment="1">
      <alignment horizontal="center" vertical="center"/>
    </xf>
    <xf numFmtId="0" fontId="39" fillId="0" borderId="56" xfId="253" applyFont="1" applyBorder="1" applyAlignment="1">
      <alignment horizontal="center" vertical="center"/>
    </xf>
    <xf numFmtId="0" fontId="39" fillId="0" borderId="66" xfId="253" applyFont="1" applyBorder="1" applyAlignment="1">
      <alignment horizontal="center" vertical="center"/>
    </xf>
    <xf numFmtId="0" fontId="39" fillId="0" borderId="54" xfId="253" applyFont="1" applyBorder="1" applyAlignment="1">
      <alignment horizontal="center" vertical="center"/>
    </xf>
    <xf numFmtId="0" fontId="39" fillId="0" borderId="70" xfId="253" applyFont="1" applyBorder="1" applyAlignment="1">
      <alignment horizontal="center" vertical="center"/>
    </xf>
    <xf numFmtId="0" fontId="39" fillId="0" borderId="64" xfId="253" applyFont="1" applyBorder="1" applyAlignment="1">
      <alignment horizontal="center" vertical="center"/>
    </xf>
    <xf numFmtId="0" fontId="39" fillId="0" borderId="53" xfId="253" applyFont="1" applyBorder="1" applyAlignment="1">
      <alignment horizontal="center" vertical="center"/>
    </xf>
    <xf numFmtId="0" fontId="39" fillId="0" borderId="72" xfId="253" applyFont="1" applyBorder="1" applyAlignment="1">
      <alignment horizontal="center" vertical="center"/>
    </xf>
    <xf numFmtId="0" fontId="39" fillId="0" borderId="66" xfId="0" applyFont="1" applyBorder="1" applyAlignment="1">
      <alignment horizontal="center" vertical="center"/>
    </xf>
    <xf numFmtId="0" fontId="39" fillId="0" borderId="54" xfId="0" applyFont="1" applyBorder="1" applyAlignment="1">
      <alignment horizontal="center" vertical="center"/>
    </xf>
    <xf numFmtId="0" fontId="39" fillId="0" borderId="70" xfId="0" applyFont="1" applyBorder="1" applyAlignment="1">
      <alignment horizontal="center" vertical="center"/>
    </xf>
    <xf numFmtId="0" fontId="39" fillId="24" borderId="27" xfId="0" applyFont="1" applyFill="1" applyBorder="1" applyAlignment="1">
      <alignment horizontal="center" vertical="center"/>
    </xf>
    <xf numFmtId="0" fontId="39" fillId="24" borderId="68" xfId="0" applyFont="1" applyFill="1" applyBorder="1" applyAlignment="1">
      <alignment horizontal="center" vertical="center"/>
    </xf>
    <xf numFmtId="0" fontId="42" fillId="24" borderId="34" xfId="0" applyFont="1" applyFill="1" applyBorder="1" applyAlignment="1">
      <alignment horizontal="center"/>
    </xf>
    <xf numFmtId="0" fontId="39" fillId="24" borderId="16" xfId="0" applyFont="1" applyFill="1" applyBorder="1" applyAlignment="1">
      <alignment horizontal="center"/>
    </xf>
    <xf numFmtId="0" fontId="39" fillId="24" borderId="17" xfId="0" applyFont="1" applyFill="1" applyBorder="1" applyAlignment="1">
      <alignment horizontal="center"/>
    </xf>
    <xf numFmtId="0" fontId="42" fillId="24" borderId="44" xfId="0" applyFont="1" applyFill="1" applyBorder="1" applyAlignment="1">
      <alignment horizontal="center"/>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2" fillId="0" borderId="58" xfId="0" applyFont="1" applyBorder="1" applyAlignment="1" applyProtection="1">
      <alignment horizontal="center"/>
      <protection locked="0"/>
    </xf>
    <xf numFmtId="0" fontId="42" fillId="0" borderId="57" xfId="0" applyFont="1" applyBorder="1" applyAlignment="1" applyProtection="1">
      <alignment horizontal="center"/>
      <protection locked="0"/>
    </xf>
    <xf numFmtId="0" fontId="42" fillId="0" borderId="56" xfId="0" applyFont="1" applyBorder="1" applyAlignment="1" applyProtection="1">
      <alignment horizontal="center"/>
      <protection locked="0"/>
    </xf>
    <xf numFmtId="0" fontId="39" fillId="0" borderId="21" xfId="0" applyFont="1" applyBorder="1" applyAlignment="1"/>
    <xf numFmtId="0" fontId="39" fillId="0" borderId="22" xfId="0" applyFont="1" applyBorder="1" applyAlignment="1"/>
    <xf numFmtId="0" fontId="39" fillId="0" borderId="23" xfId="0" applyFont="1" applyBorder="1" applyAlignment="1"/>
    <xf numFmtId="0" fontId="39" fillId="0" borderId="19" xfId="0" applyFont="1" applyBorder="1" applyAlignment="1"/>
    <xf numFmtId="0" fontId="39" fillId="0" borderId="19" xfId="0" applyFont="1" applyBorder="1" applyAlignment="1">
      <alignment horizontal="center"/>
    </xf>
    <xf numFmtId="0" fontId="39" fillId="0" borderId="23" xfId="0" applyFont="1" applyBorder="1" applyAlignment="1">
      <alignment horizontal="center"/>
    </xf>
    <xf numFmtId="0" fontId="42" fillId="24" borderId="66" xfId="0" applyFont="1" applyFill="1" applyBorder="1" applyAlignment="1">
      <alignment horizontal="center"/>
    </xf>
    <xf numFmtId="0" fontId="42" fillId="24" borderId="65" xfId="0" applyFont="1" applyFill="1" applyBorder="1" applyAlignment="1">
      <alignment horizontal="center"/>
    </xf>
    <xf numFmtId="0" fontId="42" fillId="24" borderId="17" xfId="0" applyFont="1" applyFill="1" applyBorder="1" applyAlignment="1">
      <alignment horizontal="center"/>
    </xf>
    <xf numFmtId="0" fontId="39" fillId="24" borderId="31" xfId="0" applyFont="1" applyFill="1" applyBorder="1" applyAlignment="1">
      <alignment horizontal="center" vertical="center"/>
    </xf>
    <xf numFmtId="0" fontId="39" fillId="0" borderId="27" xfId="0" applyFont="1" applyBorder="1" applyAlignment="1"/>
    <xf numFmtId="0" fontId="39" fillId="0" borderId="31" xfId="0" applyFont="1" applyBorder="1" applyAlignment="1"/>
    <xf numFmtId="0" fontId="39" fillId="0" borderId="28" xfId="0" applyFont="1" applyBorder="1" applyAlignment="1"/>
    <xf numFmtId="0" fontId="39" fillId="0" borderId="60" xfId="0" applyFont="1" applyBorder="1" applyAlignment="1"/>
    <xf numFmtId="2" fontId="39" fillId="0" borderId="60" xfId="0" applyNumberFormat="1" applyFont="1" applyBorder="1" applyAlignment="1">
      <alignment horizontal="center"/>
    </xf>
    <xf numFmtId="2" fontId="39" fillId="0" borderId="28" xfId="0" applyNumberFormat="1" applyFont="1" applyBorder="1" applyAlignment="1">
      <alignment horizontal="center"/>
    </xf>
    <xf numFmtId="0" fontId="42" fillId="24" borderId="16" xfId="0" applyFont="1" applyFill="1" applyBorder="1" applyAlignment="1">
      <alignment horizontal="center"/>
    </xf>
    <xf numFmtId="0" fontId="42" fillId="24" borderId="44" xfId="0" applyFont="1" applyFill="1" applyBorder="1" applyAlignment="1">
      <alignment horizontal="center" wrapText="1"/>
    </xf>
    <xf numFmtId="0" fontId="42" fillId="24" borderId="17" xfId="0" applyFont="1" applyFill="1" applyBorder="1" applyAlignment="1">
      <alignment horizontal="center" wrapText="1"/>
    </xf>
    <xf numFmtId="2" fontId="39" fillId="0" borderId="19" xfId="0" applyNumberFormat="1" applyFont="1" applyBorder="1" applyAlignment="1">
      <alignment horizontal="center"/>
    </xf>
    <xf numFmtId="2" fontId="39" fillId="0" borderId="23" xfId="0" applyNumberFormat="1" applyFont="1" applyBorder="1" applyAlignment="1">
      <alignment horizontal="center"/>
    </xf>
    <xf numFmtId="0" fontId="39" fillId="0" borderId="60" xfId="0" applyFont="1" applyBorder="1" applyAlignment="1">
      <alignment horizontal="center"/>
    </xf>
    <xf numFmtId="0" fontId="39" fillId="0" borderId="28" xfId="0" applyFont="1" applyBorder="1" applyAlignment="1">
      <alignment horizontal="center"/>
    </xf>
    <xf numFmtId="0" fontId="42" fillId="0" borderId="39" xfId="0" applyFont="1" applyBorder="1" applyAlignment="1">
      <alignment horizontal="right"/>
    </xf>
    <xf numFmtId="0" fontId="42" fillId="0" borderId="41" xfId="0" applyFont="1" applyBorder="1" applyAlignment="1">
      <alignment horizontal="right"/>
    </xf>
    <xf numFmtId="0" fontId="42" fillId="0" borderId="42" xfId="0" applyFont="1" applyBorder="1" applyAlignment="1">
      <alignment horizontal="right"/>
    </xf>
    <xf numFmtId="2" fontId="39" fillId="0" borderId="19" xfId="0" applyNumberFormat="1" applyFont="1" applyBorder="1" applyAlignment="1">
      <alignment horizontal="center" wrapText="1"/>
    </xf>
    <xf numFmtId="2" fontId="39" fillId="0" borderId="23" xfId="0" applyNumberFormat="1" applyFont="1" applyBorder="1" applyAlignment="1">
      <alignment horizontal="center" wrapText="1"/>
    </xf>
    <xf numFmtId="0" fontId="42" fillId="24" borderId="39" xfId="0" applyFont="1" applyFill="1" applyBorder="1" applyAlignment="1">
      <alignment horizontal="right"/>
    </xf>
    <xf numFmtId="0" fontId="42" fillId="24" borderId="41" xfId="0" applyFont="1" applyFill="1" applyBorder="1" applyAlignment="1">
      <alignment horizontal="right"/>
    </xf>
    <xf numFmtId="0" fontId="42" fillId="24" borderId="42" xfId="0" applyFont="1" applyFill="1" applyBorder="1" applyAlignment="1">
      <alignment horizontal="right"/>
    </xf>
    <xf numFmtId="173" fontId="39" fillId="0" borderId="19" xfId="34" applyFont="1" applyBorder="1" applyAlignment="1">
      <alignment horizontal="center"/>
    </xf>
    <xf numFmtId="173" fontId="39" fillId="0" borderId="23" xfId="34" applyFont="1" applyBorder="1" applyAlignment="1">
      <alignment horizontal="center"/>
    </xf>
    <xf numFmtId="0" fontId="40" fillId="0" borderId="86" xfId="0" applyFont="1" applyBorder="1" applyAlignment="1">
      <alignment horizontal="center"/>
    </xf>
    <xf numFmtId="0" fontId="40" fillId="0" borderId="79" xfId="0" applyFont="1" applyBorder="1" applyAlignment="1">
      <alignment horizontal="center"/>
    </xf>
    <xf numFmtId="0" fontId="40" fillId="0" borderId="88" xfId="0" applyFont="1" applyBorder="1" applyAlignment="1">
      <alignment horizontal="center"/>
    </xf>
    <xf numFmtId="0" fontId="39" fillId="0" borderId="0" xfId="0" applyFont="1" applyAlignment="1">
      <alignment horizontal="right"/>
    </xf>
    <xf numFmtId="0" fontId="39" fillId="0" borderId="12" xfId="0" applyFont="1" applyBorder="1" applyAlignment="1">
      <alignment horizontal="right"/>
    </xf>
    <xf numFmtId="0" fontId="39" fillId="0" borderId="14" xfId="0" applyFont="1" applyBorder="1" applyAlignment="1">
      <alignment horizontal="right"/>
    </xf>
    <xf numFmtId="0" fontId="39" fillId="0" borderId="15" xfId="0" applyFont="1" applyBorder="1" applyAlignment="1">
      <alignment horizontal="right"/>
    </xf>
    <xf numFmtId="0" fontId="39" fillId="0" borderId="13" xfId="0" applyFont="1" applyBorder="1" applyAlignment="1">
      <alignment horizontal="left"/>
    </xf>
    <xf numFmtId="0" fontId="39"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9" fillId="0" borderId="21" xfId="0" applyFont="1" applyBorder="1" applyAlignment="1">
      <alignment horizontal="center"/>
    </xf>
    <xf numFmtId="0" fontId="39" fillId="0" borderId="22" xfId="0" applyFont="1" applyBorder="1" applyAlignment="1">
      <alignment horizontal="center"/>
    </xf>
    <xf numFmtId="0" fontId="39" fillId="0" borderId="55" xfId="0" applyFont="1" applyBorder="1" applyAlignment="1">
      <alignment horizontal="center"/>
    </xf>
    <xf numFmtId="43" fontId="39" fillId="0" borderId="19" xfId="34" applyNumberFormat="1" applyFont="1" applyBorder="1" applyAlignment="1">
      <alignment horizontal="center"/>
    </xf>
    <xf numFmtId="43" fontId="39" fillId="0" borderId="23" xfId="34" applyNumberFormat="1" applyFont="1" applyBorder="1" applyAlignment="1">
      <alignment horizontal="center"/>
    </xf>
    <xf numFmtId="43" fontId="39" fillId="0" borderId="60" xfId="34" applyNumberFormat="1" applyFont="1" applyBorder="1" applyAlignment="1">
      <alignment horizontal="center"/>
    </xf>
    <xf numFmtId="43" fontId="39" fillId="0" borderId="28" xfId="34" applyNumberFormat="1" applyFont="1" applyBorder="1" applyAlignment="1">
      <alignment horizontal="center"/>
    </xf>
    <xf numFmtId="0" fontId="39" fillId="0" borderId="29" xfId="73" applyFont="1" applyBorder="1" applyAlignment="1">
      <alignment horizontal="left" vertical="center" wrapText="1"/>
    </xf>
    <xf numFmtId="0" fontId="42" fillId="24" borderId="56" xfId="73" applyFont="1" applyFill="1" applyBorder="1" applyAlignment="1">
      <alignment horizontal="center" vertical="center"/>
    </xf>
    <xf numFmtId="0" fontId="42" fillId="24" borderId="13" xfId="73" applyFont="1" applyFill="1" applyBorder="1" applyAlignment="1">
      <alignment horizontal="center" vertical="center"/>
    </xf>
    <xf numFmtId="0" fontId="42" fillId="24" borderId="14" xfId="73" applyFont="1" applyFill="1" applyBorder="1" applyAlignment="1">
      <alignment vertical="center"/>
    </xf>
    <xf numFmtId="0" fontId="42" fillId="24" borderId="14" xfId="73" applyFont="1" applyFill="1" applyBorder="1" applyAlignment="1">
      <alignment horizontal="center" vertical="center"/>
    </xf>
    <xf numFmtId="0" fontId="42" fillId="24" borderId="15" xfId="73" applyFont="1" applyFill="1" applyBorder="1" applyAlignment="1">
      <alignment horizontal="center" vertical="center"/>
    </xf>
    <xf numFmtId="0" fontId="39" fillId="0" borderId="32" xfId="73" applyFont="1" applyBorder="1" applyAlignment="1">
      <alignment horizontal="center" vertical="center"/>
    </xf>
    <xf numFmtId="0" fontId="39" fillId="0" borderId="46" xfId="73" applyFont="1" applyBorder="1" applyAlignment="1">
      <alignment horizontal="left" vertical="center"/>
    </xf>
    <xf numFmtId="2" fontId="39" fillId="0" borderId="20" xfId="73" applyNumberFormat="1" applyFont="1" applyBorder="1" applyAlignment="1">
      <alignment horizontal="center" vertical="center"/>
    </xf>
    <xf numFmtId="0" fontId="39" fillId="0" borderId="20" xfId="73" applyFont="1" applyBorder="1" applyAlignment="1">
      <alignment horizontal="left" vertical="center"/>
    </xf>
    <xf numFmtId="0" fontId="39" fillId="0" borderId="20" xfId="73" applyFont="1" applyBorder="1" applyAlignment="1">
      <alignment horizontal="center" vertical="center"/>
    </xf>
    <xf numFmtId="167" fontId="39" fillId="0" borderId="20" xfId="62" applyNumberFormat="1" applyFont="1" applyBorder="1" applyAlignment="1">
      <alignment horizontal="right" vertical="center" wrapText="1"/>
    </xf>
    <xf numFmtId="176" fontId="42" fillId="0" borderId="40" xfId="39" applyNumberFormat="1" applyFont="1" applyBorder="1" applyAlignment="1">
      <alignment horizontal="right" vertical="center"/>
    </xf>
  </cellXfs>
  <cellStyles count="255">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34"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4"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3"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2" xr:uid="{00000000-0005-0000-0000-0000CD000000}"/>
    <cellStyle name="Normal_modelo ACTA OBRA y MODIFICACION" xfId="253" xr:uid="{00000000-0005-0000-0000-0000CE000000}"/>
    <cellStyle name="Normal_PTO OFICIAL PREPLIEGO (CORREGIDO) 2" xfId="131" xr:uid="{00000000-0005-0000-0000-0000CF000000}"/>
    <cellStyle name="Notas 2" xfId="93" xr:uid="{00000000-0005-0000-0000-0000D0000000}"/>
    <cellStyle name="Notas 3" xfId="238" xr:uid="{00000000-0005-0000-0000-0000D1000000}"/>
    <cellStyle name="Percent" xfId="95" xr:uid="{00000000-0005-0000-0000-0000D2000000}"/>
    <cellStyle name="Porcentaje 2" xfId="239" xr:uid="{00000000-0005-0000-0000-0000D4000000}"/>
    <cellStyle name="Porcentaje 3" xfId="94" xr:uid="{00000000-0005-0000-0000-0000D5000000}"/>
    <cellStyle name="Porcentaje 4" xfId="240" xr:uid="{00000000-0005-0000-0000-0000D6000000}"/>
    <cellStyle name="Porcentaje 5" xfId="241" xr:uid="{00000000-0005-0000-0000-0000D7000000}"/>
    <cellStyle name="Porcentaje 5 2" xfId="242"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3"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4" xr:uid="{00000000-0005-0000-0000-0000EF000000}"/>
    <cellStyle name="Salida 2" xfId="116" xr:uid="{00000000-0005-0000-0000-0000F0000000}"/>
    <cellStyle name="Salida 3" xfId="245" xr:uid="{00000000-0005-0000-0000-0000F1000000}"/>
    <cellStyle name="Texto de advertencia 2" xfId="117" xr:uid="{00000000-0005-0000-0000-0000F2000000}"/>
    <cellStyle name="Texto de advertencia 3" xfId="246" xr:uid="{00000000-0005-0000-0000-0000F3000000}"/>
    <cellStyle name="Texto explicativo 2" xfId="118" xr:uid="{00000000-0005-0000-0000-0000F4000000}"/>
    <cellStyle name="Texto explicativo 3" xfId="247" xr:uid="{00000000-0005-0000-0000-0000F5000000}"/>
    <cellStyle name="Título 1 2" xfId="119" xr:uid="{00000000-0005-0000-0000-0000F6000000}"/>
    <cellStyle name="Título 1 3" xfId="248" xr:uid="{00000000-0005-0000-0000-0000F7000000}"/>
    <cellStyle name="Título 2 2" xfId="120" xr:uid="{00000000-0005-0000-0000-0000F8000000}"/>
    <cellStyle name="Título 2 3" xfId="249" xr:uid="{00000000-0005-0000-0000-0000F9000000}"/>
    <cellStyle name="Título 3 2" xfId="121" xr:uid="{00000000-0005-0000-0000-0000FA000000}"/>
    <cellStyle name="Título 3 3" xfId="250" xr:uid="{00000000-0005-0000-0000-0000FB000000}"/>
    <cellStyle name="Título 4" xfId="122" xr:uid="{00000000-0005-0000-0000-0000FC000000}"/>
    <cellStyle name="Título 5" xfId="251" xr:uid="{00000000-0005-0000-0000-0000FD000000}"/>
    <cellStyle name="Total" xfId="123" builtinId="25" customBuiltin="1"/>
    <cellStyle name="Total 2" xfId="124" xr:uid="{00000000-0005-0000-0000-0000FF000000}"/>
    <cellStyle name="Total 3" xfId="252"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15</xdr:row>
      <xdr:rowOff>142875</xdr:rowOff>
    </xdr:from>
    <xdr:to>
      <xdr:col>6</xdr:col>
      <xdr:colOff>447675</xdr:colOff>
      <xdr:row>16</xdr:row>
      <xdr:rowOff>209551</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15</xdr:row>
      <xdr:rowOff>142875</xdr:rowOff>
    </xdr:from>
    <xdr:to>
      <xdr:col>10</xdr:col>
      <xdr:colOff>447675</xdr:colOff>
      <xdr:row>16</xdr:row>
      <xdr:rowOff>209551</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2.%20Menor%20Cuantia%20Sector%20Social/05.%20Envio%20a%20Estandarizar%20Menor%20Cuantia/Factura13?4497F19F" TargetMode="External"/><Relationship Id="rId1" Type="http://schemas.openxmlformats.org/officeDocument/2006/relationships/externalLinkPath" Target="file:///\\4497F19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S132"/>
  <sheetViews>
    <sheetView showGridLines="0" tabSelected="1" view="pageBreakPreview" topLeftCell="A61" zoomScale="80" zoomScaleNormal="55" zoomScaleSheetLayoutView="80" zoomScalePageLayoutView="70" workbookViewId="0">
      <selection activeCell="H78" sqref="H78"/>
    </sheetView>
  </sheetViews>
  <sheetFormatPr baseColWidth="10" defaultColWidth="11.42578125" defaultRowHeight="14.25"/>
  <cols>
    <col min="1" max="2" width="4.42578125" style="1" customWidth="1"/>
    <col min="3" max="3" width="14.7109375" style="1" customWidth="1"/>
    <col min="4" max="4" width="14.28515625" style="1" customWidth="1"/>
    <col min="5" max="5" width="16.140625" style="5" customWidth="1"/>
    <col min="6" max="6" width="17.5703125" style="1" customWidth="1"/>
    <col min="7" max="7" width="82.7109375" style="1" customWidth="1"/>
    <col min="8" max="8" width="8.7109375" style="1" customWidth="1"/>
    <col min="9" max="9" width="18.85546875" style="1" customWidth="1"/>
    <col min="10" max="10" width="23.85546875" style="1" customWidth="1"/>
    <col min="11" max="11" width="30" style="1" customWidth="1"/>
    <col min="12" max="13" width="4.42578125" style="1" customWidth="1"/>
    <col min="14" max="14" width="11.42578125" style="1"/>
    <col min="15" max="15" width="17.140625" style="1" bestFit="1" customWidth="1"/>
    <col min="16" max="16" width="11.42578125" style="1"/>
    <col min="17" max="17" width="15.7109375" style="1" customWidth="1"/>
    <col min="18" max="16384" width="11.42578125" style="1"/>
  </cols>
  <sheetData>
    <row r="1" spans="2:19">
      <c r="B1" s="252" t="s">
        <v>0</v>
      </c>
      <c r="C1" s="252"/>
      <c r="D1" s="252"/>
      <c r="E1" s="252"/>
      <c r="F1" s="252"/>
      <c r="G1" s="252"/>
    </row>
    <row r="2" spans="2:19">
      <c r="B2" s="252" t="s">
        <v>1</v>
      </c>
      <c r="C2" s="252"/>
      <c r="D2" s="252"/>
      <c r="E2" s="252"/>
    </row>
    <row r="3" spans="2:19" ht="15" thickBot="1">
      <c r="B3" s="6"/>
      <c r="C3" s="7"/>
      <c r="D3" s="6"/>
      <c r="E3" s="7"/>
    </row>
    <row r="4" spans="2:19" ht="15.75" thickTop="1" thickBot="1">
      <c r="B4" s="253"/>
      <c r="C4" s="254"/>
      <c r="D4" s="254"/>
      <c r="E4" s="254"/>
      <c r="F4" s="254"/>
      <c r="G4" s="254"/>
      <c r="H4" s="254"/>
      <c r="I4" s="254"/>
      <c r="J4" s="254"/>
      <c r="K4" s="254"/>
      <c r="L4" s="255"/>
    </row>
    <row r="5" spans="2:19" ht="31.5" customHeight="1" thickTop="1">
      <c r="B5" s="3"/>
      <c r="C5" s="256" t="s">
        <v>2</v>
      </c>
      <c r="D5" s="257"/>
      <c r="E5" s="257"/>
      <c r="F5" s="257"/>
      <c r="G5" s="257"/>
      <c r="H5" s="257"/>
      <c r="I5" s="257"/>
      <c r="J5" s="257"/>
      <c r="K5" s="258"/>
      <c r="L5" s="4"/>
    </row>
    <row r="6" spans="2:19">
      <c r="B6" s="8"/>
      <c r="C6" s="259" t="s">
        <v>3</v>
      </c>
      <c r="D6" s="259"/>
      <c r="E6" s="259"/>
      <c r="F6" s="259"/>
      <c r="G6" s="259"/>
      <c r="H6" s="259"/>
      <c r="I6" s="259"/>
      <c r="J6" s="259"/>
      <c r="K6" s="260"/>
      <c r="L6" s="4"/>
    </row>
    <row r="7" spans="2:19" s="2" customFormat="1">
      <c r="B7" s="9"/>
      <c r="C7" s="246" t="s">
        <v>4</v>
      </c>
      <c r="D7" s="247"/>
      <c r="E7" s="247"/>
      <c r="F7" s="247"/>
      <c r="G7" s="247"/>
      <c r="H7" s="247"/>
      <c r="I7" s="247"/>
      <c r="J7" s="247"/>
      <c r="K7" s="248"/>
      <c r="L7" s="10"/>
    </row>
    <row r="8" spans="2:19">
      <c r="B8" s="8"/>
      <c r="C8" s="246"/>
      <c r="D8" s="247"/>
      <c r="E8" s="247"/>
      <c r="F8" s="247"/>
      <c r="G8" s="247"/>
      <c r="H8" s="247"/>
      <c r="I8" s="247"/>
      <c r="J8" s="247"/>
      <c r="K8" s="248"/>
      <c r="L8" s="4"/>
    </row>
    <row r="9" spans="2:19" ht="34.5" customHeight="1">
      <c r="B9" s="8"/>
      <c r="C9" s="249" t="s">
        <v>5</v>
      </c>
      <c r="D9" s="250"/>
      <c r="E9" s="250"/>
      <c r="F9" s="250"/>
      <c r="G9" s="250"/>
      <c r="H9" s="250"/>
      <c r="I9" s="250"/>
      <c r="J9" s="250"/>
      <c r="K9" s="251"/>
      <c r="L9" s="4"/>
    </row>
    <row r="10" spans="2:19" ht="30" customHeight="1" thickBot="1">
      <c r="B10" s="3"/>
      <c r="C10" s="225"/>
      <c r="D10" s="226"/>
      <c r="E10" s="226"/>
      <c r="F10" s="226"/>
      <c r="G10" s="226"/>
      <c r="H10" s="226"/>
      <c r="I10" s="226"/>
      <c r="J10" s="226"/>
      <c r="K10" s="227"/>
      <c r="L10" s="4"/>
    </row>
    <row r="11" spans="2:19" ht="30" customHeight="1">
      <c r="B11" s="3"/>
      <c r="C11" s="243" t="s">
        <v>6</v>
      </c>
      <c r="D11" s="237" t="s">
        <v>7</v>
      </c>
      <c r="E11" s="245" t="s">
        <v>8</v>
      </c>
      <c r="F11" s="245"/>
      <c r="G11" s="243" t="s">
        <v>9</v>
      </c>
      <c r="H11" s="237" t="s">
        <v>10</v>
      </c>
      <c r="I11" s="237" t="s">
        <v>11</v>
      </c>
      <c r="J11" s="239" t="s">
        <v>12</v>
      </c>
      <c r="K11" s="241" t="s">
        <v>13</v>
      </c>
      <c r="L11" s="4"/>
    </row>
    <row r="12" spans="2:19" ht="30" customHeight="1" thickBot="1">
      <c r="B12" s="3"/>
      <c r="C12" s="244"/>
      <c r="D12" s="238"/>
      <c r="E12" s="11" t="s">
        <v>14</v>
      </c>
      <c r="F12" s="11" t="s">
        <v>15</v>
      </c>
      <c r="G12" s="244"/>
      <c r="H12" s="238"/>
      <c r="I12" s="238"/>
      <c r="J12" s="240"/>
      <c r="K12" s="242"/>
      <c r="L12" s="4"/>
    </row>
    <row r="13" spans="2:19" ht="30" customHeight="1">
      <c r="B13" s="3"/>
      <c r="C13" s="184"/>
      <c r="D13" s="181"/>
      <c r="E13" s="181"/>
      <c r="F13" s="181"/>
      <c r="G13" s="193" t="s">
        <v>106</v>
      </c>
      <c r="H13" s="181"/>
      <c r="I13" s="181"/>
      <c r="J13" s="181"/>
      <c r="K13" s="182"/>
      <c r="L13" s="4"/>
    </row>
    <row r="14" spans="2:19" ht="30" customHeight="1">
      <c r="B14" s="3"/>
      <c r="C14" s="32">
        <v>1</v>
      </c>
      <c r="D14" s="16" t="s">
        <v>105</v>
      </c>
      <c r="E14" s="16"/>
      <c r="F14" s="16"/>
      <c r="G14" s="17" t="s">
        <v>104</v>
      </c>
      <c r="H14" s="16" t="s">
        <v>93</v>
      </c>
      <c r="I14" s="191">
        <v>405</v>
      </c>
      <c r="J14" s="19">
        <f>40000*1.3</f>
        <v>52000</v>
      </c>
      <c r="K14" s="19">
        <f>+I14*J14</f>
        <v>21060000</v>
      </c>
      <c r="L14" s="4"/>
      <c r="O14" s="189"/>
      <c r="P14" s="190"/>
      <c r="Q14" s="190"/>
      <c r="R14" s="190"/>
      <c r="S14" s="190"/>
    </row>
    <row r="15" spans="2:19" ht="28.5">
      <c r="B15" s="3"/>
      <c r="C15" s="32">
        <v>2</v>
      </c>
      <c r="D15" s="16" t="s">
        <v>100</v>
      </c>
      <c r="E15" s="16"/>
      <c r="F15" s="16"/>
      <c r="G15" s="17" t="s">
        <v>112</v>
      </c>
      <c r="H15" s="16" t="s">
        <v>93</v>
      </c>
      <c r="I15" s="191">
        <v>70</v>
      </c>
      <c r="J15" s="19">
        <f>8216*1.3</f>
        <v>10680.800000000001</v>
      </c>
      <c r="K15" s="19">
        <f t="shared" ref="K15" si="0">+I15*J15</f>
        <v>747656.00000000012</v>
      </c>
      <c r="L15" s="4"/>
      <c r="O15" s="189"/>
      <c r="P15" s="190"/>
      <c r="Q15" s="190"/>
      <c r="R15" s="190"/>
      <c r="S15" s="190"/>
    </row>
    <row r="16" spans="2:19" ht="30" customHeight="1" thickBot="1">
      <c r="B16" s="3"/>
      <c r="C16" s="21" t="s">
        <v>16</v>
      </c>
      <c r="D16" s="22"/>
      <c r="E16" s="22"/>
      <c r="F16" s="22"/>
      <c r="G16" s="23"/>
      <c r="H16" s="22"/>
      <c r="I16" s="183"/>
      <c r="J16" s="24"/>
      <c r="K16" s="187">
        <f>SUM(K14:K15)</f>
        <v>21807656</v>
      </c>
      <c r="L16" s="4"/>
      <c r="O16" s="190"/>
      <c r="P16" s="190"/>
      <c r="Q16" s="190"/>
      <c r="R16" s="190"/>
      <c r="S16" s="190"/>
    </row>
    <row r="17" spans="2:19" ht="30" customHeight="1" thickBot="1">
      <c r="B17" s="3"/>
      <c r="C17" s="185"/>
      <c r="D17" s="13"/>
      <c r="E17" s="13"/>
      <c r="F17" s="13"/>
      <c r="G17" s="192" t="s">
        <v>107</v>
      </c>
      <c r="H17" s="13"/>
      <c r="I17" s="13"/>
      <c r="J17" s="13"/>
      <c r="K17" s="186"/>
      <c r="L17" s="4"/>
      <c r="O17" s="190"/>
      <c r="P17" s="190"/>
      <c r="Q17" s="190"/>
      <c r="R17" s="190"/>
      <c r="S17" s="190"/>
    </row>
    <row r="18" spans="2:19" ht="28.5">
      <c r="B18" s="3"/>
      <c r="C18" s="15">
        <v>3</v>
      </c>
      <c r="D18" s="16" t="s">
        <v>105</v>
      </c>
      <c r="E18" s="16"/>
      <c r="F18" s="16"/>
      <c r="G18" s="17" t="s">
        <v>104</v>
      </c>
      <c r="H18" s="16" t="s">
        <v>93</v>
      </c>
      <c r="I18" s="191">
        <v>584.20000000000005</v>
      </c>
      <c r="J18" s="19">
        <f>40000*1.3</f>
        <v>52000</v>
      </c>
      <c r="K18" s="27">
        <f>+I18*J18</f>
        <v>30378400.000000004</v>
      </c>
      <c r="L18" s="4"/>
      <c r="O18" s="189"/>
      <c r="P18" s="190"/>
      <c r="Q18" s="190"/>
      <c r="R18" s="190"/>
      <c r="S18" s="190"/>
    </row>
    <row r="19" spans="2:19" ht="28.5">
      <c r="B19" s="3"/>
      <c r="C19" s="15">
        <v>4</v>
      </c>
      <c r="D19" s="16" t="s">
        <v>100</v>
      </c>
      <c r="E19" s="16"/>
      <c r="F19" s="16"/>
      <c r="G19" s="17" t="s">
        <v>112</v>
      </c>
      <c r="H19" s="16" t="s">
        <v>93</v>
      </c>
      <c r="I19" s="191">
        <v>70</v>
      </c>
      <c r="J19" s="19">
        <f>8216*1.3</f>
        <v>10680.800000000001</v>
      </c>
      <c r="K19" s="27">
        <f t="shared" ref="K19:K21" si="1">+I19*J19</f>
        <v>747656.00000000012</v>
      </c>
      <c r="L19" s="4"/>
      <c r="O19" s="189"/>
      <c r="P19" s="190"/>
      <c r="Q19" s="190"/>
      <c r="R19" s="190"/>
      <c r="S19" s="190"/>
    </row>
    <row r="20" spans="2:19" ht="28.5">
      <c r="B20" s="3"/>
      <c r="C20" s="15">
        <v>5</v>
      </c>
      <c r="D20" s="16" t="s">
        <v>144</v>
      </c>
      <c r="E20" s="16"/>
      <c r="F20" s="16"/>
      <c r="G20" s="17" t="s">
        <v>113</v>
      </c>
      <c r="H20" s="16" t="s">
        <v>101</v>
      </c>
      <c r="I20" s="191">
        <v>1</v>
      </c>
      <c r="J20" s="19">
        <f>392873*1.3</f>
        <v>510734.9</v>
      </c>
      <c r="K20" s="27">
        <f t="shared" si="1"/>
        <v>510734.9</v>
      </c>
      <c r="L20" s="4"/>
      <c r="O20" s="189"/>
      <c r="P20" s="190"/>
      <c r="Q20" s="190"/>
      <c r="R20" s="190"/>
      <c r="S20" s="190"/>
    </row>
    <row r="21" spans="2:19" ht="28.5">
      <c r="B21" s="3"/>
      <c r="C21" s="15">
        <v>6</v>
      </c>
      <c r="D21" s="16" t="s">
        <v>100</v>
      </c>
      <c r="E21" s="16"/>
      <c r="F21" s="16"/>
      <c r="G21" s="17" t="s">
        <v>114</v>
      </c>
      <c r="H21" s="16" t="s">
        <v>93</v>
      </c>
      <c r="I21" s="191">
        <v>480</v>
      </c>
      <c r="J21" s="19">
        <f>10663*1.3</f>
        <v>13861.9</v>
      </c>
      <c r="K21" s="27">
        <f t="shared" si="1"/>
        <v>6653712</v>
      </c>
      <c r="L21" s="4"/>
      <c r="O21" s="189"/>
      <c r="P21" s="190"/>
      <c r="Q21" s="190"/>
      <c r="R21" s="190"/>
      <c r="S21" s="190"/>
    </row>
    <row r="22" spans="2:19" ht="30" customHeight="1" thickBot="1">
      <c r="B22" s="3"/>
      <c r="C22" s="21" t="s">
        <v>16</v>
      </c>
      <c r="D22" s="30"/>
      <c r="E22" s="31"/>
      <c r="F22" s="30"/>
      <c r="G22" s="30"/>
      <c r="H22" s="30"/>
      <c r="I22" s="191"/>
      <c r="J22" s="30"/>
      <c r="K22" s="188">
        <f>SUM(K18:K21)</f>
        <v>38290502.900000006</v>
      </c>
      <c r="L22" s="4"/>
      <c r="O22" s="190"/>
      <c r="P22" s="190"/>
      <c r="Q22" s="190"/>
      <c r="R22" s="190"/>
      <c r="S22" s="190"/>
    </row>
    <row r="23" spans="2:19" ht="30" customHeight="1" thickBot="1">
      <c r="B23" s="3"/>
      <c r="C23" s="185"/>
      <c r="D23" s="13"/>
      <c r="E23" s="13"/>
      <c r="F23" s="13"/>
      <c r="G23" s="192" t="s">
        <v>108</v>
      </c>
      <c r="H23" s="192"/>
      <c r="I23" s="192"/>
      <c r="J23" s="192"/>
      <c r="K23" s="194"/>
      <c r="L23" s="195"/>
      <c r="O23" s="190"/>
      <c r="P23" s="190"/>
      <c r="Q23" s="190"/>
      <c r="R23" s="190"/>
      <c r="S23" s="190"/>
    </row>
    <row r="24" spans="2:19" ht="28.5">
      <c r="B24" s="3"/>
      <c r="C24" s="15">
        <v>7</v>
      </c>
      <c r="D24" s="32" t="s">
        <v>100</v>
      </c>
      <c r="E24" s="32"/>
      <c r="F24" s="32"/>
      <c r="G24" s="33" t="s">
        <v>115</v>
      </c>
      <c r="H24" s="32" t="s">
        <v>93</v>
      </c>
      <c r="I24" s="191">
        <v>486</v>
      </c>
      <c r="J24" s="19">
        <f>30654*1.3</f>
        <v>39850.200000000004</v>
      </c>
      <c r="K24" s="27">
        <f>+I24*J24</f>
        <v>19367197.200000003</v>
      </c>
      <c r="L24" s="4"/>
      <c r="O24" s="189"/>
      <c r="P24" s="190"/>
      <c r="Q24" s="190"/>
      <c r="R24" s="190"/>
      <c r="S24" s="190"/>
    </row>
    <row r="25" spans="2:19" ht="28.5">
      <c r="B25" s="3"/>
      <c r="C25" s="15">
        <v>8</v>
      </c>
      <c r="D25" s="32" t="s">
        <v>100</v>
      </c>
      <c r="E25" s="32"/>
      <c r="F25" s="32"/>
      <c r="G25" s="33" t="s">
        <v>112</v>
      </c>
      <c r="H25" s="32" t="s">
        <v>93</v>
      </c>
      <c r="I25" s="191">
        <v>50</v>
      </c>
      <c r="J25" s="19">
        <f>8216*1.3</f>
        <v>10680.800000000001</v>
      </c>
      <c r="K25" s="27">
        <f t="shared" ref="K25" si="2">+I25*J25</f>
        <v>534040</v>
      </c>
      <c r="L25" s="4"/>
      <c r="O25" s="189"/>
      <c r="P25" s="190"/>
      <c r="Q25" s="190"/>
      <c r="R25" s="190"/>
      <c r="S25" s="190"/>
    </row>
    <row r="26" spans="2:19" ht="30" customHeight="1" thickBot="1">
      <c r="B26" s="3"/>
      <c r="C26" s="39" t="s">
        <v>16</v>
      </c>
      <c r="D26" s="40"/>
      <c r="E26" s="40"/>
      <c r="F26" s="40"/>
      <c r="G26" s="41"/>
      <c r="H26" s="40"/>
      <c r="I26" s="191"/>
      <c r="J26" s="42"/>
      <c r="K26" s="43">
        <f>SUM(K24:K25)</f>
        <v>19901237.200000003</v>
      </c>
      <c r="L26" s="4"/>
      <c r="O26" s="190"/>
      <c r="P26" s="190"/>
      <c r="Q26" s="190"/>
      <c r="R26" s="190"/>
      <c r="S26" s="190"/>
    </row>
    <row r="27" spans="2:19" ht="30" customHeight="1" thickBot="1">
      <c r="B27" s="3"/>
      <c r="C27" s="185"/>
      <c r="D27" s="13"/>
      <c r="E27" s="13"/>
      <c r="F27" s="13"/>
      <c r="G27" s="192" t="s">
        <v>109</v>
      </c>
      <c r="H27" s="192"/>
      <c r="I27" s="192"/>
      <c r="J27" s="192"/>
      <c r="K27" s="194"/>
      <c r="L27" s="195"/>
      <c r="O27" s="190"/>
      <c r="P27" s="190"/>
      <c r="Q27" s="190"/>
      <c r="R27" s="190"/>
      <c r="S27" s="190"/>
    </row>
    <row r="28" spans="2:19" ht="42.75">
      <c r="B28" s="3"/>
      <c r="C28" s="15">
        <v>9</v>
      </c>
      <c r="D28" s="32" t="s">
        <v>100</v>
      </c>
      <c r="E28" s="32"/>
      <c r="F28" s="32"/>
      <c r="G28" s="33" t="s">
        <v>116</v>
      </c>
      <c r="H28" s="32" t="s">
        <v>96</v>
      </c>
      <c r="I28" s="191">
        <v>20</v>
      </c>
      <c r="J28" s="19">
        <f>12683*1.3</f>
        <v>16487.900000000001</v>
      </c>
      <c r="K28" s="27">
        <f>+I28*J28</f>
        <v>329758</v>
      </c>
      <c r="L28" s="4"/>
      <c r="O28" s="189"/>
      <c r="P28" s="190"/>
      <c r="Q28" s="190"/>
      <c r="R28" s="190"/>
      <c r="S28" s="190"/>
    </row>
    <row r="29" spans="2:19" ht="30" customHeight="1">
      <c r="B29" s="3"/>
      <c r="C29" s="15">
        <v>10</v>
      </c>
      <c r="D29" s="32" t="s">
        <v>145</v>
      </c>
      <c r="E29" s="32"/>
      <c r="F29" s="32"/>
      <c r="G29" s="33" t="s">
        <v>117</v>
      </c>
      <c r="H29" s="32" t="s">
        <v>98</v>
      </c>
      <c r="I29" s="191">
        <v>12.8</v>
      </c>
      <c r="J29" s="19">
        <f>8657*1.3</f>
        <v>11254.1</v>
      </c>
      <c r="K29" s="27">
        <f t="shared" ref="K29:K34" si="3">+I29*J29</f>
        <v>144052.48000000001</v>
      </c>
      <c r="L29" s="4"/>
      <c r="O29" s="189"/>
      <c r="P29" s="190"/>
      <c r="Q29" s="190"/>
      <c r="R29" s="190"/>
      <c r="S29" s="190"/>
    </row>
    <row r="30" spans="2:19">
      <c r="B30" s="3"/>
      <c r="C30" s="15">
        <v>11</v>
      </c>
      <c r="D30" s="32" t="s">
        <v>146</v>
      </c>
      <c r="E30" s="32"/>
      <c r="F30" s="32"/>
      <c r="G30" s="33" t="s">
        <v>97</v>
      </c>
      <c r="H30" s="32" t="s">
        <v>94</v>
      </c>
      <c r="I30" s="191">
        <v>0.57999999999999996</v>
      </c>
      <c r="J30" s="19">
        <f>892219*1.3</f>
        <v>1159884.7</v>
      </c>
      <c r="K30" s="27">
        <f t="shared" si="3"/>
        <v>672733.12599999993</v>
      </c>
      <c r="L30" s="4"/>
      <c r="O30" s="189"/>
      <c r="P30" s="190"/>
      <c r="Q30" s="190"/>
      <c r="R30" s="190"/>
      <c r="S30" s="190"/>
    </row>
    <row r="31" spans="2:19">
      <c r="B31" s="3"/>
      <c r="C31" s="15">
        <v>12</v>
      </c>
      <c r="D31" s="32" t="s">
        <v>147</v>
      </c>
      <c r="E31" s="32"/>
      <c r="F31" s="32"/>
      <c r="G31" s="33" t="s">
        <v>103</v>
      </c>
      <c r="H31" s="32" t="s">
        <v>94</v>
      </c>
      <c r="I31" s="191">
        <v>0.04</v>
      </c>
      <c r="J31" s="19">
        <f>453062*1.3</f>
        <v>588980.6</v>
      </c>
      <c r="K31" s="27">
        <f t="shared" si="3"/>
        <v>23559.223999999998</v>
      </c>
      <c r="L31" s="4"/>
      <c r="O31" s="189"/>
      <c r="P31" s="190"/>
      <c r="Q31" s="190"/>
      <c r="R31" s="190"/>
      <c r="S31" s="190"/>
    </row>
    <row r="32" spans="2:19" ht="28.5">
      <c r="B32" s="3"/>
      <c r="C32" s="15">
        <v>13</v>
      </c>
      <c r="D32" s="32" t="s">
        <v>148</v>
      </c>
      <c r="E32" s="32"/>
      <c r="F32" s="32"/>
      <c r="G32" s="33" t="s">
        <v>102</v>
      </c>
      <c r="H32" s="32" t="s">
        <v>94</v>
      </c>
      <c r="I32" s="191">
        <v>7.0000000000000007E-2</v>
      </c>
      <c r="J32" s="19">
        <f>81447*1.3</f>
        <v>105881.1</v>
      </c>
      <c r="K32" s="27">
        <f t="shared" si="3"/>
        <v>7411.6770000000015</v>
      </c>
      <c r="L32" s="4"/>
      <c r="O32" s="189"/>
      <c r="P32" s="190"/>
      <c r="Q32" s="190"/>
      <c r="R32" s="190"/>
      <c r="S32" s="190"/>
    </row>
    <row r="33" spans="2:19" ht="28.5">
      <c r="B33" s="3"/>
      <c r="C33" s="15">
        <v>14</v>
      </c>
      <c r="D33" s="32" t="s">
        <v>149</v>
      </c>
      <c r="E33" s="32"/>
      <c r="F33" s="32"/>
      <c r="G33" s="33" t="s">
        <v>95</v>
      </c>
      <c r="H33" s="32" t="s">
        <v>94</v>
      </c>
      <c r="I33" s="191">
        <v>0.61</v>
      </c>
      <c r="J33" s="19">
        <f>63372*1.3</f>
        <v>82383.600000000006</v>
      </c>
      <c r="K33" s="27">
        <f t="shared" si="3"/>
        <v>50253.995999999999</v>
      </c>
      <c r="L33" s="4"/>
      <c r="O33" s="189"/>
      <c r="P33" s="190"/>
      <c r="Q33" s="190"/>
      <c r="R33" s="190"/>
      <c r="S33" s="190"/>
    </row>
    <row r="34" spans="2:19">
      <c r="B34" s="3"/>
      <c r="C34" s="15">
        <v>15</v>
      </c>
      <c r="D34" s="32" t="s">
        <v>100</v>
      </c>
      <c r="E34" s="32"/>
      <c r="F34" s="32"/>
      <c r="G34" s="33" t="s">
        <v>118</v>
      </c>
      <c r="H34" s="32" t="s">
        <v>96</v>
      </c>
      <c r="I34" s="191">
        <v>4.8</v>
      </c>
      <c r="J34" s="19">
        <f>16937*1.3</f>
        <v>22018.100000000002</v>
      </c>
      <c r="K34" s="27">
        <f t="shared" si="3"/>
        <v>105686.88</v>
      </c>
      <c r="L34" s="4"/>
      <c r="O34" s="189"/>
      <c r="P34" s="190"/>
      <c r="Q34" s="190"/>
      <c r="R34" s="190"/>
      <c r="S34" s="190"/>
    </row>
    <row r="35" spans="2:19" ht="30" customHeight="1" thickBot="1">
      <c r="B35" s="3"/>
      <c r="C35" s="21" t="s">
        <v>16</v>
      </c>
      <c r="D35" s="45"/>
      <c r="E35" s="45"/>
      <c r="F35" s="45"/>
      <c r="G35" s="46"/>
      <c r="H35" s="47"/>
      <c r="I35" s="191"/>
      <c r="J35" s="24"/>
      <c r="K35" s="25">
        <f>SUM(K28:K34)</f>
        <v>1333455.3829999999</v>
      </c>
      <c r="L35" s="4"/>
      <c r="O35" s="190"/>
      <c r="P35" s="190"/>
      <c r="Q35" s="190"/>
      <c r="R35" s="190"/>
      <c r="S35" s="190"/>
    </row>
    <row r="36" spans="2:19" ht="30" customHeight="1" thickBot="1">
      <c r="B36" s="3"/>
      <c r="C36" s="184"/>
      <c r="D36" s="181"/>
      <c r="E36" s="181"/>
      <c r="F36" s="181"/>
      <c r="G36" s="193" t="s">
        <v>110</v>
      </c>
      <c r="H36" s="193"/>
      <c r="I36" s="193"/>
      <c r="J36" s="193"/>
      <c r="K36" s="387"/>
      <c r="L36" s="4"/>
      <c r="O36" s="190"/>
      <c r="P36" s="190"/>
      <c r="Q36" s="190"/>
      <c r="R36" s="190"/>
      <c r="S36" s="190"/>
    </row>
    <row r="37" spans="2:19">
      <c r="B37" s="3"/>
      <c r="C37" s="392">
        <v>16</v>
      </c>
      <c r="D37" s="196" t="s">
        <v>150</v>
      </c>
      <c r="E37" s="196"/>
      <c r="F37" s="196"/>
      <c r="G37" s="386" t="s">
        <v>119</v>
      </c>
      <c r="H37" s="196" t="s">
        <v>101</v>
      </c>
      <c r="I37" s="197">
        <v>1</v>
      </c>
      <c r="J37" s="198">
        <f>2287353*1.3</f>
        <v>2973558.9</v>
      </c>
      <c r="K37" s="199">
        <f>+I37*J37</f>
        <v>2973558.9</v>
      </c>
      <c r="L37" s="4"/>
      <c r="O37" s="190"/>
      <c r="P37" s="190"/>
      <c r="Q37" s="190"/>
      <c r="R37" s="190"/>
      <c r="S37" s="190"/>
    </row>
    <row r="38" spans="2:19" ht="57">
      <c r="B38" s="3"/>
      <c r="C38" s="44">
        <v>17</v>
      </c>
      <c r="D38" s="32" t="s">
        <v>100</v>
      </c>
      <c r="E38" s="32"/>
      <c r="F38" s="32"/>
      <c r="G38" s="33" t="s">
        <v>120</v>
      </c>
      <c r="H38" s="32" t="s">
        <v>93</v>
      </c>
      <c r="I38" s="191">
        <v>151</v>
      </c>
      <c r="J38" s="19">
        <f>27885*1.3</f>
        <v>36250.5</v>
      </c>
      <c r="K38" s="27">
        <f t="shared" ref="K38:K68" si="4">+I38*J38</f>
        <v>5473825.5</v>
      </c>
      <c r="L38" s="4"/>
    </row>
    <row r="39" spans="2:19" ht="57">
      <c r="B39" s="3"/>
      <c r="C39" s="44">
        <v>18</v>
      </c>
      <c r="D39" s="32" t="s">
        <v>100</v>
      </c>
      <c r="E39" s="32"/>
      <c r="F39" s="32"/>
      <c r="G39" s="33" t="s">
        <v>121</v>
      </c>
      <c r="H39" s="32" t="s">
        <v>96</v>
      </c>
      <c r="I39" s="191">
        <v>117</v>
      </c>
      <c r="J39" s="19">
        <f>12683*1.3</f>
        <v>16487.900000000001</v>
      </c>
      <c r="K39" s="27">
        <f t="shared" si="4"/>
        <v>1929084.3000000003</v>
      </c>
      <c r="L39" s="4"/>
    </row>
    <row r="40" spans="2:19">
      <c r="B40" s="3"/>
      <c r="C40" s="44">
        <v>19</v>
      </c>
      <c r="D40" s="32" t="s">
        <v>151</v>
      </c>
      <c r="E40" s="32"/>
      <c r="F40" s="32"/>
      <c r="G40" s="33" t="s">
        <v>122</v>
      </c>
      <c r="H40" s="32" t="s">
        <v>93</v>
      </c>
      <c r="I40" s="191">
        <v>1.35</v>
      </c>
      <c r="J40" s="19">
        <f>26178*1.3</f>
        <v>34031.4</v>
      </c>
      <c r="K40" s="27">
        <f t="shared" si="4"/>
        <v>45942.390000000007</v>
      </c>
      <c r="L40" s="4"/>
    </row>
    <row r="41" spans="2:19" ht="28.5">
      <c r="B41" s="3"/>
      <c r="C41" s="44">
        <v>20</v>
      </c>
      <c r="D41" s="32" t="s">
        <v>100</v>
      </c>
      <c r="E41" s="32"/>
      <c r="F41" s="32"/>
      <c r="G41" s="33" t="s">
        <v>123</v>
      </c>
      <c r="H41" s="32" t="s">
        <v>96</v>
      </c>
      <c r="I41" s="191">
        <v>264</v>
      </c>
      <c r="J41" s="19">
        <f>1416*1.3</f>
        <v>1840.8</v>
      </c>
      <c r="K41" s="27">
        <f t="shared" si="4"/>
        <v>485971.20000000001</v>
      </c>
      <c r="L41" s="4"/>
    </row>
    <row r="42" spans="2:19" ht="42.75">
      <c r="B42" s="3"/>
      <c r="C42" s="44">
        <v>21</v>
      </c>
      <c r="D42" s="32" t="s">
        <v>100</v>
      </c>
      <c r="E42" s="32"/>
      <c r="F42" s="32"/>
      <c r="G42" s="33" t="s">
        <v>124</v>
      </c>
      <c r="H42" s="32" t="s">
        <v>93</v>
      </c>
      <c r="I42" s="191">
        <v>91.68</v>
      </c>
      <c r="J42" s="19">
        <f>52286*1.3</f>
        <v>67971.8</v>
      </c>
      <c r="K42" s="27">
        <f t="shared" si="4"/>
        <v>6231654.6240000008</v>
      </c>
      <c r="L42" s="4"/>
    </row>
    <row r="43" spans="2:19" ht="28.5">
      <c r="B43" s="3"/>
      <c r="C43" s="44">
        <v>22</v>
      </c>
      <c r="D43" s="32" t="s">
        <v>100</v>
      </c>
      <c r="E43" s="32"/>
      <c r="F43" s="32"/>
      <c r="G43" s="33" t="s">
        <v>125</v>
      </c>
      <c r="H43" s="32" t="s">
        <v>93</v>
      </c>
      <c r="I43" s="191">
        <v>14.38</v>
      </c>
      <c r="J43" s="19">
        <f>115800*1.3</f>
        <v>150540</v>
      </c>
      <c r="K43" s="27">
        <f t="shared" si="4"/>
        <v>2164765.2000000002</v>
      </c>
      <c r="L43" s="4"/>
    </row>
    <row r="44" spans="2:19" ht="28.5">
      <c r="B44" s="3"/>
      <c r="C44" s="44">
        <v>23</v>
      </c>
      <c r="D44" s="32" t="s">
        <v>100</v>
      </c>
      <c r="E44" s="32"/>
      <c r="F44" s="32"/>
      <c r="G44" s="33" t="s">
        <v>126</v>
      </c>
      <c r="H44" s="32" t="s">
        <v>101</v>
      </c>
      <c r="I44" s="191">
        <v>6</v>
      </c>
      <c r="J44" s="19">
        <f>207579*1.3</f>
        <v>269852.7</v>
      </c>
      <c r="K44" s="27">
        <f t="shared" si="4"/>
        <v>1619116.2000000002</v>
      </c>
      <c r="L44" s="4"/>
    </row>
    <row r="45" spans="2:19" ht="28.5">
      <c r="B45" s="3"/>
      <c r="C45" s="44">
        <v>24</v>
      </c>
      <c r="D45" s="32" t="s">
        <v>100</v>
      </c>
      <c r="E45" s="32"/>
      <c r="F45" s="32"/>
      <c r="G45" s="33" t="s">
        <v>127</v>
      </c>
      <c r="H45" s="32" t="s">
        <v>93</v>
      </c>
      <c r="I45" s="191">
        <v>165</v>
      </c>
      <c r="J45" s="19">
        <f>6263*1.3</f>
        <v>8141.9000000000005</v>
      </c>
      <c r="K45" s="27">
        <f t="shared" si="4"/>
        <v>1343413.5</v>
      </c>
      <c r="L45" s="4"/>
    </row>
    <row r="46" spans="2:19" ht="28.5">
      <c r="B46" s="3"/>
      <c r="C46" s="44">
        <v>25</v>
      </c>
      <c r="D46" s="32" t="s">
        <v>100</v>
      </c>
      <c r="E46" s="32"/>
      <c r="F46" s="32"/>
      <c r="G46" s="33" t="s">
        <v>114</v>
      </c>
      <c r="H46" s="32" t="s">
        <v>93</v>
      </c>
      <c r="I46" s="191">
        <v>55</v>
      </c>
      <c r="J46" s="19">
        <f>10663*1.3</f>
        <v>13861.9</v>
      </c>
      <c r="K46" s="27">
        <f t="shared" si="4"/>
        <v>762404.5</v>
      </c>
      <c r="L46" s="4"/>
    </row>
    <row r="47" spans="2:19" ht="28.5">
      <c r="B47" s="3"/>
      <c r="C47" s="44">
        <v>26</v>
      </c>
      <c r="D47" s="32" t="s">
        <v>100</v>
      </c>
      <c r="E47" s="32"/>
      <c r="F47" s="32"/>
      <c r="G47" s="33" t="s">
        <v>128</v>
      </c>
      <c r="H47" s="32" t="s">
        <v>93</v>
      </c>
      <c r="I47" s="191">
        <v>6.25</v>
      </c>
      <c r="J47" s="19">
        <f>242319*1.3</f>
        <v>315014.7</v>
      </c>
      <c r="K47" s="27">
        <f t="shared" si="4"/>
        <v>1968841.875</v>
      </c>
      <c r="L47" s="4"/>
    </row>
    <row r="48" spans="2:19">
      <c r="B48" s="3"/>
      <c r="C48" s="44">
        <v>27</v>
      </c>
      <c r="D48" s="32" t="s">
        <v>152</v>
      </c>
      <c r="E48" s="32"/>
      <c r="F48" s="32"/>
      <c r="G48" s="33" t="s">
        <v>129</v>
      </c>
      <c r="H48" s="32" t="s">
        <v>93</v>
      </c>
      <c r="I48" s="191">
        <v>6.73</v>
      </c>
      <c r="J48" s="19">
        <f>81127*1.3</f>
        <v>105465.1</v>
      </c>
      <c r="K48" s="27">
        <f t="shared" si="4"/>
        <v>709780.12300000014</v>
      </c>
      <c r="L48" s="4"/>
    </row>
    <row r="49" spans="2:12" ht="28.5">
      <c r="B49" s="3"/>
      <c r="C49" s="44">
        <v>28</v>
      </c>
      <c r="D49" s="32" t="s">
        <v>100</v>
      </c>
      <c r="E49" s="32"/>
      <c r="F49" s="32"/>
      <c r="G49" s="33" t="s">
        <v>112</v>
      </c>
      <c r="H49" s="32" t="s">
        <v>96</v>
      </c>
      <c r="I49" s="191">
        <v>70</v>
      </c>
      <c r="J49" s="19">
        <f>8216*1.3</f>
        <v>10680.800000000001</v>
      </c>
      <c r="K49" s="27">
        <f t="shared" si="4"/>
        <v>747656.00000000012</v>
      </c>
      <c r="L49" s="4"/>
    </row>
    <row r="50" spans="2:12" ht="42.75">
      <c r="B50" s="3"/>
      <c r="C50" s="44">
        <v>29</v>
      </c>
      <c r="D50" s="32" t="s">
        <v>100</v>
      </c>
      <c r="E50" s="32"/>
      <c r="F50" s="32"/>
      <c r="G50" s="33" t="s">
        <v>130</v>
      </c>
      <c r="H50" s="32" t="s">
        <v>101</v>
      </c>
      <c r="I50" s="191">
        <v>2</v>
      </c>
      <c r="J50" s="19">
        <f>1277728*1.3</f>
        <v>1661046.4000000001</v>
      </c>
      <c r="K50" s="27">
        <f t="shared" si="4"/>
        <v>3322092.8000000003</v>
      </c>
      <c r="L50" s="4"/>
    </row>
    <row r="51" spans="2:12" ht="28.5">
      <c r="B51" s="3"/>
      <c r="C51" s="44">
        <v>30</v>
      </c>
      <c r="D51" s="32" t="s">
        <v>105</v>
      </c>
      <c r="E51" s="32"/>
      <c r="F51" s="32"/>
      <c r="G51" s="33" t="s">
        <v>104</v>
      </c>
      <c r="H51" s="32" t="s">
        <v>93</v>
      </c>
      <c r="I51" s="191">
        <v>286</v>
      </c>
      <c r="J51" s="19">
        <f>40000*1.3</f>
        <v>52000</v>
      </c>
      <c r="K51" s="27">
        <f t="shared" si="4"/>
        <v>14872000</v>
      </c>
      <c r="L51" s="4"/>
    </row>
    <row r="52" spans="2:12" ht="42.75">
      <c r="B52" s="3"/>
      <c r="C52" s="44">
        <v>31</v>
      </c>
      <c r="D52" s="32" t="s">
        <v>99</v>
      </c>
      <c r="E52" s="32"/>
      <c r="F52" s="32"/>
      <c r="G52" s="33" t="s">
        <v>131</v>
      </c>
      <c r="H52" s="32" t="s">
        <v>101</v>
      </c>
      <c r="I52" s="191">
        <v>6</v>
      </c>
      <c r="J52" s="19">
        <f>121653*1.3</f>
        <v>158148.9</v>
      </c>
      <c r="K52" s="27">
        <f t="shared" si="4"/>
        <v>948893.39999999991</v>
      </c>
      <c r="L52" s="4"/>
    </row>
    <row r="53" spans="2:12">
      <c r="B53" s="3"/>
      <c r="C53" s="44">
        <v>32</v>
      </c>
      <c r="D53" s="32" t="s">
        <v>100</v>
      </c>
      <c r="E53" s="32"/>
      <c r="F53" s="32"/>
      <c r="G53" s="33" t="s">
        <v>132</v>
      </c>
      <c r="H53" s="32" t="s">
        <v>157</v>
      </c>
      <c r="I53" s="191">
        <v>6</v>
      </c>
      <c r="J53" s="19">
        <f>100852*1.3</f>
        <v>131107.6</v>
      </c>
      <c r="K53" s="27">
        <f t="shared" si="4"/>
        <v>786645.60000000009</v>
      </c>
      <c r="L53" s="4"/>
    </row>
    <row r="54" spans="2:12">
      <c r="B54" s="3"/>
      <c r="C54" s="44">
        <v>33</v>
      </c>
      <c r="D54" s="32" t="s">
        <v>153</v>
      </c>
      <c r="E54" s="32"/>
      <c r="F54" s="32"/>
      <c r="G54" s="33" t="s">
        <v>133</v>
      </c>
      <c r="H54" s="32" t="s">
        <v>96</v>
      </c>
      <c r="I54" s="191">
        <v>77</v>
      </c>
      <c r="J54" s="19">
        <f>4027*1.3</f>
        <v>5235.1000000000004</v>
      </c>
      <c r="K54" s="27">
        <f t="shared" si="4"/>
        <v>403102.7</v>
      </c>
      <c r="L54" s="4"/>
    </row>
    <row r="55" spans="2:12">
      <c r="B55" s="3"/>
      <c r="C55" s="44">
        <v>34</v>
      </c>
      <c r="D55" s="32" t="s">
        <v>154</v>
      </c>
      <c r="E55" s="32"/>
      <c r="F55" s="32"/>
      <c r="G55" s="33" t="s">
        <v>134</v>
      </c>
      <c r="H55" s="32" t="s">
        <v>96</v>
      </c>
      <c r="I55" s="191">
        <v>30</v>
      </c>
      <c r="J55" s="19">
        <f>13819*1.3</f>
        <v>17964.7</v>
      </c>
      <c r="K55" s="27">
        <f t="shared" si="4"/>
        <v>538941</v>
      </c>
      <c r="L55" s="4"/>
    </row>
    <row r="56" spans="2:12" ht="28.5">
      <c r="B56" s="3"/>
      <c r="C56" s="44">
        <v>35</v>
      </c>
      <c r="D56" s="32" t="s">
        <v>100</v>
      </c>
      <c r="E56" s="32"/>
      <c r="F56" s="32"/>
      <c r="G56" s="33" t="s">
        <v>135</v>
      </c>
      <c r="H56" s="32" t="s">
        <v>96</v>
      </c>
      <c r="I56" s="191">
        <v>321</v>
      </c>
      <c r="J56" s="19">
        <f>6070*1.3</f>
        <v>7891</v>
      </c>
      <c r="K56" s="27">
        <f t="shared" si="4"/>
        <v>2533011</v>
      </c>
      <c r="L56" s="4"/>
    </row>
    <row r="57" spans="2:12" ht="28.5">
      <c r="B57" s="3"/>
      <c r="C57" s="44">
        <v>36</v>
      </c>
      <c r="D57" s="32" t="s">
        <v>100</v>
      </c>
      <c r="E57" s="32"/>
      <c r="F57" s="32"/>
      <c r="G57" s="33" t="s">
        <v>136</v>
      </c>
      <c r="H57" s="32" t="s">
        <v>157</v>
      </c>
      <c r="I57" s="191">
        <v>1</v>
      </c>
      <c r="J57" s="19">
        <f>201995*1.3</f>
        <v>262593.5</v>
      </c>
      <c r="K57" s="27">
        <f t="shared" si="4"/>
        <v>262593.5</v>
      </c>
      <c r="L57" s="4"/>
    </row>
    <row r="58" spans="2:12" ht="28.5">
      <c r="B58" s="3"/>
      <c r="C58" s="44">
        <v>37</v>
      </c>
      <c r="D58" s="32" t="s">
        <v>100</v>
      </c>
      <c r="E58" s="32"/>
      <c r="F58" s="32"/>
      <c r="G58" s="33" t="s">
        <v>137</v>
      </c>
      <c r="H58" s="32" t="s">
        <v>101</v>
      </c>
      <c r="I58" s="191">
        <v>1</v>
      </c>
      <c r="J58" s="19">
        <f>1416*1.3</f>
        <v>1840.8</v>
      </c>
      <c r="K58" s="27">
        <f t="shared" si="4"/>
        <v>1840.8</v>
      </c>
      <c r="L58" s="4"/>
    </row>
    <row r="59" spans="2:12">
      <c r="B59" s="3"/>
      <c r="C59" s="44">
        <v>38</v>
      </c>
      <c r="D59" s="32" t="s">
        <v>155</v>
      </c>
      <c r="E59" s="32"/>
      <c r="F59" s="32"/>
      <c r="G59" s="33" t="s">
        <v>138</v>
      </c>
      <c r="H59" s="32" t="s">
        <v>96</v>
      </c>
      <c r="I59" s="191">
        <v>15</v>
      </c>
      <c r="J59" s="19">
        <f>10872*1.3</f>
        <v>14133.6</v>
      </c>
      <c r="K59" s="27">
        <f t="shared" si="4"/>
        <v>212004</v>
      </c>
      <c r="L59" s="4"/>
    </row>
    <row r="60" spans="2:12">
      <c r="B60" s="3"/>
      <c r="C60" s="44">
        <v>39</v>
      </c>
      <c r="D60" s="32" t="s">
        <v>145</v>
      </c>
      <c r="E60" s="32"/>
      <c r="F60" s="32"/>
      <c r="G60" s="33" t="s">
        <v>117</v>
      </c>
      <c r="H60" s="32" t="s">
        <v>98</v>
      </c>
      <c r="I60" s="191">
        <v>38.400000000000006</v>
      </c>
      <c r="J60" s="19">
        <f>8657*1.3</f>
        <v>11254.1</v>
      </c>
      <c r="K60" s="27">
        <f t="shared" si="4"/>
        <v>432157.44000000006</v>
      </c>
      <c r="L60" s="4"/>
    </row>
    <row r="61" spans="2:12">
      <c r="B61" s="3"/>
      <c r="C61" s="44">
        <v>40</v>
      </c>
      <c r="D61" s="32" t="s">
        <v>146</v>
      </c>
      <c r="E61" s="32"/>
      <c r="F61" s="32"/>
      <c r="G61" s="33" t="s">
        <v>97</v>
      </c>
      <c r="H61" s="32" t="s">
        <v>94</v>
      </c>
      <c r="I61" s="191">
        <v>2.04</v>
      </c>
      <c r="J61" s="19">
        <f>892219*1.3</f>
        <v>1159884.7</v>
      </c>
      <c r="K61" s="27">
        <f t="shared" si="4"/>
        <v>2366164.7880000002</v>
      </c>
      <c r="L61" s="4"/>
    </row>
    <row r="62" spans="2:12">
      <c r="B62" s="3"/>
      <c r="C62" s="44">
        <v>41</v>
      </c>
      <c r="D62" s="32" t="s">
        <v>147</v>
      </c>
      <c r="E62" s="32"/>
      <c r="F62" s="32"/>
      <c r="G62" s="33" t="s">
        <v>103</v>
      </c>
      <c r="H62" s="32" t="s">
        <v>94</v>
      </c>
      <c r="I62" s="191">
        <v>0.11</v>
      </c>
      <c r="J62" s="19">
        <f>453062*1.3</f>
        <v>588980.6</v>
      </c>
      <c r="K62" s="27">
        <f t="shared" si="4"/>
        <v>64787.865999999995</v>
      </c>
      <c r="L62" s="4"/>
    </row>
    <row r="63" spans="2:12" ht="28.5">
      <c r="B63" s="3"/>
      <c r="C63" s="44">
        <v>42</v>
      </c>
      <c r="D63" s="32" t="s">
        <v>156</v>
      </c>
      <c r="E63" s="32"/>
      <c r="F63" s="32"/>
      <c r="G63" s="33" t="s">
        <v>102</v>
      </c>
      <c r="H63" s="32" t="s">
        <v>94</v>
      </c>
      <c r="I63" s="191">
        <v>1.52</v>
      </c>
      <c r="J63" s="19">
        <f>81447*1.3</f>
        <v>105881.1</v>
      </c>
      <c r="K63" s="27">
        <f t="shared" si="4"/>
        <v>160939.272</v>
      </c>
      <c r="L63" s="4"/>
    </row>
    <row r="64" spans="2:12" ht="28.5">
      <c r="B64" s="3"/>
      <c r="C64" s="44">
        <v>43</v>
      </c>
      <c r="D64" s="32" t="s">
        <v>149</v>
      </c>
      <c r="E64" s="32"/>
      <c r="F64" s="32"/>
      <c r="G64" s="33" t="s">
        <v>95</v>
      </c>
      <c r="H64" s="32" t="s">
        <v>94</v>
      </c>
      <c r="I64" s="191">
        <v>5.58</v>
      </c>
      <c r="J64" s="19">
        <f>63372*1.3</f>
        <v>82383.600000000006</v>
      </c>
      <c r="K64" s="27">
        <f t="shared" si="4"/>
        <v>459700.48800000001</v>
      </c>
      <c r="L64" s="4"/>
    </row>
    <row r="65" spans="2:13">
      <c r="B65" s="3"/>
      <c r="C65" s="44">
        <v>44</v>
      </c>
      <c r="D65" s="32" t="s">
        <v>100</v>
      </c>
      <c r="E65" s="32"/>
      <c r="F65" s="32"/>
      <c r="G65" s="33" t="s">
        <v>118</v>
      </c>
      <c r="H65" s="32" t="s">
        <v>96</v>
      </c>
      <c r="I65" s="191">
        <v>22.4</v>
      </c>
      <c r="J65" s="19">
        <f>16937*1.3</f>
        <v>22018.100000000002</v>
      </c>
      <c r="K65" s="27">
        <f t="shared" si="4"/>
        <v>493205.44</v>
      </c>
      <c r="L65" s="4"/>
    </row>
    <row r="66" spans="2:13">
      <c r="B66" s="3"/>
      <c r="C66" s="44">
        <v>45</v>
      </c>
      <c r="D66" s="32" t="s">
        <v>100</v>
      </c>
      <c r="E66" s="32"/>
      <c r="F66" s="32"/>
      <c r="G66" s="33" t="s">
        <v>139</v>
      </c>
      <c r="H66" s="32" t="s">
        <v>101</v>
      </c>
      <c r="I66" s="191">
        <v>1</v>
      </c>
      <c r="J66" s="19">
        <f>59934*1.3</f>
        <v>77914.2</v>
      </c>
      <c r="K66" s="27">
        <f t="shared" si="4"/>
        <v>77914.2</v>
      </c>
      <c r="L66" s="4"/>
    </row>
    <row r="67" spans="2:13" ht="42.75">
      <c r="B67" s="3"/>
      <c r="C67" s="44">
        <v>46</v>
      </c>
      <c r="D67" s="32" t="s">
        <v>100</v>
      </c>
      <c r="E67" s="32"/>
      <c r="F67" s="32"/>
      <c r="G67" s="33" t="s">
        <v>140</v>
      </c>
      <c r="H67" s="32" t="s">
        <v>93</v>
      </c>
      <c r="I67" s="191">
        <v>88</v>
      </c>
      <c r="J67" s="19">
        <f>3196*1.3</f>
        <v>4154.8</v>
      </c>
      <c r="K67" s="27">
        <f t="shared" si="4"/>
        <v>365622.4</v>
      </c>
      <c r="L67" s="4"/>
    </row>
    <row r="68" spans="2:13">
      <c r="B68" s="3"/>
      <c r="C68" s="44">
        <v>47</v>
      </c>
      <c r="D68" s="32" t="s">
        <v>100</v>
      </c>
      <c r="E68" s="32"/>
      <c r="F68" s="32"/>
      <c r="G68" s="33" t="s">
        <v>141</v>
      </c>
      <c r="H68" s="32" t="s">
        <v>101</v>
      </c>
      <c r="I68" s="191">
        <v>1</v>
      </c>
      <c r="J68" s="19">
        <f>39956*1.3</f>
        <v>51942.8</v>
      </c>
      <c r="K68" s="27">
        <f t="shared" si="4"/>
        <v>51942.8</v>
      </c>
      <c r="L68" s="4"/>
    </row>
    <row r="69" spans="2:13" ht="15" thickBot="1">
      <c r="B69" s="3"/>
      <c r="C69" s="393" t="s">
        <v>16</v>
      </c>
      <c r="D69" s="394"/>
      <c r="E69" s="394"/>
      <c r="F69" s="394"/>
      <c r="G69" s="395"/>
      <c r="H69" s="396"/>
      <c r="I69" s="200"/>
      <c r="J69" s="397"/>
      <c r="K69" s="398">
        <f>SUM(K37:K68)</f>
        <v>54809573.805999994</v>
      </c>
      <c r="L69" s="4"/>
    </row>
    <row r="70" spans="2:13" ht="15" thickBot="1">
      <c r="B70" s="3"/>
      <c r="C70" s="388"/>
      <c r="D70" s="389"/>
      <c r="E70" s="389"/>
      <c r="F70" s="389"/>
      <c r="G70" s="390" t="s">
        <v>111</v>
      </c>
      <c r="H70" s="390"/>
      <c r="I70" s="390"/>
      <c r="J70" s="390"/>
      <c r="K70" s="391"/>
      <c r="L70" s="4"/>
    </row>
    <row r="71" spans="2:13" ht="28.5">
      <c r="B71" s="3"/>
      <c r="C71" s="15">
        <v>48</v>
      </c>
      <c r="D71" s="32" t="s">
        <v>100</v>
      </c>
      <c r="E71" s="32"/>
      <c r="F71" s="32"/>
      <c r="G71" s="33" t="s">
        <v>142</v>
      </c>
      <c r="H71" s="32" t="s">
        <v>93</v>
      </c>
      <c r="I71" s="191">
        <v>32</v>
      </c>
      <c r="J71" s="19">
        <f>284955*1.3</f>
        <v>370441.5</v>
      </c>
      <c r="K71" s="27">
        <f>+I71*J71</f>
        <v>11854128</v>
      </c>
      <c r="L71" s="4"/>
    </row>
    <row r="72" spans="2:13" ht="28.5">
      <c r="B72" s="3"/>
      <c r="C72" s="15">
        <v>49</v>
      </c>
      <c r="D72" s="32" t="s">
        <v>100</v>
      </c>
      <c r="E72" s="32"/>
      <c r="F72" s="32"/>
      <c r="G72" s="33" t="s">
        <v>143</v>
      </c>
      <c r="H72" s="32" t="s">
        <v>93</v>
      </c>
      <c r="I72" s="191">
        <v>239.08049199999999</v>
      </c>
      <c r="J72" s="19">
        <f>6446*1.3</f>
        <v>8379.8000000000011</v>
      </c>
      <c r="K72" s="27">
        <f t="shared" ref="K72" si="5">+I72*J72</f>
        <v>2003446.7068616003</v>
      </c>
      <c r="L72" s="4"/>
    </row>
    <row r="73" spans="2:13" ht="15" thickBot="1">
      <c r="B73" s="3"/>
      <c r="C73" s="21" t="s">
        <v>16</v>
      </c>
      <c r="D73" s="45"/>
      <c r="E73" s="45"/>
      <c r="F73" s="45"/>
      <c r="G73" s="48"/>
      <c r="H73" s="47"/>
      <c r="I73" s="18"/>
      <c r="J73" s="24"/>
      <c r="K73" s="25">
        <f>SUM(K71:K72)</f>
        <v>13857574.7068616</v>
      </c>
      <c r="L73" s="52"/>
      <c r="M73" s="49"/>
    </row>
    <row r="74" spans="2:13" ht="15" thickBot="1">
      <c r="B74" s="3"/>
      <c r="C74" s="228" t="s">
        <v>17</v>
      </c>
      <c r="D74" s="229"/>
      <c r="E74" s="229"/>
      <c r="F74" s="229"/>
      <c r="G74" s="229"/>
      <c r="H74" s="229"/>
      <c r="I74" s="229"/>
      <c r="J74" s="230"/>
      <c r="K74" s="51">
        <f>+K16+K22+K26+K35+K73+K69</f>
        <v>149999999.99586159</v>
      </c>
      <c r="L74" s="52"/>
      <c r="M74" s="49"/>
    </row>
    <row r="75" spans="2:13" ht="15" thickBot="1">
      <c r="B75" s="3"/>
      <c r="C75" s="53"/>
      <c r="D75" s="53"/>
      <c r="E75" s="53"/>
      <c r="F75" s="53"/>
      <c r="G75" s="53"/>
      <c r="H75" s="53"/>
      <c r="I75" s="53"/>
      <c r="J75" s="53"/>
      <c r="K75" s="54"/>
      <c r="L75" s="52"/>
      <c r="M75" s="49"/>
    </row>
    <row r="76" spans="2:13">
      <c r="B76" s="3"/>
      <c r="C76" s="55"/>
      <c r="D76" s="56"/>
      <c r="E76" s="55"/>
      <c r="F76" s="55"/>
      <c r="G76" s="234"/>
      <c r="H76" s="235"/>
      <c r="I76" s="236"/>
      <c r="J76" s="57"/>
      <c r="K76" s="58"/>
      <c r="L76" s="52"/>
      <c r="M76" s="49"/>
    </row>
    <row r="77" spans="2:13" ht="15" thickBot="1">
      <c r="B77" s="3"/>
      <c r="C77" s="55"/>
      <c r="D77" s="56"/>
      <c r="E77" s="55"/>
      <c r="F77" s="72"/>
      <c r="G77" s="70"/>
      <c r="H77" s="65"/>
      <c r="I77" s="66"/>
      <c r="J77" s="71"/>
      <c r="K77" s="69"/>
      <c r="L77" s="52"/>
      <c r="M77" s="49"/>
    </row>
    <row r="78" spans="2:13" ht="15" thickBot="1">
      <c r="B78" s="3"/>
      <c r="C78" s="55"/>
      <c r="D78" s="56"/>
      <c r="E78" s="55"/>
      <c r="F78" s="55"/>
      <c r="G78" s="73" t="s">
        <v>19</v>
      </c>
      <c r="H78" s="74"/>
      <c r="I78" s="75"/>
      <c r="J78" s="76"/>
      <c r="K78" s="51">
        <f>+K74</f>
        <v>149999999.99586159</v>
      </c>
      <c r="L78" s="81"/>
      <c r="M78" s="49"/>
    </row>
    <row r="79" spans="2:13" ht="15" thickBot="1">
      <c r="B79" s="3"/>
      <c r="C79" s="55"/>
      <c r="D79" s="56"/>
      <c r="E79" s="56"/>
      <c r="F79" s="56"/>
      <c r="G79" s="55"/>
      <c r="H79" s="55"/>
      <c r="I79" s="77"/>
      <c r="J79" s="78"/>
      <c r="K79" s="79"/>
      <c r="L79" s="83"/>
      <c r="M79" s="49"/>
    </row>
    <row r="80" spans="2:13">
      <c r="B80" s="3"/>
      <c r="C80" s="80"/>
      <c r="D80" s="232"/>
      <c r="E80" s="232"/>
      <c r="F80" s="232"/>
      <c r="G80" s="232"/>
      <c r="H80" s="232"/>
      <c r="I80" s="232"/>
      <c r="J80" s="232"/>
      <c r="K80" s="233"/>
      <c r="L80" s="83"/>
      <c r="M80" s="49"/>
    </row>
    <row r="81" spans="1:13">
      <c r="B81" s="3"/>
      <c r="C81" s="207" t="s">
        <v>20</v>
      </c>
      <c r="D81" s="208"/>
      <c r="E81" s="208"/>
      <c r="F81" s="208"/>
      <c r="G81" s="209"/>
      <c r="H81" s="212" t="s">
        <v>9</v>
      </c>
      <c r="I81" s="231"/>
      <c r="J81" s="213"/>
      <c r="K81" s="82" t="s">
        <v>21</v>
      </c>
      <c r="L81" s="83"/>
      <c r="M81" s="49"/>
    </row>
    <row r="82" spans="1:13" ht="29.25" customHeight="1">
      <c r="B82" s="3"/>
      <c r="C82" s="207" t="s">
        <v>22</v>
      </c>
      <c r="D82" s="208"/>
      <c r="E82" s="208"/>
      <c r="F82" s="208"/>
      <c r="G82" s="209"/>
      <c r="H82" s="214" t="s">
        <v>23</v>
      </c>
      <c r="I82" s="215"/>
      <c r="J82" s="84" t="s">
        <v>24</v>
      </c>
      <c r="K82" s="85">
        <v>0.24</v>
      </c>
      <c r="L82" s="52"/>
      <c r="M82" s="49"/>
    </row>
    <row r="83" spans="1:13" ht="27.75" customHeight="1">
      <c r="B83" s="3"/>
      <c r="C83" s="207" t="s">
        <v>25</v>
      </c>
      <c r="D83" s="208"/>
      <c r="E83" s="208"/>
      <c r="F83" s="208"/>
      <c r="G83" s="209"/>
      <c r="H83" s="210" t="s">
        <v>26</v>
      </c>
      <c r="I83" s="211"/>
      <c r="J83" s="84" t="s">
        <v>27</v>
      </c>
      <c r="K83" s="85">
        <v>0.02</v>
      </c>
      <c r="L83" s="4"/>
    </row>
    <row r="84" spans="1:13" ht="27" customHeight="1">
      <c r="B84" s="3"/>
      <c r="C84" s="216"/>
      <c r="D84" s="217"/>
      <c r="E84" s="217"/>
      <c r="F84" s="217"/>
      <c r="G84" s="218"/>
      <c r="H84" s="212" t="s">
        <v>28</v>
      </c>
      <c r="I84" s="213"/>
      <c r="J84" s="84" t="s">
        <v>29</v>
      </c>
      <c r="K84" s="85">
        <v>0.04</v>
      </c>
      <c r="L84" s="83"/>
      <c r="M84" s="49"/>
    </row>
    <row r="85" spans="1:13">
      <c r="B85" s="3"/>
      <c r="C85" s="219"/>
      <c r="D85" s="220"/>
      <c r="E85" s="220"/>
      <c r="F85" s="220"/>
      <c r="G85" s="221"/>
      <c r="H85" s="214" t="s">
        <v>30</v>
      </c>
      <c r="I85" s="215"/>
      <c r="J85" s="84" t="s">
        <v>31</v>
      </c>
      <c r="K85" s="85">
        <f>+K82+K83+K84</f>
        <v>0.3</v>
      </c>
      <c r="L85" s="52"/>
      <c r="M85" s="49"/>
    </row>
    <row r="86" spans="1:13" ht="15" thickBot="1">
      <c r="B86" s="3"/>
      <c r="C86" s="222"/>
      <c r="D86" s="223"/>
      <c r="E86" s="223"/>
      <c r="F86" s="223"/>
      <c r="G86" s="224"/>
      <c r="H86" s="204"/>
      <c r="I86" s="205"/>
      <c r="J86" s="205"/>
      <c r="K86" s="206"/>
      <c r="L86" s="52"/>
      <c r="M86" s="49"/>
    </row>
    <row r="87" spans="1:13" ht="15" thickBot="1">
      <c r="B87" s="202"/>
      <c r="C87" s="87"/>
      <c r="D87" s="87"/>
      <c r="E87" s="88"/>
      <c r="F87" s="87"/>
      <c r="G87" s="89"/>
      <c r="H87" s="87"/>
      <c r="I87" s="87"/>
      <c r="J87" s="87"/>
      <c r="K87" s="87"/>
      <c r="L87" s="203"/>
    </row>
    <row r="88" spans="1:13" ht="15" thickTop="1">
      <c r="A88" s="190"/>
      <c r="B88" s="190"/>
      <c r="L88" s="201"/>
      <c r="M88" s="49"/>
    </row>
    <row r="89" spans="1:13">
      <c r="A89" s="190"/>
      <c r="B89" s="190"/>
      <c r="L89" s="190"/>
      <c r="M89" s="190"/>
    </row>
    <row r="90" spans="1:13">
      <c r="A90" s="190"/>
      <c r="B90" s="190"/>
      <c r="C90" s="190"/>
    </row>
    <row r="91" spans="1:13">
      <c r="A91" s="190"/>
      <c r="B91" s="190"/>
      <c r="C91" s="190"/>
    </row>
    <row r="92" spans="1:13">
      <c r="A92" s="190"/>
      <c r="B92" s="190"/>
      <c r="C92" s="190"/>
    </row>
    <row r="93" spans="1:13">
      <c r="A93" s="190"/>
      <c r="B93" s="190"/>
      <c r="C93" s="190"/>
    </row>
    <row r="94" spans="1:13">
      <c r="A94" s="190"/>
      <c r="B94" s="190"/>
      <c r="C94" s="190"/>
    </row>
    <row r="95" spans="1:13">
      <c r="A95" s="190"/>
      <c r="B95" s="190"/>
      <c r="C95" s="190"/>
    </row>
    <row r="96" spans="1:13">
      <c r="A96" s="190"/>
      <c r="B96" s="190"/>
      <c r="C96" s="190"/>
    </row>
    <row r="97" spans="1:3">
      <c r="A97" s="190"/>
      <c r="B97" s="190"/>
      <c r="C97" s="190"/>
    </row>
    <row r="98" spans="1:3">
      <c r="A98" s="190"/>
      <c r="B98" s="190"/>
      <c r="C98" s="190"/>
    </row>
    <row r="99" spans="1:3">
      <c r="A99" s="190"/>
      <c r="B99" s="190"/>
      <c r="C99" s="190"/>
    </row>
    <row r="100" spans="1:3">
      <c r="A100" s="190"/>
      <c r="B100" s="190"/>
      <c r="C100" s="190"/>
    </row>
    <row r="101" spans="1:3">
      <c r="A101" s="190"/>
      <c r="B101" s="190"/>
      <c r="C101" s="190"/>
    </row>
    <row r="102" spans="1:3">
      <c r="A102" s="190"/>
      <c r="B102" s="190"/>
      <c r="C102" s="190"/>
    </row>
    <row r="103" spans="1:3">
      <c r="A103" s="190"/>
      <c r="B103" s="190"/>
      <c r="C103" s="190"/>
    </row>
    <row r="104" spans="1:3">
      <c r="A104" s="190"/>
      <c r="B104" s="190"/>
      <c r="C104" s="190"/>
    </row>
    <row r="105" spans="1:3">
      <c r="A105" s="190"/>
      <c r="B105" s="190"/>
      <c r="C105" s="190"/>
    </row>
    <row r="106" spans="1:3">
      <c r="A106" s="190"/>
      <c r="B106" s="190"/>
      <c r="C106" s="190"/>
    </row>
    <row r="107" spans="1:3">
      <c r="A107" s="190"/>
      <c r="B107" s="190"/>
      <c r="C107" s="190"/>
    </row>
    <row r="108" spans="1:3">
      <c r="A108" s="190"/>
      <c r="B108" s="190"/>
      <c r="C108" s="190"/>
    </row>
    <row r="109" spans="1:3">
      <c r="A109" s="190"/>
      <c r="B109" s="190"/>
      <c r="C109" s="190"/>
    </row>
    <row r="110" spans="1:3">
      <c r="A110" s="190"/>
      <c r="B110" s="190"/>
      <c r="C110" s="190"/>
    </row>
    <row r="111" spans="1:3">
      <c r="A111" s="190"/>
      <c r="B111" s="190"/>
      <c r="C111" s="190"/>
    </row>
    <row r="112" spans="1:3">
      <c r="A112" s="190"/>
      <c r="B112" s="190"/>
      <c r="C112" s="190"/>
    </row>
    <row r="113" spans="1:3">
      <c r="A113" s="201"/>
      <c r="B113" s="201"/>
      <c r="C113" s="190"/>
    </row>
    <row r="114" spans="1:3">
      <c r="A114" s="201"/>
      <c r="B114" s="201"/>
      <c r="C114" s="190"/>
    </row>
    <row r="115" spans="1:3">
      <c r="A115" s="201"/>
      <c r="B115" s="201"/>
      <c r="C115" s="190"/>
    </row>
    <row r="116" spans="1:3">
      <c r="A116" s="201"/>
      <c r="B116" s="201"/>
      <c r="C116" s="190"/>
    </row>
    <row r="117" spans="1:3">
      <c r="A117" s="201"/>
      <c r="B117" s="201"/>
      <c r="C117" s="190"/>
    </row>
    <row r="118" spans="1:3">
      <c r="A118" s="201"/>
      <c r="B118" s="201"/>
      <c r="C118" s="190"/>
    </row>
    <row r="119" spans="1:3">
      <c r="A119" s="201"/>
      <c r="B119" s="201"/>
      <c r="C119" s="190"/>
    </row>
    <row r="120" spans="1:3">
      <c r="A120" s="201"/>
      <c r="B120" s="201"/>
      <c r="C120" s="190"/>
    </row>
    <row r="121" spans="1:3">
      <c r="A121" s="201"/>
      <c r="B121" s="201"/>
      <c r="C121" s="190"/>
    </row>
    <row r="122" spans="1:3">
      <c r="A122" s="201"/>
      <c r="B122" s="201"/>
      <c r="C122" s="190"/>
    </row>
    <row r="123" spans="1:3">
      <c r="A123" s="201"/>
      <c r="B123" s="201"/>
      <c r="C123" s="190"/>
    </row>
    <row r="124" spans="1:3">
      <c r="A124" s="201"/>
      <c r="B124" s="190"/>
      <c r="C124" s="190"/>
    </row>
    <row r="125" spans="1:3">
      <c r="A125" s="201"/>
      <c r="B125" s="190"/>
      <c r="C125" s="190"/>
    </row>
    <row r="126" spans="1:3">
      <c r="A126" s="201"/>
      <c r="B126" s="201"/>
      <c r="C126" s="190"/>
    </row>
    <row r="127" spans="1:3">
      <c r="A127" s="201"/>
      <c r="B127" s="201"/>
      <c r="C127" s="190"/>
    </row>
    <row r="128" spans="1:3">
      <c r="A128" s="201"/>
      <c r="B128" s="201"/>
      <c r="C128" s="190"/>
    </row>
    <row r="129" spans="1:3">
      <c r="A129" s="201"/>
      <c r="B129" s="201"/>
      <c r="C129" s="190"/>
    </row>
    <row r="130" spans="1:3">
      <c r="A130" s="201"/>
      <c r="B130" s="201"/>
      <c r="C130" s="190"/>
    </row>
    <row r="131" spans="1:3">
      <c r="A131" s="201"/>
      <c r="B131" s="201"/>
      <c r="C131" s="190"/>
    </row>
    <row r="132" spans="1:3">
      <c r="A132" s="201"/>
      <c r="B132" s="190"/>
      <c r="C132" s="190"/>
    </row>
  </sheetData>
  <mergeCells count="29">
    <mergeCell ref="C7:K8"/>
    <mergeCell ref="C9:K9"/>
    <mergeCell ref="B1:G1"/>
    <mergeCell ref="B2:E2"/>
    <mergeCell ref="B4:L4"/>
    <mergeCell ref="C5:K5"/>
    <mergeCell ref="C6:K6"/>
    <mergeCell ref="C82:G82"/>
    <mergeCell ref="C10:K10"/>
    <mergeCell ref="C74:J74"/>
    <mergeCell ref="C81:G81"/>
    <mergeCell ref="H81:J81"/>
    <mergeCell ref="H82:I82"/>
    <mergeCell ref="D80:K80"/>
    <mergeCell ref="G76:I76"/>
    <mergeCell ref="I11:I12"/>
    <mergeCell ref="J11:J12"/>
    <mergeCell ref="K11:K12"/>
    <mergeCell ref="C11:C12"/>
    <mergeCell ref="D11:D12"/>
    <mergeCell ref="G11:G12"/>
    <mergeCell ref="H11:H12"/>
    <mergeCell ref="E11:F11"/>
    <mergeCell ref="H86:K86"/>
    <mergeCell ref="C83:G83"/>
    <mergeCell ref="H83:I83"/>
    <mergeCell ref="H84:I84"/>
    <mergeCell ref="H85:I85"/>
    <mergeCell ref="C84:G86"/>
  </mergeCells>
  <pageMargins left="0.11811023622047245" right="0.11811023622047245" top="0.15748031496062992" bottom="0.15748031496062992" header="0.31496062992125984" footer="0.31496062992125984"/>
  <pageSetup scale="21" orientation="portrait" horizontalDpi="1200" verticalDpi="1200" r:id="rId1"/>
  <rowBreaks count="1" manualBreakCount="1">
    <brk id="25"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B1:L61"/>
  <sheetViews>
    <sheetView showGridLines="0" view="pageBreakPreview" zoomScale="90" zoomScaleNormal="100" zoomScaleSheetLayoutView="90" zoomScalePageLayoutView="145" workbookViewId="0">
      <selection activeCell="B2" sqref="B2:E2"/>
    </sheetView>
  </sheetViews>
  <sheetFormatPr baseColWidth="10" defaultColWidth="11.42578125" defaultRowHeight="14.25"/>
  <cols>
    <col min="1" max="2" width="2.85546875" style="1" customWidth="1"/>
    <col min="3" max="3" width="11.140625" style="1" customWidth="1"/>
    <col min="4" max="4" width="22.42578125" style="1" customWidth="1"/>
    <col min="5" max="5" width="16.140625" style="5" customWidth="1"/>
    <col min="6" max="6" width="21.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3" width="2.85546875" style="1" customWidth="1"/>
    <col min="14" max="16384" width="11.42578125" style="1"/>
  </cols>
  <sheetData>
    <row r="1" spans="2:12">
      <c r="B1" s="252" t="s">
        <v>0</v>
      </c>
      <c r="C1" s="252"/>
      <c r="D1" s="252"/>
      <c r="E1" s="252"/>
      <c r="F1" s="252"/>
      <c r="G1" s="252"/>
    </row>
    <row r="2" spans="2:12">
      <c r="B2" s="252" t="s">
        <v>1</v>
      </c>
      <c r="C2" s="252"/>
      <c r="D2" s="252"/>
      <c r="E2" s="252"/>
    </row>
    <row r="3" spans="2:12" ht="15" thickBot="1">
      <c r="C3" s="6"/>
      <c r="D3" s="7"/>
      <c r="E3" s="6"/>
      <c r="F3" s="7"/>
    </row>
    <row r="4" spans="2:12" ht="15.75" thickTop="1" thickBot="1">
      <c r="B4" s="253"/>
      <c r="C4" s="254"/>
      <c r="D4" s="254"/>
      <c r="E4" s="254"/>
      <c r="F4" s="254"/>
      <c r="G4" s="254"/>
      <c r="H4" s="254"/>
      <c r="I4" s="254"/>
      <c r="J4" s="254"/>
      <c r="K4" s="254"/>
      <c r="L4" s="255"/>
    </row>
    <row r="5" spans="2:12" ht="31.5" customHeight="1">
      <c r="B5" s="3"/>
      <c r="C5" s="270" t="s">
        <v>2</v>
      </c>
      <c r="D5" s="271"/>
      <c r="E5" s="271"/>
      <c r="F5" s="271"/>
      <c r="G5" s="271"/>
      <c r="H5" s="271"/>
      <c r="I5" s="271"/>
      <c r="J5" s="271"/>
      <c r="K5" s="272"/>
      <c r="L5" s="4"/>
    </row>
    <row r="6" spans="2:12">
      <c r="B6" s="3"/>
      <c r="C6" s="274" t="s">
        <v>32</v>
      </c>
      <c r="D6" s="275"/>
      <c r="E6" s="275"/>
      <c r="F6" s="275"/>
      <c r="G6" s="275"/>
      <c r="H6" s="275"/>
      <c r="I6" s="275"/>
      <c r="J6" s="275"/>
      <c r="K6" s="276"/>
      <c r="L6" s="4"/>
    </row>
    <row r="7" spans="2:12" s="2" customFormat="1">
      <c r="B7" s="91"/>
      <c r="C7" s="277" t="s">
        <v>33</v>
      </c>
      <c r="D7" s="277"/>
      <c r="E7" s="277"/>
      <c r="F7" s="277"/>
      <c r="G7" s="277"/>
      <c r="H7" s="277"/>
      <c r="I7" s="277"/>
      <c r="J7" s="277"/>
      <c r="K7" s="277"/>
      <c r="L7" s="10"/>
    </row>
    <row r="8" spans="2:12" ht="105.75" customHeight="1">
      <c r="B8" s="3"/>
      <c r="C8" s="277"/>
      <c r="D8" s="277"/>
      <c r="E8" s="277"/>
      <c r="F8" s="277"/>
      <c r="G8" s="277"/>
      <c r="H8" s="277"/>
      <c r="I8" s="277"/>
      <c r="J8" s="277"/>
      <c r="K8" s="277"/>
      <c r="L8" s="4"/>
    </row>
    <row r="9" spans="2:12" ht="34.5" customHeight="1">
      <c r="B9" s="3"/>
      <c r="C9" s="278" t="s">
        <v>34</v>
      </c>
      <c r="D9" s="250"/>
      <c r="E9" s="250"/>
      <c r="F9" s="250"/>
      <c r="G9" s="250"/>
      <c r="H9" s="250"/>
      <c r="I9" s="250"/>
      <c r="J9" s="250"/>
      <c r="K9" s="279"/>
      <c r="L9" s="4"/>
    </row>
    <row r="10" spans="2:12" ht="30" customHeight="1" thickBot="1">
      <c r="B10" s="3"/>
      <c r="C10" s="225"/>
      <c r="D10" s="226"/>
      <c r="E10" s="226"/>
      <c r="F10" s="226"/>
      <c r="G10" s="226"/>
      <c r="H10" s="226"/>
      <c r="I10" s="226"/>
      <c r="J10" s="226"/>
      <c r="K10" s="227"/>
      <c r="L10" s="4"/>
    </row>
    <row r="11" spans="2:12" ht="30" customHeight="1">
      <c r="B11" s="3"/>
      <c r="C11" s="243" t="s">
        <v>6</v>
      </c>
      <c r="D11" s="237" t="s">
        <v>7</v>
      </c>
      <c r="E11" s="245" t="s">
        <v>8</v>
      </c>
      <c r="F11" s="245"/>
      <c r="G11" s="243" t="s">
        <v>9</v>
      </c>
      <c r="H11" s="237" t="s">
        <v>10</v>
      </c>
      <c r="I11" s="237" t="s">
        <v>11</v>
      </c>
      <c r="J11" s="239" t="s">
        <v>12</v>
      </c>
      <c r="K11" s="241" t="s">
        <v>13</v>
      </c>
      <c r="L11" s="4"/>
    </row>
    <row r="12" spans="2:12" ht="30" customHeight="1" thickBot="1">
      <c r="B12" s="3"/>
      <c r="C12" s="244"/>
      <c r="D12" s="238"/>
      <c r="E12" s="11" t="s">
        <v>14</v>
      </c>
      <c r="F12" s="11" t="s">
        <v>15</v>
      </c>
      <c r="G12" s="244"/>
      <c r="H12" s="238"/>
      <c r="I12" s="238"/>
      <c r="J12" s="240"/>
      <c r="K12" s="242"/>
      <c r="L12" s="4"/>
    </row>
    <row r="13" spans="2:12" ht="30" customHeight="1" thickBot="1">
      <c r="B13" s="3"/>
      <c r="C13" s="12"/>
      <c r="D13" s="13"/>
      <c r="E13" s="13"/>
      <c r="F13" s="13"/>
      <c r="G13" s="13"/>
      <c r="H13" s="13"/>
      <c r="I13" s="13"/>
      <c r="J13" s="13"/>
      <c r="K13" s="14"/>
      <c r="L13" s="4"/>
    </row>
    <row r="14" spans="2:12" ht="30" customHeight="1">
      <c r="B14" s="3"/>
      <c r="C14" s="15"/>
      <c r="D14" s="16"/>
      <c r="E14" s="16"/>
      <c r="F14" s="16"/>
      <c r="G14" s="17"/>
      <c r="H14" s="16"/>
      <c r="I14" s="18"/>
      <c r="J14" s="19"/>
      <c r="K14" s="20"/>
      <c r="L14" s="4"/>
    </row>
    <row r="15" spans="2:12" ht="30" customHeight="1" thickBot="1">
      <c r="B15" s="3"/>
      <c r="C15" s="21" t="s">
        <v>16</v>
      </c>
      <c r="D15" s="22"/>
      <c r="E15" s="22"/>
      <c r="F15" s="22"/>
      <c r="G15" s="23"/>
      <c r="H15" s="22"/>
      <c r="I15" s="18"/>
      <c r="J15" s="24"/>
      <c r="K15" s="25"/>
      <c r="L15" s="4"/>
    </row>
    <row r="16" spans="2:12" ht="30" customHeight="1" thickBot="1">
      <c r="B16" s="3"/>
      <c r="C16" s="12"/>
      <c r="D16" s="13"/>
      <c r="E16" s="13"/>
      <c r="F16" s="13"/>
      <c r="G16" s="13"/>
      <c r="H16" s="13"/>
      <c r="I16" s="13"/>
      <c r="J16" s="13"/>
      <c r="K16" s="14"/>
      <c r="L16" s="4"/>
    </row>
    <row r="17" spans="2:12" ht="30" customHeight="1">
      <c r="B17" s="3"/>
      <c r="C17" s="15"/>
      <c r="D17" s="16"/>
      <c r="E17" s="16"/>
      <c r="F17" s="16"/>
      <c r="G17" s="26"/>
      <c r="H17" s="16"/>
      <c r="I17" s="18"/>
      <c r="J17" s="19"/>
      <c r="K17" s="27"/>
      <c r="L17" s="4"/>
    </row>
    <row r="18" spans="2:12" ht="30" customHeight="1">
      <c r="B18" s="3"/>
      <c r="C18" s="15"/>
      <c r="D18" s="16"/>
      <c r="E18" s="16"/>
      <c r="F18" s="16"/>
      <c r="G18" s="26"/>
      <c r="H18" s="16"/>
      <c r="I18" s="18"/>
      <c r="J18" s="19"/>
      <c r="K18" s="27"/>
      <c r="L18" s="4"/>
    </row>
    <row r="19" spans="2:12" ht="30" customHeight="1">
      <c r="B19" s="3"/>
      <c r="C19" s="15"/>
      <c r="D19" s="28"/>
      <c r="E19" s="28"/>
      <c r="F19" s="28"/>
      <c r="G19" s="29"/>
      <c r="H19" s="28"/>
      <c r="I19" s="18"/>
      <c r="J19" s="19"/>
      <c r="K19" s="27"/>
      <c r="L19" s="4"/>
    </row>
    <row r="20" spans="2:12" ht="30" customHeight="1">
      <c r="B20" s="3"/>
      <c r="C20" s="15"/>
      <c r="D20" s="16"/>
      <c r="E20" s="16"/>
      <c r="F20" s="16"/>
      <c r="G20" s="26"/>
      <c r="H20" s="16"/>
      <c r="I20" s="18"/>
      <c r="J20" s="19"/>
      <c r="K20" s="27"/>
      <c r="L20" s="4"/>
    </row>
    <row r="21" spans="2:12" ht="30" customHeight="1" thickBot="1">
      <c r="B21" s="3"/>
      <c r="C21" s="21" t="s">
        <v>16</v>
      </c>
      <c r="D21" s="30"/>
      <c r="E21" s="31"/>
      <c r="F21" s="30"/>
      <c r="G21" s="30"/>
      <c r="H21" s="30"/>
      <c r="I21" s="18"/>
      <c r="J21" s="30"/>
      <c r="K21" s="25"/>
      <c r="L21" s="4"/>
    </row>
    <row r="22" spans="2:12" ht="30" customHeight="1" thickBot="1">
      <c r="B22" s="3"/>
      <c r="C22" s="12"/>
      <c r="D22" s="13"/>
      <c r="E22" s="13"/>
      <c r="F22" s="13"/>
      <c r="G22" s="13"/>
      <c r="H22" s="13"/>
      <c r="I22" s="13"/>
      <c r="J22" s="13"/>
      <c r="K22" s="14"/>
      <c r="L22" s="4"/>
    </row>
    <row r="23" spans="2:12" ht="30" customHeight="1">
      <c r="B23" s="3"/>
      <c r="C23" s="15"/>
      <c r="D23" s="32"/>
      <c r="E23" s="32"/>
      <c r="F23" s="32"/>
      <c r="G23" s="33"/>
      <c r="H23" s="32"/>
      <c r="I23" s="18"/>
      <c r="J23" s="19"/>
      <c r="K23" s="27"/>
      <c r="L23" s="4"/>
    </row>
    <row r="24" spans="2:12" ht="30" customHeight="1">
      <c r="B24" s="3"/>
      <c r="C24" s="15"/>
      <c r="D24" s="34"/>
      <c r="E24" s="34"/>
      <c r="F24" s="34"/>
      <c r="G24" s="33"/>
      <c r="H24" s="32"/>
      <c r="I24" s="18"/>
      <c r="J24" s="19"/>
      <c r="K24" s="27"/>
      <c r="L24" s="4"/>
    </row>
    <row r="25" spans="2:12" ht="30" customHeight="1">
      <c r="B25" s="3"/>
      <c r="C25" s="15"/>
      <c r="D25" s="32"/>
      <c r="E25" s="32"/>
      <c r="F25" s="32"/>
      <c r="G25" s="33"/>
      <c r="H25" s="32"/>
      <c r="I25" s="18"/>
      <c r="J25" s="19"/>
      <c r="K25" s="27"/>
      <c r="L25" s="4"/>
    </row>
    <row r="26" spans="2:12" ht="30" customHeight="1">
      <c r="B26" s="3"/>
      <c r="C26" s="15"/>
      <c r="D26" s="28"/>
      <c r="E26" s="28"/>
      <c r="F26" s="28"/>
      <c r="G26" s="35"/>
      <c r="H26" s="28"/>
      <c r="I26" s="18"/>
      <c r="J26" s="19"/>
      <c r="K26" s="27"/>
      <c r="L26" s="4"/>
    </row>
    <row r="27" spans="2:12" ht="30" customHeight="1">
      <c r="B27" s="3"/>
      <c r="C27" s="15"/>
      <c r="D27" s="32"/>
      <c r="E27" s="32"/>
      <c r="F27" s="32"/>
      <c r="G27" s="33"/>
      <c r="H27" s="32"/>
      <c r="I27" s="18"/>
      <c r="J27" s="36"/>
      <c r="K27" s="27"/>
      <c r="L27" s="4"/>
    </row>
    <row r="28" spans="2:12" ht="30" customHeight="1">
      <c r="B28" s="3"/>
      <c r="C28" s="37"/>
      <c r="D28" s="28"/>
      <c r="E28" s="28"/>
      <c r="F28" s="28"/>
      <c r="G28" s="35"/>
      <c r="H28" s="28"/>
      <c r="I28" s="18"/>
      <c r="J28" s="36"/>
      <c r="K28" s="27"/>
      <c r="L28" s="4"/>
    </row>
    <row r="29" spans="2:12" ht="30" customHeight="1">
      <c r="B29" s="3"/>
      <c r="C29" s="15"/>
      <c r="D29" s="32"/>
      <c r="E29" s="16"/>
      <c r="F29" s="32"/>
      <c r="G29" s="33"/>
      <c r="H29" s="32"/>
      <c r="I29" s="18"/>
      <c r="J29" s="19"/>
      <c r="K29" s="27"/>
      <c r="L29" s="4"/>
    </row>
    <row r="30" spans="2:12" ht="30" customHeight="1">
      <c r="B30" s="3"/>
      <c r="C30" s="15"/>
      <c r="D30" s="32"/>
      <c r="E30" s="32"/>
      <c r="F30" s="32"/>
      <c r="G30" s="33"/>
      <c r="H30" s="38"/>
      <c r="I30" s="18"/>
      <c r="J30" s="19"/>
      <c r="K30" s="27"/>
      <c r="L30" s="4"/>
    </row>
    <row r="31" spans="2:12" ht="30" customHeight="1" thickBot="1">
      <c r="B31" s="3"/>
      <c r="C31" s="39" t="s">
        <v>16</v>
      </c>
      <c r="D31" s="40"/>
      <c r="E31" s="40"/>
      <c r="F31" s="40"/>
      <c r="G31" s="41"/>
      <c r="H31" s="40"/>
      <c r="I31" s="18"/>
      <c r="J31" s="42"/>
      <c r="K31" s="43"/>
      <c r="L31" s="4"/>
    </row>
    <row r="32" spans="2:12" ht="30" customHeight="1" thickBot="1">
      <c r="B32" s="3"/>
      <c r="C32" s="12"/>
      <c r="D32" s="13"/>
      <c r="E32" s="13"/>
      <c r="F32" s="13"/>
      <c r="G32" s="13"/>
      <c r="H32" s="13"/>
      <c r="I32" s="13"/>
      <c r="J32" s="13"/>
      <c r="K32" s="14"/>
      <c r="L32" s="4"/>
    </row>
    <row r="33" spans="2:12" ht="30" customHeight="1">
      <c r="B33" s="3"/>
      <c r="C33" s="15"/>
      <c r="D33" s="32"/>
      <c r="E33" s="32"/>
      <c r="F33" s="32"/>
      <c r="G33" s="33"/>
      <c r="H33" s="32"/>
      <c r="I33" s="18"/>
      <c r="J33" s="19"/>
      <c r="K33" s="27"/>
      <c r="L33" s="4"/>
    </row>
    <row r="34" spans="2:12" ht="30" customHeight="1">
      <c r="B34" s="3"/>
      <c r="C34" s="15"/>
      <c r="D34" s="32"/>
      <c r="E34" s="32"/>
      <c r="F34" s="32"/>
      <c r="G34" s="33"/>
      <c r="H34" s="32"/>
      <c r="I34" s="18"/>
      <c r="J34" s="19"/>
      <c r="K34" s="27"/>
      <c r="L34" s="4"/>
    </row>
    <row r="35" spans="2:12" ht="30" customHeight="1">
      <c r="B35" s="3"/>
      <c r="C35" s="44"/>
      <c r="D35" s="32"/>
      <c r="E35" s="32"/>
      <c r="F35" s="32"/>
      <c r="G35" s="33"/>
      <c r="H35" s="32"/>
      <c r="I35" s="18"/>
      <c r="J35" s="19"/>
      <c r="K35" s="27"/>
      <c r="L35" s="4"/>
    </row>
    <row r="36" spans="2:12" ht="30" customHeight="1" thickBot="1">
      <c r="B36" s="3"/>
      <c r="C36" s="21" t="s">
        <v>16</v>
      </c>
      <c r="D36" s="45"/>
      <c r="E36" s="45"/>
      <c r="F36" s="45"/>
      <c r="G36" s="46"/>
      <c r="H36" s="47"/>
      <c r="I36" s="18"/>
      <c r="J36" s="24"/>
      <c r="K36" s="25"/>
      <c r="L36" s="4"/>
    </row>
    <row r="37" spans="2:12" ht="30" customHeight="1" thickBot="1">
      <c r="B37" s="3"/>
      <c r="C37" s="12"/>
      <c r="D37" s="13"/>
      <c r="E37" s="13"/>
      <c r="F37" s="13"/>
      <c r="G37" s="13"/>
      <c r="H37" s="13"/>
      <c r="I37" s="13"/>
      <c r="J37" s="13"/>
      <c r="K37" s="14"/>
      <c r="L37" s="4"/>
    </row>
    <row r="38" spans="2:12" ht="30" customHeight="1">
      <c r="B38" s="3"/>
      <c r="C38" s="15"/>
      <c r="D38" s="32"/>
      <c r="E38" s="32"/>
      <c r="F38" s="32"/>
      <c r="G38" s="33"/>
      <c r="H38" s="32"/>
      <c r="I38" s="18"/>
      <c r="J38" s="19"/>
      <c r="K38" s="27"/>
      <c r="L38" s="4"/>
    </row>
    <row r="39" spans="2:12" ht="30" customHeight="1" thickBot="1">
      <c r="B39" s="3"/>
      <c r="C39" s="21" t="s">
        <v>16</v>
      </c>
      <c r="D39" s="45"/>
      <c r="E39" s="45"/>
      <c r="F39" s="45"/>
      <c r="G39" s="48"/>
      <c r="H39" s="47"/>
      <c r="I39" s="18"/>
      <c r="J39" s="24"/>
      <c r="K39" s="25"/>
      <c r="L39" s="4"/>
    </row>
    <row r="40" spans="2:12" s="49" customFormat="1" ht="30" customHeight="1" thickBot="1">
      <c r="B40" s="50"/>
      <c r="C40" s="228" t="s">
        <v>17</v>
      </c>
      <c r="D40" s="229"/>
      <c r="E40" s="229"/>
      <c r="F40" s="229"/>
      <c r="G40" s="229"/>
      <c r="H40" s="229"/>
      <c r="I40" s="229"/>
      <c r="J40" s="230"/>
      <c r="K40" s="51"/>
      <c r="L40" s="52"/>
    </row>
    <row r="41" spans="2:12" s="49" customFormat="1" ht="15" thickBot="1">
      <c r="B41" s="50"/>
      <c r="C41" s="53"/>
      <c r="D41" s="53"/>
      <c r="E41" s="53"/>
      <c r="F41" s="53"/>
      <c r="G41" s="53"/>
      <c r="H41" s="53"/>
      <c r="I41" s="53"/>
      <c r="J41" s="53"/>
      <c r="K41" s="54"/>
      <c r="L41" s="52"/>
    </row>
    <row r="42" spans="2:12" s="49" customFormat="1" ht="30" customHeight="1">
      <c r="B42" s="50"/>
      <c r="C42" s="55"/>
      <c r="D42" s="56"/>
      <c r="E42" s="55"/>
      <c r="F42" s="55"/>
      <c r="G42" s="234"/>
      <c r="H42" s="235"/>
      <c r="I42" s="236"/>
      <c r="J42" s="57"/>
      <c r="K42" s="58"/>
      <c r="L42" s="52"/>
    </row>
    <row r="43" spans="2:12" s="49" customFormat="1" ht="30" customHeight="1">
      <c r="B43" s="50"/>
      <c r="C43" s="55"/>
      <c r="D43" s="56"/>
      <c r="E43" s="55"/>
      <c r="F43" s="55"/>
      <c r="G43" s="59"/>
      <c r="H43" s="60"/>
      <c r="I43" s="61"/>
      <c r="J43" s="62"/>
      <c r="K43" s="63"/>
      <c r="L43" s="52"/>
    </row>
    <row r="44" spans="2:12" s="49" customFormat="1" ht="30" customHeight="1">
      <c r="B44" s="50"/>
      <c r="C44" s="55"/>
      <c r="D44" s="64"/>
      <c r="E44" s="64"/>
      <c r="F44" s="64"/>
      <c r="G44" s="59"/>
      <c r="H44" s="65"/>
      <c r="I44" s="66"/>
      <c r="J44" s="67"/>
      <c r="K44" s="63"/>
      <c r="L44" s="52"/>
    </row>
    <row r="45" spans="2:12" s="49" customFormat="1" ht="30" customHeight="1">
      <c r="B45" s="50"/>
      <c r="C45" s="55"/>
      <c r="D45" s="64"/>
      <c r="E45" s="64"/>
      <c r="F45" s="64"/>
      <c r="G45" s="68" t="s">
        <v>18</v>
      </c>
      <c r="H45" s="65"/>
      <c r="I45" s="66"/>
      <c r="J45" s="67"/>
      <c r="K45" s="69"/>
      <c r="L45" s="52"/>
    </row>
    <row r="46" spans="2:12" s="49" customFormat="1" ht="30" customHeight="1">
      <c r="B46" s="50"/>
      <c r="C46" s="55"/>
      <c r="D46" s="56"/>
      <c r="E46" s="55"/>
      <c r="F46" s="55"/>
      <c r="G46" s="70"/>
      <c r="H46" s="65"/>
      <c r="I46" s="66"/>
      <c r="J46" s="71"/>
      <c r="K46" s="63"/>
      <c r="L46" s="52"/>
    </row>
    <row r="47" spans="2:12" s="49" customFormat="1" ht="30" customHeight="1">
      <c r="B47" s="50"/>
      <c r="C47" s="55"/>
      <c r="D47" s="56"/>
      <c r="E47" s="55"/>
      <c r="F47" s="55"/>
      <c r="G47" s="70"/>
      <c r="H47" s="65"/>
      <c r="I47" s="66"/>
      <c r="J47" s="71"/>
      <c r="K47" s="63"/>
      <c r="L47" s="52"/>
    </row>
    <row r="48" spans="2:12" s="49" customFormat="1" ht="30" customHeight="1" thickBot="1">
      <c r="B48" s="50"/>
      <c r="C48" s="55"/>
      <c r="D48" s="56"/>
      <c r="E48" s="55"/>
      <c r="F48" s="55"/>
      <c r="G48" s="92"/>
      <c r="H48" s="65"/>
      <c r="I48" s="66"/>
      <c r="J48" s="71"/>
      <c r="K48" s="69"/>
      <c r="L48" s="52"/>
    </row>
    <row r="49" spans="2:12" s="49" customFormat="1" ht="30" customHeight="1" thickBot="1">
      <c r="B49" s="50"/>
      <c r="C49" s="55"/>
      <c r="D49" s="56"/>
      <c r="E49" s="55"/>
      <c r="F49" s="55"/>
      <c r="G49" s="73" t="s">
        <v>19</v>
      </c>
      <c r="H49" s="74"/>
      <c r="I49" s="75"/>
      <c r="J49" s="76"/>
      <c r="K49" s="51"/>
      <c r="L49" s="52"/>
    </row>
    <row r="50" spans="2:12" s="49" customFormat="1" ht="15" thickBot="1">
      <c r="B50" s="50"/>
      <c r="C50" s="55"/>
      <c r="D50" s="56"/>
      <c r="E50" s="56"/>
      <c r="F50" s="56"/>
      <c r="G50" s="55"/>
      <c r="H50" s="55"/>
      <c r="I50" s="77"/>
      <c r="J50" s="78"/>
      <c r="K50" s="79"/>
      <c r="L50" s="52"/>
    </row>
    <row r="51" spans="2:12" s="49" customFormat="1">
      <c r="B51" s="50"/>
      <c r="C51" s="80"/>
      <c r="D51" s="232"/>
      <c r="E51" s="232"/>
      <c r="F51" s="232"/>
      <c r="G51" s="232"/>
      <c r="H51" s="232"/>
      <c r="I51" s="232"/>
      <c r="J51" s="232"/>
      <c r="K51" s="233"/>
      <c r="L51" s="81"/>
    </row>
    <row r="52" spans="2:12" s="49" customFormat="1" ht="46.5" customHeight="1">
      <c r="B52" s="50"/>
      <c r="C52" s="263" t="s">
        <v>20</v>
      </c>
      <c r="D52" s="264"/>
      <c r="E52" s="264"/>
      <c r="F52" s="264"/>
      <c r="G52" s="264"/>
      <c r="H52" s="265" t="s">
        <v>9</v>
      </c>
      <c r="I52" s="265"/>
      <c r="J52" s="265"/>
      <c r="K52" s="82" t="s">
        <v>21</v>
      </c>
      <c r="L52" s="83"/>
    </row>
    <row r="53" spans="2:12" s="49" customFormat="1" ht="32.25" customHeight="1">
      <c r="B53" s="50"/>
      <c r="C53" s="263" t="s">
        <v>22</v>
      </c>
      <c r="D53" s="264"/>
      <c r="E53" s="264"/>
      <c r="F53" s="264"/>
      <c r="G53" s="264"/>
      <c r="H53" s="266" t="s">
        <v>23</v>
      </c>
      <c r="I53" s="266"/>
      <c r="J53" s="84" t="s">
        <v>24</v>
      </c>
      <c r="K53" s="85" t="s">
        <v>35</v>
      </c>
      <c r="L53" s="83"/>
    </row>
    <row r="54" spans="2:12" s="49" customFormat="1" ht="30" customHeight="1">
      <c r="B54" s="50"/>
      <c r="C54" s="263" t="s">
        <v>25</v>
      </c>
      <c r="D54" s="264"/>
      <c r="E54" s="264"/>
      <c r="F54" s="264"/>
      <c r="G54" s="264"/>
      <c r="H54" s="267" t="s">
        <v>26</v>
      </c>
      <c r="I54" s="268"/>
      <c r="J54" s="84" t="s">
        <v>27</v>
      </c>
      <c r="K54" s="85" t="s">
        <v>35</v>
      </c>
      <c r="L54" s="83"/>
    </row>
    <row r="55" spans="2:12" s="49" customFormat="1" ht="58.5" customHeight="1">
      <c r="B55" s="50"/>
      <c r="C55" s="216"/>
      <c r="D55" s="217"/>
      <c r="E55" s="217"/>
      <c r="F55" s="217"/>
      <c r="G55" s="218"/>
      <c r="H55" s="273" t="s">
        <v>28</v>
      </c>
      <c r="I55" s="266"/>
      <c r="J55" s="84" t="s">
        <v>29</v>
      </c>
      <c r="K55" s="85" t="s">
        <v>35</v>
      </c>
      <c r="L55" s="52"/>
    </row>
    <row r="56" spans="2:12" ht="39" customHeight="1">
      <c r="B56" s="3"/>
      <c r="C56" s="219"/>
      <c r="D56" s="269"/>
      <c r="E56" s="269"/>
      <c r="F56" s="269"/>
      <c r="G56" s="221"/>
      <c r="H56" s="266" t="s">
        <v>30</v>
      </c>
      <c r="I56" s="266"/>
      <c r="J56" s="84" t="s">
        <v>31</v>
      </c>
      <c r="K56" s="85" t="s">
        <v>35</v>
      </c>
      <c r="L56" s="4"/>
    </row>
    <row r="57" spans="2:12" ht="47.25" customHeight="1" thickBot="1">
      <c r="B57" s="3"/>
      <c r="C57" s="222"/>
      <c r="D57" s="223"/>
      <c r="E57" s="223"/>
      <c r="F57" s="223"/>
      <c r="G57" s="224"/>
      <c r="H57" s="261"/>
      <c r="I57" s="261"/>
      <c r="J57" s="261"/>
      <c r="K57" s="262"/>
      <c r="L57" s="4"/>
    </row>
    <row r="58" spans="2:12" ht="47.25" customHeight="1">
      <c r="B58" s="3"/>
      <c r="C58" s="93"/>
      <c r="D58" s="93"/>
      <c r="E58" s="93"/>
      <c r="F58" s="93"/>
      <c r="G58" s="93"/>
      <c r="H58" s="93"/>
      <c r="I58" s="93"/>
      <c r="J58" s="93"/>
      <c r="K58" s="93"/>
      <c r="L58" s="4"/>
    </row>
    <row r="59" spans="2:12" ht="47.25" customHeight="1">
      <c r="B59" s="3"/>
      <c r="C59" s="93"/>
      <c r="D59" s="93"/>
      <c r="E59" s="93"/>
      <c r="F59" s="93"/>
      <c r="G59" s="94" t="s">
        <v>36</v>
      </c>
      <c r="H59" s="93"/>
      <c r="I59" s="93"/>
      <c r="J59" s="93"/>
      <c r="K59" s="93"/>
      <c r="L59" s="4"/>
    </row>
    <row r="60" spans="2:12" ht="15" thickBot="1">
      <c r="B60" s="86"/>
      <c r="C60" s="87"/>
      <c r="D60" s="87"/>
      <c r="E60" s="88"/>
      <c r="F60" s="87"/>
      <c r="G60" s="89"/>
      <c r="H60" s="87"/>
      <c r="I60" s="87"/>
      <c r="J60" s="87"/>
      <c r="K60" s="87"/>
      <c r="L60" s="90"/>
    </row>
    <row r="61" spans="2:12" ht="15" thickTop="1"/>
  </sheetData>
  <mergeCells count="29">
    <mergeCell ref="B1:G1"/>
    <mergeCell ref="B2:E2"/>
    <mergeCell ref="C5:K5"/>
    <mergeCell ref="B4:L4"/>
    <mergeCell ref="H55:I55"/>
    <mergeCell ref="D51:K51"/>
    <mergeCell ref="C6:K6"/>
    <mergeCell ref="C7:K8"/>
    <mergeCell ref="C9:K9"/>
    <mergeCell ref="C10:K10"/>
    <mergeCell ref="C11:C12"/>
    <mergeCell ref="D11:D12"/>
    <mergeCell ref="E11:F11"/>
    <mergeCell ref="G11:G12"/>
    <mergeCell ref="H11:H12"/>
    <mergeCell ref="I11:I12"/>
    <mergeCell ref="J11:J12"/>
    <mergeCell ref="K11:K12"/>
    <mergeCell ref="C40:J40"/>
    <mergeCell ref="G42:I42"/>
    <mergeCell ref="H56:I56"/>
    <mergeCell ref="H57:K57"/>
    <mergeCell ref="C52:G52"/>
    <mergeCell ref="H52:J52"/>
    <mergeCell ref="C53:G53"/>
    <mergeCell ref="H53:I53"/>
    <mergeCell ref="C54:G54"/>
    <mergeCell ref="H54:I54"/>
    <mergeCell ref="C55:G57"/>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3"/>
  <sheetViews>
    <sheetView showGridLines="0" view="pageBreakPreview" zoomScale="90" zoomScaleNormal="80" zoomScaleSheetLayoutView="90" zoomScalePageLayoutView="85" workbookViewId="0">
      <selection activeCell="R6" sqref="R6"/>
    </sheetView>
  </sheetViews>
  <sheetFormatPr baseColWidth="10" defaultColWidth="11.42578125" defaultRowHeight="14.25"/>
  <cols>
    <col min="1" max="2" width="3.140625" style="95" customWidth="1"/>
    <col min="3" max="3" width="14.7109375" style="95" customWidth="1"/>
    <col min="4" max="4" width="13" style="95" customWidth="1"/>
    <col min="5" max="11" width="11.42578125" style="95"/>
    <col min="12" max="12" width="12.85546875" style="95" customWidth="1"/>
    <col min="13" max="14" width="11.42578125" style="95"/>
    <col min="15" max="15" width="18.7109375" style="95" customWidth="1"/>
    <col min="16" max="17" width="3.140625" style="95" customWidth="1"/>
    <col min="18" max="16384" width="11.42578125" style="95"/>
  </cols>
  <sheetData>
    <row r="1" spans="2:16">
      <c r="B1" s="252" t="s">
        <v>37</v>
      </c>
      <c r="C1" s="252"/>
      <c r="D1" s="252"/>
      <c r="E1" s="252"/>
      <c r="F1" s="252"/>
      <c r="G1" s="252"/>
      <c r="H1" s="252"/>
      <c r="I1" s="252"/>
      <c r="J1" s="252"/>
      <c r="K1" s="252"/>
      <c r="L1" s="252"/>
    </row>
    <row r="2" spans="2:16">
      <c r="B2" s="252" t="s">
        <v>1</v>
      </c>
      <c r="C2" s="252"/>
      <c r="D2" s="252"/>
      <c r="E2" s="252"/>
    </row>
    <row r="3" spans="2:16" ht="15" thickBot="1"/>
    <row r="4" spans="2:16" ht="25.5" customHeight="1" thickTop="1">
      <c r="B4" s="365"/>
      <c r="C4" s="366"/>
      <c r="D4" s="366"/>
      <c r="E4" s="366"/>
      <c r="F4" s="366"/>
      <c r="G4" s="366"/>
      <c r="H4" s="366"/>
      <c r="I4" s="366"/>
      <c r="J4" s="366"/>
      <c r="K4" s="366"/>
      <c r="L4" s="366"/>
      <c r="M4" s="366"/>
      <c r="N4" s="366"/>
      <c r="O4" s="366"/>
      <c r="P4" s="367"/>
    </row>
    <row r="5" spans="2:16" ht="36.75" customHeight="1">
      <c r="B5" s="97"/>
      <c r="C5" s="280" t="s">
        <v>38</v>
      </c>
      <c r="D5" s="280"/>
      <c r="E5" s="280"/>
      <c r="F5" s="280"/>
      <c r="G5" s="280"/>
      <c r="H5" s="280"/>
      <c r="I5" s="280"/>
      <c r="J5" s="280"/>
      <c r="K5" s="280"/>
      <c r="L5" s="280"/>
      <c r="M5" s="280"/>
      <c r="N5" s="280"/>
      <c r="O5" s="280"/>
      <c r="P5" s="96"/>
    </row>
    <row r="6" spans="2:16" ht="15" thickBot="1">
      <c r="B6" s="97"/>
      <c r="P6" s="96"/>
    </row>
    <row r="7" spans="2:16">
      <c r="B7" s="97"/>
      <c r="C7" s="289"/>
      <c r="D7" s="291"/>
      <c r="E7" s="292"/>
      <c r="F7" s="292"/>
      <c r="G7" s="292"/>
      <c r="H7" s="292"/>
      <c r="I7" s="292"/>
      <c r="J7" s="292"/>
      <c r="K7" s="293"/>
      <c r="L7" s="309"/>
      <c r="M7" s="310"/>
      <c r="N7" s="310"/>
      <c r="O7" s="311"/>
      <c r="P7" s="96"/>
    </row>
    <row r="8" spans="2:16">
      <c r="B8" s="97"/>
      <c r="C8" s="290"/>
      <c r="D8" s="283" t="s">
        <v>39</v>
      </c>
      <c r="E8" s="284"/>
      <c r="F8" s="284"/>
      <c r="G8" s="284"/>
      <c r="H8" s="284"/>
      <c r="I8" s="284"/>
      <c r="J8" s="284"/>
      <c r="K8" s="285"/>
      <c r="L8" s="312"/>
      <c r="M8" s="313"/>
      <c r="N8" s="313"/>
      <c r="O8" s="314"/>
      <c r="P8" s="96"/>
    </row>
    <row r="9" spans="2:16">
      <c r="B9" s="97"/>
      <c r="C9" s="290"/>
      <c r="D9" s="283"/>
      <c r="E9" s="284"/>
      <c r="F9" s="284"/>
      <c r="G9" s="284"/>
      <c r="H9" s="284"/>
      <c r="I9" s="284"/>
      <c r="J9" s="284"/>
      <c r="K9" s="285"/>
      <c r="L9" s="281" t="s">
        <v>40</v>
      </c>
      <c r="M9" s="315"/>
      <c r="N9" s="316"/>
      <c r="O9" s="317"/>
      <c r="P9" s="96"/>
    </row>
    <row r="10" spans="2:16">
      <c r="B10" s="97"/>
      <c r="C10" s="290"/>
      <c r="D10" s="283" t="s">
        <v>41</v>
      </c>
      <c r="E10" s="284"/>
      <c r="F10" s="284"/>
      <c r="G10" s="284"/>
      <c r="H10" s="284"/>
      <c r="I10" s="284"/>
      <c r="J10" s="284"/>
      <c r="K10" s="285"/>
      <c r="L10" s="294"/>
      <c r="M10" s="318"/>
      <c r="N10" s="319"/>
      <c r="O10" s="320"/>
      <c r="P10" s="96"/>
    </row>
    <row r="11" spans="2:16" ht="12.75" customHeight="1">
      <c r="B11" s="97"/>
      <c r="C11" s="290"/>
      <c r="D11" s="286"/>
      <c r="E11" s="287"/>
      <c r="F11" s="287"/>
      <c r="G11" s="287"/>
      <c r="H11" s="287"/>
      <c r="I11" s="287"/>
      <c r="J11" s="287"/>
      <c r="K11" s="288"/>
      <c r="L11" s="281" t="s">
        <v>42</v>
      </c>
      <c r="M11" s="281">
        <v>1</v>
      </c>
      <c r="N11" s="281" t="s">
        <v>43</v>
      </c>
      <c r="O11" s="307">
        <v>1</v>
      </c>
      <c r="P11" s="96"/>
    </row>
    <row r="12" spans="2:16">
      <c r="B12" s="97"/>
      <c r="C12" s="290"/>
      <c r="D12" s="286"/>
      <c r="E12" s="287"/>
      <c r="F12" s="287"/>
      <c r="G12" s="287"/>
      <c r="H12" s="287"/>
      <c r="I12" s="287"/>
      <c r="J12" s="287"/>
      <c r="K12" s="288"/>
      <c r="L12" s="282"/>
      <c r="M12" s="282"/>
      <c r="N12" s="282"/>
      <c r="O12" s="308"/>
      <c r="P12" s="96"/>
    </row>
    <row r="13" spans="2:16">
      <c r="B13" s="97"/>
      <c r="C13" s="290"/>
      <c r="D13" s="283" t="s">
        <v>44</v>
      </c>
      <c r="E13" s="284"/>
      <c r="F13" s="284"/>
      <c r="G13" s="284"/>
      <c r="H13" s="284"/>
      <c r="I13" s="284"/>
      <c r="J13" s="284"/>
      <c r="K13" s="285"/>
      <c r="L13" s="282"/>
      <c r="M13" s="282"/>
      <c r="N13" s="282"/>
      <c r="O13" s="308"/>
      <c r="P13" s="96"/>
    </row>
    <row r="14" spans="2:16" ht="15" thickBot="1">
      <c r="B14" s="97"/>
      <c r="C14" s="100"/>
      <c r="D14" s="101"/>
      <c r="E14" s="101"/>
      <c r="F14" s="101"/>
      <c r="G14" s="101"/>
      <c r="H14" s="101"/>
      <c r="I14" s="101"/>
      <c r="J14" s="101"/>
      <c r="K14" s="101"/>
      <c r="L14" s="101"/>
      <c r="M14" s="102"/>
      <c r="N14" s="102"/>
      <c r="O14" s="103"/>
      <c r="P14" s="96"/>
    </row>
    <row r="15" spans="2:16">
      <c r="B15" s="97"/>
      <c r="C15" s="104"/>
      <c r="D15" s="98"/>
      <c r="E15" s="98"/>
      <c r="F15" s="98"/>
      <c r="G15" s="98"/>
      <c r="H15" s="98"/>
      <c r="I15" s="98"/>
      <c r="J15" s="98"/>
      <c r="K15" s="98"/>
      <c r="L15" s="105" t="s">
        <v>45</v>
      </c>
      <c r="M15" s="106" t="s">
        <v>46</v>
      </c>
      <c r="N15" s="106" t="s">
        <v>47</v>
      </c>
      <c r="O15" s="107" t="s">
        <v>48</v>
      </c>
      <c r="P15" s="96"/>
    </row>
    <row r="16" spans="2:16">
      <c r="B16" s="97"/>
      <c r="C16" s="108"/>
      <c r="D16" s="99"/>
      <c r="E16" s="99"/>
      <c r="F16" s="99"/>
      <c r="G16" s="99"/>
      <c r="H16" s="99"/>
      <c r="I16" s="99"/>
      <c r="J16" s="99"/>
      <c r="K16" s="99"/>
      <c r="L16" s="109"/>
      <c r="M16" s="110"/>
      <c r="N16" s="110"/>
      <c r="O16" s="111"/>
      <c r="P16" s="96"/>
    </row>
    <row r="17" spans="2:16" ht="18" customHeight="1">
      <c r="B17" s="97"/>
      <c r="C17" s="374" t="s">
        <v>49</v>
      </c>
      <c r="D17" s="375"/>
      <c r="E17" s="375"/>
      <c r="F17" s="375"/>
      <c r="G17" s="99"/>
      <c r="H17" s="99"/>
      <c r="I17" s="99" t="s">
        <v>50</v>
      </c>
      <c r="K17" s="99"/>
      <c r="L17" s="109"/>
      <c r="O17" s="112"/>
      <c r="P17" s="96"/>
    </row>
    <row r="18" spans="2:16">
      <c r="B18" s="97"/>
      <c r="C18" s="113"/>
      <c r="D18" s="114"/>
      <c r="E18" s="114"/>
      <c r="F18" s="114"/>
      <c r="G18" s="114"/>
      <c r="H18" s="114"/>
      <c r="I18" s="114"/>
      <c r="J18" s="114"/>
      <c r="K18" s="114"/>
      <c r="L18" s="114"/>
      <c r="M18" s="114"/>
      <c r="N18" s="114"/>
      <c r="O18" s="115"/>
      <c r="P18" s="96"/>
    </row>
    <row r="19" spans="2:16" ht="15" thickBot="1">
      <c r="B19" s="97"/>
      <c r="C19" s="116"/>
      <c r="D19" s="117"/>
      <c r="E19" s="117"/>
      <c r="F19" s="117"/>
      <c r="G19" s="117"/>
      <c r="H19" s="117"/>
      <c r="I19" s="117"/>
      <c r="J19" s="117"/>
      <c r="K19" s="117"/>
      <c r="L19" s="117"/>
      <c r="M19" s="117"/>
      <c r="N19" s="117"/>
      <c r="O19" s="118"/>
      <c r="P19" s="96"/>
    </row>
    <row r="20" spans="2:16" ht="15" thickBot="1">
      <c r="B20" s="97"/>
      <c r="C20" s="119"/>
      <c r="D20" s="120"/>
      <c r="E20" s="120"/>
      <c r="F20" s="120"/>
      <c r="G20" s="120"/>
      <c r="H20" s="120"/>
      <c r="K20" s="120"/>
      <c r="L20" s="120"/>
      <c r="M20" s="120"/>
      <c r="N20" s="120"/>
      <c r="O20" s="121"/>
      <c r="P20" s="96"/>
    </row>
    <row r="21" spans="2:16">
      <c r="B21" s="97"/>
      <c r="C21" s="329" t="s">
        <v>51</v>
      </c>
      <c r="D21" s="330"/>
      <c r="E21" s="330"/>
      <c r="F21" s="330"/>
      <c r="G21" s="330"/>
      <c r="H21" s="330"/>
      <c r="I21" s="330"/>
      <c r="J21" s="330"/>
      <c r="K21" s="330"/>
      <c r="L21" s="330"/>
      <c r="M21" s="330"/>
      <c r="N21" s="330"/>
      <c r="O21" s="331"/>
      <c r="P21" s="96"/>
    </row>
    <row r="22" spans="2:16" ht="15" thickBot="1">
      <c r="B22" s="97"/>
      <c r="C22" s="122"/>
      <c r="O22" s="123"/>
      <c r="P22" s="96"/>
    </row>
    <row r="23" spans="2:16">
      <c r="B23" s="97"/>
      <c r="C23" s="124" t="s">
        <v>52</v>
      </c>
      <c r="D23" s="295" t="s">
        <v>53</v>
      </c>
      <c r="E23" s="296"/>
      <c r="F23" s="296"/>
      <c r="G23" s="296"/>
      <c r="H23" s="296"/>
      <c r="I23" s="296"/>
      <c r="J23" s="296"/>
      <c r="K23" s="296"/>
      <c r="L23" s="297"/>
      <c r="M23" s="327" t="s">
        <v>54</v>
      </c>
      <c r="N23" s="328"/>
      <c r="O23" s="124" t="s">
        <v>11</v>
      </c>
      <c r="P23" s="96"/>
    </row>
    <row r="24" spans="2:16" ht="15" thickBot="1">
      <c r="B24" s="97"/>
      <c r="C24" s="125"/>
      <c r="D24" s="321"/>
      <c r="E24" s="341"/>
      <c r="F24" s="341"/>
      <c r="G24" s="341"/>
      <c r="H24" s="341"/>
      <c r="I24" s="341"/>
      <c r="J24" s="341"/>
      <c r="K24" s="341"/>
      <c r="L24" s="322"/>
      <c r="M24" s="321"/>
      <c r="N24" s="322"/>
      <c r="O24" s="126"/>
      <c r="P24" s="96"/>
    </row>
    <row r="25" spans="2:16">
      <c r="B25" s="97"/>
      <c r="C25" s="298" t="s">
        <v>55</v>
      </c>
      <c r="D25" s="299"/>
      <c r="E25" s="299"/>
      <c r="F25" s="299"/>
      <c r="G25" s="299"/>
      <c r="H25" s="299"/>
      <c r="I25" s="299"/>
      <c r="J25" s="299"/>
      <c r="K25" s="299"/>
      <c r="L25" s="299"/>
      <c r="M25" s="299"/>
      <c r="N25" s="299"/>
      <c r="O25" s="300"/>
      <c r="P25" s="96"/>
    </row>
    <row r="26" spans="2:16">
      <c r="B26" s="97"/>
      <c r="C26" s="301"/>
      <c r="D26" s="302"/>
      <c r="E26" s="302"/>
      <c r="F26" s="302"/>
      <c r="G26" s="302"/>
      <c r="H26" s="302"/>
      <c r="I26" s="302"/>
      <c r="J26" s="302"/>
      <c r="K26" s="302"/>
      <c r="L26" s="302"/>
      <c r="M26" s="302"/>
      <c r="N26" s="302"/>
      <c r="O26" s="303"/>
      <c r="P26" s="96"/>
    </row>
    <row r="27" spans="2:16" ht="15" thickBot="1">
      <c r="B27" s="97"/>
      <c r="C27" s="304"/>
      <c r="D27" s="305"/>
      <c r="E27" s="305"/>
      <c r="F27" s="305"/>
      <c r="G27" s="305"/>
      <c r="H27" s="305"/>
      <c r="I27" s="305"/>
      <c r="J27" s="305"/>
      <c r="K27" s="305"/>
      <c r="L27" s="305"/>
      <c r="M27" s="305"/>
      <c r="N27" s="305"/>
      <c r="O27" s="306"/>
      <c r="P27" s="96"/>
    </row>
    <row r="28" spans="2:16">
      <c r="B28" s="97"/>
      <c r="C28" s="323" t="s">
        <v>53</v>
      </c>
      <c r="D28" s="324"/>
      <c r="E28" s="324"/>
      <c r="F28" s="324"/>
      <c r="G28" s="325"/>
      <c r="H28" s="326" t="s">
        <v>56</v>
      </c>
      <c r="I28" s="324"/>
      <c r="J28" s="338" t="s">
        <v>57</v>
      </c>
      <c r="K28" s="339"/>
      <c r="L28" s="128" t="s">
        <v>58</v>
      </c>
      <c r="M28" s="326" t="s">
        <v>59</v>
      </c>
      <c r="N28" s="340"/>
      <c r="O28" s="129" t="s">
        <v>60</v>
      </c>
      <c r="P28" s="96"/>
    </row>
    <row r="29" spans="2:16">
      <c r="B29" s="97"/>
      <c r="C29" s="332"/>
      <c r="D29" s="333"/>
      <c r="E29" s="333"/>
      <c r="F29" s="333"/>
      <c r="G29" s="334"/>
      <c r="H29" s="335"/>
      <c r="I29" s="334"/>
      <c r="J29" s="335"/>
      <c r="K29" s="334"/>
      <c r="L29" s="131"/>
      <c r="M29" s="336"/>
      <c r="N29" s="337"/>
      <c r="O29" s="132"/>
      <c r="P29" s="96"/>
    </row>
    <row r="30" spans="2:16">
      <c r="B30" s="97"/>
      <c r="C30" s="133"/>
      <c r="D30" s="134"/>
      <c r="E30" s="134"/>
      <c r="F30" s="134"/>
      <c r="G30" s="135"/>
      <c r="H30" s="136"/>
      <c r="I30" s="135"/>
      <c r="J30" s="136"/>
      <c r="K30" s="135"/>
      <c r="L30" s="131"/>
      <c r="M30" s="336"/>
      <c r="N30" s="337"/>
      <c r="O30" s="132"/>
      <c r="P30" s="96"/>
    </row>
    <row r="31" spans="2:16" ht="15" thickBot="1">
      <c r="B31" s="97"/>
      <c r="C31" s="342"/>
      <c r="D31" s="343"/>
      <c r="E31" s="343"/>
      <c r="F31" s="343"/>
      <c r="G31" s="344"/>
      <c r="H31" s="345"/>
      <c r="I31" s="344"/>
      <c r="J31" s="345"/>
      <c r="K31" s="344"/>
      <c r="L31" s="137"/>
      <c r="M31" s="346"/>
      <c r="N31" s="347"/>
      <c r="O31" s="132"/>
      <c r="P31" s="96"/>
    </row>
    <row r="32" spans="2:16" ht="15" thickBot="1">
      <c r="B32" s="97"/>
      <c r="C32" s="355" t="s">
        <v>61</v>
      </c>
      <c r="D32" s="356"/>
      <c r="E32" s="356"/>
      <c r="F32" s="356"/>
      <c r="G32" s="356"/>
      <c r="H32" s="356"/>
      <c r="I32" s="356"/>
      <c r="J32" s="356"/>
      <c r="K32" s="356"/>
      <c r="L32" s="356"/>
      <c r="M32" s="356"/>
      <c r="N32" s="357"/>
      <c r="O32" s="138"/>
      <c r="P32" s="96"/>
    </row>
    <row r="33" spans="2:16" ht="13.5" customHeight="1">
      <c r="B33" s="97"/>
      <c r="C33" s="298" t="s">
        <v>62</v>
      </c>
      <c r="D33" s="299"/>
      <c r="E33" s="299"/>
      <c r="F33" s="299"/>
      <c r="G33" s="299"/>
      <c r="H33" s="299"/>
      <c r="I33" s="299"/>
      <c r="J33" s="299"/>
      <c r="K33" s="299"/>
      <c r="L33" s="299"/>
      <c r="M33" s="299"/>
      <c r="N33" s="299"/>
      <c r="O33" s="300"/>
      <c r="P33" s="96"/>
    </row>
    <row r="34" spans="2:16">
      <c r="B34" s="97"/>
      <c r="C34" s="301"/>
      <c r="D34" s="302"/>
      <c r="E34" s="302"/>
      <c r="F34" s="302"/>
      <c r="G34" s="302"/>
      <c r="H34" s="302"/>
      <c r="I34" s="302"/>
      <c r="J34" s="302"/>
      <c r="K34" s="302"/>
      <c r="L34" s="302"/>
      <c r="M34" s="302"/>
      <c r="N34" s="302"/>
      <c r="O34" s="303"/>
      <c r="P34" s="96"/>
    </row>
    <row r="35" spans="2:16" ht="15" thickBot="1">
      <c r="B35" s="97"/>
      <c r="C35" s="304"/>
      <c r="D35" s="305"/>
      <c r="E35" s="305"/>
      <c r="F35" s="305"/>
      <c r="G35" s="305"/>
      <c r="H35" s="305"/>
      <c r="I35" s="305"/>
      <c r="J35" s="305"/>
      <c r="K35" s="305"/>
      <c r="L35" s="305"/>
      <c r="M35" s="305"/>
      <c r="N35" s="305"/>
      <c r="O35" s="306"/>
      <c r="P35" s="96"/>
    </row>
    <row r="36" spans="2:16">
      <c r="B36" s="97"/>
      <c r="C36" s="323" t="s">
        <v>53</v>
      </c>
      <c r="D36" s="348"/>
      <c r="E36" s="348"/>
      <c r="F36" s="348"/>
      <c r="G36" s="348"/>
      <c r="H36" s="348"/>
      <c r="I36" s="348"/>
      <c r="J36" s="340"/>
      <c r="K36" s="127" t="s">
        <v>54</v>
      </c>
      <c r="L36" s="128" t="s">
        <v>11</v>
      </c>
      <c r="M36" s="326" t="s">
        <v>63</v>
      </c>
      <c r="N36" s="340"/>
      <c r="O36" s="129" t="s">
        <v>60</v>
      </c>
      <c r="P36" s="96"/>
    </row>
    <row r="37" spans="2:16">
      <c r="B37" s="97"/>
      <c r="C37" s="332"/>
      <c r="D37" s="333"/>
      <c r="E37" s="333"/>
      <c r="F37" s="333"/>
      <c r="G37" s="333"/>
      <c r="H37" s="333"/>
      <c r="I37" s="333"/>
      <c r="J37" s="334"/>
      <c r="K37" s="140"/>
      <c r="L37" s="141"/>
      <c r="M37" s="363"/>
      <c r="N37" s="364"/>
      <c r="O37" s="132"/>
      <c r="P37" s="96"/>
    </row>
    <row r="38" spans="2:16" ht="15" thickBot="1">
      <c r="B38" s="97"/>
      <c r="C38" s="342"/>
      <c r="D38" s="343"/>
      <c r="E38" s="343"/>
      <c r="F38" s="343"/>
      <c r="G38" s="343"/>
      <c r="H38" s="343"/>
      <c r="I38" s="343"/>
      <c r="J38" s="344"/>
      <c r="K38" s="134"/>
      <c r="L38" s="142"/>
      <c r="M38" s="353"/>
      <c r="N38" s="354"/>
      <c r="O38" s="143"/>
      <c r="P38" s="96"/>
    </row>
    <row r="39" spans="2:16" ht="15" thickBot="1">
      <c r="B39" s="97"/>
      <c r="C39" s="355" t="s">
        <v>61</v>
      </c>
      <c r="D39" s="356"/>
      <c r="E39" s="356"/>
      <c r="F39" s="356"/>
      <c r="G39" s="356"/>
      <c r="H39" s="356"/>
      <c r="I39" s="356"/>
      <c r="J39" s="356"/>
      <c r="K39" s="356"/>
      <c r="L39" s="356"/>
      <c r="M39" s="356"/>
      <c r="N39" s="357"/>
      <c r="O39" s="144">
        <v>0</v>
      </c>
      <c r="P39" s="96"/>
    </row>
    <row r="40" spans="2:16">
      <c r="B40" s="97"/>
      <c r="C40" s="298" t="s">
        <v>64</v>
      </c>
      <c r="D40" s="299"/>
      <c r="E40" s="299"/>
      <c r="F40" s="299"/>
      <c r="G40" s="299"/>
      <c r="H40" s="299"/>
      <c r="I40" s="299"/>
      <c r="J40" s="299"/>
      <c r="K40" s="299"/>
      <c r="L40" s="299"/>
      <c r="M40" s="299"/>
      <c r="N40" s="299"/>
      <c r="O40" s="300"/>
      <c r="P40" s="96"/>
    </row>
    <row r="41" spans="2:16">
      <c r="B41" s="97"/>
      <c r="C41" s="301"/>
      <c r="D41" s="302"/>
      <c r="E41" s="302"/>
      <c r="F41" s="302"/>
      <c r="G41" s="302"/>
      <c r="H41" s="302"/>
      <c r="I41" s="302"/>
      <c r="J41" s="302"/>
      <c r="K41" s="302"/>
      <c r="L41" s="302"/>
      <c r="M41" s="302"/>
      <c r="N41" s="302"/>
      <c r="O41" s="303"/>
      <c r="P41" s="96"/>
    </row>
    <row r="42" spans="2:16" ht="15" thickBot="1">
      <c r="B42" s="97"/>
      <c r="C42" s="304"/>
      <c r="D42" s="305"/>
      <c r="E42" s="305"/>
      <c r="F42" s="305"/>
      <c r="G42" s="305"/>
      <c r="H42" s="305"/>
      <c r="I42" s="305"/>
      <c r="J42" s="305"/>
      <c r="K42" s="305"/>
      <c r="L42" s="305"/>
      <c r="M42" s="305"/>
      <c r="N42" s="305"/>
      <c r="O42" s="306"/>
      <c r="P42" s="96"/>
    </row>
    <row r="43" spans="2:16" ht="15.75">
      <c r="B43" s="97"/>
      <c r="C43" s="323" t="s">
        <v>65</v>
      </c>
      <c r="D43" s="348"/>
      <c r="E43" s="348"/>
      <c r="F43" s="348"/>
      <c r="G43" s="348"/>
      <c r="H43" s="348"/>
      <c r="I43" s="348"/>
      <c r="J43" s="128" t="s">
        <v>66</v>
      </c>
      <c r="K43" s="139" t="s">
        <v>67</v>
      </c>
      <c r="L43" s="145" t="s">
        <v>68</v>
      </c>
      <c r="M43" s="326" t="s">
        <v>69</v>
      </c>
      <c r="N43" s="340"/>
      <c r="O43" s="129" t="s">
        <v>60</v>
      </c>
      <c r="P43" s="96"/>
    </row>
    <row r="44" spans="2:16">
      <c r="B44" s="97"/>
      <c r="C44" s="332"/>
      <c r="D44" s="333"/>
      <c r="E44" s="333"/>
      <c r="F44" s="333"/>
      <c r="G44" s="333"/>
      <c r="H44" s="333"/>
      <c r="I44" s="333"/>
      <c r="J44" s="146"/>
      <c r="K44" s="147"/>
      <c r="L44" s="146"/>
      <c r="M44" s="351"/>
      <c r="N44" s="352"/>
      <c r="O44" s="132"/>
      <c r="P44" s="96"/>
    </row>
    <row r="45" spans="2:16" ht="15" thickBot="1">
      <c r="B45" s="97"/>
      <c r="C45" s="342"/>
      <c r="D45" s="343"/>
      <c r="E45" s="343"/>
      <c r="F45" s="343"/>
      <c r="G45" s="343"/>
      <c r="H45" s="343"/>
      <c r="I45" s="343"/>
      <c r="J45" s="148"/>
      <c r="K45" s="149"/>
      <c r="L45" s="148"/>
      <c r="M45" s="353"/>
      <c r="N45" s="354"/>
      <c r="O45" s="150"/>
      <c r="P45" s="96"/>
    </row>
    <row r="46" spans="2:16" ht="15" thickBot="1">
      <c r="B46" s="97"/>
      <c r="C46" s="355" t="s">
        <v>61</v>
      </c>
      <c r="D46" s="356"/>
      <c r="E46" s="356"/>
      <c r="F46" s="356"/>
      <c r="G46" s="356"/>
      <c r="H46" s="356"/>
      <c r="I46" s="356"/>
      <c r="J46" s="356"/>
      <c r="K46" s="356"/>
      <c r="L46" s="356"/>
      <c r="M46" s="356"/>
      <c r="N46" s="357"/>
      <c r="O46" s="138"/>
      <c r="P46" s="96"/>
    </row>
    <row r="47" spans="2:16">
      <c r="B47" s="97"/>
      <c r="C47" s="298" t="s">
        <v>70</v>
      </c>
      <c r="D47" s="299"/>
      <c r="E47" s="299"/>
      <c r="F47" s="299"/>
      <c r="G47" s="299"/>
      <c r="H47" s="299"/>
      <c r="I47" s="299"/>
      <c r="J47" s="299"/>
      <c r="K47" s="299"/>
      <c r="L47" s="299"/>
      <c r="M47" s="299"/>
      <c r="N47" s="299"/>
      <c r="O47" s="300"/>
      <c r="P47" s="96"/>
    </row>
    <row r="48" spans="2:16">
      <c r="B48" s="97"/>
      <c r="C48" s="301"/>
      <c r="D48" s="302"/>
      <c r="E48" s="302"/>
      <c r="F48" s="302"/>
      <c r="G48" s="302"/>
      <c r="H48" s="302"/>
      <c r="I48" s="302"/>
      <c r="J48" s="302"/>
      <c r="K48" s="302"/>
      <c r="L48" s="302"/>
      <c r="M48" s="302"/>
      <c r="N48" s="302"/>
      <c r="O48" s="303"/>
      <c r="P48" s="96"/>
    </row>
    <row r="49" spans="2:16" ht="15" thickBot="1">
      <c r="B49" s="97"/>
      <c r="C49" s="304"/>
      <c r="D49" s="305"/>
      <c r="E49" s="305"/>
      <c r="F49" s="305"/>
      <c r="G49" s="305"/>
      <c r="H49" s="305"/>
      <c r="I49" s="305"/>
      <c r="J49" s="305"/>
      <c r="K49" s="305"/>
      <c r="L49" s="305"/>
      <c r="M49" s="305"/>
      <c r="N49" s="305"/>
      <c r="O49" s="306"/>
      <c r="P49" s="96"/>
    </row>
    <row r="50" spans="2:16" ht="31.5" customHeight="1">
      <c r="B50" s="97"/>
      <c r="C50" s="323" t="s">
        <v>71</v>
      </c>
      <c r="D50" s="348"/>
      <c r="E50" s="348"/>
      <c r="F50" s="348"/>
      <c r="G50" s="348"/>
      <c r="H50" s="348"/>
      <c r="I50" s="348"/>
      <c r="J50" s="128" t="s">
        <v>72</v>
      </c>
      <c r="K50" s="151" t="s">
        <v>73</v>
      </c>
      <c r="L50" s="152" t="s">
        <v>74</v>
      </c>
      <c r="M50" s="349" t="s">
        <v>59</v>
      </c>
      <c r="N50" s="350"/>
      <c r="O50" s="154" t="s">
        <v>60</v>
      </c>
      <c r="P50" s="96"/>
    </row>
    <row r="51" spans="2:16">
      <c r="B51" s="97"/>
      <c r="C51" s="155"/>
      <c r="D51" s="156"/>
      <c r="E51" s="156"/>
      <c r="F51" s="156"/>
      <c r="G51" s="156"/>
      <c r="H51" s="156"/>
      <c r="I51" s="156"/>
      <c r="J51" s="157"/>
      <c r="K51" s="158"/>
      <c r="L51" s="159"/>
      <c r="M51" s="358"/>
      <c r="N51" s="359"/>
      <c r="O51" s="160"/>
      <c r="P51" s="96"/>
    </row>
    <row r="52" spans="2:16">
      <c r="B52" s="97"/>
      <c r="C52" s="155"/>
      <c r="D52" s="156"/>
      <c r="E52" s="156"/>
      <c r="F52" s="156"/>
      <c r="G52" s="156"/>
      <c r="H52" s="156"/>
      <c r="I52" s="156"/>
      <c r="J52" s="157"/>
      <c r="K52" s="158"/>
      <c r="L52" s="159"/>
      <c r="M52" s="358"/>
      <c r="N52" s="359"/>
      <c r="O52" s="160"/>
      <c r="P52" s="96"/>
    </row>
    <row r="53" spans="2:16">
      <c r="B53" s="97"/>
      <c r="C53" s="155"/>
      <c r="D53" s="156"/>
      <c r="E53" s="156"/>
      <c r="F53" s="156"/>
      <c r="G53" s="156"/>
      <c r="H53" s="156"/>
      <c r="I53" s="156"/>
      <c r="J53" s="157"/>
      <c r="K53" s="158"/>
      <c r="L53" s="159"/>
      <c r="M53" s="351"/>
      <c r="N53" s="352"/>
      <c r="O53" s="160"/>
      <c r="P53" s="96"/>
    </row>
    <row r="54" spans="2:16" ht="15" thickBot="1">
      <c r="B54" s="97"/>
      <c r="C54" s="342"/>
      <c r="D54" s="343"/>
      <c r="E54" s="343"/>
      <c r="F54" s="343"/>
      <c r="G54" s="343"/>
      <c r="H54" s="343"/>
      <c r="I54" s="343"/>
      <c r="J54" s="148"/>
      <c r="K54" s="149"/>
      <c r="L54" s="148"/>
      <c r="M54" s="353"/>
      <c r="N54" s="354"/>
      <c r="O54" s="150"/>
      <c r="P54" s="96"/>
    </row>
    <row r="55" spans="2:16" ht="15" thickBot="1">
      <c r="B55" s="97"/>
      <c r="C55" s="355" t="s">
        <v>61</v>
      </c>
      <c r="D55" s="356"/>
      <c r="E55" s="356"/>
      <c r="F55" s="356"/>
      <c r="G55" s="356"/>
      <c r="H55" s="356"/>
      <c r="I55" s="356"/>
      <c r="J55" s="356"/>
      <c r="K55" s="356"/>
      <c r="L55" s="356"/>
      <c r="M55" s="356"/>
      <c r="N55" s="357"/>
      <c r="O55" s="144"/>
      <c r="P55" s="96"/>
    </row>
    <row r="56" spans="2:16" ht="15" thickBot="1">
      <c r="B56" s="97"/>
      <c r="C56" s="122"/>
      <c r="O56" s="123"/>
      <c r="P56" s="96"/>
    </row>
    <row r="57" spans="2:16" ht="15" thickBot="1">
      <c r="B57" s="97"/>
      <c r="C57" s="360" t="s">
        <v>75</v>
      </c>
      <c r="D57" s="361"/>
      <c r="E57" s="361"/>
      <c r="F57" s="361"/>
      <c r="G57" s="361"/>
      <c r="H57" s="361"/>
      <c r="I57" s="361"/>
      <c r="J57" s="361"/>
      <c r="K57" s="361"/>
      <c r="L57" s="361"/>
      <c r="M57" s="361"/>
      <c r="N57" s="362"/>
      <c r="O57" s="161"/>
      <c r="P57" s="96"/>
    </row>
    <row r="58" spans="2:16">
      <c r="B58" s="97"/>
      <c r="C58" s="298" t="s">
        <v>76</v>
      </c>
      <c r="D58" s="299"/>
      <c r="E58" s="299"/>
      <c r="F58" s="299"/>
      <c r="G58" s="299"/>
      <c r="H58" s="299"/>
      <c r="I58" s="299"/>
      <c r="J58" s="299"/>
      <c r="K58" s="299"/>
      <c r="L58" s="299"/>
      <c r="M58" s="299"/>
      <c r="N58" s="299"/>
      <c r="O58" s="300"/>
      <c r="P58" s="96"/>
    </row>
    <row r="59" spans="2:16">
      <c r="B59" s="97"/>
      <c r="C59" s="301"/>
      <c r="D59" s="302"/>
      <c r="E59" s="302"/>
      <c r="F59" s="302"/>
      <c r="G59" s="302"/>
      <c r="H59" s="302"/>
      <c r="I59" s="302"/>
      <c r="J59" s="302"/>
      <c r="K59" s="302"/>
      <c r="L59" s="302"/>
      <c r="M59" s="302"/>
      <c r="N59" s="302"/>
      <c r="O59" s="303"/>
      <c r="P59" s="96"/>
    </row>
    <row r="60" spans="2:16" ht="15" thickBot="1">
      <c r="B60" s="97"/>
      <c r="C60" s="304"/>
      <c r="D60" s="305"/>
      <c r="E60" s="305"/>
      <c r="F60" s="305"/>
      <c r="G60" s="305"/>
      <c r="H60" s="305"/>
      <c r="I60" s="305"/>
      <c r="J60" s="305"/>
      <c r="K60" s="305"/>
      <c r="L60" s="305"/>
      <c r="M60" s="305"/>
      <c r="N60" s="305"/>
      <c r="O60" s="306"/>
      <c r="P60" s="96"/>
    </row>
    <row r="61" spans="2:16" ht="28.5">
      <c r="B61" s="97"/>
      <c r="C61" s="323" t="s">
        <v>77</v>
      </c>
      <c r="D61" s="348"/>
      <c r="E61" s="348"/>
      <c r="F61" s="348"/>
      <c r="G61" s="348"/>
      <c r="H61" s="348"/>
      <c r="I61" s="348"/>
      <c r="J61" s="139"/>
      <c r="K61" s="153"/>
      <c r="L61" s="152" t="s">
        <v>78</v>
      </c>
      <c r="M61" s="349" t="s">
        <v>79</v>
      </c>
      <c r="N61" s="350"/>
      <c r="O61" s="154"/>
      <c r="P61" s="96"/>
    </row>
    <row r="62" spans="2:16">
      <c r="B62" s="97"/>
      <c r="C62" s="332" t="s">
        <v>23</v>
      </c>
      <c r="D62" s="333"/>
      <c r="E62" s="333"/>
      <c r="F62" s="333"/>
      <c r="G62" s="333"/>
      <c r="H62" s="333"/>
      <c r="I62" s="333"/>
      <c r="J62" s="162"/>
      <c r="K62" s="163"/>
      <c r="L62" s="164"/>
      <c r="M62" s="382"/>
      <c r="N62" s="383"/>
      <c r="O62" s="165"/>
      <c r="P62" s="96"/>
    </row>
    <row r="63" spans="2:16">
      <c r="B63" s="97"/>
      <c r="C63" s="133" t="s">
        <v>80</v>
      </c>
      <c r="D63" s="134"/>
      <c r="E63" s="134"/>
      <c r="F63" s="134"/>
      <c r="G63" s="134"/>
      <c r="H63" s="134"/>
      <c r="I63" s="134"/>
      <c r="J63" s="162"/>
      <c r="K63" s="163"/>
      <c r="L63" s="164"/>
      <c r="M63" s="382"/>
      <c r="N63" s="383"/>
      <c r="O63" s="165"/>
      <c r="P63" s="96"/>
    </row>
    <row r="64" spans="2:16" ht="15" thickBot="1">
      <c r="B64" s="97"/>
      <c r="C64" s="116" t="s">
        <v>81</v>
      </c>
      <c r="D64" s="117"/>
      <c r="E64" s="117"/>
      <c r="F64" s="117"/>
      <c r="G64" s="117"/>
      <c r="H64" s="117"/>
      <c r="I64" s="117"/>
      <c r="J64" s="166"/>
      <c r="K64" s="167"/>
      <c r="L64" s="164"/>
      <c r="M64" s="384"/>
      <c r="N64" s="385"/>
      <c r="O64" s="165"/>
      <c r="P64" s="96"/>
    </row>
    <row r="65" spans="2:16" ht="15" thickBot="1">
      <c r="B65" s="97"/>
      <c r="C65" s="355" t="s">
        <v>61</v>
      </c>
      <c r="D65" s="356"/>
      <c r="E65" s="356"/>
      <c r="F65" s="356"/>
      <c r="G65" s="356"/>
      <c r="H65" s="356"/>
      <c r="I65" s="356"/>
      <c r="J65" s="356"/>
      <c r="K65" s="356"/>
      <c r="L65" s="356"/>
      <c r="M65" s="356"/>
      <c r="N65" s="357"/>
      <c r="O65" s="168"/>
      <c r="P65" s="96"/>
    </row>
    <row r="66" spans="2:16" ht="15" thickBot="1">
      <c r="B66" s="97"/>
      <c r="C66" s="122"/>
      <c r="O66" s="123"/>
      <c r="P66" s="96"/>
    </row>
    <row r="67" spans="2:16" ht="15" thickBot="1">
      <c r="B67" s="97"/>
      <c r="C67" s="360" t="s">
        <v>82</v>
      </c>
      <c r="D67" s="361"/>
      <c r="E67" s="361"/>
      <c r="F67" s="361"/>
      <c r="G67" s="361"/>
      <c r="H67" s="361"/>
      <c r="I67" s="361"/>
      <c r="J67" s="361"/>
      <c r="K67" s="361"/>
      <c r="L67" s="361"/>
      <c r="M67" s="361"/>
      <c r="N67" s="362"/>
      <c r="O67" s="169"/>
      <c r="P67" s="96"/>
    </row>
    <row r="68" spans="2:16">
      <c r="B68" s="97"/>
      <c r="C68" s="119"/>
      <c r="D68" s="120"/>
      <c r="E68" s="120"/>
      <c r="F68" s="120"/>
      <c r="G68" s="120"/>
      <c r="H68" s="120"/>
      <c r="I68" s="120"/>
      <c r="J68" s="120"/>
      <c r="K68" s="120"/>
      <c r="L68" s="120"/>
      <c r="M68" s="120"/>
      <c r="N68" s="120"/>
      <c r="O68" s="121"/>
      <c r="P68" s="96"/>
    </row>
    <row r="69" spans="2:16">
      <c r="B69" s="97"/>
      <c r="C69" s="122"/>
      <c r="O69" s="123"/>
      <c r="P69" s="96"/>
    </row>
    <row r="70" spans="2:16">
      <c r="B70" s="97"/>
      <c r="C70" s="122"/>
      <c r="O70" s="123"/>
      <c r="P70" s="96"/>
    </row>
    <row r="71" spans="2:16">
      <c r="B71" s="97"/>
      <c r="C71" s="122"/>
      <c r="H71" s="170" t="s">
        <v>83</v>
      </c>
      <c r="I71" s="170"/>
      <c r="J71" s="170"/>
      <c r="K71" s="170"/>
      <c r="O71" s="123"/>
      <c r="P71" s="96"/>
    </row>
    <row r="72" spans="2:16">
      <c r="B72" s="97"/>
      <c r="C72" s="122"/>
      <c r="H72" s="170" t="s">
        <v>84</v>
      </c>
      <c r="O72" s="123"/>
      <c r="P72" s="96"/>
    </row>
    <row r="73" spans="2:16">
      <c r="B73" s="97"/>
      <c r="C73" s="122"/>
      <c r="H73" s="170" t="s">
        <v>85</v>
      </c>
      <c r="O73" s="123"/>
      <c r="P73" s="96"/>
    </row>
    <row r="74" spans="2:16">
      <c r="B74" s="97"/>
      <c r="C74" s="108"/>
      <c r="D74" s="171"/>
      <c r="E74" s="171"/>
      <c r="F74" s="171"/>
      <c r="G74" s="171"/>
      <c r="H74" s="170" t="s">
        <v>86</v>
      </c>
      <c r="I74" s="171"/>
      <c r="J74" s="171"/>
      <c r="K74" s="171"/>
      <c r="L74" s="171"/>
      <c r="M74" s="171"/>
      <c r="N74" s="171"/>
      <c r="O74" s="172"/>
      <c r="P74" s="96"/>
    </row>
    <row r="75" spans="2:16">
      <c r="B75" s="97"/>
      <c r="C75" s="122"/>
      <c r="H75" s="95" t="s">
        <v>87</v>
      </c>
      <c r="O75" s="123"/>
      <c r="P75" s="96"/>
    </row>
    <row r="76" spans="2:16">
      <c r="B76" s="97"/>
      <c r="C76" s="173" t="s">
        <v>88</v>
      </c>
      <c r="D76" s="130"/>
      <c r="E76" s="130"/>
      <c r="F76" s="130"/>
      <c r="G76" s="130"/>
      <c r="H76" s="130"/>
      <c r="I76" s="130"/>
      <c r="J76" s="130"/>
      <c r="K76" s="130"/>
      <c r="L76" s="130"/>
      <c r="M76" s="130"/>
      <c r="N76" s="130"/>
      <c r="O76" s="174"/>
      <c r="P76" s="96"/>
    </row>
    <row r="77" spans="2:16">
      <c r="B77" s="97"/>
      <c r="C77" s="379"/>
      <c r="D77" s="380"/>
      <c r="E77" s="380"/>
      <c r="F77" s="380"/>
      <c r="G77" s="380"/>
      <c r="H77" s="380"/>
      <c r="I77" s="380"/>
      <c r="J77" s="380"/>
      <c r="K77" s="380"/>
      <c r="L77" s="380"/>
      <c r="M77" s="380"/>
      <c r="N77" s="380"/>
      <c r="O77" s="381"/>
      <c r="P77" s="96"/>
    </row>
    <row r="78" spans="2:16">
      <c r="B78" s="97"/>
      <c r="C78" s="379"/>
      <c r="D78" s="380"/>
      <c r="E78" s="380"/>
      <c r="F78" s="380"/>
      <c r="G78" s="380"/>
      <c r="H78" s="380"/>
      <c r="I78" s="380"/>
      <c r="J78" s="380"/>
      <c r="K78" s="380"/>
      <c r="L78" s="380"/>
      <c r="M78" s="380"/>
      <c r="N78" s="380"/>
      <c r="O78" s="381"/>
      <c r="P78" s="96"/>
    </row>
    <row r="79" spans="2:16">
      <c r="B79" s="97"/>
      <c r="C79" s="108"/>
      <c r="D79" s="171"/>
      <c r="E79" s="171"/>
      <c r="F79" s="171"/>
      <c r="G79" s="171"/>
      <c r="H79" s="171"/>
      <c r="I79" s="171"/>
      <c r="J79" s="171"/>
      <c r="K79" s="171"/>
      <c r="L79" s="171"/>
      <c r="M79" s="171"/>
      <c r="N79" s="171"/>
      <c r="O79" s="172"/>
      <c r="P79" s="96"/>
    </row>
    <row r="80" spans="2:16">
      <c r="B80" s="97"/>
      <c r="C80" s="175" t="s">
        <v>89</v>
      </c>
      <c r="D80" s="171"/>
      <c r="E80" s="171"/>
      <c r="F80" s="171"/>
      <c r="G80" s="171"/>
      <c r="H80" s="171"/>
      <c r="I80" s="171"/>
      <c r="J80" s="171"/>
      <c r="K80" s="171"/>
      <c r="L80" s="171"/>
      <c r="M80" s="171"/>
      <c r="N80" s="171"/>
      <c r="O80" s="172"/>
      <c r="P80" s="96"/>
    </row>
    <row r="81" spans="2:16" ht="12.75" customHeight="1">
      <c r="B81" s="97"/>
      <c r="C81" s="376" t="s">
        <v>90</v>
      </c>
      <c r="D81" s="377"/>
      <c r="E81" s="377"/>
      <c r="F81" s="377"/>
      <c r="G81" s="377"/>
      <c r="H81" s="377"/>
      <c r="I81" s="377"/>
      <c r="J81" s="377"/>
      <c r="K81" s="377"/>
      <c r="L81" s="377"/>
      <c r="M81" s="377"/>
      <c r="N81" s="377"/>
      <c r="O81" s="378"/>
      <c r="P81" s="96"/>
    </row>
    <row r="82" spans="2:16">
      <c r="B82" s="97"/>
      <c r="C82" s="376"/>
      <c r="D82" s="377"/>
      <c r="E82" s="377"/>
      <c r="F82" s="377"/>
      <c r="G82" s="377"/>
      <c r="H82" s="377"/>
      <c r="I82" s="377"/>
      <c r="J82" s="377"/>
      <c r="K82" s="377"/>
      <c r="L82" s="377"/>
      <c r="M82" s="377"/>
      <c r="N82" s="377"/>
      <c r="O82" s="378"/>
      <c r="P82" s="96"/>
    </row>
    <row r="83" spans="2:16" ht="12.95" customHeight="1">
      <c r="B83" s="97"/>
      <c r="C83" s="376" t="s">
        <v>91</v>
      </c>
      <c r="D83" s="377"/>
      <c r="E83" s="377"/>
      <c r="F83" s="377"/>
      <c r="G83" s="377"/>
      <c r="H83" s="377"/>
      <c r="I83" s="377"/>
      <c r="J83" s="377"/>
      <c r="K83" s="377"/>
      <c r="L83" s="377"/>
      <c r="M83" s="377"/>
      <c r="N83" s="377"/>
      <c r="O83" s="378"/>
      <c r="P83" s="96"/>
    </row>
    <row r="84" spans="2:16">
      <c r="B84" s="97"/>
      <c r="C84" s="376"/>
      <c r="D84" s="377"/>
      <c r="E84" s="377"/>
      <c r="F84" s="377"/>
      <c r="G84" s="377"/>
      <c r="H84" s="377"/>
      <c r="I84" s="377"/>
      <c r="J84" s="377"/>
      <c r="K84" s="377"/>
      <c r="L84" s="377"/>
      <c r="M84" s="377"/>
      <c r="N84" s="377"/>
      <c r="O84" s="378"/>
      <c r="P84" s="96"/>
    </row>
    <row r="85" spans="2:16">
      <c r="B85" s="97"/>
      <c r="C85" s="108"/>
      <c r="D85" s="171"/>
      <c r="E85" s="171"/>
      <c r="F85" s="171"/>
      <c r="G85" s="171"/>
      <c r="H85" s="171"/>
      <c r="I85" s="171"/>
      <c r="J85" s="171"/>
      <c r="K85" s="171"/>
      <c r="L85" s="171"/>
      <c r="M85" s="171"/>
      <c r="N85" s="171"/>
      <c r="O85" s="172"/>
      <c r="P85" s="96"/>
    </row>
    <row r="86" spans="2:16">
      <c r="B86" s="97"/>
      <c r="C86" s="122"/>
      <c r="H86" s="170" t="s">
        <v>83</v>
      </c>
      <c r="O86" s="123"/>
      <c r="P86" s="96"/>
    </row>
    <row r="87" spans="2:16">
      <c r="B87" s="97"/>
      <c r="C87" s="122"/>
      <c r="H87" s="95" t="s">
        <v>84</v>
      </c>
      <c r="I87" s="134"/>
      <c r="J87" s="134"/>
      <c r="K87" s="134"/>
      <c r="O87" s="123"/>
      <c r="P87" s="96"/>
    </row>
    <row r="88" spans="2:16">
      <c r="B88" s="97"/>
      <c r="C88" s="122"/>
      <c r="H88" s="95" t="s">
        <v>92</v>
      </c>
      <c r="I88" s="176"/>
      <c r="J88" s="176"/>
      <c r="K88" s="176"/>
      <c r="O88" s="123"/>
      <c r="P88" s="96"/>
    </row>
    <row r="89" spans="2:16">
      <c r="B89" s="97"/>
      <c r="C89" s="177"/>
      <c r="D89" s="171"/>
      <c r="E89" s="171"/>
      <c r="F89" s="171"/>
      <c r="G89" s="171"/>
      <c r="H89" s="95" t="s">
        <v>86</v>
      </c>
      <c r="L89" s="171"/>
      <c r="M89" s="171"/>
      <c r="N89" s="171"/>
      <c r="O89" s="172"/>
      <c r="P89" s="96"/>
    </row>
    <row r="90" spans="2:16" ht="17.25" customHeight="1">
      <c r="B90" s="97"/>
      <c r="C90" s="177"/>
      <c r="D90" s="176"/>
      <c r="E90" s="176"/>
      <c r="K90" s="368"/>
      <c r="L90" s="368"/>
      <c r="M90" s="368"/>
      <c r="N90" s="368"/>
      <c r="O90" s="369"/>
      <c r="P90" s="96"/>
    </row>
    <row r="91" spans="2:16" ht="18.75" customHeight="1" thickBot="1">
      <c r="B91" s="97"/>
      <c r="C91" s="372"/>
      <c r="D91" s="373"/>
      <c r="E91" s="373"/>
      <c r="F91" s="149"/>
      <c r="G91" s="149"/>
      <c r="H91" s="149"/>
      <c r="I91" s="149"/>
      <c r="J91" s="149"/>
      <c r="K91" s="370"/>
      <c r="L91" s="370"/>
      <c r="M91" s="370"/>
      <c r="N91" s="370"/>
      <c r="O91" s="371"/>
      <c r="P91" s="96"/>
    </row>
    <row r="92" spans="2:16" ht="15" thickBot="1">
      <c r="B92" s="178"/>
      <c r="C92" s="179"/>
      <c r="D92" s="179"/>
      <c r="E92" s="179"/>
      <c r="F92" s="179"/>
      <c r="G92" s="179"/>
      <c r="H92" s="179"/>
      <c r="I92" s="179"/>
      <c r="J92" s="179"/>
      <c r="K92" s="179"/>
      <c r="L92" s="179"/>
      <c r="M92" s="179"/>
      <c r="N92" s="179"/>
      <c r="O92" s="179"/>
      <c r="P92" s="180"/>
    </row>
    <row r="93" spans="2:16" ht="15" thickTop="1"/>
  </sheetData>
  <mergeCells count="80">
    <mergeCell ref="B2:E2"/>
    <mergeCell ref="B1:L1"/>
    <mergeCell ref="B4:P4"/>
    <mergeCell ref="K90:O91"/>
    <mergeCell ref="C91:E91"/>
    <mergeCell ref="C17:F17"/>
    <mergeCell ref="C81:O82"/>
    <mergeCell ref="C77:O77"/>
    <mergeCell ref="C78:O78"/>
    <mergeCell ref="C62:I62"/>
    <mergeCell ref="M62:N62"/>
    <mergeCell ref="M63:N63"/>
    <mergeCell ref="M64:N64"/>
    <mergeCell ref="C65:N65"/>
    <mergeCell ref="C67:N67"/>
    <mergeCell ref="C83:O84"/>
    <mergeCell ref="C54:I54"/>
    <mergeCell ref="M54:N54"/>
    <mergeCell ref="C55:N55"/>
    <mergeCell ref="C32:N32"/>
    <mergeCell ref="C57:N57"/>
    <mergeCell ref="C40:O42"/>
    <mergeCell ref="C38:J38"/>
    <mergeCell ref="M38:N38"/>
    <mergeCell ref="C37:J37"/>
    <mergeCell ref="C36:J36"/>
    <mergeCell ref="C39:N39"/>
    <mergeCell ref="M36:N36"/>
    <mergeCell ref="M37:N37"/>
    <mergeCell ref="C61:I61"/>
    <mergeCell ref="M61:N61"/>
    <mergeCell ref="M53:N53"/>
    <mergeCell ref="C43:I43"/>
    <mergeCell ref="M43:N43"/>
    <mergeCell ref="C44:I44"/>
    <mergeCell ref="M44:N44"/>
    <mergeCell ref="C45:I45"/>
    <mergeCell ref="M45:N45"/>
    <mergeCell ref="C46:N46"/>
    <mergeCell ref="C50:I50"/>
    <mergeCell ref="M50:N50"/>
    <mergeCell ref="M51:N51"/>
    <mergeCell ref="M52:N52"/>
    <mergeCell ref="C47:O49"/>
    <mergeCell ref="C58:O60"/>
    <mergeCell ref="J28:K28"/>
    <mergeCell ref="M28:N28"/>
    <mergeCell ref="D24:L24"/>
    <mergeCell ref="C25:O27"/>
    <mergeCell ref="C31:G31"/>
    <mergeCell ref="H31:I31"/>
    <mergeCell ref="J31:K31"/>
    <mergeCell ref="M31:N31"/>
    <mergeCell ref="M30:N30"/>
    <mergeCell ref="D23:L23"/>
    <mergeCell ref="C33:O35"/>
    <mergeCell ref="O11:O13"/>
    <mergeCell ref="L7:O8"/>
    <mergeCell ref="M9:O10"/>
    <mergeCell ref="D10:K10"/>
    <mergeCell ref="L11:L13"/>
    <mergeCell ref="M24:N24"/>
    <mergeCell ref="C28:G28"/>
    <mergeCell ref="H28:I28"/>
    <mergeCell ref="M23:N23"/>
    <mergeCell ref="C21:O21"/>
    <mergeCell ref="C29:G29"/>
    <mergeCell ref="H29:I29"/>
    <mergeCell ref="J29:K29"/>
    <mergeCell ref="M29:N29"/>
    <mergeCell ref="C5:O5"/>
    <mergeCell ref="M11:M13"/>
    <mergeCell ref="N11:N13"/>
    <mergeCell ref="D13:K13"/>
    <mergeCell ref="D11:K12"/>
    <mergeCell ref="C7:C13"/>
    <mergeCell ref="D7:K7"/>
    <mergeCell ref="D8:K8"/>
    <mergeCell ref="D9:K9"/>
    <mergeCell ref="L9:L10"/>
  </mergeCells>
  <printOptions horizontalCentered="1" verticalCentered="1"/>
  <pageMargins left="0.11811023622047245" right="0.11811023622047245" top="0.15748031496062992" bottom="0.15748031496062992" header="0" footer="0"/>
  <pageSetup scale="55"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ADA0FB81-A176-4D7C-AA45-256D924DE60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Alexander Herrera Munar</cp:lastModifiedBy>
  <cp:revision/>
  <dcterms:created xsi:type="dcterms:W3CDTF">2006-06-27T16:47:25Z</dcterms:created>
  <dcterms:modified xsi:type="dcterms:W3CDTF">2026-08-06T00:05:43Z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