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mc:AlternateContent xmlns:mc="http://schemas.openxmlformats.org/markup-compatibility/2006">
    <mc:Choice Requires="x15">
      <x15ac:absPath xmlns:x15ac="http://schemas.microsoft.com/office/spreadsheetml/2010/11/ac" url="C:\Users\yesica.pinzon\Documents\DEA\DEA 2026\"/>
    </mc:Choice>
  </mc:AlternateContent>
  <xr:revisionPtr revIDLastSave="0" documentId="11_CD3684E95BECD177ABB017CEEFBE9F1FDCF53F53" xr6:coauthVersionLast="47" xr6:coauthVersionMax="47" xr10:uidLastSave="{00000000-0000-0000-0000-000000000000}"/>
  <bookViews>
    <workbookView xWindow="0" yWindow="0" windowWidth="28800" windowHeight="1221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1" l="1"/>
  <c r="P9" i="1"/>
  <c r="P5" i="1"/>
  <c r="G5" i="1" l="1"/>
  <c r="G6" i="1"/>
  <c r="G7" i="1"/>
  <c r="G8" i="1"/>
  <c r="G9" i="1"/>
  <c r="G4" i="1"/>
  <c r="T8" i="1" l="1"/>
  <c r="V8" i="1"/>
  <c r="J5" i="1"/>
  <c r="J6" i="1"/>
  <c r="J7" i="1"/>
  <c r="J8" i="1"/>
  <c r="S8" i="1" s="1"/>
  <c r="J9" i="1"/>
  <c r="J4" i="1"/>
  <c r="T4" i="1" l="1"/>
  <c r="S4" i="1"/>
  <c r="V4" i="1"/>
  <c r="W4" i="1" s="1"/>
  <c r="T9" i="1"/>
  <c r="V9" i="1"/>
  <c r="S9" i="1"/>
  <c r="T7" i="1"/>
  <c r="V7" i="1"/>
  <c r="S7" i="1"/>
  <c r="T6" i="1"/>
  <c r="V6" i="1"/>
  <c r="W6" i="1" s="1"/>
  <c r="S6" i="1"/>
  <c r="T5" i="1"/>
  <c r="V5" i="1"/>
  <c r="S5" i="1"/>
  <c r="U8" i="1"/>
  <c r="U6" i="1"/>
  <c r="U7" i="1" l="1"/>
  <c r="U9" i="1"/>
  <c r="U4" i="1"/>
  <c r="W9" i="1"/>
  <c r="R9" i="1"/>
  <c r="W7" i="1"/>
  <c r="R7" i="1"/>
  <c r="U5" i="1" l="1"/>
  <c r="R8" i="1"/>
  <c r="R4" i="1"/>
  <c r="R5" i="1"/>
  <c r="R6" i="1"/>
  <c r="W5" i="1" l="1"/>
  <c r="W8" i="1"/>
  <c r="W10" i="1" s="1"/>
</calcChain>
</file>

<file path=xl/sharedStrings.xml><?xml version="1.0" encoding="utf-8"?>
<sst xmlns="http://schemas.openxmlformats.org/spreadsheetml/2006/main" count="29" uniqueCount="23">
  <si>
    <t>CISMEDICAL SAS</t>
  </si>
  <si>
    <t>EEMC SAS</t>
  </si>
  <si>
    <t>FUNDACION COLOMBIANA CARDIOSEGURA</t>
  </si>
  <si>
    <t>COMPOMEDICA SAS</t>
  </si>
  <si>
    <t>ITEM</t>
  </si>
  <si>
    <t>Descripción detallada y completa del  Bien y/o Servicio</t>
  </si>
  <si>
    <t xml:space="preserve">CANTIDAD </t>
  </si>
  <si>
    <t xml:space="preserve">VALOR UNITRIO SIN IVA </t>
  </si>
  <si>
    <t>VALOR UNITARIO IVA INCLUIDO</t>
  </si>
  <si>
    <t>Valorcon IVA más IPC (5.10%)</t>
  </si>
  <si>
    <t>VALOR MINIMO</t>
  </si>
  <si>
    <t>PROMEDIO</t>
  </si>
  <si>
    <t>DESVIACION ESTANDAR</t>
  </si>
  <si>
    <t>COEFICIENTE DE VARIACION</t>
  </si>
  <si>
    <t>PROMEDIO O MEDIA ARITMETICA A TOMAR</t>
  </si>
  <si>
    <t>PRECIO DE REFERENCIA</t>
  </si>
  <si>
    <t>Suministro electrodos AdultosAdecuado para el modelo: MINDRAY- MODELO BENEHEART D1  Preconectado, Autoadhesivo, Gel de polímero</t>
  </si>
  <si>
    <t>Suministro electrodos pediátricos Adecuado para el modelo: MINDRAY- MODELO BENEHEART D1 
Preconectado, Autoadhesivo, Gel de polímero</t>
  </si>
  <si>
    <r>
      <rPr>
        <b/>
        <sz val="11"/>
        <rFont val="Arial"/>
        <family val="2"/>
      </rPr>
      <t>BATERIA PRINCIPAL</t>
    </r>
    <r>
      <rPr>
        <sz val="11"/>
        <rFont val="Arial"/>
        <family val="2"/>
      </rPr>
      <t xml:space="preserve">  Deben ser Originales de acuerdo con el modelo DEA 
•Certificado que garantice que la batería es nueva y no remanufacturada.
•Debe contar con una vida útil de 4 años y debe ser instalada en el mismo momento de las pruebas de descarga. 
Todos los repuestos que se empleen para reemplazar elementos defectuosos deben ser nuevos, originales, no remanufacturados, de la misma calidad técnica o superior a la existente y que sea compatible con el DEA.</t>
    </r>
  </si>
  <si>
    <r>
      <rPr>
        <b/>
        <sz val="11"/>
        <rFont val="Arial"/>
        <family val="2"/>
      </rPr>
      <t xml:space="preserve">Kit de reanimación: </t>
    </r>
    <r>
      <rPr>
        <sz val="11"/>
        <rFont val="Arial"/>
        <family val="2"/>
      </rPr>
      <t>Tijeras: metálicas, punta roma, para corte de ropa.
Rasuradora: desechable, para retirar vello en el pecho antes de colocar pads.
Guantes de bioseguridad: no estériles, talla estándar, de látex o nitrilo.
Mascarilla de RCP con válvula unidireccional: reutilizable, con instructivo de uso.
Toallas o gasas absorbentes: para secar el área de aplicación de los pads.</t>
    </r>
  </si>
  <si>
    <t>Mantenimiento correctivo y preventivo para  Desfibrilador, marca MINDRAY- MODELO BENEHEART D1    y  prueba de descarga</t>
  </si>
  <si>
    <t>Capacitación a los brigadistas de la alcaldia en manejo del Desfibrilador</t>
  </si>
  <si>
    <r>
      <t xml:space="preserve"> NOTAS: 
*S</t>
    </r>
    <r>
      <rPr>
        <b/>
        <i/>
        <sz val="25"/>
        <color rgb="FF000000"/>
        <rFont val="Calibri"/>
        <family val="2"/>
        <scheme val="minor"/>
      </rPr>
      <t xml:space="preserve">e realizó la exclusión de valores resaltados en rojo del presente estudio de mercado debido a que desviaban significativamente la media o eran extremos atípicos
</t>
    </r>
    <r>
      <rPr>
        <b/>
        <i/>
        <sz val="25"/>
        <color rgb="FFFF0000"/>
        <rFont val="Calibri"/>
        <family val="2"/>
        <scheme val="minor"/>
      </rPr>
      <t>*Se incluyen los valores con IVA más el IPC (5.10%) correspondientes a la oferta de CISMEDICAL SAS teniendo en cuentaque no se obtuvo respuesta por parte de esta empresa para la actualizacion de la cotizacion hecha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</si>
</sst>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quot;$&quot;\ #,##0"/>
    <numFmt numFmtId="165" formatCode="_-&quot;$&quot;\ * #,##0_-;\-&quot;$&quot;\ * #,##0_-;_-&quot;$&quot;\ * &quot;-&quot;_-;_-@_-"/>
    <numFmt numFmtId="166" formatCode="_-&quot;$&quot;\ * #,##0.00_-;\-&quot;$&quot;\ * #,##0.00_-;_-&quot;$&quot;\ * &quot;-&quot;??_-;_-@_-"/>
    <numFmt numFmtId="167" formatCode="_-&quot;$&quot;\ * #,##0_-;\-&quot;$&quot;\ * #,##0_-;_-&quot;$&quot;\ * &quot;-&quot;??_-;_-@_-"/>
  </numFmts>
  <fonts count="21">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sz val="11"/>
      <color theme="1" tint="0.34998626667073579"/>
      <name val="Arial"/>
      <family val="2"/>
    </font>
    <font>
      <sz val="11"/>
      <color theme="1"/>
      <name val="Arial"/>
      <family val="2"/>
    </font>
    <font>
      <b/>
      <sz val="10"/>
      <color theme="1"/>
      <name val="Garamond"/>
      <family val="1"/>
    </font>
    <font>
      <b/>
      <sz val="10"/>
      <name val="Garamond"/>
      <family val="1"/>
    </font>
    <font>
      <b/>
      <sz val="11"/>
      <color theme="1"/>
      <name val="Garamond"/>
      <family val="1"/>
    </font>
    <font>
      <sz val="11"/>
      <color rgb="FFFF0000"/>
      <name val="Arial"/>
      <family val="2"/>
    </font>
    <font>
      <b/>
      <sz val="12"/>
      <color rgb="FFFF0000"/>
      <name val="Garamond"/>
      <family val="1"/>
    </font>
    <font>
      <sz val="12"/>
      <color theme="1"/>
      <name val="Arial"/>
      <family val="2"/>
    </font>
    <font>
      <sz val="11"/>
      <name val="Arial"/>
      <family val="2"/>
    </font>
    <font>
      <b/>
      <sz val="11"/>
      <name val="Arial"/>
      <family val="2"/>
    </font>
    <font>
      <b/>
      <sz val="12"/>
      <name val="Garamond"/>
      <family val="1"/>
    </font>
    <font>
      <b/>
      <sz val="30"/>
      <color theme="1"/>
      <name val="Garamond"/>
      <family val="1"/>
    </font>
    <font>
      <sz val="18"/>
      <color theme="1"/>
      <name val="Calibri"/>
      <family val="2"/>
      <scheme val="minor"/>
    </font>
    <font>
      <b/>
      <sz val="25"/>
      <color rgb="FF000000"/>
      <name val="Calibri"/>
      <family val="2"/>
      <scheme val="minor"/>
    </font>
    <font>
      <b/>
      <i/>
      <sz val="25"/>
      <color rgb="FF000000"/>
      <name val="Calibri"/>
      <family val="2"/>
      <scheme val="minor"/>
    </font>
    <font>
      <sz val="12"/>
      <name val="Arial"/>
      <family val="2"/>
    </font>
    <font>
      <b/>
      <i/>
      <sz val="25"/>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bgColor rgb="FFFBE4D5"/>
      </patternFill>
    </fill>
    <fill>
      <patternFill patternType="solid">
        <fgColor theme="0"/>
        <bgColor rgb="FF000000"/>
      </patternFill>
    </fill>
    <fill>
      <patternFill patternType="solid">
        <fgColor rgb="FFFFFFFF"/>
        <bgColor indexed="64"/>
      </patternFill>
    </fill>
    <fill>
      <patternFill patternType="solid">
        <fgColor rgb="FFFFFFFF"/>
        <bgColor rgb="FF000000"/>
      </patternFill>
    </fill>
    <fill>
      <patternFill patternType="solid">
        <fgColor theme="0" tint="-4.9989318521683403E-2"/>
        <bgColor indexed="64"/>
      </patternFill>
    </fill>
    <fill>
      <patternFill patternType="solid">
        <fgColor theme="9"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cellStyleXfs>
  <cellXfs count="72">
    <xf numFmtId="0" fontId="0" fillId="0" borderId="0" xfId="0"/>
    <xf numFmtId="0" fontId="3" fillId="2" borderId="1" xfId="0" applyFont="1" applyFill="1" applyBorder="1" applyAlignment="1">
      <alignment horizontal="center" vertical="center"/>
    </xf>
    <xf numFmtId="0" fontId="2" fillId="2" borderId="0" xfId="0" applyFont="1" applyFill="1" applyAlignment="1">
      <alignment horizontal="center" vertical="center"/>
    </xf>
    <xf numFmtId="0" fontId="6" fillId="4" borderId="0" xfId="0" applyFont="1" applyFill="1" applyAlignment="1">
      <alignment horizontal="center" vertical="center" wrapText="1"/>
    </xf>
    <xf numFmtId="0" fontId="8" fillId="3" borderId="0" xfId="0" applyFont="1" applyFill="1" applyAlignment="1">
      <alignment horizontal="center" vertical="center" wrapText="1"/>
    </xf>
    <xf numFmtId="0" fontId="8" fillId="2" borderId="0" xfId="0" applyFont="1" applyFill="1" applyAlignment="1">
      <alignment horizontal="center" vertical="center"/>
    </xf>
    <xf numFmtId="0" fontId="3" fillId="2" borderId="0" xfId="0" applyFont="1" applyFill="1" applyAlignment="1">
      <alignment horizontal="center" vertical="center"/>
    </xf>
    <xf numFmtId="165" fontId="2" fillId="2" borderId="1" xfId="0" applyNumberFormat="1" applyFont="1" applyFill="1" applyBorder="1" applyAlignment="1">
      <alignment horizontal="center" vertical="center"/>
    </xf>
    <xf numFmtId="165" fontId="2" fillId="2" borderId="1" xfId="3" applyNumberFormat="1" applyFont="1" applyFill="1" applyBorder="1" applyAlignment="1">
      <alignment horizontal="center" vertical="center" wrapText="1"/>
    </xf>
    <xf numFmtId="165" fontId="2" fillId="2" borderId="2" xfId="3" applyNumberFormat="1" applyFont="1" applyFill="1" applyBorder="1" applyAlignment="1">
      <alignment horizontal="center" vertical="center" wrapText="1"/>
    </xf>
    <xf numFmtId="9" fontId="3" fillId="2" borderId="2" xfId="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0" fontId="0" fillId="0" borderId="0" xfId="0" applyAlignment="1">
      <alignment horizontal="center" vertical="center"/>
    </xf>
    <xf numFmtId="0" fontId="12" fillId="5" borderId="1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6" borderId="1" xfId="0" applyFont="1" applyFill="1" applyBorder="1" applyAlignment="1">
      <alignment vertical="center" wrapText="1"/>
    </xf>
    <xf numFmtId="0" fontId="0" fillId="0" borderId="1" xfId="0" applyBorder="1" applyAlignment="1">
      <alignment vertical="center" wrapText="1"/>
    </xf>
    <xf numFmtId="0" fontId="12" fillId="6" borderId="2" xfId="0" applyFont="1" applyFill="1" applyBorder="1" applyAlignment="1">
      <alignment vertical="center" wrapText="1"/>
    </xf>
    <xf numFmtId="0" fontId="0" fillId="0" borderId="11" xfId="0" applyBorder="1" applyAlignment="1">
      <alignment vertical="center" wrapText="1"/>
    </xf>
    <xf numFmtId="165" fontId="4" fillId="2" borderId="1" xfId="3" applyNumberFormat="1" applyFont="1" applyFill="1" applyBorder="1" applyAlignment="1">
      <alignment horizontal="center" vertical="center" wrapText="1"/>
    </xf>
    <xf numFmtId="0" fontId="0" fillId="2" borderId="0" xfId="0" applyFill="1" applyAlignment="1">
      <alignment horizontal="center" vertical="center"/>
    </xf>
    <xf numFmtId="165" fontId="9" fillId="2" borderId="1" xfId="3" applyNumberFormat="1" applyFont="1" applyFill="1" applyBorder="1" applyAlignment="1">
      <alignment horizontal="center" vertical="center" wrapText="1"/>
    </xf>
    <xf numFmtId="9" fontId="3" fillId="0" borderId="2" xfId="1" applyFont="1" applyFill="1" applyBorder="1" applyAlignment="1">
      <alignment horizontal="center" vertical="center" wrapText="1"/>
    </xf>
    <xf numFmtId="0" fontId="16" fillId="0" borderId="0" xfId="0" applyFont="1"/>
    <xf numFmtId="9" fontId="14" fillId="2" borderId="2" xfId="1" applyFont="1" applyFill="1" applyBorder="1" applyAlignment="1">
      <alignment horizontal="center" vertical="center" wrapText="1"/>
    </xf>
    <xf numFmtId="166" fontId="4" fillId="2" borderId="1" xfId="3" applyFont="1" applyFill="1" applyBorder="1" applyAlignment="1">
      <alignment horizontal="center" vertical="center" wrapText="1"/>
    </xf>
    <xf numFmtId="167" fontId="9" fillId="2" borderId="1" xfId="3" applyNumberFormat="1" applyFont="1" applyFill="1" applyBorder="1" applyAlignment="1">
      <alignment horizontal="center" vertical="center" wrapText="1"/>
    </xf>
    <xf numFmtId="167" fontId="9" fillId="0" borderId="0" xfId="3" applyNumberFormat="1" applyFont="1" applyBorder="1" applyAlignment="1">
      <alignment horizontal="center" vertical="center" wrapText="1"/>
    </xf>
    <xf numFmtId="0" fontId="0" fillId="2" borderId="0" xfId="0" applyFill="1"/>
    <xf numFmtId="167" fontId="5" fillId="2" borderId="1" xfId="3" applyNumberFormat="1" applyFont="1" applyFill="1" applyBorder="1" applyAlignment="1">
      <alignment horizontal="center" vertical="center" wrapText="1"/>
    </xf>
    <xf numFmtId="165" fontId="5" fillId="2" borderId="1" xfId="3" applyNumberFormat="1" applyFont="1" applyFill="1" applyBorder="1" applyAlignment="1">
      <alignment horizontal="center" vertical="center" wrapText="1"/>
    </xf>
    <xf numFmtId="165" fontId="14" fillId="2" borderId="2" xfId="0" applyNumberFormat="1" applyFont="1" applyFill="1" applyBorder="1" applyAlignment="1">
      <alignment horizontal="center" vertical="center" wrapText="1"/>
    </xf>
    <xf numFmtId="0" fontId="19" fillId="7" borderId="1" xfId="0" applyFont="1" applyFill="1" applyBorder="1" applyAlignment="1">
      <alignment horizontal="center" vertical="center"/>
    </xf>
    <xf numFmtId="0" fontId="11" fillId="7" borderId="1" xfId="0" applyFont="1" applyFill="1" applyBorder="1" applyAlignment="1">
      <alignment horizontal="center" vertical="center" wrapText="1"/>
    </xf>
    <xf numFmtId="0" fontId="5" fillId="0" borderId="0" xfId="0" applyFont="1" applyAlignment="1">
      <alignment horizontal="left" vertical="center" wrapText="1"/>
    </xf>
    <xf numFmtId="167" fontId="4" fillId="0" borderId="0" xfId="3" applyNumberFormat="1" applyFont="1" applyBorder="1" applyAlignment="1">
      <alignment horizontal="center" vertical="center" wrapText="1"/>
    </xf>
    <xf numFmtId="166" fontId="4" fillId="0" borderId="0" xfId="3" applyFont="1" applyBorder="1" applyAlignment="1">
      <alignment horizontal="center" vertical="center" wrapText="1"/>
    </xf>
    <xf numFmtId="165" fontId="5" fillId="2" borderId="0" xfId="3" applyNumberFormat="1" applyFont="1" applyFill="1" applyBorder="1" applyAlignment="1">
      <alignment horizontal="center" vertical="center" wrapText="1"/>
    </xf>
    <xf numFmtId="165" fontId="2" fillId="2" borderId="2" xfId="0" applyNumberFormat="1" applyFont="1" applyFill="1" applyBorder="1" applyAlignment="1">
      <alignment horizontal="center" vertical="center"/>
    </xf>
    <xf numFmtId="165" fontId="2" fillId="2" borderId="0" xfId="3" applyNumberFormat="1" applyFont="1" applyFill="1" applyBorder="1" applyAlignment="1">
      <alignment horizontal="center" vertical="center" wrapText="1"/>
    </xf>
    <xf numFmtId="9" fontId="10" fillId="2" borderId="0" xfId="1" applyFont="1" applyFill="1" applyBorder="1" applyAlignment="1">
      <alignment horizontal="center" vertical="center" wrapText="1"/>
    </xf>
    <xf numFmtId="164" fontId="15" fillId="2" borderId="6"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165" fontId="14" fillId="2" borderId="1" xfId="0" applyNumberFormat="1" applyFont="1" applyFill="1" applyBorder="1" applyAlignment="1">
      <alignment horizontal="center" vertical="center" wrapText="1"/>
    </xf>
    <xf numFmtId="165" fontId="14" fillId="2" borderId="0" xfId="0" applyNumberFormat="1" applyFont="1" applyFill="1" applyAlignment="1">
      <alignment horizontal="center" vertical="center" wrapText="1"/>
    </xf>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3" fillId="8" borderId="10" xfId="0" applyFont="1" applyFill="1" applyBorder="1" applyAlignment="1">
      <alignment horizontal="center" vertical="center"/>
    </xf>
    <xf numFmtId="0" fontId="3" fillId="8" borderId="14" xfId="0" applyFont="1" applyFill="1" applyBorder="1" applyAlignment="1">
      <alignment horizontal="center" vertical="center"/>
    </xf>
    <xf numFmtId="0" fontId="3" fillId="8" borderId="11" xfId="0" applyFont="1" applyFill="1" applyBorder="1" applyAlignment="1">
      <alignment horizontal="center" vertical="center"/>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8" fillId="3" borderId="3"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2" borderId="7"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3" xfId="0" applyFont="1" applyFill="1" applyBorder="1" applyAlignment="1">
      <alignment horizontal="center" vertical="center"/>
    </xf>
    <xf numFmtId="0" fontId="3" fillId="8" borderId="2" xfId="0" applyFont="1" applyFill="1" applyBorder="1" applyAlignment="1">
      <alignment horizontal="center" vertical="center"/>
    </xf>
    <xf numFmtId="0" fontId="3" fillId="8" borderId="1" xfId="0" applyFont="1" applyFill="1" applyBorder="1" applyAlignment="1">
      <alignment horizontal="center" vertical="center" wrapText="1"/>
    </xf>
    <xf numFmtId="0" fontId="8" fillId="2" borderId="8" xfId="0" applyFont="1" applyFill="1" applyBorder="1" applyAlignment="1"/>
    <xf numFmtId="0" fontId="8" fillId="2" borderId="9" xfId="0" applyFont="1" applyFill="1" applyBorder="1" applyAlignment="1"/>
  </cellXfs>
  <cellStyles count="4">
    <cellStyle name="Millares 2" xfId="2" xr:uid="{00000000-0005-0000-0000-000000000000}"/>
    <cellStyle name="Moneda 2" xfId="3" xr:uid="{00000000-0005-0000-0000-000001000000}"/>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4"/>
  <sheetViews>
    <sheetView tabSelected="1" topLeftCell="A7" zoomScale="70" zoomScaleNormal="70" workbookViewId="0">
      <selection activeCell="L15" sqref="L15"/>
    </sheetView>
  </sheetViews>
  <sheetFormatPr defaultColWidth="11.42578125" defaultRowHeight="15"/>
  <cols>
    <col min="2" max="2" width="48" customWidth="1"/>
    <col min="3" max="3" width="13.140625" customWidth="1"/>
    <col min="4" max="4" width="4.42578125" customWidth="1"/>
    <col min="5" max="7" width="16.140625" customWidth="1"/>
    <col min="8" max="8" width="3.5703125" style="28" customWidth="1"/>
    <col min="9" max="9" width="22" customWidth="1"/>
    <col min="10" max="10" width="18" customWidth="1"/>
    <col min="11" max="11" width="2.140625" customWidth="1"/>
    <col min="12" max="12" width="16.7109375" customWidth="1"/>
    <col min="13" max="13" width="17.5703125" customWidth="1"/>
    <col min="14" max="14" width="2.85546875" customWidth="1"/>
    <col min="15" max="15" width="16.5703125" customWidth="1"/>
    <col min="16" max="16" width="16.85546875" customWidth="1"/>
    <col min="17" max="17" width="4.42578125" customWidth="1"/>
    <col min="18" max="18" width="24.42578125" hidden="1" customWidth="1"/>
    <col min="19" max="19" width="20.28515625" customWidth="1"/>
    <col min="20" max="20" width="23.42578125" customWidth="1"/>
    <col min="21" max="21" width="25.28515625" customWidth="1"/>
    <col min="22" max="22" width="27.5703125" customWidth="1"/>
    <col min="23" max="23" width="27.7109375" customWidth="1"/>
  </cols>
  <sheetData>
    <row r="1" spans="1:24" ht="33.75" customHeight="1" thickBot="1">
      <c r="C1" s="2"/>
      <c r="D1" s="2"/>
      <c r="E1" s="54" t="s">
        <v>0</v>
      </c>
      <c r="F1" s="55"/>
      <c r="G1" s="56"/>
      <c r="H1" s="1"/>
      <c r="I1" s="68" t="s">
        <v>1</v>
      </c>
      <c r="J1" s="56"/>
      <c r="K1" s="1"/>
      <c r="L1" s="69" t="s">
        <v>2</v>
      </c>
      <c r="M1" s="69"/>
      <c r="N1" s="64"/>
      <c r="O1" s="69" t="s">
        <v>3</v>
      </c>
      <c r="P1" s="69"/>
      <c r="Q1" s="67"/>
      <c r="R1" s="6"/>
      <c r="S1" s="2"/>
      <c r="T1" s="2"/>
      <c r="U1" s="2"/>
      <c r="V1" s="2"/>
      <c r="W1" s="2"/>
    </row>
    <row r="2" spans="1:24" ht="15" customHeight="1">
      <c r="A2" s="60" t="s">
        <v>4</v>
      </c>
      <c r="B2" s="61" t="s">
        <v>5</v>
      </c>
      <c r="C2" s="62" t="s">
        <v>6</v>
      </c>
      <c r="D2" s="4"/>
      <c r="E2" s="47" t="s">
        <v>7</v>
      </c>
      <c r="F2" s="53" t="s">
        <v>8</v>
      </c>
      <c r="G2" s="53" t="s">
        <v>9</v>
      </c>
      <c r="H2" s="3"/>
      <c r="I2" s="47" t="s">
        <v>7</v>
      </c>
      <c r="J2" s="53" t="s">
        <v>8</v>
      </c>
      <c r="K2" s="3"/>
      <c r="L2" s="47" t="s">
        <v>7</v>
      </c>
      <c r="M2" s="47" t="s">
        <v>8</v>
      </c>
      <c r="N2" s="65"/>
      <c r="O2" s="47" t="s">
        <v>7</v>
      </c>
      <c r="P2" s="47" t="s">
        <v>8</v>
      </c>
      <c r="Q2" s="67"/>
      <c r="R2" s="52" t="s">
        <v>10</v>
      </c>
      <c r="S2" s="48" t="s">
        <v>11</v>
      </c>
      <c r="T2" s="49" t="s">
        <v>12</v>
      </c>
      <c r="U2" s="48" t="s">
        <v>13</v>
      </c>
      <c r="V2" s="50" t="s">
        <v>14</v>
      </c>
      <c r="W2" s="45" t="s">
        <v>15</v>
      </c>
    </row>
    <row r="3" spans="1:24" ht="53.25" customHeight="1">
      <c r="A3" s="70"/>
      <c r="B3" s="71"/>
      <c r="C3" s="63"/>
      <c r="D3" s="5"/>
      <c r="E3" s="47"/>
      <c r="F3" s="53"/>
      <c r="G3" s="53"/>
      <c r="H3" s="3"/>
      <c r="I3" s="47"/>
      <c r="J3" s="53"/>
      <c r="K3" s="3"/>
      <c r="L3" s="47"/>
      <c r="M3" s="47"/>
      <c r="N3" s="65"/>
      <c r="O3" s="47"/>
      <c r="P3" s="47"/>
      <c r="Q3" s="67"/>
      <c r="R3" s="52"/>
      <c r="S3" s="48"/>
      <c r="T3" s="49"/>
      <c r="U3" s="48"/>
      <c r="V3" s="51"/>
      <c r="W3" s="46"/>
    </row>
    <row r="4" spans="1:24" ht="109.5" customHeight="1">
      <c r="A4" s="32">
        <v>1</v>
      </c>
      <c r="B4" s="15" t="s">
        <v>16</v>
      </c>
      <c r="C4" s="13">
        <v>1</v>
      </c>
      <c r="D4" s="15"/>
      <c r="E4" s="29">
        <v>310000</v>
      </c>
      <c r="F4" s="29">
        <v>368900</v>
      </c>
      <c r="G4" s="29">
        <f>F4*5.1%+F4</f>
        <v>387713.9</v>
      </c>
      <c r="H4" s="20"/>
      <c r="I4" s="19">
        <v>218487</v>
      </c>
      <c r="J4" s="19">
        <f>I4*19%+I4</f>
        <v>259999.53</v>
      </c>
      <c r="K4" s="20"/>
      <c r="L4" s="30">
        <v>350000</v>
      </c>
      <c r="M4" s="30">
        <v>416500</v>
      </c>
      <c r="N4" s="65"/>
      <c r="O4" s="30">
        <v>180000</v>
      </c>
      <c r="P4" s="30">
        <v>214200</v>
      </c>
      <c r="Q4" s="67"/>
      <c r="R4" s="7">
        <f>MIN(F4,J4,M4,P4)</f>
        <v>214200</v>
      </c>
      <c r="S4" s="8">
        <f>AVERAGE(G4,J4,M4,P4)</f>
        <v>319603.35750000004</v>
      </c>
      <c r="T4" s="9">
        <f>_xlfn.STDEV.P(G4,J4,M4,P4)</f>
        <v>84691.335673048045</v>
      </c>
      <c r="U4" s="24">
        <f>T4/S4</f>
        <v>0.26498887976496943</v>
      </c>
      <c r="V4" s="31">
        <f>AVERAGE(G4,J4,M4,P4)</f>
        <v>319603.35750000004</v>
      </c>
      <c r="W4" s="11">
        <f>+V4*C4</f>
        <v>319603.35750000004</v>
      </c>
      <c r="X4" s="12"/>
    </row>
    <row r="5" spans="1:24" ht="109.5" customHeight="1">
      <c r="A5" s="32">
        <v>2</v>
      </c>
      <c r="B5" s="15" t="s">
        <v>17</v>
      </c>
      <c r="C5" s="14">
        <v>1</v>
      </c>
      <c r="D5" s="15"/>
      <c r="E5" s="29">
        <v>320000</v>
      </c>
      <c r="F5" s="29">
        <v>380800</v>
      </c>
      <c r="G5" s="29">
        <f t="shared" ref="G5:G9" si="0">F5*5.1%+F5</f>
        <v>400220.8</v>
      </c>
      <c r="H5" s="20"/>
      <c r="I5" s="19">
        <v>243697</v>
      </c>
      <c r="J5" s="19">
        <f t="shared" ref="J5:J9" si="1">I5*19%+I5</f>
        <v>289999.43</v>
      </c>
      <c r="K5" s="12"/>
      <c r="L5" s="30">
        <v>350000</v>
      </c>
      <c r="M5" s="30">
        <v>416500</v>
      </c>
      <c r="N5" s="65"/>
      <c r="O5" s="30">
        <v>250000</v>
      </c>
      <c r="P5" s="30">
        <f>O5*19%+O5</f>
        <v>297500</v>
      </c>
      <c r="Q5" s="67"/>
      <c r="R5" s="7">
        <f>MIN(F5,J5,M5,P5)</f>
        <v>289999.43</v>
      </c>
      <c r="S5" s="8">
        <f t="shared" ref="S5:S9" si="2">AVERAGE(G5,J5,M5,P5)</f>
        <v>351055.0575</v>
      </c>
      <c r="T5" s="9">
        <f>_xlfn.STDEV.P(G5,J5,M5,P5)</f>
        <v>57654.671466524749</v>
      </c>
      <c r="U5" s="24">
        <f>T5/S5</f>
        <v>0.16423256191523392</v>
      </c>
      <c r="V5" s="31">
        <f>AVERAGE(G5,J5,M5,P5)</f>
        <v>351055.0575</v>
      </c>
      <c r="W5" s="11">
        <f t="shared" ref="W5:W8" si="3">+V5*C5</f>
        <v>351055.0575</v>
      </c>
      <c r="X5" s="12"/>
    </row>
    <row r="6" spans="1:24" ht="193.5" customHeight="1">
      <c r="A6" s="32">
        <v>3</v>
      </c>
      <c r="B6" s="15" t="s">
        <v>18</v>
      </c>
      <c r="C6" s="14">
        <v>1</v>
      </c>
      <c r="D6" s="16"/>
      <c r="E6" s="29">
        <v>1660000</v>
      </c>
      <c r="F6" s="29">
        <v>1975400</v>
      </c>
      <c r="G6" s="29">
        <f t="shared" si="0"/>
        <v>2076145.4</v>
      </c>
      <c r="H6" s="20"/>
      <c r="I6" s="25">
        <v>1050420</v>
      </c>
      <c r="J6" s="30">
        <f t="shared" si="1"/>
        <v>1249999.8</v>
      </c>
      <c r="K6" s="12"/>
      <c r="L6" s="30">
        <v>1207500</v>
      </c>
      <c r="M6" s="30">
        <v>1436925</v>
      </c>
      <c r="N6" s="65"/>
      <c r="O6" s="30">
        <v>820000</v>
      </c>
      <c r="P6" s="30">
        <v>975800</v>
      </c>
      <c r="Q6" s="67"/>
      <c r="R6" s="7">
        <f>MIN(F6,J6,M6,P6)</f>
        <v>975800</v>
      </c>
      <c r="S6" s="8">
        <f t="shared" si="2"/>
        <v>1434717.55</v>
      </c>
      <c r="T6" s="9">
        <f>_xlfn.STDEV.P(G6,J6,M6,P6)</f>
        <v>405018.67995630414</v>
      </c>
      <c r="U6" s="10">
        <f>T6/S6</f>
        <v>0.2822985471644256</v>
      </c>
      <c r="V6" s="31">
        <f>AVERAGE(G6,J6,M6,P6)</f>
        <v>1434717.55</v>
      </c>
      <c r="W6" s="11">
        <f>+V6*C6</f>
        <v>1434717.55</v>
      </c>
      <c r="X6" s="12"/>
    </row>
    <row r="7" spans="1:24" ht="193.5" customHeight="1">
      <c r="A7" s="32">
        <v>4</v>
      </c>
      <c r="B7" s="17" t="s">
        <v>19</v>
      </c>
      <c r="C7" s="14">
        <v>1</v>
      </c>
      <c r="D7" s="18"/>
      <c r="E7" s="29">
        <v>300000</v>
      </c>
      <c r="F7" s="29">
        <v>357000</v>
      </c>
      <c r="G7" s="26">
        <f t="shared" si="0"/>
        <v>375207</v>
      </c>
      <c r="H7" s="20"/>
      <c r="I7" s="25">
        <v>29000</v>
      </c>
      <c r="J7" s="19">
        <f t="shared" si="1"/>
        <v>34510</v>
      </c>
      <c r="K7" s="12"/>
      <c r="L7" s="30">
        <v>100000</v>
      </c>
      <c r="M7" s="30">
        <v>119000</v>
      </c>
      <c r="N7" s="65"/>
      <c r="O7" s="30">
        <v>50000</v>
      </c>
      <c r="P7" s="30">
        <v>59500</v>
      </c>
      <c r="Q7" s="67"/>
      <c r="R7" s="7">
        <f>MIN(F7,J7,M7,P7)</f>
        <v>34510</v>
      </c>
      <c r="S7" s="8">
        <f>AVERAGE(G7,J7,M7,P7)</f>
        <v>147054.25</v>
      </c>
      <c r="T7" s="9">
        <f>_xlfn.STDEV.P(J7,M7,P7)</f>
        <v>35439.008952784723</v>
      </c>
      <c r="U7" s="22">
        <f>T7/S7</f>
        <v>0.24099275575364004</v>
      </c>
      <c r="V7" s="31">
        <f>AVERAGE(J7,M7,P7)</f>
        <v>71003.333333333328</v>
      </c>
      <c r="W7" s="11">
        <f>+V7*C7</f>
        <v>71003.333333333328</v>
      </c>
      <c r="X7" s="12"/>
    </row>
    <row r="8" spans="1:24" ht="78" customHeight="1">
      <c r="A8" s="33">
        <v>5</v>
      </c>
      <c r="B8" s="15" t="s">
        <v>20</v>
      </c>
      <c r="C8" s="14">
        <v>2</v>
      </c>
      <c r="D8" s="15"/>
      <c r="E8" s="29">
        <v>400000</v>
      </c>
      <c r="F8" s="29">
        <v>476000</v>
      </c>
      <c r="G8" s="29">
        <f t="shared" si="0"/>
        <v>500276</v>
      </c>
      <c r="H8" s="20"/>
      <c r="I8" s="25">
        <v>720000</v>
      </c>
      <c r="J8" s="21">
        <f t="shared" si="1"/>
        <v>856800</v>
      </c>
      <c r="K8" s="12"/>
      <c r="L8" s="30">
        <v>340200</v>
      </c>
      <c r="M8" s="30">
        <v>404838</v>
      </c>
      <c r="N8" s="65"/>
      <c r="O8" s="30">
        <v>380000</v>
      </c>
      <c r="P8" s="30">
        <f>O8*19%+O8</f>
        <v>452200</v>
      </c>
      <c r="Q8" s="67"/>
      <c r="R8" s="7">
        <f t="shared" ref="R8" si="4">MIN(F8,J8,M8,P8)</f>
        <v>404838</v>
      </c>
      <c r="S8" s="8">
        <f>AVERAGE(G8,J8,M8,P8)</f>
        <v>553528.5</v>
      </c>
      <c r="T8" s="9">
        <f>_xlfn.STDEV.P(G8,M8,P8)</f>
        <v>38962.763796561798</v>
      </c>
      <c r="U8" s="22">
        <f>T8/S8</f>
        <v>7.0389806119399087E-2</v>
      </c>
      <c r="V8" s="31">
        <f>AVERAGE(G8,M8,P8)</f>
        <v>452438</v>
      </c>
      <c r="W8" s="11">
        <f t="shared" si="3"/>
        <v>904876</v>
      </c>
      <c r="X8" s="12"/>
    </row>
    <row r="9" spans="1:24" ht="78" customHeight="1">
      <c r="A9" s="33">
        <v>6</v>
      </c>
      <c r="B9" s="15" t="s">
        <v>21</v>
      </c>
      <c r="C9" s="14">
        <v>1</v>
      </c>
      <c r="D9" s="15"/>
      <c r="E9" s="29">
        <v>50000</v>
      </c>
      <c r="F9" s="29">
        <v>59000</v>
      </c>
      <c r="G9" s="26">
        <f t="shared" si="0"/>
        <v>62009</v>
      </c>
      <c r="H9" s="20"/>
      <c r="I9" s="25">
        <v>560000</v>
      </c>
      <c r="J9" s="19">
        <f t="shared" si="1"/>
        <v>666400</v>
      </c>
      <c r="K9" s="12"/>
      <c r="L9" s="30">
        <v>1500000</v>
      </c>
      <c r="M9" s="21">
        <v>1785000</v>
      </c>
      <c r="N9" s="65"/>
      <c r="O9" s="30">
        <v>890000</v>
      </c>
      <c r="P9" s="30">
        <f>O9*19%+O9</f>
        <v>1059100</v>
      </c>
      <c r="Q9" s="67"/>
      <c r="R9" s="7">
        <f>MIN(F9,J9,M9,P9)</f>
        <v>59000</v>
      </c>
      <c r="S9" s="8">
        <f t="shared" si="2"/>
        <v>893127.25</v>
      </c>
      <c r="T9" s="8">
        <f>_xlfn.STDEV.P(P9,J9)</f>
        <v>196350</v>
      </c>
      <c r="U9" s="42">
        <f>T9/S9</f>
        <v>0.21984549234165679</v>
      </c>
      <c r="V9" s="43">
        <f>AVERAGE(J9,P9)</f>
        <v>862750</v>
      </c>
      <c r="W9" s="11">
        <f>+V9*C9</f>
        <v>862750</v>
      </c>
      <c r="X9" s="12"/>
    </row>
    <row r="10" spans="1:24" ht="78" customHeight="1">
      <c r="B10" s="34"/>
      <c r="C10" s="12"/>
      <c r="D10" s="12"/>
      <c r="E10" s="35"/>
      <c r="F10" s="27"/>
      <c r="G10" s="27"/>
      <c r="H10" s="20"/>
      <c r="I10" s="36"/>
      <c r="J10" s="36"/>
      <c r="K10" s="12"/>
      <c r="L10" s="37"/>
      <c r="M10" s="37"/>
      <c r="N10" s="66"/>
      <c r="O10" s="28"/>
      <c r="P10" s="28"/>
      <c r="Q10" s="66"/>
      <c r="R10" s="38"/>
      <c r="S10" s="39"/>
      <c r="T10" s="39"/>
      <c r="U10" s="40"/>
      <c r="V10" s="44"/>
      <c r="W10" s="41">
        <f>SUM(W4:W9)</f>
        <v>3944005.2983333333</v>
      </c>
      <c r="X10" s="12"/>
    </row>
    <row r="11" spans="1:24" ht="39" customHeight="1">
      <c r="S11" s="39"/>
    </row>
    <row r="12" spans="1:24" ht="15.75" thickBot="1"/>
    <row r="13" spans="1:24" s="23" customFormat="1" ht="229.5" customHeight="1" thickBot="1">
      <c r="B13" s="57" t="s">
        <v>22</v>
      </c>
      <c r="C13" s="58"/>
      <c r="D13" s="58"/>
      <c r="E13" s="58"/>
      <c r="F13" s="58"/>
      <c r="G13" s="58"/>
      <c r="H13" s="58"/>
      <c r="I13" s="58"/>
      <c r="J13" s="58"/>
      <c r="K13" s="58"/>
      <c r="L13" s="58"/>
      <c r="M13" s="58"/>
      <c r="N13" s="58"/>
      <c r="O13" s="58"/>
      <c r="P13" s="58"/>
      <c r="Q13" s="58"/>
      <c r="R13" s="58"/>
      <c r="S13" s="58"/>
      <c r="T13" s="59"/>
    </row>
    <row r="14" spans="1:24" ht="58.5" customHeight="1"/>
  </sheetData>
  <mergeCells count="25">
    <mergeCell ref="E1:G1"/>
    <mergeCell ref="G2:G3"/>
    <mergeCell ref="B13:T13"/>
    <mergeCell ref="A2:A3"/>
    <mergeCell ref="B2:B3"/>
    <mergeCell ref="C2:C3"/>
    <mergeCell ref="N1:N10"/>
    <mergeCell ref="Q1:Q10"/>
    <mergeCell ref="I1:J1"/>
    <mergeCell ref="O1:P1"/>
    <mergeCell ref="O2:O3"/>
    <mergeCell ref="P2:P3"/>
    <mergeCell ref="L1:M1"/>
    <mergeCell ref="W2:W3"/>
    <mergeCell ref="M2:M3"/>
    <mergeCell ref="E2:E3"/>
    <mergeCell ref="S2:S3"/>
    <mergeCell ref="T2:T3"/>
    <mergeCell ref="U2:U3"/>
    <mergeCell ref="V2:V3"/>
    <mergeCell ref="R2:R3"/>
    <mergeCell ref="F2:F3"/>
    <mergeCell ref="I2:I3"/>
    <mergeCell ref="J2:J3"/>
    <mergeCell ref="L2:L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Yesica Paola Pinzon Poveda</dc:creator>
  <cp:keywords/>
  <dc:description/>
  <cp:lastModifiedBy>Wilmer Fernando Pinzon Baez</cp:lastModifiedBy>
  <cp:revision/>
  <dcterms:created xsi:type="dcterms:W3CDTF">2025-07-08T13:47:04Z</dcterms:created>
  <dcterms:modified xsi:type="dcterms:W3CDTF">2026-09-10T22:43:00Z</dcterms:modified>
  <cp:category/>
  <cp:contentStatus/>
</cp:coreProperties>
</file>