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maria_karam_fiscalia_gov_co/Documents/AÑO 2026/AAA PROCESO 2026/89) #372 RED CORPORATIVA WAN-LAN, SEGURIDAD INFORMÁTICA 2junio/ABOGADO/"/>
    </mc:Choice>
  </mc:AlternateContent>
  <xr:revisionPtr revIDLastSave="0" documentId="8_{79FD3A81-C3FC-494D-9442-EF96142ACD8E}" xr6:coauthVersionLast="47" xr6:coauthVersionMax="47" xr10:uidLastSave="{00000000-0000-0000-0000-000000000000}"/>
  <bookViews>
    <workbookView xWindow="-120" yWindow="-120" windowWidth="20730" windowHeight="11040" tabRatio="500" firstSheet="1" activeTab="1" xr2:uid="{00000000-000D-0000-FFFF-FFFF00000000}"/>
  </bookViews>
  <sheets>
    <sheet name="1. Parámetros" sheetId="2" r:id="rId1"/>
    <sheet name="2. Personal 36 meses" sheetId="3" r:id="rId2"/>
    <sheet name="3. Costos Operativos" sheetId="4" r:id="rId3"/>
    <sheet name="4. Costos por Demanda" sheetId="5" r:id="rId4"/>
    <sheet name="5. Resumen Ejecutivo" sheetId="1" r:id="rId5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1" i="5" l="1"/>
  <c r="G10" i="5"/>
  <c r="G9" i="5"/>
  <c r="G8" i="5"/>
  <c r="G7" i="5"/>
  <c r="G6" i="5"/>
  <c r="G5" i="5"/>
  <c r="G38" i="4"/>
  <c r="G37" i="4"/>
  <c r="G36" i="4"/>
  <c r="G35" i="4"/>
  <c r="G34" i="4"/>
  <c r="G33" i="4"/>
  <c r="G29" i="4"/>
  <c r="G28" i="4"/>
  <c r="G27" i="4"/>
  <c r="G26" i="4"/>
  <c r="G25" i="4"/>
  <c r="G24" i="4"/>
  <c r="G23" i="4"/>
  <c r="G19" i="4"/>
  <c r="G18" i="4"/>
  <c r="G17" i="4"/>
  <c r="G16" i="4"/>
  <c r="G15" i="4"/>
  <c r="G14" i="4"/>
  <c r="G13" i="4"/>
  <c r="G10" i="4"/>
  <c r="G9" i="4"/>
  <c r="G8" i="4"/>
  <c r="G7" i="4"/>
  <c r="G6" i="4"/>
  <c r="G5" i="4"/>
  <c r="F25" i="3"/>
  <c r="F24" i="3"/>
  <c r="F23" i="3"/>
  <c r="F22" i="3"/>
  <c r="F20" i="3"/>
  <c r="G19" i="3"/>
  <c r="F19" i="3"/>
  <c r="F18" i="3"/>
  <c r="F17" i="3"/>
  <c r="F16" i="3"/>
  <c r="G15" i="3"/>
  <c r="F15" i="3"/>
  <c r="F13" i="3"/>
  <c r="F12" i="3"/>
  <c r="F11" i="3"/>
  <c r="G10" i="3"/>
  <c r="F10" i="3"/>
  <c r="F9" i="3"/>
  <c r="F7" i="3"/>
  <c r="F6" i="3"/>
  <c r="F5" i="3"/>
  <c r="E13" i="1"/>
  <c r="G13" i="5" l="1"/>
  <c r="G39" i="4"/>
  <c r="G30" i="4"/>
  <c r="G20" i="4"/>
  <c r="G25" i="3"/>
  <c r="H25" i="3" s="1"/>
  <c r="G24" i="3"/>
  <c r="H24" i="3" s="1"/>
  <c r="J24" i="3" s="1"/>
  <c r="G23" i="3"/>
  <c r="H23" i="3" s="1"/>
  <c r="J23" i="3" s="1"/>
  <c r="J25" i="3"/>
  <c r="G22" i="3"/>
  <c r="H22" i="3" s="1"/>
  <c r="J22" i="3" s="1"/>
  <c r="G20" i="3"/>
  <c r="H20" i="3" s="1"/>
  <c r="J20" i="3" s="1"/>
  <c r="H19" i="3"/>
  <c r="J19" i="3" s="1"/>
  <c r="G18" i="3"/>
  <c r="H18" i="3" s="1"/>
  <c r="G17" i="3"/>
  <c r="H17" i="3" s="1"/>
  <c r="J17" i="3" s="1"/>
  <c r="H15" i="3"/>
  <c r="J15" i="3" s="1"/>
  <c r="G13" i="3"/>
  <c r="H13" i="3" s="1"/>
  <c r="J13" i="3" s="1"/>
  <c r="J18" i="3"/>
  <c r="G16" i="3"/>
  <c r="H16" i="3" s="1"/>
  <c r="J16" i="3" s="1"/>
  <c r="G12" i="3"/>
  <c r="H12" i="3" s="1"/>
  <c r="J12" i="3" s="1"/>
  <c r="G11" i="3"/>
  <c r="H11" i="3" s="1"/>
  <c r="J11" i="3" s="1"/>
  <c r="H10" i="3"/>
  <c r="J10" i="3" s="1"/>
  <c r="G9" i="3"/>
  <c r="H9" i="3" s="1"/>
  <c r="J9" i="3" s="1"/>
  <c r="G7" i="3"/>
  <c r="H7" i="3" s="1"/>
  <c r="J7" i="3" s="1"/>
  <c r="G5" i="3"/>
  <c r="H5" i="3" s="1"/>
  <c r="G6" i="3"/>
  <c r="H6" i="3" s="1"/>
  <c r="J6" i="3" s="1"/>
  <c r="D7" i="1" l="1"/>
  <c r="G41" i="4"/>
  <c r="D6" i="1" s="1"/>
  <c r="J5" i="3"/>
  <c r="J27" i="3" s="1"/>
  <c r="D5" i="1" s="1"/>
  <c r="H27" i="3"/>
  <c r="D8" i="1" l="1"/>
  <c r="E6" i="1" l="1"/>
  <c r="E7" i="1"/>
  <c r="D11" i="1"/>
  <c r="E11" i="1" s="1"/>
  <c r="E5" i="1"/>
  <c r="D12" i="1" l="1"/>
  <c r="E8" i="1"/>
  <c r="D13" i="1" l="1"/>
  <c r="D15" i="1" s="1"/>
  <c r="D16" i="1" s="1"/>
</calcChain>
</file>

<file path=xl/sharedStrings.xml><?xml version="1.0" encoding="utf-8"?>
<sst xmlns="http://schemas.openxmlformats.org/spreadsheetml/2006/main" count="240" uniqueCount="205">
  <si>
    <t>INTERVENTORÍA ARCANUS 2026 — PARÁMETROS Y SUPUESTOS GENERALES</t>
  </si>
  <si>
    <t>Variable</t>
  </si>
  <si>
    <t>Valor</t>
  </si>
  <si>
    <t>Unidad</t>
  </si>
  <si>
    <t>Fuente / Justificación</t>
  </si>
  <si>
    <t>Plazo total del contrato</t>
  </si>
  <si>
    <t>meses</t>
  </si>
  <si>
    <t>Indicado por el usuario / Fase IV (M13-M36) Anexo Técnico Interventoría</t>
  </si>
  <si>
    <t>Fase I – Planeación y Transición</t>
  </si>
  <si>
    <t>M1-M3 según Plan de Trabajo</t>
  </si>
  <si>
    <t>Fase II – Instalación y Despliegue</t>
  </si>
  <si>
    <t>M3-M8</t>
  </si>
  <si>
    <t>Fase III – Estabilización y Cierre Transición</t>
  </si>
  <si>
    <t>M9-M10</t>
  </si>
  <si>
    <t>Fase IV – Operación y Mantenimiento</t>
  </si>
  <si>
    <t>M11-M36</t>
  </si>
  <si>
    <t>Número total de sedes a supervisar</t>
  </si>
  <si>
    <t>sedes</t>
  </si>
  <si>
    <t>Anexo Técnico 1.1 Sedes</t>
  </si>
  <si>
    <t>Bolsa de puntos categoría 6A blindado</t>
  </si>
  <si>
    <t>puntos</t>
  </si>
  <si>
    <t>Análisis del Sector — Concurso de Méritos</t>
  </si>
  <si>
    <t>Soluciones integrales (sala VC / DJT)</t>
  </si>
  <si>
    <t>unidades</t>
  </si>
  <si>
    <t>Unidades de UPS a vigilar</t>
  </si>
  <si>
    <t>Meses de protocolo de transición</t>
  </si>
  <si>
    <t>Anexo Técnico 7 — Protocolo de Transición</t>
  </si>
  <si>
    <t>Factor prestacional (Salario → Costo empresa)</t>
  </si>
  <si>
    <t>factor</t>
  </si>
  <si>
    <t>Prestaciones sociales + parafiscales Colombia</t>
  </si>
  <si>
    <t>Factor multiplicador integral (consultoría)</t>
  </si>
  <si>
    <t>Estándar DNP/Colombia Compra Eficiente para consultoría</t>
  </si>
  <si>
    <t>Tasa de IVA</t>
  </si>
  <si>
    <t>%</t>
  </si>
  <si>
    <t>Estatuto Tributario Nacional</t>
  </si>
  <si>
    <t>Porcentaje de imprevistos / contingencia</t>
  </si>
  <si>
    <t>Estándar contratación pública consultoría</t>
  </si>
  <si>
    <t>Salario mínimo legal mensual vigente 2026 (ref.)</t>
  </si>
  <si>
    <t>COP</t>
  </si>
  <si>
    <t>Referencia SMLMV 2026 (proyección)</t>
  </si>
  <si>
    <t>NOTAS METODOLÓGICAS</t>
  </si>
  <si>
    <t>1. Los valores de remuneración por perfil corresponden a referenciales de mercado para interventoría de proyectos TIC de gran escala en Colombia (2026). Deben ser validados con mínimo dos (2) cotizaciones formales conforme al Decreto 1600 de 2024.</t>
  </si>
  <si>
    <t>2. El factor multiplicador integral (2.10) cubre: prestaciones sociales, parafiscales, riesgos, dotación, seguros, gastos de administración del consultor, utilidad, capacitación y certificaciones vigentes (PMP, BICSI RCDD, CISSP, CCNP) exigidas por el anexo técnico.</t>
  </si>
  <si>
    <t>3. La dedicación de cada perfil se aplica como factor sobre el salario base (Ej. 50% = se costea la mitad del valor mensual).</t>
  </si>
  <si>
    <t>4. Los gastos reembolsables (viáticos, desplazamientos, alojamiento) están considerados de manera global como parte de la unidad de medida MES DE INTERVENTORÍA INTEGRAL, conforme al numeral 4.7 del FGN-AP07-F-42.</t>
  </si>
  <si>
    <t>5. Los costos por demanda (puntos de cableado, UPS, soluciones integrales) corresponden a actividades de verificación material en campo durante las fases de instalación.</t>
  </si>
  <si>
    <t>6. Esta proyección NO incluye reservas para reclamaciones, multas o ajustes por incumplimiento de ANS por parte del contratista vigilado.</t>
  </si>
  <si>
    <t>7. Los valores se expresan en pesos colombianos corrientes a 2026. Para vigencias siguientes el contrato debe contemplar reajuste por IPC certificado por el DANE.</t>
  </si>
  <si>
    <t>CONVENCIONES DE COLOR</t>
  </si>
  <si>
    <t>Texto azul</t>
  </si>
  <si>
    <t>Valor de entrada (hardcoded) que el usuario puede modificar</t>
  </si>
  <si>
    <t>Texto negro</t>
  </si>
  <si>
    <t>Fórmula calculada</t>
  </si>
  <si>
    <t>Texto verde</t>
  </si>
  <si>
    <t>Vínculo desde otra hoja del mismo libro</t>
  </si>
  <si>
    <t>Fondo verde claro</t>
  </si>
  <si>
    <t>Total / Subtotal</t>
  </si>
  <si>
    <t>Fondo amarillo</t>
  </si>
  <si>
    <t>Supuesto clave que requiere validación</t>
  </si>
  <si>
    <t>Campos a diligenciar en amarillo</t>
  </si>
  <si>
    <t>PERSONAL DIRECTO DE INTERVENTORÍA — 36 MESES</t>
  </si>
  <si>
    <t>Ítem</t>
  </si>
  <si>
    <t>Cargo / Perfil profesional</t>
  </si>
  <si>
    <t>Cant.
personas</t>
  </si>
  <si>
    <t>Dedicación
(%)</t>
  </si>
  <si>
    <t>Salario base mensual
(SBM, COP)</t>
  </si>
  <si>
    <t>Factor
multiplicador</t>
  </si>
  <si>
    <t>Costo unitario
mes (COP)</t>
  </si>
  <si>
    <t>Costo mensual
total (COP)</t>
  </si>
  <si>
    <t>Meses</t>
  </si>
  <si>
    <t>Costo total perfil
36 meses (COP)</t>
  </si>
  <si>
    <t>ROLES ESTRATÉGICOS Y DE COORDINACIÓN (Sede Central — Bogotá)</t>
  </si>
  <si>
    <t>Director General de Interventoría</t>
  </si>
  <si>
    <t>Coordinador Jurídico</t>
  </si>
  <si>
    <t>Coordinador Financiero y Administrativo</t>
  </si>
  <si>
    <t>ESPECIALISTAS TÉCNICOS POR DOMINIO</t>
  </si>
  <si>
    <t>Especialista en Conectividad y SD-WAN (CCNP/Fortinet)</t>
  </si>
  <si>
    <t>Especialista en Seguridad Digital y Ciberseguridad (CISSP/CISM)</t>
  </si>
  <si>
    <t>Especialista en Infraestructura y Cableado Estructurado (BICSI RCDD)</t>
  </si>
  <si>
    <t>Especialista en Videoconferencia Corporativa (Cisco/Poly/MS Teams)</t>
  </si>
  <si>
    <t>Asesor Ambiental y Social (RAEE / RETIE)</t>
  </si>
  <si>
    <t>INGENIEROS DE CAMPO REGIONALES (6 macroregiones — 100% dedicación)</t>
  </si>
  <si>
    <t>Ingeniero de Campo Regional — Bogotá D.C. (Cat 1-2)</t>
  </si>
  <si>
    <t>Ingeniero de Campo Regional — Occidente (Cat 2-3)</t>
  </si>
  <si>
    <t>Ingeniero de Campo Regional — Caribe (Cat 2-3)</t>
  </si>
  <si>
    <t>Ingeniero de Campo Regional — Centro (Cat 3-4)</t>
  </si>
  <si>
    <t>Ingeniero de Campo Regional — Oriente (Cat 3-4)</t>
  </si>
  <si>
    <t>Ingeniero de Campo Regional — Sur-Amazonía (Cat 4-5-6 / LEO)</t>
  </si>
  <si>
    <t>PERSONAL DE APOYO Y BACKOFFICE</t>
  </si>
  <si>
    <t>Profesional de Aseguramiento de Calidad (QA) / SGC ISO 9001</t>
  </si>
  <si>
    <t>Profesional de Gestión Documental / SECOP II</t>
  </si>
  <si>
    <t>Analista de Riesgos y No Conformidades</t>
  </si>
  <si>
    <t>Auxiliar Administrativo</t>
  </si>
  <si>
    <t>SUBTOTAL — PERSONAL DIRECTO DE INTERVENTORÍA (36 meses)</t>
  </si>
  <si>
    <t>* El factor multiplicador (2.10) cubre prestaciones sociales, parafiscales, ARL, dotación, capacitación, certificaciones vigentes, gastos de administración y utilidad razonable del consultor.</t>
  </si>
  <si>
    <t>* La dedicación se aplica como fracción del tiempo mensual (1.00 = tiempo completo / 0.50 = medio tiempo / 0.25 = un cuarto de tiempo).</t>
  </si>
  <si>
    <t>* En las fases de mayor intensidad (Planeación e Instalación, M1-M8) los Ingenieros de Campo tendrán presencia mínima del 60% en campo. En Fase IV se prevé redistribución regional según avance territorial.</t>
  </si>
  <si>
    <t>COSTOS OPERATIVOS Y GASTOS REEMBOLSABLES — 36 MESES</t>
  </si>
  <si>
    <t>Concepto</t>
  </si>
  <si>
    <t>Unidad de medida</t>
  </si>
  <si>
    <t>Cantidad</t>
  </si>
  <si>
    <t>Valor unitario
(COP)</t>
  </si>
  <si>
    <t>Periodicidad
(meses)</t>
  </si>
  <si>
    <t>Costo total 36 meses
(COP)</t>
  </si>
  <si>
    <t>A. DESPLAZAMIENTOS Y VISITAS DE CAMPO (6 macroregiones)</t>
  </si>
  <si>
    <t>Tiquetes aéreos nacionales (Ing. Campo + Especialistas)</t>
  </si>
  <si>
    <t>Tiquete</t>
  </si>
  <si>
    <t>Viáticos y alojamiento por visita de campo</t>
  </si>
  <si>
    <t>Día-viático</t>
  </si>
  <si>
    <t>Transporte terrestre y combustible (rutas regionales)</t>
  </si>
  <si>
    <t>Mes</t>
  </si>
  <si>
    <t>Visitas a zonas remotas / LEO (Sur-Amazonía)</t>
  </si>
  <si>
    <t>Visita</t>
  </si>
  <si>
    <t>Pólizas de viaje y seguros para personal en campo</t>
  </si>
  <si>
    <t>Año</t>
  </si>
  <si>
    <t>Subtotal A — Desplazamientos y visitas de campo</t>
  </si>
  <si>
    <t>B. SISTEMA DE INFORMACIÓN, SOFTWARE Y LICENCIAS</t>
  </si>
  <si>
    <t>Plataforma de gestión de tickets (ITSM) — licenciamiento equipo IDI</t>
  </si>
  <si>
    <t>Sistema de gestión documental + control de versiones (SGC)</t>
  </si>
  <si>
    <t>Tablero BI/dashboards para indicadores ANS en tiempo real</t>
  </si>
  <si>
    <t>Licencias MS Project / Visio / Office E3 (20 usuarios)</t>
  </si>
  <si>
    <t>Herramientas de pruebas/diagnóstico de red (Wireshark Pro, iPerf, etc.)</t>
  </si>
  <si>
    <t>Equipos de medición/certificación cableado (Fluke alquiler/calibración)</t>
  </si>
  <si>
    <t>Almacenamiento seguro y backup (archivo contractual 36 meses)</t>
  </si>
  <si>
    <t>Subtotal B — Sistema de Información y Software</t>
  </si>
  <si>
    <t>C. SEDE OPERATIVA Y GASTOS GENERALES (Bogotá — Sede Central)</t>
  </si>
  <si>
    <t>Arrendamiento oficina sede central (Bogotá, ~200 m²)</t>
  </si>
  <si>
    <t>Servicios públicos (energía, agua, aseo)</t>
  </si>
  <si>
    <t>Internet dedicado + telefonía IP equipo interventoría</t>
  </si>
  <si>
    <t>Equipos de cómputo de gama profesional (20 estaciones)</t>
  </si>
  <si>
    <t>Solución integral</t>
  </si>
  <si>
    <t>Mobiliario y dotación inicial oficina</t>
  </si>
  <si>
    <t>Papelería, impresión, insumos administrativos</t>
  </si>
  <si>
    <t>Mensajería y radicación SECOP II</t>
  </si>
  <si>
    <t>Subtotal C — Sede Operativa y Gastos Generales</t>
  </si>
  <si>
    <t>D. PÓLIZAS, CERTIFICACIONES Y RIESGOS</t>
  </si>
  <si>
    <t>Póliza de cumplimiento (10% del valor del contrato)</t>
  </si>
  <si>
    <t>Vigencia</t>
  </si>
  <si>
    <t>Póliza de calidad del servicio</t>
  </si>
  <si>
    <t>Póliza de responsabilidad civil extracontractual</t>
  </si>
  <si>
    <t>Póliza de salarios y prestaciones sociales</t>
  </si>
  <si>
    <t>Renovación de certificaciones del equipo (PMP, CISSP, BICSI, CCNP)</t>
  </si>
  <si>
    <t>Auditorías internas semestrales SGC (auditor externo)</t>
  </si>
  <si>
    <t>Auditoría</t>
  </si>
  <si>
    <t>Subtotal D — Pólizas, Certificaciones y Riesgos</t>
  </si>
  <si>
    <t>TOTAL — COSTOS OPERATIVOS Y REEMBOLSABLES (A+B+C+D)</t>
  </si>
  <si>
    <t>COSTOS POR DEMANDA — UNIDADES DE OBRA / VERIFICACIÓN MATERIAL</t>
  </si>
  <si>
    <t>Conforme al cuadro de cantidades del FGN-AP07-F-42 (Análisis del Sector — Concurso de Méritos)</t>
  </si>
  <si>
    <t>Concepto de interventoría</t>
  </si>
  <si>
    <t>Cantidad estimada</t>
  </si>
  <si>
    <t>Valor unitario referencial
(COP)</t>
  </si>
  <si>
    <t>Fuente del valor</t>
  </si>
  <si>
    <t>Valor total estimado
(COP)</t>
  </si>
  <si>
    <t>Interventoría de Obra para Cableado Estructurado — supervisión, validación y certificación de la bolsa de puntos categoría 6A blindado</t>
  </si>
  <si>
    <t>Punto de datos</t>
  </si>
  <si>
    <t>Tarifa de mercado de interventoría de cableado en proyectos institucionales (5-7% del valor por punto)</t>
  </si>
  <si>
    <t>Vigilancia de Infraestructura Eléctrica — inspección de UPS y adecuaciones bajo normativa RETIE</t>
  </si>
  <si>
    <t>Unidad (UPS)</t>
  </si>
  <si>
    <t>Tarifa de inspección eléctrica especializada RETIE</t>
  </si>
  <si>
    <t>Verificación e implementación de solución integral (salas DJT / videoconferencia / auditorios)</t>
  </si>
  <si>
    <t>Costo de verificación técnica + certificación AVIXA</t>
  </si>
  <si>
    <t>Seguimiento al Protocolo de Transición — validación de hitos M1-M10 (coexistencia entre proveedores)</t>
  </si>
  <si>
    <t>Costo adicional por intensidad operativa fase de transición</t>
  </si>
  <si>
    <t>Visitas de inspección material en sedes (881 sedes — al menos 1 visita inicial)</t>
  </si>
  <si>
    <t>Sede</t>
  </si>
  <si>
    <t>Costo logístico promedio por sede según distribución geográfica</t>
  </si>
  <si>
    <t>Emisión de Conceptos Técnicos vinculantes (entregables del contratista)</t>
  </si>
  <si>
    <t>Estimación de 6-7 conceptos mensuales × 36 meses</t>
  </si>
  <si>
    <t>Actas de verificación de sede en campo</t>
  </si>
  <si>
    <t>Acta</t>
  </si>
  <si>
    <t>Costo administrativo por acta + verificación documental</t>
  </si>
  <si>
    <t>TOTAL — COSTOS POR DEMANDA / UNIDADES DE OBRA</t>
  </si>
  <si>
    <t>NOTA: Los costos por demanda corresponden a actividades de verificación material en campo (fases de instalación y operación). La cantidad estimada constituye un parámetro operativo de referencia y NO una obligación mínima de consumo para la Entidad — el pago se reconocerá mensualmente contra ejecución, conforme al numeral 4.7 del FGN-AP07-F-42.</t>
  </si>
  <si>
    <t>INTERVENTORÍA ARCANUS 2026 — CUADRO DE COSTOS CONSOLIDADO</t>
  </si>
  <si>
    <t>Plazo del contrato: 36 meses | Objeto: Interventoría integral al contrato principal Arcanus 2026 (881 sedes, 6 macroregiones, 5 dominios)</t>
  </si>
  <si>
    <t>Componente del costo</t>
  </si>
  <si>
    <t>Hoja de detalle</t>
  </si>
  <si>
    <t>Valor (COP)</t>
  </si>
  <si>
    <t>% del total</t>
  </si>
  <si>
    <t>1</t>
  </si>
  <si>
    <t>PERSONAL DIRECTO DE INTERVENTORÍA</t>
  </si>
  <si>
    <t>Hoja '2. Personal 36 meses'</t>
  </si>
  <si>
    <t>2</t>
  </si>
  <si>
    <t>COSTOS OPERATIVOS Y REEMBOLSABLES</t>
  </si>
  <si>
    <t>Hoja '3. Costos Operativos'</t>
  </si>
  <si>
    <t>3</t>
  </si>
  <si>
    <t>COSTOS POR DEMANDA / UNIDADES DE OBRA</t>
  </si>
  <si>
    <t>Hoja '4. Costos por Demanda'</t>
  </si>
  <si>
    <t>SUBTOTAL COSTO DIRECTO DE INTERVENTORÍA</t>
  </si>
  <si>
    <t>AJUSTES FINANCIEROS</t>
  </si>
  <si>
    <t>4</t>
  </si>
  <si>
    <t>Imprevistos / Contingencia (3% del costo directo)</t>
  </si>
  <si>
    <t>Estándar contratación consultoría</t>
  </si>
  <si>
    <t>SUBTOTAL ANTES DE IVA</t>
  </si>
  <si>
    <t>5</t>
  </si>
  <si>
    <t>IVA (19%) sobre el servicio de consultoría</t>
  </si>
  <si>
    <t>VALOR TOTAL ESTIMADO DEL CONTRATO DE INTERVENTORÍA (36 meses, IVA incluido)</t>
  </si>
  <si>
    <t>Valor mensual promedio (sobre 36 meses)</t>
  </si>
  <si>
    <t>OBSERVACIONES PARA LA ELABORACIÓN DEL ESTUDIO DEL SECTOR</t>
  </si>
  <si>
    <t>• Este cuadro de costos constituye una proyección referencial elaborada para el Estudio del Sector (Decreto 1600 de 2024). Los valores unitarios deben ser validados con MÍNIMO DOS (2) cotizaciones formales y/o referencias del SECOP II antes de fijar el presupuesto oficial.</t>
  </si>
  <si>
    <t>• La unidad de medida contractual es el MES DE SERVICIO DE INTERVENTORÍA INTEGRAL, conforme al numeral 4.7 del FGN-AP07-F-42. La estructura por componentes mostrada aquí es analítica y NO altera la forma de pago global mensual.</t>
  </si>
  <si>
    <t>• Los valores incluyen factor multiplicador integral del 2.10 sobre el salario base, cubriendo prestaciones sociales, parafiscales, dotación, certificaciones vigentes (PMP, BICSI RCDD, CISSP, CCNP), administración y utilidad del consultor.</t>
  </si>
  <si>
    <t>• Conforme a la Ley 2195 de 2022, el equipo asume responsabilidad solidaria y fiscal, lo que justifica el mantenimiento del equipo especializado durante los 36 meses sin reducciones unilaterales.</t>
  </si>
  <si>
    <t>• Se debe contemplar reajuste por IPC certificado por el DANE para cada vigencia anual posterior al primer año (Ley 80 de 1993, art. 4° num. 8).</t>
  </si>
  <si>
    <t>• Los costos por demanda (puntos de cableado, UPS, soluciones integrales) son cantidades MÁXIMAS de referencia. El pago efectivo se realizará contra ejecución verificada.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</si>
</sst>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_-;_-\$* \(#,##0\);_-\$* \-_-;_-@_-"/>
    <numFmt numFmtId="165" formatCode="0.0%"/>
  </numFmts>
  <fonts count="21" x14ac:knownFonts="1">
    <font>
      <sz val="11"/>
      <color theme="1"/>
      <name val="Calibri"/>
      <family val="2"/>
      <charset val="1"/>
    </font>
    <font>
      <b/>
      <sz val="14"/>
      <color rgb="FFFFFFFF"/>
      <name val="Arial"/>
      <charset val="1"/>
    </font>
    <font>
      <i/>
      <sz val="11"/>
      <color rgb="FF1F3864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i/>
      <sz val="10"/>
      <color rgb="FF000000"/>
      <name val="Arial"/>
      <charset val="1"/>
    </font>
    <font>
      <b/>
      <sz val="10"/>
      <color rgb="FF006100"/>
      <name val="Arial"/>
      <charset val="1"/>
    </font>
    <font>
      <sz val="10"/>
      <color rgb="FF000000"/>
      <name val="Arial"/>
      <charset val="1"/>
    </font>
    <font>
      <b/>
      <sz val="11"/>
      <color rgb="FF000000"/>
      <name val="Arial"/>
      <charset val="1"/>
    </font>
    <font>
      <b/>
      <sz val="11"/>
      <color rgb="FFFFFFFF"/>
      <name val="Arial"/>
      <charset val="1"/>
    </font>
    <font>
      <sz val="10"/>
      <color rgb="FF006100"/>
      <name val="Arial"/>
      <charset val="1"/>
    </font>
    <font>
      <b/>
      <sz val="13"/>
      <color rgb="FFFFFFFF"/>
      <name val="Arial"/>
      <charset val="1"/>
    </font>
    <font>
      <b/>
      <i/>
      <sz val="10"/>
      <color rgb="FF1F3864"/>
      <name val="Arial"/>
      <charset val="1"/>
    </font>
    <font>
      <i/>
      <sz val="9"/>
      <color rgb="FF595959"/>
      <name val="Arial"/>
      <charset val="1"/>
    </font>
    <font>
      <sz val="10"/>
      <color rgb="FF0000FF"/>
      <name val="Arial"/>
      <charset val="1"/>
    </font>
    <font>
      <b/>
      <sz val="10"/>
      <color rgb="FF0000FF"/>
      <name val="Arial"/>
      <charset val="1"/>
    </font>
    <font>
      <b/>
      <sz val="10"/>
      <color rgb="FFC6EFCE"/>
      <name val="Arial"/>
      <charset val="1"/>
    </font>
    <font>
      <b/>
      <sz val="10"/>
      <color rgb="FFFFE699"/>
      <name val="Arial"/>
      <charset val="1"/>
    </font>
    <font>
      <b/>
      <sz val="12"/>
      <color rgb="FFFFFFFF"/>
      <name val="Arial"/>
      <charset val="1"/>
    </font>
    <font>
      <i/>
      <sz val="10"/>
      <color rgb="FF595959"/>
      <name val="Arial"/>
      <charset val="1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5984"/>
        <bgColor rgb="FF595959"/>
      </patternFill>
    </fill>
    <fill>
      <patternFill patternType="solid">
        <fgColor rgb="FFC6EFCE"/>
        <bgColor rgb="FFD9E1F2"/>
      </patternFill>
    </fill>
    <fill>
      <patternFill patternType="solid">
        <fgColor rgb="FFD9E1F2"/>
        <bgColor rgb="FFC6EFCE"/>
      </patternFill>
    </fill>
    <fill>
      <patternFill patternType="solid">
        <fgColor theme="0"/>
        <bgColor rgb="FF333333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3864"/>
      </left>
      <right/>
      <top style="medium">
        <color rgb="FF1F3864"/>
      </top>
      <bottom style="medium">
        <color rgb="FF1F3864"/>
      </bottom>
      <diagonal/>
    </border>
    <border>
      <left style="medium">
        <color rgb="FF1F3864"/>
      </left>
      <right style="medium">
        <color rgb="FF1F3864"/>
      </right>
      <top style="medium">
        <color rgb="FF1F3864"/>
      </top>
      <bottom style="medium">
        <color rgb="FF1F38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horizontal="center" vertical="center"/>
    </xf>
    <xf numFmtId="164" fontId="8" fillId="4" borderId="2" xfId="0" applyNumberFormat="1" applyFont="1" applyFill="1" applyBorder="1" applyAlignment="1">
      <alignment horizontal="right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/>
    </xf>
    <xf numFmtId="0" fontId="0" fillId="4" borderId="2" xfId="0" applyFill="1" applyBorder="1"/>
    <xf numFmtId="165" fontId="10" fillId="0" borderId="2" xfId="0" applyNumberFormat="1" applyFont="1" applyBorder="1" applyAlignment="1">
      <alignment horizontal="center" vertical="center"/>
    </xf>
    <xf numFmtId="164" fontId="1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/>
    <xf numFmtId="164" fontId="12" fillId="0" borderId="2" xfId="0" applyNumberFormat="1" applyFont="1" applyBorder="1" applyAlignment="1">
      <alignment horizontal="right" vertical="center"/>
    </xf>
    <xf numFmtId="0" fontId="0" fillId="0" borderId="2" xfId="0" applyBorder="1"/>
    <xf numFmtId="3" fontId="14" fillId="0" borderId="2" xfId="0" applyNumberFormat="1" applyFont="1" applyBorder="1" applyAlignment="1">
      <alignment horizontal="center" vertical="center"/>
    </xf>
    <xf numFmtId="2" fontId="14" fillId="0" borderId="2" xfId="0" applyNumberFormat="1" applyFont="1" applyBorder="1" applyAlignment="1">
      <alignment horizontal="center" vertical="center"/>
    </xf>
    <xf numFmtId="10" fontId="14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164" fontId="18" fillId="2" borderId="4" xfId="0" applyNumberFormat="1" applyFont="1" applyFill="1" applyBorder="1" applyAlignment="1">
      <alignment horizontal="right" vertical="center"/>
    </xf>
    <xf numFmtId="164" fontId="14" fillId="7" borderId="2" xfId="0" applyNumberFormat="1" applyFont="1" applyFill="1" applyBorder="1" applyAlignment="1">
      <alignment horizontal="right" vertical="center"/>
    </xf>
    <xf numFmtId="0" fontId="0" fillId="7" borderId="0" xfId="0" applyFill="1"/>
    <xf numFmtId="0" fontId="20" fillId="6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 indent="1"/>
    </xf>
    <xf numFmtId="0" fontId="1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right" vertical="center" indent="1"/>
    </xf>
    <xf numFmtId="0" fontId="1" fillId="2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left" vertical="center" indent="1"/>
    </xf>
    <xf numFmtId="0" fontId="4" fillId="4" borderId="1" xfId="0" applyFont="1" applyFill="1" applyBorder="1" applyAlignment="1">
      <alignment horizontal="right" vertical="center" indent="1"/>
    </xf>
    <xf numFmtId="0" fontId="18" fillId="2" borderId="3" xfId="0" applyFont="1" applyFill="1" applyBorder="1" applyAlignment="1">
      <alignment horizontal="right" vertical="center" indent="1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2" borderId="3" xfId="0" applyFont="1" applyFill="1" applyBorder="1" applyAlignment="1">
      <alignment horizontal="right" vertical="center" indent="1"/>
    </xf>
    <xf numFmtId="0" fontId="12" fillId="0" borderId="1" xfId="0" applyFont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2E5984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336550</xdr:colOff>
      <xdr:row>0</xdr:row>
      <xdr:rowOff>190501</xdr:rowOff>
    </xdr:from>
    <xdr:to>
      <xdr:col>0</xdr:col>
      <xdr:colOff>1574437</xdr:colOff>
      <xdr:row>0</xdr:row>
      <xdr:rowOff>1854201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C633E07-6392-1B45-B894-BDC861A0C9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190501"/>
          <a:ext cx="1237887" cy="1663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7"/>
  <sheetViews>
    <sheetView topLeftCell="A7" zoomScaleNormal="100" workbookViewId="0">
      <selection activeCell="B41" sqref="B41"/>
    </sheetView>
  </sheetViews>
  <sheetFormatPr baseColWidth="10" defaultColWidth="8.5703125" defaultRowHeight="15" x14ac:dyDescent="0.25"/>
  <cols>
    <col min="1" max="1" width="50" customWidth="1"/>
    <col min="2" max="2" width="15" customWidth="1"/>
    <col min="3" max="3" width="12" customWidth="1"/>
    <col min="4" max="4" width="60" customWidth="1"/>
    <col min="5" max="6" width="12" customWidth="1"/>
  </cols>
  <sheetData>
    <row r="1" spans="1:6" ht="161.1" customHeight="1" x14ac:dyDescent="0.25">
      <c r="A1" s="33" t="s">
        <v>0</v>
      </c>
      <c r="B1" s="33"/>
      <c r="C1" s="33"/>
      <c r="D1" s="33"/>
      <c r="E1" s="33"/>
      <c r="F1" s="33"/>
    </row>
    <row r="3" spans="1:6" x14ac:dyDescent="0.25">
      <c r="A3" s="1" t="s">
        <v>1</v>
      </c>
      <c r="B3" s="1" t="s">
        <v>2</v>
      </c>
      <c r="C3" s="1" t="s">
        <v>3</v>
      </c>
      <c r="D3" s="1" t="s">
        <v>4</v>
      </c>
    </row>
    <row r="4" spans="1:6" ht="25.5" x14ac:dyDescent="0.25">
      <c r="A4" s="9" t="s">
        <v>5</v>
      </c>
      <c r="B4" s="17">
        <v>36</v>
      </c>
      <c r="C4" s="9" t="s">
        <v>6</v>
      </c>
      <c r="D4" s="4" t="s">
        <v>7</v>
      </c>
    </row>
    <row r="5" spans="1:6" x14ac:dyDescent="0.25">
      <c r="A5" s="9" t="s">
        <v>8</v>
      </c>
      <c r="B5" s="17">
        <v>3</v>
      </c>
      <c r="C5" s="9" t="s">
        <v>6</v>
      </c>
      <c r="D5" s="4" t="s">
        <v>9</v>
      </c>
    </row>
    <row r="6" spans="1:6" x14ac:dyDescent="0.25">
      <c r="A6" s="9" t="s">
        <v>10</v>
      </c>
      <c r="B6" s="17">
        <v>5</v>
      </c>
      <c r="C6" s="9" t="s">
        <v>6</v>
      </c>
      <c r="D6" s="4" t="s">
        <v>11</v>
      </c>
    </row>
    <row r="7" spans="1:6" x14ac:dyDescent="0.25">
      <c r="A7" s="9" t="s">
        <v>12</v>
      </c>
      <c r="B7" s="17">
        <v>2</v>
      </c>
      <c r="C7" s="9" t="s">
        <v>6</v>
      </c>
      <c r="D7" s="4" t="s">
        <v>13</v>
      </c>
    </row>
    <row r="8" spans="1:6" x14ac:dyDescent="0.25">
      <c r="A8" s="9" t="s">
        <v>14</v>
      </c>
      <c r="B8" s="17">
        <v>26</v>
      </c>
      <c r="C8" s="9" t="s">
        <v>6</v>
      </c>
      <c r="D8" s="4" t="s">
        <v>15</v>
      </c>
    </row>
    <row r="9" spans="1:6" x14ac:dyDescent="0.25">
      <c r="A9" s="9" t="s">
        <v>16</v>
      </c>
      <c r="B9" s="17">
        <v>881</v>
      </c>
      <c r="C9" s="9" t="s">
        <v>17</v>
      </c>
      <c r="D9" s="4" t="s">
        <v>18</v>
      </c>
    </row>
    <row r="10" spans="1:6" x14ac:dyDescent="0.25">
      <c r="A10" s="9" t="s">
        <v>19</v>
      </c>
      <c r="B10" s="17">
        <v>6000</v>
      </c>
      <c r="C10" s="9" t="s">
        <v>20</v>
      </c>
      <c r="D10" s="4" t="s">
        <v>21</v>
      </c>
    </row>
    <row r="11" spans="1:6" x14ac:dyDescent="0.25">
      <c r="A11" s="9" t="s">
        <v>22</v>
      </c>
      <c r="B11" s="17">
        <v>69</v>
      </c>
      <c r="C11" s="9" t="s">
        <v>23</v>
      </c>
      <c r="D11" s="4" t="s">
        <v>21</v>
      </c>
    </row>
    <row r="12" spans="1:6" x14ac:dyDescent="0.25">
      <c r="A12" s="9" t="s">
        <v>24</v>
      </c>
      <c r="B12" s="17">
        <v>881</v>
      </c>
      <c r="C12" s="9" t="s">
        <v>23</v>
      </c>
      <c r="D12" s="4" t="s">
        <v>21</v>
      </c>
    </row>
    <row r="13" spans="1:6" x14ac:dyDescent="0.25">
      <c r="A13" s="9" t="s">
        <v>25</v>
      </c>
      <c r="B13" s="17">
        <v>10</v>
      </c>
      <c r="C13" s="9" t="s">
        <v>6</v>
      </c>
      <c r="D13" s="4" t="s">
        <v>26</v>
      </c>
    </row>
    <row r="14" spans="1:6" x14ac:dyDescent="0.25">
      <c r="A14" s="9" t="s">
        <v>27</v>
      </c>
      <c r="B14" s="18">
        <v>1.58</v>
      </c>
      <c r="C14" s="9" t="s">
        <v>28</v>
      </c>
      <c r="D14" s="4" t="s">
        <v>29</v>
      </c>
    </row>
    <row r="15" spans="1:6" x14ac:dyDescent="0.25">
      <c r="A15" s="9" t="s">
        <v>30</v>
      </c>
      <c r="B15" s="18">
        <v>2.1</v>
      </c>
      <c r="C15" s="9" t="s">
        <v>28</v>
      </c>
      <c r="D15" s="4" t="s">
        <v>31</v>
      </c>
    </row>
    <row r="16" spans="1:6" x14ac:dyDescent="0.25">
      <c r="A16" s="9" t="s">
        <v>32</v>
      </c>
      <c r="B16" s="19">
        <v>0.19</v>
      </c>
      <c r="C16" s="9" t="s">
        <v>33</v>
      </c>
      <c r="D16" s="4" t="s">
        <v>34</v>
      </c>
    </row>
    <row r="17" spans="1:6" x14ac:dyDescent="0.25">
      <c r="A17" s="9" t="s">
        <v>35</v>
      </c>
      <c r="B17" s="19">
        <v>0.03</v>
      </c>
      <c r="C17" s="9" t="s">
        <v>33</v>
      </c>
      <c r="D17" s="4" t="s">
        <v>36</v>
      </c>
    </row>
    <row r="18" spans="1:6" x14ac:dyDescent="0.25">
      <c r="A18" s="9" t="s">
        <v>37</v>
      </c>
      <c r="B18" s="20">
        <v>1623500</v>
      </c>
      <c r="C18" s="9" t="s">
        <v>38</v>
      </c>
      <c r="D18" s="4" t="s">
        <v>39</v>
      </c>
    </row>
    <row r="21" spans="1:6" ht="15" customHeight="1" x14ac:dyDescent="0.25">
      <c r="A21" s="34" t="s">
        <v>40</v>
      </c>
      <c r="B21" s="34"/>
      <c r="C21" s="34"/>
      <c r="D21" s="34"/>
      <c r="E21" s="34"/>
      <c r="F21" s="34"/>
    </row>
    <row r="22" spans="1:6" ht="30" customHeight="1" x14ac:dyDescent="0.25">
      <c r="A22" s="35" t="s">
        <v>41</v>
      </c>
      <c r="B22" s="35"/>
      <c r="C22" s="35"/>
      <c r="D22" s="35"/>
      <c r="E22" s="35"/>
      <c r="F22" s="35"/>
    </row>
    <row r="23" spans="1:6" ht="30" customHeight="1" x14ac:dyDescent="0.25">
      <c r="A23" s="35" t="s">
        <v>42</v>
      </c>
      <c r="B23" s="35"/>
      <c r="C23" s="35"/>
      <c r="D23" s="35"/>
      <c r="E23" s="35"/>
      <c r="F23" s="35"/>
    </row>
    <row r="24" spans="1:6" ht="30" customHeight="1" x14ac:dyDescent="0.25">
      <c r="A24" s="35" t="s">
        <v>43</v>
      </c>
      <c r="B24" s="35"/>
      <c r="C24" s="35"/>
      <c r="D24" s="35"/>
      <c r="E24" s="35"/>
      <c r="F24" s="35"/>
    </row>
    <row r="25" spans="1:6" ht="30" customHeight="1" x14ac:dyDescent="0.25">
      <c r="A25" s="35" t="s">
        <v>44</v>
      </c>
      <c r="B25" s="35"/>
      <c r="C25" s="35"/>
      <c r="D25" s="35"/>
      <c r="E25" s="35"/>
      <c r="F25" s="35"/>
    </row>
    <row r="26" spans="1:6" ht="30" customHeight="1" x14ac:dyDescent="0.25">
      <c r="A26" s="35" t="s">
        <v>45</v>
      </c>
      <c r="B26" s="35"/>
      <c r="C26" s="35"/>
      <c r="D26" s="35"/>
      <c r="E26" s="35"/>
      <c r="F26" s="35"/>
    </row>
    <row r="27" spans="1:6" ht="30" customHeight="1" x14ac:dyDescent="0.25">
      <c r="A27" s="35" t="s">
        <v>46</v>
      </c>
      <c r="B27" s="35"/>
      <c r="C27" s="35"/>
      <c r="D27" s="35"/>
      <c r="E27" s="35"/>
      <c r="F27" s="35"/>
    </row>
    <row r="28" spans="1:6" ht="30" customHeight="1" x14ac:dyDescent="0.25">
      <c r="A28" s="35" t="s">
        <v>47</v>
      </c>
      <c r="B28" s="35"/>
      <c r="C28" s="35"/>
      <c r="D28" s="35"/>
      <c r="E28" s="35"/>
      <c r="F28" s="35"/>
    </row>
    <row r="30" spans="1:6" ht="15" customHeight="1" x14ac:dyDescent="0.25">
      <c r="A30" s="34" t="s">
        <v>48</v>
      </c>
      <c r="B30" s="34"/>
      <c r="C30" s="34"/>
      <c r="D30" s="34"/>
      <c r="E30" s="34"/>
      <c r="F30" s="34"/>
    </row>
    <row r="31" spans="1:6" ht="15" customHeight="1" x14ac:dyDescent="0.25">
      <c r="A31" s="21" t="s">
        <v>49</v>
      </c>
      <c r="B31" s="36" t="s">
        <v>50</v>
      </c>
      <c r="C31" s="36"/>
      <c r="D31" s="36"/>
      <c r="E31" s="36"/>
      <c r="F31" s="36"/>
    </row>
    <row r="32" spans="1:6" ht="15" customHeight="1" x14ac:dyDescent="0.25">
      <c r="A32" s="22" t="s">
        <v>51</v>
      </c>
      <c r="B32" s="36" t="s">
        <v>52</v>
      </c>
      <c r="C32" s="36"/>
      <c r="D32" s="36"/>
      <c r="E32" s="36"/>
      <c r="F32" s="36"/>
    </row>
    <row r="33" spans="1:6" ht="15" customHeight="1" x14ac:dyDescent="0.25">
      <c r="A33" s="23" t="s">
        <v>53</v>
      </c>
      <c r="B33" s="36" t="s">
        <v>54</v>
      </c>
      <c r="C33" s="36"/>
      <c r="D33" s="36"/>
      <c r="E33" s="36"/>
      <c r="F33" s="36"/>
    </row>
    <row r="34" spans="1:6" ht="15" customHeight="1" x14ac:dyDescent="0.25">
      <c r="A34" s="24" t="s">
        <v>55</v>
      </c>
      <c r="B34" s="36" t="s">
        <v>56</v>
      </c>
      <c r="C34" s="36"/>
      <c r="D34" s="36"/>
      <c r="E34" s="36"/>
      <c r="F34" s="36"/>
    </row>
    <row r="35" spans="1:6" ht="15" customHeight="1" x14ac:dyDescent="0.25">
      <c r="A35" s="25" t="s">
        <v>57</v>
      </c>
      <c r="B35" s="36" t="s">
        <v>58</v>
      </c>
      <c r="C35" s="36"/>
      <c r="D35" s="36"/>
      <c r="E35" s="36"/>
      <c r="F35" s="36"/>
    </row>
    <row r="37" spans="1:6" x14ac:dyDescent="0.25">
      <c r="A37" s="32"/>
      <c r="B37" t="s">
        <v>59</v>
      </c>
    </row>
  </sheetData>
  <mergeCells count="15">
    <mergeCell ref="B31:F31"/>
    <mergeCell ref="B32:F32"/>
    <mergeCell ref="B33:F33"/>
    <mergeCell ref="B34:F34"/>
    <mergeCell ref="B35:F35"/>
    <mergeCell ref="A25:F25"/>
    <mergeCell ref="A26:F26"/>
    <mergeCell ref="A27:F27"/>
    <mergeCell ref="A28:F28"/>
    <mergeCell ref="A30:F30"/>
    <mergeCell ref="A1:F1"/>
    <mergeCell ref="A21:F21"/>
    <mergeCell ref="A22:F22"/>
    <mergeCell ref="A23:F23"/>
    <mergeCell ref="A24:F24"/>
  </mergeCells>
  <printOptions horizontalCentered="1"/>
  <pageMargins left="0.75" right="0.75" top="1" bottom="1" header="0.511811023622047" footer="0.511811023622047"/>
  <pageSetup fitToHeight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1"/>
  <sheetViews>
    <sheetView tabSelected="1" topLeftCell="A2" zoomScaleNormal="100" workbookViewId="0">
      <selection activeCell="G13" sqref="G13"/>
    </sheetView>
  </sheetViews>
  <sheetFormatPr baseColWidth="10" defaultColWidth="8.5703125" defaultRowHeight="15" x14ac:dyDescent="0.25"/>
  <cols>
    <col min="1" max="1" width="6" customWidth="1"/>
    <col min="2" max="2" width="38" customWidth="1"/>
    <col min="3" max="3" width="9" customWidth="1"/>
    <col min="4" max="4" width="10" customWidth="1"/>
    <col min="5" max="5" width="18" customWidth="1"/>
    <col min="6" max="6" width="12" customWidth="1"/>
    <col min="7" max="8" width="18" customWidth="1"/>
    <col min="9" max="9" width="8" customWidth="1"/>
    <col min="10" max="10" width="20" customWidth="1"/>
  </cols>
  <sheetData>
    <row r="1" spans="1:10" ht="30" customHeight="1" x14ac:dyDescent="0.25">
      <c r="A1" s="38" t="s">
        <v>60</v>
      </c>
      <c r="B1" s="38"/>
      <c r="C1" s="38"/>
      <c r="D1" s="38"/>
      <c r="E1" s="38"/>
      <c r="F1" s="38"/>
      <c r="G1" s="38"/>
      <c r="H1" s="38"/>
      <c r="I1" s="38"/>
      <c r="J1" s="38"/>
    </row>
    <row r="3" spans="1:10" ht="37.5" customHeight="1" x14ac:dyDescent="0.25">
      <c r="A3" s="1" t="s">
        <v>61</v>
      </c>
      <c r="B3" s="1" t="s">
        <v>62</v>
      </c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</row>
    <row r="4" spans="1:10" ht="15" customHeight="1" x14ac:dyDescent="0.25">
      <c r="A4" s="34" t="s">
        <v>71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x14ac:dyDescent="0.25">
      <c r="A5" s="26">
        <v>1</v>
      </c>
      <c r="B5" s="9" t="s">
        <v>72</v>
      </c>
      <c r="C5" s="17">
        <v>1</v>
      </c>
      <c r="D5" s="19">
        <v>1</v>
      </c>
      <c r="E5" s="31"/>
      <c r="F5" s="27">
        <f>'1. Parámetros'!$B$15</f>
        <v>2.1</v>
      </c>
      <c r="G5" s="28">
        <f>E5*F5</f>
        <v>0</v>
      </c>
      <c r="H5" s="28">
        <f>C5*D5*G5</f>
        <v>0</v>
      </c>
      <c r="I5" s="17">
        <v>36</v>
      </c>
      <c r="J5" s="10">
        <f>H5*I5</f>
        <v>0</v>
      </c>
    </row>
    <row r="6" spans="1:10" x14ac:dyDescent="0.25">
      <c r="A6" s="26">
        <v>2</v>
      </c>
      <c r="B6" s="9" t="s">
        <v>73</v>
      </c>
      <c r="C6" s="17">
        <v>1</v>
      </c>
      <c r="D6" s="19">
        <v>0.5</v>
      </c>
      <c r="E6" s="31"/>
      <c r="F6" s="27">
        <f>'1. Parámetros'!$B$15</f>
        <v>2.1</v>
      </c>
      <c r="G6" s="28">
        <f>E6*F6</f>
        <v>0</v>
      </c>
      <c r="H6" s="28">
        <f>C6*D6*G6</f>
        <v>0</v>
      </c>
      <c r="I6" s="17">
        <v>36</v>
      </c>
      <c r="J6" s="10">
        <f>H6*I6</f>
        <v>0</v>
      </c>
    </row>
    <row r="7" spans="1:10" x14ac:dyDescent="0.25">
      <c r="A7" s="26">
        <v>3</v>
      </c>
      <c r="B7" s="9" t="s">
        <v>74</v>
      </c>
      <c r="C7" s="17">
        <v>1</v>
      </c>
      <c r="D7" s="19">
        <v>0.5</v>
      </c>
      <c r="E7" s="31"/>
      <c r="F7" s="27">
        <f>'1. Parámetros'!$B$15</f>
        <v>2.1</v>
      </c>
      <c r="G7" s="28">
        <f>E7*F7</f>
        <v>0</v>
      </c>
      <c r="H7" s="28">
        <f>C7*D7*G7</f>
        <v>0</v>
      </c>
      <c r="I7" s="17">
        <v>36</v>
      </c>
      <c r="J7" s="10">
        <f>H7*I7</f>
        <v>0</v>
      </c>
    </row>
    <row r="8" spans="1:10" x14ac:dyDescent="0.25">
      <c r="A8" s="39" t="s">
        <v>75</v>
      </c>
      <c r="B8" s="39"/>
      <c r="C8" s="39"/>
      <c r="D8" s="39"/>
      <c r="E8" s="39"/>
      <c r="F8" s="39"/>
      <c r="G8" s="39"/>
      <c r="H8" s="39"/>
      <c r="I8" s="39"/>
      <c r="J8" s="39"/>
    </row>
    <row r="9" spans="1:10" ht="25.5" x14ac:dyDescent="0.25">
      <c r="A9" s="26">
        <v>4</v>
      </c>
      <c r="B9" s="9" t="s">
        <v>76</v>
      </c>
      <c r="C9" s="17">
        <v>1</v>
      </c>
      <c r="D9" s="19">
        <v>1</v>
      </c>
      <c r="E9" s="31"/>
      <c r="F9" s="27">
        <f>'1. Parámetros'!$B$15</f>
        <v>2.1</v>
      </c>
      <c r="G9" s="28">
        <f>E9*F9</f>
        <v>0</v>
      </c>
      <c r="H9" s="28">
        <f>C9*D9*G9</f>
        <v>0</v>
      </c>
      <c r="I9" s="17">
        <v>36</v>
      </c>
      <c r="J9" s="10">
        <f>H9*I9</f>
        <v>0</v>
      </c>
    </row>
    <row r="10" spans="1:10" ht="25.5" x14ac:dyDescent="0.25">
      <c r="A10" s="26">
        <v>5</v>
      </c>
      <c r="B10" s="9" t="s">
        <v>77</v>
      </c>
      <c r="C10" s="17">
        <v>1</v>
      </c>
      <c r="D10" s="19">
        <v>1</v>
      </c>
      <c r="E10" s="31"/>
      <c r="F10" s="27">
        <f>'1. Parámetros'!$B$15</f>
        <v>2.1</v>
      </c>
      <c r="G10" s="28">
        <f>E10*F10</f>
        <v>0</v>
      </c>
      <c r="H10" s="28">
        <f>C10*D10*G10</f>
        <v>0</v>
      </c>
      <c r="I10" s="17">
        <v>36</v>
      </c>
      <c r="J10" s="10">
        <f>H10*I10</f>
        <v>0</v>
      </c>
    </row>
    <row r="11" spans="1:10" ht="25.5" x14ac:dyDescent="0.25">
      <c r="A11" s="26">
        <v>6</v>
      </c>
      <c r="B11" s="9" t="s">
        <v>78</v>
      </c>
      <c r="C11" s="17">
        <v>1</v>
      </c>
      <c r="D11" s="19">
        <v>1</v>
      </c>
      <c r="E11" s="31"/>
      <c r="F11" s="27">
        <f>'1. Parámetros'!$B$15</f>
        <v>2.1</v>
      </c>
      <c r="G11" s="28">
        <f>E11*F11</f>
        <v>0</v>
      </c>
      <c r="H11" s="28">
        <f>C11*D11*G11</f>
        <v>0</v>
      </c>
      <c r="I11" s="17">
        <v>36</v>
      </c>
      <c r="J11" s="10">
        <f>H11*I11</f>
        <v>0</v>
      </c>
    </row>
    <row r="12" spans="1:10" ht="25.5" x14ac:dyDescent="0.25">
      <c r="A12" s="26">
        <v>7</v>
      </c>
      <c r="B12" s="9" t="s">
        <v>79</v>
      </c>
      <c r="C12" s="17">
        <v>1</v>
      </c>
      <c r="D12" s="19">
        <v>0.5</v>
      </c>
      <c r="E12" s="31"/>
      <c r="F12" s="27">
        <f>'1. Parámetros'!$B$15</f>
        <v>2.1</v>
      </c>
      <c r="G12" s="28">
        <f>E12*F12</f>
        <v>0</v>
      </c>
      <c r="H12" s="28">
        <f>C12*D12*G12</f>
        <v>0</v>
      </c>
      <c r="I12" s="17">
        <v>36</v>
      </c>
      <c r="J12" s="10">
        <f>H12*I12</f>
        <v>0</v>
      </c>
    </row>
    <row r="13" spans="1:10" x14ac:dyDescent="0.25">
      <c r="A13" s="26">
        <v>8</v>
      </c>
      <c r="B13" s="9" t="s">
        <v>80</v>
      </c>
      <c r="C13" s="17">
        <v>1</v>
      </c>
      <c r="D13" s="19">
        <v>0.25</v>
      </c>
      <c r="E13" s="31"/>
      <c r="F13" s="27">
        <f>'1. Parámetros'!$B$15</f>
        <v>2.1</v>
      </c>
      <c r="G13" s="28">
        <f>E13*F13</f>
        <v>0</v>
      </c>
      <c r="H13" s="28">
        <f>C13*D13*G13</f>
        <v>0</v>
      </c>
      <c r="I13" s="17">
        <v>36</v>
      </c>
      <c r="J13" s="10">
        <f>H13*I13</f>
        <v>0</v>
      </c>
    </row>
    <row r="14" spans="1:10" x14ac:dyDescent="0.25">
      <c r="A14" s="39" t="s">
        <v>81</v>
      </c>
      <c r="B14" s="39"/>
      <c r="C14" s="39"/>
      <c r="D14" s="39"/>
      <c r="E14" s="39"/>
      <c r="F14" s="39"/>
      <c r="G14" s="39"/>
      <c r="H14" s="39"/>
      <c r="I14" s="39"/>
      <c r="J14" s="39"/>
    </row>
    <row r="15" spans="1:10" ht="25.5" x14ac:dyDescent="0.25">
      <c r="A15" s="26">
        <v>9</v>
      </c>
      <c r="B15" s="9" t="s">
        <v>82</v>
      </c>
      <c r="C15" s="17">
        <v>1</v>
      </c>
      <c r="D15" s="19">
        <v>1</v>
      </c>
      <c r="E15" s="31"/>
      <c r="F15" s="27">
        <f>'1. Parámetros'!$B$15</f>
        <v>2.1</v>
      </c>
      <c r="G15" s="28">
        <f t="shared" ref="G15:G20" si="0">E15*F15</f>
        <v>0</v>
      </c>
      <c r="H15" s="28">
        <f t="shared" ref="H15:H20" si="1">C15*D15*G15</f>
        <v>0</v>
      </c>
      <c r="I15" s="17">
        <v>36</v>
      </c>
      <c r="J15" s="10">
        <f t="shared" ref="J15:J20" si="2">H15*I15</f>
        <v>0</v>
      </c>
    </row>
    <row r="16" spans="1:10" ht="25.5" x14ac:dyDescent="0.25">
      <c r="A16" s="26">
        <v>10</v>
      </c>
      <c r="B16" s="9" t="s">
        <v>83</v>
      </c>
      <c r="C16" s="17">
        <v>1</v>
      </c>
      <c r="D16" s="19">
        <v>1</v>
      </c>
      <c r="E16" s="31"/>
      <c r="F16" s="27">
        <f>'1. Parámetros'!$B$15</f>
        <v>2.1</v>
      </c>
      <c r="G16" s="28">
        <f t="shared" si="0"/>
        <v>0</v>
      </c>
      <c r="H16" s="28">
        <f t="shared" si="1"/>
        <v>0</v>
      </c>
      <c r="I16" s="17">
        <v>36</v>
      </c>
      <c r="J16" s="10">
        <f t="shared" si="2"/>
        <v>0</v>
      </c>
    </row>
    <row r="17" spans="1:10" ht="25.5" x14ac:dyDescent="0.25">
      <c r="A17" s="26">
        <v>11</v>
      </c>
      <c r="B17" s="9" t="s">
        <v>84</v>
      </c>
      <c r="C17" s="17">
        <v>1</v>
      </c>
      <c r="D17" s="19">
        <v>1</v>
      </c>
      <c r="E17" s="31"/>
      <c r="F17" s="27">
        <f>'1. Parámetros'!$B$15</f>
        <v>2.1</v>
      </c>
      <c r="G17" s="28">
        <f t="shared" si="0"/>
        <v>0</v>
      </c>
      <c r="H17" s="28">
        <f t="shared" si="1"/>
        <v>0</v>
      </c>
      <c r="I17" s="17">
        <v>36</v>
      </c>
      <c r="J17" s="10">
        <f t="shared" si="2"/>
        <v>0</v>
      </c>
    </row>
    <row r="18" spans="1:10" ht="25.5" x14ac:dyDescent="0.25">
      <c r="A18" s="26">
        <v>12</v>
      </c>
      <c r="B18" s="9" t="s">
        <v>85</v>
      </c>
      <c r="C18" s="17">
        <v>1</v>
      </c>
      <c r="D18" s="19">
        <v>1</v>
      </c>
      <c r="E18" s="31"/>
      <c r="F18" s="27">
        <f>'1. Parámetros'!$B$15</f>
        <v>2.1</v>
      </c>
      <c r="G18" s="28">
        <f t="shared" si="0"/>
        <v>0</v>
      </c>
      <c r="H18" s="28">
        <f t="shared" si="1"/>
        <v>0</v>
      </c>
      <c r="I18" s="17">
        <v>36</v>
      </c>
      <c r="J18" s="10">
        <f t="shared" si="2"/>
        <v>0</v>
      </c>
    </row>
    <row r="19" spans="1:10" ht="25.5" x14ac:dyDescent="0.25">
      <c r="A19" s="26">
        <v>13</v>
      </c>
      <c r="B19" s="9" t="s">
        <v>86</v>
      </c>
      <c r="C19" s="17">
        <v>1</v>
      </c>
      <c r="D19" s="19">
        <v>1</v>
      </c>
      <c r="E19" s="31"/>
      <c r="F19" s="27">
        <f>'1. Parámetros'!$B$15</f>
        <v>2.1</v>
      </c>
      <c r="G19" s="28">
        <f t="shared" si="0"/>
        <v>0</v>
      </c>
      <c r="H19" s="28">
        <f t="shared" si="1"/>
        <v>0</v>
      </c>
      <c r="I19" s="17">
        <v>36</v>
      </c>
      <c r="J19" s="10">
        <f t="shared" si="2"/>
        <v>0</v>
      </c>
    </row>
    <row r="20" spans="1:10" ht="25.5" x14ac:dyDescent="0.25">
      <c r="A20" s="26">
        <v>14</v>
      </c>
      <c r="B20" s="9" t="s">
        <v>87</v>
      </c>
      <c r="C20" s="17">
        <v>1</v>
      </c>
      <c r="D20" s="19">
        <v>1</v>
      </c>
      <c r="E20" s="31"/>
      <c r="F20" s="27">
        <f>'1. Parámetros'!$B$15</f>
        <v>2.1</v>
      </c>
      <c r="G20" s="28">
        <f t="shared" si="0"/>
        <v>0</v>
      </c>
      <c r="H20" s="28">
        <f t="shared" si="1"/>
        <v>0</v>
      </c>
      <c r="I20" s="17">
        <v>36</v>
      </c>
      <c r="J20" s="10">
        <f t="shared" si="2"/>
        <v>0</v>
      </c>
    </row>
    <row r="21" spans="1:10" x14ac:dyDescent="0.25">
      <c r="A21" s="39" t="s">
        <v>88</v>
      </c>
      <c r="B21" s="39"/>
      <c r="C21" s="39"/>
      <c r="D21" s="39"/>
      <c r="E21" s="39"/>
      <c r="F21" s="39"/>
      <c r="G21" s="39"/>
      <c r="H21" s="39"/>
      <c r="I21" s="39"/>
      <c r="J21" s="39"/>
    </row>
    <row r="22" spans="1:10" ht="25.5" x14ac:dyDescent="0.25">
      <c r="A22" s="26">
        <v>15</v>
      </c>
      <c r="B22" s="9" t="s">
        <v>89</v>
      </c>
      <c r="C22" s="17">
        <v>1</v>
      </c>
      <c r="D22" s="19">
        <v>1</v>
      </c>
      <c r="E22" s="31"/>
      <c r="F22" s="27">
        <f>'1. Parámetros'!$B$15</f>
        <v>2.1</v>
      </c>
      <c r="G22" s="28">
        <f>E22*F22</f>
        <v>0</v>
      </c>
      <c r="H22" s="28">
        <f>C22*D22*G22</f>
        <v>0</v>
      </c>
      <c r="I22" s="17">
        <v>36</v>
      </c>
      <c r="J22" s="10">
        <f>H22*I22</f>
        <v>0</v>
      </c>
    </row>
    <row r="23" spans="1:10" ht="25.5" x14ac:dyDescent="0.25">
      <c r="A23" s="26">
        <v>16</v>
      </c>
      <c r="B23" s="9" t="s">
        <v>90</v>
      </c>
      <c r="C23" s="17">
        <v>1</v>
      </c>
      <c r="D23" s="19">
        <v>1</v>
      </c>
      <c r="E23" s="31"/>
      <c r="F23" s="27">
        <f>'1. Parámetros'!$B$15</f>
        <v>2.1</v>
      </c>
      <c r="G23" s="28">
        <f>E23*F23</f>
        <v>0</v>
      </c>
      <c r="H23" s="28">
        <f>C23*D23*G23</f>
        <v>0</v>
      </c>
      <c r="I23" s="17">
        <v>36</v>
      </c>
      <c r="J23" s="10">
        <f>H23*I23</f>
        <v>0</v>
      </c>
    </row>
    <row r="24" spans="1:10" x14ac:dyDescent="0.25">
      <c r="A24" s="26">
        <v>17</v>
      </c>
      <c r="B24" s="9" t="s">
        <v>91</v>
      </c>
      <c r="C24" s="17">
        <v>1</v>
      </c>
      <c r="D24" s="19">
        <v>1</v>
      </c>
      <c r="E24" s="31"/>
      <c r="F24" s="27">
        <f>'1. Parámetros'!$B$15</f>
        <v>2.1</v>
      </c>
      <c r="G24" s="28">
        <f>E24*F24</f>
        <v>0</v>
      </c>
      <c r="H24" s="28">
        <f>C24*D24*G24</f>
        <v>0</v>
      </c>
      <c r="I24" s="17">
        <v>36</v>
      </c>
      <c r="J24" s="10">
        <f>H24*I24</f>
        <v>0</v>
      </c>
    </row>
    <row r="25" spans="1:10" x14ac:dyDescent="0.25">
      <c r="A25" s="26">
        <v>18</v>
      </c>
      <c r="B25" s="9" t="s">
        <v>92</v>
      </c>
      <c r="C25" s="17">
        <v>1</v>
      </c>
      <c r="D25" s="19">
        <v>1</v>
      </c>
      <c r="E25" s="31"/>
      <c r="F25" s="27">
        <f>'1. Parámetros'!$B$15</f>
        <v>2.1</v>
      </c>
      <c r="G25" s="28">
        <f>E25*F25</f>
        <v>0</v>
      </c>
      <c r="H25" s="28">
        <f>C25*D25*G25</f>
        <v>0</v>
      </c>
      <c r="I25" s="17">
        <v>36</v>
      </c>
      <c r="J25" s="10">
        <f>H25*I25</f>
        <v>0</v>
      </c>
    </row>
    <row r="27" spans="1:10" x14ac:dyDescent="0.25">
      <c r="A27" s="37" t="s">
        <v>93</v>
      </c>
      <c r="B27" s="37"/>
      <c r="C27" s="37"/>
      <c r="D27" s="37"/>
      <c r="E27" s="37"/>
      <c r="F27" s="37"/>
      <c r="G27" s="37"/>
      <c r="H27" s="7">
        <f>SUMIF(B5:B25,"&lt;&gt;",H5:H25)</f>
        <v>0</v>
      </c>
      <c r="I27" s="11"/>
      <c r="J27" s="7">
        <f>SUMIF(B5:B25,"&lt;&gt;",J5:J25)</f>
        <v>0</v>
      </c>
    </row>
    <row r="29" spans="1:10" ht="24.75" customHeight="1" x14ac:dyDescent="0.25">
      <c r="A29" s="35" t="s">
        <v>94</v>
      </c>
      <c r="B29" s="35"/>
      <c r="C29" s="35"/>
      <c r="D29" s="35"/>
      <c r="E29" s="35"/>
      <c r="F29" s="35"/>
      <c r="G29" s="35"/>
      <c r="H29" s="35"/>
      <c r="I29" s="35"/>
      <c r="J29" s="35"/>
    </row>
    <row r="30" spans="1:10" ht="24.75" customHeight="1" x14ac:dyDescent="0.25">
      <c r="A30" s="35" t="s">
        <v>95</v>
      </c>
      <c r="B30" s="35"/>
      <c r="C30" s="35"/>
      <c r="D30" s="35"/>
      <c r="E30" s="35"/>
      <c r="F30" s="35"/>
      <c r="G30" s="35"/>
      <c r="H30" s="35"/>
      <c r="I30" s="35"/>
      <c r="J30" s="35"/>
    </row>
    <row r="31" spans="1:10" ht="30" customHeight="1" x14ac:dyDescent="0.25">
      <c r="A31" s="35" t="s">
        <v>96</v>
      </c>
      <c r="B31" s="35"/>
      <c r="C31" s="35"/>
      <c r="D31" s="35"/>
      <c r="E31" s="35"/>
      <c r="F31" s="35"/>
      <c r="G31" s="35"/>
      <c r="H31" s="35"/>
      <c r="I31" s="35"/>
      <c r="J31" s="35"/>
    </row>
  </sheetData>
  <mergeCells count="9">
    <mergeCell ref="A27:G27"/>
    <mergeCell ref="A29:J29"/>
    <mergeCell ref="A30:J30"/>
    <mergeCell ref="A31:J31"/>
    <mergeCell ref="A1:J1"/>
    <mergeCell ref="A4:J4"/>
    <mergeCell ref="A8:J8"/>
    <mergeCell ref="A14:J14"/>
    <mergeCell ref="A21:J21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41"/>
  <sheetViews>
    <sheetView topLeftCell="A25" zoomScaleNormal="100" workbookViewId="0">
      <selection activeCell="E33" sqref="E33:E38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2" customWidth="1"/>
    <col min="5" max="5" width="18" customWidth="1"/>
    <col min="6" max="6" width="14" customWidth="1"/>
    <col min="7" max="7" width="22" customWidth="1"/>
  </cols>
  <sheetData>
    <row r="1" spans="1:7" ht="30" customHeight="1" x14ac:dyDescent="0.25">
      <c r="A1" s="38" t="s">
        <v>97</v>
      </c>
      <c r="B1" s="38"/>
      <c r="C1" s="38"/>
      <c r="D1" s="38"/>
      <c r="E1" s="38"/>
      <c r="F1" s="38"/>
      <c r="G1" s="38"/>
    </row>
    <row r="3" spans="1:7" ht="37.5" customHeight="1" x14ac:dyDescent="0.25">
      <c r="A3" s="1" t="s">
        <v>61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  <c r="G3" s="1" t="s">
        <v>103</v>
      </c>
    </row>
    <row r="4" spans="1:7" ht="15" customHeight="1" x14ac:dyDescent="0.25">
      <c r="A4" s="34" t="s">
        <v>104</v>
      </c>
      <c r="B4" s="34"/>
      <c r="C4" s="34"/>
      <c r="D4" s="34"/>
      <c r="E4" s="34"/>
      <c r="F4" s="34"/>
      <c r="G4" s="34"/>
    </row>
    <row r="5" spans="1:7" x14ac:dyDescent="0.25">
      <c r="A5" s="26">
        <v>1</v>
      </c>
      <c r="B5" s="9" t="s">
        <v>105</v>
      </c>
      <c r="C5" s="29" t="s">
        <v>106</v>
      </c>
      <c r="D5" s="17">
        <v>480</v>
      </c>
      <c r="E5" s="31"/>
      <c r="F5" s="16"/>
      <c r="G5" s="10">
        <f>D5*E5</f>
        <v>0</v>
      </c>
    </row>
    <row r="6" spans="1:7" x14ac:dyDescent="0.25">
      <c r="A6" s="26">
        <v>2</v>
      </c>
      <c r="B6" s="9" t="s">
        <v>107</v>
      </c>
      <c r="C6" s="29" t="s">
        <v>108</v>
      </c>
      <c r="D6" s="17">
        <v>1440</v>
      </c>
      <c r="E6" s="31"/>
      <c r="F6" s="16"/>
      <c r="G6" s="10">
        <f>D6*E6</f>
        <v>0</v>
      </c>
    </row>
    <row r="7" spans="1:7" x14ac:dyDescent="0.25">
      <c r="A7" s="26">
        <v>3</v>
      </c>
      <c r="B7" s="9" t="s">
        <v>109</v>
      </c>
      <c r="C7" s="29" t="s">
        <v>110</v>
      </c>
      <c r="D7" s="17">
        <v>6</v>
      </c>
      <c r="E7" s="31"/>
      <c r="F7" s="16"/>
      <c r="G7" s="10">
        <f>D7*E7</f>
        <v>0</v>
      </c>
    </row>
    <row r="8" spans="1:7" x14ac:dyDescent="0.25">
      <c r="A8" s="26">
        <v>4</v>
      </c>
      <c r="B8" s="9" t="s">
        <v>111</v>
      </c>
      <c r="C8" s="29" t="s">
        <v>112</v>
      </c>
      <c r="D8" s="17">
        <v>36</v>
      </c>
      <c r="E8" s="31"/>
      <c r="F8" s="16"/>
      <c r="G8" s="10">
        <f>D8*E8</f>
        <v>0</v>
      </c>
    </row>
    <row r="9" spans="1:7" x14ac:dyDescent="0.25">
      <c r="A9" s="26">
        <v>5</v>
      </c>
      <c r="B9" s="9" t="s">
        <v>113</v>
      </c>
      <c r="C9" s="29" t="s">
        <v>114</v>
      </c>
      <c r="D9" s="17">
        <v>3</v>
      </c>
      <c r="E9" s="31"/>
      <c r="F9" s="16"/>
      <c r="G9" s="10">
        <f>D9*E9</f>
        <v>0</v>
      </c>
    </row>
    <row r="10" spans="1:7" x14ac:dyDescent="0.25">
      <c r="A10" s="40" t="s">
        <v>115</v>
      </c>
      <c r="B10" s="40"/>
      <c r="C10" s="40"/>
      <c r="D10" s="40"/>
      <c r="E10" s="40"/>
      <c r="F10" s="40"/>
      <c r="G10" s="7">
        <f>SUM(G5:G9)</f>
        <v>0</v>
      </c>
    </row>
    <row r="12" spans="1:7" ht="15" customHeight="1" x14ac:dyDescent="0.25">
      <c r="A12" s="34" t="s">
        <v>116</v>
      </c>
      <c r="B12" s="34"/>
      <c r="C12" s="34"/>
      <c r="D12" s="34"/>
      <c r="E12" s="34"/>
      <c r="F12" s="34"/>
      <c r="G12" s="34"/>
    </row>
    <row r="13" spans="1:7" ht="25.5" x14ac:dyDescent="0.25">
      <c r="A13" s="26">
        <v>1</v>
      </c>
      <c r="B13" s="9" t="s">
        <v>117</v>
      </c>
      <c r="C13" s="29" t="s">
        <v>110</v>
      </c>
      <c r="D13" s="17">
        <v>36</v>
      </c>
      <c r="E13" s="31"/>
      <c r="F13" s="16"/>
      <c r="G13" s="10">
        <f t="shared" ref="G13:G19" si="0">D13*E13</f>
        <v>0</v>
      </c>
    </row>
    <row r="14" spans="1:7" ht="25.5" x14ac:dyDescent="0.25">
      <c r="A14" s="26">
        <v>2</v>
      </c>
      <c r="B14" s="9" t="s">
        <v>118</v>
      </c>
      <c r="C14" s="29" t="s">
        <v>110</v>
      </c>
      <c r="D14" s="17">
        <v>36</v>
      </c>
      <c r="E14" s="31"/>
      <c r="F14" s="16"/>
      <c r="G14" s="10">
        <f t="shared" si="0"/>
        <v>0</v>
      </c>
    </row>
    <row r="15" spans="1:7" ht="25.5" x14ac:dyDescent="0.25">
      <c r="A15" s="26">
        <v>3</v>
      </c>
      <c r="B15" s="9" t="s">
        <v>119</v>
      </c>
      <c r="C15" s="29" t="s">
        <v>110</v>
      </c>
      <c r="D15" s="17">
        <v>36</v>
      </c>
      <c r="E15" s="31"/>
      <c r="F15" s="16"/>
      <c r="G15" s="10">
        <f t="shared" si="0"/>
        <v>0</v>
      </c>
    </row>
    <row r="16" spans="1:7" x14ac:dyDescent="0.25">
      <c r="A16" s="26">
        <v>4</v>
      </c>
      <c r="B16" s="9" t="s">
        <v>120</v>
      </c>
      <c r="C16" s="29" t="s">
        <v>110</v>
      </c>
      <c r="D16" s="17">
        <v>36</v>
      </c>
      <c r="E16" s="31"/>
      <c r="F16" s="16"/>
      <c r="G16" s="10">
        <f t="shared" si="0"/>
        <v>0</v>
      </c>
    </row>
    <row r="17" spans="1:7" ht="25.5" x14ac:dyDescent="0.25">
      <c r="A17" s="26">
        <v>5</v>
      </c>
      <c r="B17" s="9" t="s">
        <v>121</v>
      </c>
      <c r="C17" s="29" t="s">
        <v>114</v>
      </c>
      <c r="D17" s="17">
        <v>3</v>
      </c>
      <c r="E17" s="31"/>
      <c r="F17" s="16"/>
      <c r="G17" s="10">
        <f t="shared" si="0"/>
        <v>0</v>
      </c>
    </row>
    <row r="18" spans="1:7" ht="25.5" x14ac:dyDescent="0.25">
      <c r="A18" s="26">
        <v>6</v>
      </c>
      <c r="B18" s="9" t="s">
        <v>122</v>
      </c>
      <c r="C18" s="29" t="s">
        <v>110</v>
      </c>
      <c r="D18" s="17">
        <v>36</v>
      </c>
      <c r="E18" s="31"/>
      <c r="F18" s="16"/>
      <c r="G18" s="10">
        <f t="shared" si="0"/>
        <v>0</v>
      </c>
    </row>
    <row r="19" spans="1:7" ht="25.5" x14ac:dyDescent="0.25">
      <c r="A19" s="26">
        <v>7</v>
      </c>
      <c r="B19" s="9" t="s">
        <v>123</v>
      </c>
      <c r="C19" s="29" t="s">
        <v>110</v>
      </c>
      <c r="D19" s="17">
        <v>36</v>
      </c>
      <c r="E19" s="31"/>
      <c r="F19" s="16"/>
      <c r="G19" s="10">
        <f t="shared" si="0"/>
        <v>0</v>
      </c>
    </row>
    <row r="20" spans="1:7" x14ac:dyDescent="0.25">
      <c r="A20" s="40" t="s">
        <v>124</v>
      </c>
      <c r="B20" s="40"/>
      <c r="C20" s="40"/>
      <c r="D20" s="40"/>
      <c r="E20" s="40"/>
      <c r="F20" s="40"/>
      <c r="G20" s="7">
        <f>SUM(G13:G19)</f>
        <v>0</v>
      </c>
    </row>
    <row r="22" spans="1:7" ht="15" customHeight="1" x14ac:dyDescent="0.25">
      <c r="A22" s="34" t="s">
        <v>125</v>
      </c>
      <c r="B22" s="34"/>
      <c r="C22" s="34"/>
      <c r="D22" s="34"/>
      <c r="E22" s="34"/>
      <c r="F22" s="34"/>
      <c r="G22" s="34"/>
    </row>
    <row r="23" spans="1:7" x14ac:dyDescent="0.25">
      <c r="A23" s="26">
        <v>1</v>
      </c>
      <c r="B23" s="9" t="s">
        <v>126</v>
      </c>
      <c r="C23" s="29" t="s">
        <v>110</v>
      </c>
      <c r="D23" s="17">
        <v>36</v>
      </c>
      <c r="E23" s="31"/>
      <c r="F23" s="16"/>
      <c r="G23" s="10">
        <f t="shared" ref="G23:G29" si="1">D23*E23</f>
        <v>0</v>
      </c>
    </row>
    <row r="24" spans="1:7" x14ac:dyDescent="0.25">
      <c r="A24" s="26">
        <v>2</v>
      </c>
      <c r="B24" s="9" t="s">
        <v>127</v>
      </c>
      <c r="C24" s="29" t="s">
        <v>110</v>
      </c>
      <c r="D24" s="17">
        <v>36</v>
      </c>
      <c r="E24" s="31"/>
      <c r="F24" s="16"/>
      <c r="G24" s="10">
        <f t="shared" si="1"/>
        <v>0</v>
      </c>
    </row>
    <row r="25" spans="1:7" x14ac:dyDescent="0.25">
      <c r="A25" s="26">
        <v>3</v>
      </c>
      <c r="B25" s="9" t="s">
        <v>128</v>
      </c>
      <c r="C25" s="29" t="s">
        <v>110</v>
      </c>
      <c r="D25" s="17">
        <v>36</v>
      </c>
      <c r="E25" s="31"/>
      <c r="F25" s="16"/>
      <c r="G25" s="10">
        <f t="shared" si="1"/>
        <v>0</v>
      </c>
    </row>
    <row r="26" spans="1:7" x14ac:dyDescent="0.25">
      <c r="A26" s="26">
        <v>4</v>
      </c>
      <c r="B26" s="9" t="s">
        <v>129</v>
      </c>
      <c r="C26" s="29" t="s">
        <v>130</v>
      </c>
      <c r="D26" s="17">
        <v>1</v>
      </c>
      <c r="E26" s="31"/>
      <c r="F26" s="16"/>
      <c r="G26" s="10">
        <f t="shared" si="1"/>
        <v>0</v>
      </c>
    </row>
    <row r="27" spans="1:7" x14ac:dyDescent="0.25">
      <c r="A27" s="26">
        <v>5</v>
      </c>
      <c r="B27" s="9" t="s">
        <v>131</v>
      </c>
      <c r="C27" s="29" t="s">
        <v>130</v>
      </c>
      <c r="D27" s="17">
        <v>1</v>
      </c>
      <c r="E27" s="31"/>
      <c r="F27" s="16"/>
      <c r="G27" s="10">
        <f t="shared" si="1"/>
        <v>0</v>
      </c>
    </row>
    <row r="28" spans="1:7" x14ac:dyDescent="0.25">
      <c r="A28" s="26">
        <v>6</v>
      </c>
      <c r="B28" s="9" t="s">
        <v>132</v>
      </c>
      <c r="C28" s="29" t="s">
        <v>110</v>
      </c>
      <c r="D28" s="17">
        <v>36</v>
      </c>
      <c r="E28" s="31"/>
      <c r="F28" s="16"/>
      <c r="G28" s="10">
        <f t="shared" si="1"/>
        <v>0</v>
      </c>
    </row>
    <row r="29" spans="1:7" x14ac:dyDescent="0.25">
      <c r="A29" s="26">
        <v>7</v>
      </c>
      <c r="B29" s="9" t="s">
        <v>133</v>
      </c>
      <c r="C29" s="29" t="s">
        <v>110</v>
      </c>
      <c r="D29" s="17">
        <v>36</v>
      </c>
      <c r="E29" s="31"/>
      <c r="F29" s="16"/>
      <c r="G29" s="10">
        <f t="shared" si="1"/>
        <v>0</v>
      </c>
    </row>
    <row r="30" spans="1:7" x14ac:dyDescent="0.25">
      <c r="A30" s="40" t="s">
        <v>134</v>
      </c>
      <c r="B30" s="40"/>
      <c r="C30" s="40"/>
      <c r="D30" s="40"/>
      <c r="E30" s="40"/>
      <c r="F30" s="40"/>
      <c r="G30" s="7">
        <f>SUM(G23:G29)</f>
        <v>0</v>
      </c>
    </row>
    <row r="32" spans="1:7" ht="15" customHeight="1" x14ac:dyDescent="0.25">
      <c r="A32" s="34" t="s">
        <v>135</v>
      </c>
      <c r="B32" s="34"/>
      <c r="C32" s="34"/>
      <c r="D32" s="34"/>
      <c r="E32" s="34"/>
      <c r="F32" s="34"/>
      <c r="G32" s="34"/>
    </row>
    <row r="33" spans="1:7" x14ac:dyDescent="0.25">
      <c r="A33" s="26">
        <v>1</v>
      </c>
      <c r="B33" s="9" t="s">
        <v>136</v>
      </c>
      <c r="C33" s="29" t="s">
        <v>137</v>
      </c>
      <c r="D33" s="17">
        <v>1</v>
      </c>
      <c r="E33" s="31"/>
      <c r="F33" s="16"/>
      <c r="G33" s="10">
        <f t="shared" ref="G33:G38" si="2">D33*E33</f>
        <v>0</v>
      </c>
    </row>
    <row r="34" spans="1:7" x14ac:dyDescent="0.25">
      <c r="A34" s="26">
        <v>2</v>
      </c>
      <c r="B34" s="9" t="s">
        <v>138</v>
      </c>
      <c r="C34" s="29" t="s">
        <v>137</v>
      </c>
      <c r="D34" s="17">
        <v>1</v>
      </c>
      <c r="E34" s="31"/>
      <c r="F34" s="16"/>
      <c r="G34" s="10">
        <f t="shared" si="2"/>
        <v>0</v>
      </c>
    </row>
    <row r="35" spans="1:7" x14ac:dyDescent="0.25">
      <c r="A35" s="26">
        <v>3</v>
      </c>
      <c r="B35" s="9" t="s">
        <v>139</v>
      </c>
      <c r="C35" s="29" t="s">
        <v>137</v>
      </c>
      <c r="D35" s="17">
        <v>1</v>
      </c>
      <c r="E35" s="31"/>
      <c r="F35" s="16"/>
      <c r="G35" s="10">
        <f t="shared" si="2"/>
        <v>0</v>
      </c>
    </row>
    <row r="36" spans="1:7" x14ac:dyDescent="0.25">
      <c r="A36" s="26">
        <v>4</v>
      </c>
      <c r="B36" s="9" t="s">
        <v>140</v>
      </c>
      <c r="C36" s="29" t="s">
        <v>137</v>
      </c>
      <c r="D36" s="17">
        <v>1</v>
      </c>
      <c r="E36" s="31"/>
      <c r="F36" s="16"/>
      <c r="G36" s="10">
        <f t="shared" si="2"/>
        <v>0</v>
      </c>
    </row>
    <row r="37" spans="1:7" ht="25.5" x14ac:dyDescent="0.25">
      <c r="A37" s="26">
        <v>5</v>
      </c>
      <c r="B37" s="9" t="s">
        <v>141</v>
      </c>
      <c r="C37" s="29" t="s">
        <v>114</v>
      </c>
      <c r="D37" s="17">
        <v>3</v>
      </c>
      <c r="E37" s="31"/>
      <c r="F37" s="16"/>
      <c r="G37" s="10">
        <f t="shared" si="2"/>
        <v>0</v>
      </c>
    </row>
    <row r="38" spans="1:7" x14ac:dyDescent="0.25">
      <c r="A38" s="26">
        <v>6</v>
      </c>
      <c r="B38" s="9" t="s">
        <v>142</v>
      </c>
      <c r="C38" s="29" t="s">
        <v>143</v>
      </c>
      <c r="D38" s="17">
        <v>6</v>
      </c>
      <c r="E38" s="31"/>
      <c r="F38" s="16"/>
      <c r="G38" s="10">
        <f t="shared" si="2"/>
        <v>0</v>
      </c>
    </row>
    <row r="39" spans="1:7" x14ac:dyDescent="0.25">
      <c r="A39" s="40" t="s">
        <v>144</v>
      </c>
      <c r="B39" s="40"/>
      <c r="C39" s="40"/>
      <c r="D39" s="40"/>
      <c r="E39" s="40"/>
      <c r="F39" s="40"/>
      <c r="G39" s="7">
        <f>SUM(G33:G38)</f>
        <v>0</v>
      </c>
    </row>
    <row r="41" spans="1:7" ht="15.75" x14ac:dyDescent="0.25">
      <c r="A41" s="41" t="s">
        <v>145</v>
      </c>
      <c r="B41" s="41"/>
      <c r="C41" s="41"/>
      <c r="D41" s="41"/>
      <c r="E41" s="41"/>
      <c r="F41" s="41"/>
      <c r="G41" s="30">
        <f>G10+G20+G30+G39</f>
        <v>0</v>
      </c>
    </row>
  </sheetData>
  <mergeCells count="10">
    <mergeCell ref="A22:G22"/>
    <mergeCell ref="A30:F30"/>
    <mergeCell ref="A32:G32"/>
    <mergeCell ref="A39:F39"/>
    <mergeCell ref="A41:F41"/>
    <mergeCell ref="A1:G1"/>
    <mergeCell ref="A4:G4"/>
    <mergeCell ref="A10:F10"/>
    <mergeCell ref="A12:G12"/>
    <mergeCell ref="A20:F20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15"/>
  <sheetViews>
    <sheetView topLeftCell="A2" zoomScaleNormal="100" workbookViewId="0">
      <selection activeCell="E5" sqref="E5:E11"/>
    </sheetView>
  </sheetViews>
  <sheetFormatPr baseColWidth="10" defaultColWidth="8.5703125" defaultRowHeight="15" x14ac:dyDescent="0.25"/>
  <cols>
    <col min="1" max="1" width="6" customWidth="1"/>
    <col min="2" max="2" width="50" customWidth="1"/>
    <col min="3" max="3" width="18" customWidth="1"/>
    <col min="4" max="4" width="16" customWidth="1"/>
    <col min="5" max="5" width="22" customWidth="1"/>
    <col min="6" max="6" width="28" customWidth="1"/>
    <col min="7" max="7" width="22" customWidth="1"/>
  </cols>
  <sheetData>
    <row r="1" spans="1:7" ht="30" customHeight="1" x14ac:dyDescent="0.25">
      <c r="A1" s="38" t="s">
        <v>146</v>
      </c>
      <c r="B1" s="38"/>
      <c r="C1" s="38"/>
      <c r="D1" s="38"/>
      <c r="E1" s="38"/>
      <c r="F1" s="38"/>
      <c r="G1" s="38"/>
    </row>
    <row r="2" spans="1:7" x14ac:dyDescent="0.25">
      <c r="A2" s="42" t="s">
        <v>147</v>
      </c>
      <c r="B2" s="42"/>
      <c r="C2" s="42"/>
      <c r="D2" s="42"/>
      <c r="E2" s="42"/>
      <c r="F2" s="42"/>
      <c r="G2" s="42"/>
    </row>
    <row r="4" spans="1:7" ht="37.5" customHeight="1" x14ac:dyDescent="0.25">
      <c r="A4" s="1" t="s">
        <v>61</v>
      </c>
      <c r="B4" s="1" t="s">
        <v>148</v>
      </c>
      <c r="C4" s="1" t="s">
        <v>99</v>
      </c>
      <c r="D4" s="1" t="s">
        <v>149</v>
      </c>
      <c r="E4" s="1" t="s">
        <v>150</v>
      </c>
      <c r="F4" s="1" t="s">
        <v>151</v>
      </c>
      <c r="G4" s="1" t="s">
        <v>152</v>
      </c>
    </row>
    <row r="5" spans="1:7" ht="34.5" customHeight="1" x14ac:dyDescent="0.25">
      <c r="A5" s="26">
        <v>1</v>
      </c>
      <c r="B5" s="9" t="s">
        <v>153</v>
      </c>
      <c r="C5" s="29" t="s">
        <v>154</v>
      </c>
      <c r="D5" s="17">
        <v>6000</v>
      </c>
      <c r="E5" s="31"/>
      <c r="F5" s="4" t="s">
        <v>155</v>
      </c>
      <c r="G5" s="10">
        <f t="shared" ref="G5:G11" si="0">D5*E5</f>
        <v>0</v>
      </c>
    </row>
    <row r="6" spans="1:7" ht="34.5" customHeight="1" x14ac:dyDescent="0.25">
      <c r="A6" s="26">
        <v>2</v>
      </c>
      <c r="B6" s="9" t="s">
        <v>156</v>
      </c>
      <c r="C6" s="29" t="s">
        <v>157</v>
      </c>
      <c r="D6" s="17">
        <v>881</v>
      </c>
      <c r="E6" s="31"/>
      <c r="F6" s="4" t="s">
        <v>158</v>
      </c>
      <c r="G6" s="10">
        <f t="shared" si="0"/>
        <v>0</v>
      </c>
    </row>
    <row r="7" spans="1:7" ht="34.5" customHeight="1" x14ac:dyDescent="0.25">
      <c r="A7" s="26">
        <v>3</v>
      </c>
      <c r="B7" s="9" t="s">
        <v>159</v>
      </c>
      <c r="C7" s="29" t="s">
        <v>130</v>
      </c>
      <c r="D7" s="17">
        <v>69</v>
      </c>
      <c r="E7" s="31"/>
      <c r="F7" s="4" t="s">
        <v>160</v>
      </c>
      <c r="G7" s="10">
        <f t="shared" si="0"/>
        <v>0</v>
      </c>
    </row>
    <row r="8" spans="1:7" ht="34.5" customHeight="1" x14ac:dyDescent="0.25">
      <c r="A8" s="26">
        <v>4</v>
      </c>
      <c r="B8" s="9" t="s">
        <v>161</v>
      </c>
      <c r="C8" s="29" t="s">
        <v>110</v>
      </c>
      <c r="D8" s="17">
        <v>10</v>
      </c>
      <c r="E8" s="31"/>
      <c r="F8" s="4" t="s">
        <v>162</v>
      </c>
      <c r="G8" s="10">
        <f t="shared" si="0"/>
        <v>0</v>
      </c>
    </row>
    <row r="9" spans="1:7" ht="34.5" customHeight="1" x14ac:dyDescent="0.25">
      <c r="A9" s="26">
        <v>5</v>
      </c>
      <c r="B9" s="9" t="s">
        <v>163</v>
      </c>
      <c r="C9" s="29" t="s">
        <v>164</v>
      </c>
      <c r="D9" s="17">
        <v>881</v>
      </c>
      <c r="E9" s="31"/>
      <c r="F9" s="4" t="s">
        <v>165</v>
      </c>
      <c r="G9" s="10">
        <f t="shared" si="0"/>
        <v>0</v>
      </c>
    </row>
    <row r="10" spans="1:7" ht="34.5" customHeight="1" x14ac:dyDescent="0.25">
      <c r="A10" s="26">
        <v>6</v>
      </c>
      <c r="B10" s="9" t="s">
        <v>166</v>
      </c>
      <c r="C10" s="29" t="s">
        <v>98</v>
      </c>
      <c r="D10" s="17">
        <v>240</v>
      </c>
      <c r="E10" s="31"/>
      <c r="F10" s="4" t="s">
        <v>167</v>
      </c>
      <c r="G10" s="10">
        <f t="shared" si="0"/>
        <v>0</v>
      </c>
    </row>
    <row r="11" spans="1:7" ht="34.5" customHeight="1" x14ac:dyDescent="0.25">
      <c r="A11" s="26">
        <v>7</v>
      </c>
      <c r="B11" s="9" t="s">
        <v>168</v>
      </c>
      <c r="C11" s="29" t="s">
        <v>169</v>
      </c>
      <c r="D11" s="17">
        <v>881</v>
      </c>
      <c r="E11" s="31"/>
      <c r="F11" s="4" t="s">
        <v>170</v>
      </c>
      <c r="G11" s="10">
        <f t="shared" si="0"/>
        <v>0</v>
      </c>
    </row>
    <row r="13" spans="1:7" ht="15.75" x14ac:dyDescent="0.25">
      <c r="A13" s="41" t="s">
        <v>171</v>
      </c>
      <c r="B13" s="41"/>
      <c r="C13" s="41"/>
      <c r="D13" s="41"/>
      <c r="E13" s="41"/>
      <c r="F13" s="41"/>
      <c r="G13" s="30">
        <f>SUM(G5:G11)</f>
        <v>0</v>
      </c>
    </row>
    <row r="15" spans="1:7" ht="49.5" customHeight="1" x14ac:dyDescent="0.25">
      <c r="A15" s="35" t="s">
        <v>172</v>
      </c>
      <c r="B15" s="35"/>
      <c r="C15" s="35"/>
      <c r="D15" s="35"/>
      <c r="E15" s="35"/>
      <c r="F15" s="35"/>
      <c r="G15" s="35"/>
    </row>
  </sheetData>
  <mergeCells count="4">
    <mergeCell ref="A1:G1"/>
    <mergeCell ref="A2:G2"/>
    <mergeCell ref="A13:F13"/>
    <mergeCell ref="A15:G15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opLeftCell="A2" zoomScaleNormal="100" workbookViewId="0">
      <selection sqref="A1:E1"/>
    </sheetView>
  </sheetViews>
  <sheetFormatPr baseColWidth="10" defaultColWidth="8.5703125" defaultRowHeight="15" x14ac:dyDescent="0.25"/>
  <cols>
    <col min="1" max="1" width="8" customWidth="1"/>
    <col min="2" max="2" width="55" customWidth="1"/>
    <col min="3" max="3" width="32" customWidth="1"/>
    <col min="4" max="4" width="24" customWidth="1"/>
    <col min="5" max="5" width="13" customWidth="1"/>
  </cols>
  <sheetData>
    <row r="1" spans="1:5" ht="34.5" customHeight="1" x14ac:dyDescent="0.25">
      <c r="A1" s="38" t="s">
        <v>173</v>
      </c>
      <c r="B1" s="38"/>
      <c r="C1" s="38"/>
      <c r="D1" s="38"/>
      <c r="E1" s="38"/>
    </row>
    <row r="2" spans="1:5" ht="24.75" customHeight="1" x14ac:dyDescent="0.25">
      <c r="A2" s="43" t="s">
        <v>174</v>
      </c>
      <c r="B2" s="43"/>
      <c r="C2" s="43"/>
      <c r="D2" s="43"/>
      <c r="E2" s="43"/>
    </row>
    <row r="4" spans="1:5" ht="30" customHeight="1" x14ac:dyDescent="0.25">
      <c r="A4" s="1" t="s">
        <v>61</v>
      </c>
      <c r="B4" s="1" t="s">
        <v>175</v>
      </c>
      <c r="C4" s="1" t="s">
        <v>176</v>
      </c>
      <c r="D4" s="1" t="s">
        <v>177</v>
      </c>
      <c r="E4" s="1" t="s">
        <v>178</v>
      </c>
    </row>
    <row r="5" spans="1:5" x14ac:dyDescent="0.25">
      <c r="A5" s="2" t="s">
        <v>179</v>
      </c>
      <c r="B5" s="3" t="s">
        <v>180</v>
      </c>
      <c r="C5" s="4" t="s">
        <v>181</v>
      </c>
      <c r="D5" s="5">
        <f>'2. Personal 36 meses'!J27</f>
        <v>0</v>
      </c>
      <c r="E5" s="6" t="e">
        <f>D5/$D$8</f>
        <v>#DIV/0!</v>
      </c>
    </row>
    <row r="6" spans="1:5" x14ac:dyDescent="0.25">
      <c r="A6" s="2" t="s">
        <v>182</v>
      </c>
      <c r="B6" s="3" t="s">
        <v>183</v>
      </c>
      <c r="C6" s="4" t="s">
        <v>184</v>
      </c>
      <c r="D6" s="5">
        <f>'3. Costos Operativos'!G41</f>
        <v>0</v>
      </c>
      <c r="E6" s="6" t="e">
        <f>D6/$D$8</f>
        <v>#DIV/0!</v>
      </c>
    </row>
    <row r="7" spans="1:5" x14ac:dyDescent="0.25">
      <c r="A7" s="2" t="s">
        <v>185</v>
      </c>
      <c r="B7" s="3" t="s">
        <v>186</v>
      </c>
      <c r="C7" s="4" t="s">
        <v>187</v>
      </c>
      <c r="D7" s="5">
        <f>'4. Costos por Demanda'!G13</f>
        <v>0</v>
      </c>
      <c r="E7" s="6" t="e">
        <f>D7/$D$8</f>
        <v>#DIV/0!</v>
      </c>
    </row>
    <row r="8" spans="1:5" x14ac:dyDescent="0.25">
      <c r="A8" s="37" t="s">
        <v>188</v>
      </c>
      <c r="B8" s="37"/>
      <c r="C8" s="37"/>
      <c r="D8" s="7">
        <f>SUM(D5:D7)</f>
        <v>0</v>
      </c>
      <c r="E8" s="8" t="e">
        <f>SUM(E5:E7)</f>
        <v>#DIV/0!</v>
      </c>
    </row>
    <row r="10" spans="1:5" ht="15" customHeight="1" x14ac:dyDescent="0.25">
      <c r="A10" s="34" t="s">
        <v>189</v>
      </c>
      <c r="B10" s="34"/>
      <c r="C10" s="34"/>
      <c r="D10" s="34"/>
      <c r="E10" s="34"/>
    </row>
    <row r="11" spans="1:5" x14ac:dyDescent="0.25">
      <c r="A11" s="2" t="s">
        <v>190</v>
      </c>
      <c r="B11" s="9" t="s">
        <v>191</v>
      </c>
      <c r="C11" s="4" t="s">
        <v>192</v>
      </c>
      <c r="D11" s="10">
        <f>D8*'1. Parámetros'!$B$17</f>
        <v>0</v>
      </c>
      <c r="E11" s="6" t="e">
        <f>D11/$D$8</f>
        <v>#DIV/0!</v>
      </c>
    </row>
    <row r="12" spans="1:5" x14ac:dyDescent="0.25">
      <c r="A12" s="37" t="s">
        <v>193</v>
      </c>
      <c r="B12" s="37"/>
      <c r="C12" s="37"/>
      <c r="D12" s="7">
        <f>D8+D11</f>
        <v>0</v>
      </c>
      <c r="E12" s="11"/>
    </row>
    <row r="13" spans="1:5" x14ac:dyDescent="0.25">
      <c r="A13" s="2" t="s">
        <v>194</v>
      </c>
      <c r="B13" s="9" t="s">
        <v>195</v>
      </c>
      <c r="C13" s="4" t="s">
        <v>34</v>
      </c>
      <c r="D13" s="10">
        <f>D12*'1. Parámetros'!$B$16</f>
        <v>0</v>
      </c>
      <c r="E13" s="12">
        <f>'1. Parámetros'!$B$16</f>
        <v>0.19</v>
      </c>
    </row>
    <row r="15" spans="1:5" ht="31.5" customHeight="1" x14ac:dyDescent="0.25">
      <c r="A15" s="44" t="s">
        <v>196</v>
      </c>
      <c r="B15" s="44"/>
      <c r="C15" s="44"/>
      <c r="D15" s="13">
        <f>D12+D13</f>
        <v>0</v>
      </c>
      <c r="E15" s="14"/>
    </row>
    <row r="16" spans="1:5" x14ac:dyDescent="0.25">
      <c r="A16" s="45" t="s">
        <v>197</v>
      </c>
      <c r="B16" s="45"/>
      <c r="C16" s="45"/>
      <c r="D16" s="15">
        <f>D15/'1. Parámetros'!$B$4</f>
        <v>0</v>
      </c>
      <c r="E16" s="16"/>
    </row>
    <row r="18" spans="1:5" ht="15" customHeight="1" x14ac:dyDescent="0.25">
      <c r="A18" s="34" t="s">
        <v>198</v>
      </c>
      <c r="B18" s="34"/>
      <c r="C18" s="34"/>
      <c r="D18" s="34"/>
      <c r="E18" s="34"/>
    </row>
    <row r="19" spans="1:5" ht="34.5" customHeight="1" x14ac:dyDescent="0.25">
      <c r="A19" s="35" t="s">
        <v>199</v>
      </c>
      <c r="B19" s="35"/>
      <c r="C19" s="35"/>
      <c r="D19" s="35"/>
      <c r="E19" s="35"/>
    </row>
    <row r="20" spans="1:5" ht="34.5" customHeight="1" x14ac:dyDescent="0.25">
      <c r="A20" s="35" t="s">
        <v>200</v>
      </c>
      <c r="B20" s="35"/>
      <c r="C20" s="35"/>
      <c r="D20" s="35"/>
      <c r="E20" s="35"/>
    </row>
    <row r="21" spans="1:5" ht="34.5" customHeight="1" x14ac:dyDescent="0.25">
      <c r="A21" s="35" t="s">
        <v>201</v>
      </c>
      <c r="B21" s="35"/>
      <c r="C21" s="35"/>
      <c r="D21" s="35"/>
      <c r="E21" s="35"/>
    </row>
    <row r="22" spans="1:5" ht="34.5" customHeight="1" x14ac:dyDescent="0.25">
      <c r="A22" s="35" t="s">
        <v>202</v>
      </c>
      <c r="B22" s="35"/>
      <c r="C22" s="35"/>
      <c r="D22" s="35"/>
      <c r="E22" s="35"/>
    </row>
    <row r="23" spans="1:5" ht="34.5" customHeight="1" x14ac:dyDescent="0.25">
      <c r="A23" s="35" t="s">
        <v>203</v>
      </c>
      <c r="B23" s="35"/>
      <c r="C23" s="35"/>
      <c r="D23" s="35"/>
      <c r="E23" s="35"/>
    </row>
    <row r="24" spans="1:5" ht="34.5" customHeight="1" x14ac:dyDescent="0.25">
      <c r="A24" s="35" t="s">
        <v>204</v>
      </c>
      <c r="B24" s="35"/>
      <c r="C24" s="35"/>
      <c r="D24" s="35"/>
      <c r="E24" s="35"/>
    </row>
  </sheetData>
  <mergeCells count="14">
    <mergeCell ref="A21:E21"/>
    <mergeCell ref="A22:E22"/>
    <mergeCell ref="A23:E23"/>
    <mergeCell ref="A24:E24"/>
    <mergeCell ref="A15:C15"/>
    <mergeCell ref="A16:C16"/>
    <mergeCell ref="A18:E18"/>
    <mergeCell ref="A19:E19"/>
    <mergeCell ref="A20:E20"/>
    <mergeCell ref="A1:E1"/>
    <mergeCell ref="A2:E2"/>
    <mergeCell ref="A8:C8"/>
    <mergeCell ref="A10:E10"/>
    <mergeCell ref="A12:C12"/>
  </mergeCells>
  <printOptions horizontalCentered="1"/>
  <pageMargins left="0.75" right="0.75" top="1" bottom="1" header="0.511811023622047" footer="0.511811023622047"/>
  <pageSetup fitToHeight="0" orientation="landscape" horizontalDpi="300" verticalDpi="300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1. Parámetros</vt:lpstr>
      <vt:lpstr>2. Personal 36 meses</vt:lpstr>
      <vt:lpstr>3. Costos Operativos</vt:lpstr>
      <vt:lpstr>4. Costos por Demanda</vt:lpstr>
      <vt:lpstr>5. Resumen Ejecutivo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Maria Catalina Karam Palacios</cp:lastModifiedBy>
  <cp:revision>0</cp:revision>
  <dcterms:created xsi:type="dcterms:W3CDTF">2026-05-29T22:44:56Z</dcterms:created>
  <dcterms:modified xsi:type="dcterms:W3CDTF">2026-08-06T18:42:38Z</dcterms:modified>
  <cp:category/>
  <cp:contentStatus/>
</cp:coreProperties>
</file>