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LP/LPO-009-2026 MALLA VIAL Y REPOSICION REDES RIOHACHA/"/>
    </mc:Choice>
  </mc:AlternateContent>
  <xr:revisionPtr revIDLastSave="0" documentId="13_ncr:1_{0C987AFC-9E95-8549-800C-6241B384DBF9}" xr6:coauthVersionLast="47" xr6:coauthVersionMax="47" xr10:uidLastSave="{00000000-0000-0000-0000-000000000000}"/>
  <bookViews>
    <workbookView xWindow="0" yWindow="660" windowWidth="30240" windowHeight="17140" xr2:uid="{00000000-000D-0000-FFFF-FFFF00000000}"/>
  </bookViews>
  <sheets>
    <sheet name="PRESUPUESTO OFICIAL (Entidad)" sheetId="265" r:id="rId1"/>
    <sheet name="PROPUESTA ECONOMICA(Proponente)" sheetId="269" r:id="rId2"/>
  </sheets>
  <definedNames>
    <definedName name="_________PJ50">#REF!</definedName>
    <definedName name="________key3" hidden="1">#REF!</definedName>
    <definedName name="________MA2">#REF!</definedName>
    <definedName name="________PJ50">#REF!</definedName>
    <definedName name="_______MA2">#REF!</definedName>
    <definedName name="_______PJ50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MA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LEY80">#REF!</definedName>
    <definedName name="____MA2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PR2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key3" hidden="1">#REF!</definedName>
    <definedName name="___key31" hidden="1">#REF!</definedName>
    <definedName name="___LEY80">#REF!</definedName>
    <definedName name="___MA2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PR2">#REF!</definedName>
    <definedName name="__123Graph_A" hidden="1">#REF!</definedName>
    <definedName name="__123Graph_B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F">[0]!ERR</definedName>
    <definedName name="__FS01">[0]!ERR</definedName>
    <definedName name="__key3" hidden="1">#REF!</definedName>
    <definedName name="__key31" hidden="1">#REF!</definedName>
    <definedName name="__LEY80">#REF!</definedName>
    <definedName name="__MA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LM1">#REF!</definedName>
    <definedName name="_AND1">#REF!</definedName>
    <definedName name="_APU22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E">#REF!</definedName>
    <definedName name="\EE">#REF!</definedName>
    <definedName name="\G">#REF!</definedName>
    <definedName name="\M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_1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ON">#REF!</definedName>
    <definedName name="ADMON1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anceProyecto">#REF!</definedName>
    <definedName name="ALM">#REF!</definedName>
    <definedName name="Amount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8">#REF!</definedName>
    <definedName name="anexo9">#REF!</definedName>
    <definedName name="anexů7">#REF!</definedName>
    <definedName name="apaiy">#REF!</definedName>
    <definedName name="APELLIDOS">#REF!</definedName>
    <definedName name="API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Print_Area" localSheetId="0">'PRESUPUESTO OFICIAL (Entidad)'!$C$1:$H$49</definedName>
    <definedName name="_xlnm.Print_Area" localSheetId="1">'PROPUESTA ECONOMICA(Proponente)'!$C$1:$H$53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se">#REF!</definedName>
    <definedName name="Base_datos_IM">#REF!</definedName>
    <definedName name="base1">#REF!</definedName>
    <definedName name="base2">#REF!</definedName>
    <definedName name="BaseDeDatos1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ReferenciaInforme">#REF!</definedName>
    <definedName name="bn">#REF!</definedName>
    <definedName name="Bombas">#REF!</definedName>
    <definedName name="BONO">#REF!</definedName>
    <definedName name="BORDET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CT">#REF!</definedName>
    <definedName name="ccto210">#REF!</definedName>
    <definedName name="cdcdc" hidden="1">{"via1",#N/A,TRUE,"general";"via2",#N/A,TRUE,"general";"via3",#N/A,TRUE,"general"}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h">#REF!</definedName>
    <definedName name="CHP">#REF!</definedName>
    <definedName name="CISNEROS">#REF!</definedName>
    <definedName name="cjsa" hidden="1">#REF!</definedName>
    <definedName name="CL">#REF!</definedName>
    <definedName name="CMIBLE">#REF!</definedName>
    <definedName name="CMIBLE1">#REF!</definedName>
    <definedName name="Cod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LON">#REF!</definedName>
    <definedName name="COMIDA">#REF!</definedName>
    <definedName name="Compresores">#REF!</definedName>
    <definedName name="ConseqCat">0</definedName>
    <definedName name="ConseqForMitRisk">3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2" hidden="1">#REF!</definedName>
    <definedName name="COSTODIREC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v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orriente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RFE">#REF!</definedName>
    <definedName name="DESCUNMI">#REF!</definedName>
    <definedName name="DETAIL">#REF!</definedName>
    <definedName name="Detalle_Reserva">#REF!</definedName>
    <definedName name="DEX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ámetro">#REF!</definedName>
    <definedName name="diámetroft">#REF!</definedName>
    <definedName name="diametros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TACIÓN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IMINACIONPROYC">#REF!</definedName>
    <definedName name="emanto">#REF!</definedName>
    <definedName name="eme">[0]!ERR</definedName>
    <definedName name="EMPLEADO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UCTURA" hidden="1">{#N/A,#N/A,TRUE,"INGENIERIA";#N/A,#N/A,TRUE,"COMPRAS";#N/A,#N/A,TRUE,"DIRECCION";#N/A,#N/A,TRUE,"RESUMEN"}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20">#REF!</definedName>
    <definedName name="Excel_BuiltIn_Print_Titles_23">#REF!</definedName>
    <definedName name="Excel_BuiltIn_Print_Titles_3">#REF!</definedName>
    <definedName name="Excel_BuiltIn_Print_Titles_6">#REF!</definedName>
    <definedName name="Excel_BuiltIn_Print_Titles_8">#REF!</definedName>
    <definedName name="ExtensionCoordinador">#REF!</definedName>
    <definedName name="Extra_Pay">#REF!</definedName>
    <definedName name="Extracción_IM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Terminacion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M">1.18</definedName>
    <definedName name="FO">1.32</definedName>
    <definedName name="formularioCantidade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DMARES">#REF!</definedName>
    <definedName name="GMM_ON_DRIO">#REF!</definedName>
    <definedName name="GO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_ON_DMARES">#REF!</definedName>
    <definedName name="GRM_ON_DRIO">#REF!</definedName>
    <definedName name="GRN_ON_DIREC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ct">#REF!</definedName>
    <definedName name="ID">[0]!ERR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_semanal">#REF!</definedName>
    <definedName name="INGENIERIA1" hidden="1">#REF!</definedName>
    <definedName name="INGENIERIA11" hidden="1">#REF!</definedName>
    <definedName name="INPU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CITACION">#REF!</definedName>
    <definedName name="ListaCantidad">#REF!</definedName>
    <definedName name="Listado">#REF!</definedName>
    <definedName name="Listado1">#REF!</definedName>
    <definedName name="ListaItem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v">#REF!</definedName>
    <definedName name="m">#REF!</definedName>
    <definedName name="MACR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CO_H">#REF!</definedName>
    <definedName name="masor" hidden="1">{"via1",#N/A,TRUE,"general";"via2",#N/A,TRUE,"general";"via3",#N/A,TRUE,"general"}</definedName>
    <definedName name="MAT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OE" hidden="1">{#N/A,#N/A,FALSE,"Hoja1";#N/A,#N/A,FALSE,"Hoja2"}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etivoProyecto">#REF!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Needed">"Pago necesario"</definedName>
    <definedName name="Pb">#REF!</definedName>
    <definedName name="Pd">#REF!</definedName>
    <definedName name="PEPE">[0]!ERR</definedName>
    <definedName name="PeriodoRepago">#REF!</definedName>
    <definedName name="PeriodoRepagoCCP">#REF!</definedName>
    <definedName name="Pindis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ntaje">#REF!</definedName>
    <definedName name="PORCENTAJE1">#REF!</definedName>
    <definedName name="POSICIONES">#REF!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VADO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GDES">#REF!</definedName>
    <definedName name="Programa">#REF!</definedName>
    <definedName name="programainv">[0]!ERR</definedName>
    <definedName name="Proponente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d">#REF!</definedName>
    <definedName name="Q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order">#REF!</definedName>
    <definedName name="rege" hidden="1">{"TAB1",#N/A,TRUE,"GENERAL";"TAB2",#N/A,TRUE,"GENERAL";"TAB3",#N/A,TRUE,"GENERAL";"TAB4",#N/A,TRUE,"GENERAL";"TAB5",#N/A,TRUE,"GENERAL"}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ID1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SISIS">[0]!ERR</definedName>
    <definedName name="SOLD._4_">#REF!</definedName>
    <definedName name="SOLD._6_">#REF!</definedName>
    <definedName name="SOLD._8_">#REF!</definedName>
    <definedName name="solver_adj" localSheetId="0" hidden="1">'PRESUPUESTO OFICIAL (Entidad)'!$H$37</definedName>
    <definedName name="solver_adj" localSheetId="1" hidden="1">'PROPUESTA ECONOMICA(Proponente)'!$H$36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(Entidad)'!$H$47</definedName>
    <definedName name="solver_lhs1" localSheetId="1" hidden="1">'PROPUESTA ECONOMICA(Proponente)'!$H$48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(Entidad)'!$H$47</definedName>
    <definedName name="solver_opt" localSheetId="1" hidden="1">'PROPUESTA ECONOMICA(Proponente)'!$H$48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(Entidad)'!$H$48</definedName>
    <definedName name="solver_rhs1" localSheetId="1" hidden="1">'PROPUESTA ECONOMICA(Proponente)'!$H$49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AMPA">#REF!</definedName>
    <definedName name="START">#REF!</definedName>
    <definedName name="STRESS_RELIEVIN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mary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NA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sa">#REF!</definedName>
    <definedName name="TASA_DE_CAMBIO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PO">#REF!</definedName>
    <definedName name="TIPO_GRUPO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'PRESUPUESTO OFICIAL (Entidad)'!$6:$7</definedName>
    <definedName name="_xlnm.Print_Titles" localSheetId="1">'PROPUESTA ECONOMICA(Proponente)'!$5:$6</definedName>
    <definedName name="Títulos_a_imprimir_IM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_ON">#REF!</definedName>
    <definedName name="vfbgnhyt" hidden="1">{"via1",#N/A,TRUE,"general";"via2",#N/A,TRUE,"general";"via3",#N/A,TRUE,"general"}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genciaDolares">#REF!</definedName>
    <definedName name="VigenciaPesos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t">#REF!</definedName>
    <definedName name="VRP_PETROQ">#REF!</definedName>
    <definedName name="vsdfj" hidden="1">{"via1",#N/A,TRUE,"general";"via2",#N/A,TRUE,"general";"via3",#N/A,TRUE,"general"}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edw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0" i="269" l="1"/>
  <c r="H39" i="269"/>
  <c r="H38" i="269"/>
  <c r="H37" i="269"/>
  <c r="H31" i="269"/>
  <c r="H30" i="269"/>
  <c r="H29" i="269"/>
  <c r="H28" i="269"/>
  <c r="H27" i="269"/>
  <c r="H24" i="269"/>
  <c r="H23" i="269"/>
  <c r="H20" i="269"/>
  <c r="H21" i="269" s="1"/>
  <c r="H17" i="269"/>
  <c r="H16" i="269"/>
  <c r="H15" i="269"/>
  <c r="H14" i="269"/>
  <c r="H13" i="269"/>
  <c r="H10" i="269"/>
  <c r="H9" i="269"/>
  <c r="H8" i="269"/>
  <c r="H11" i="269" s="1"/>
  <c r="H49" i="265"/>
  <c r="G24" i="265" s="1"/>
  <c r="H24" i="265" s="1"/>
  <c r="H40" i="265"/>
  <c r="H39" i="265"/>
  <c r="H38" i="265"/>
  <c r="G31" i="265"/>
  <c r="H31" i="265" s="1"/>
  <c r="G25" i="265"/>
  <c r="H25" i="265" s="1"/>
  <c r="G17" i="265"/>
  <c r="H17" i="265" s="1"/>
  <c r="G10" i="265"/>
  <c r="H10" i="265" s="1"/>
  <c r="H40" i="269" l="1"/>
  <c r="H32" i="269"/>
  <c r="H18" i="269"/>
  <c r="H25" i="269"/>
  <c r="H34" i="269" s="1"/>
  <c r="H43" i="269" s="1"/>
  <c r="H41" i="265"/>
  <c r="H26" i="265"/>
  <c r="G18" i="265"/>
  <c r="H18" i="265" s="1"/>
  <c r="G11" i="265"/>
  <c r="H11" i="265" s="1"/>
  <c r="G28" i="265"/>
  <c r="H28" i="265" s="1"/>
  <c r="G14" i="265"/>
  <c r="H14" i="265" s="1"/>
  <c r="G32" i="265"/>
  <c r="H32" i="265" s="1"/>
  <c r="G21" i="265"/>
  <c r="H21" i="265" s="1"/>
  <c r="H22" i="265" s="1"/>
  <c r="G29" i="265"/>
  <c r="H29" i="265" s="1"/>
  <c r="G15" i="265"/>
  <c r="H15" i="265" s="1"/>
  <c r="G9" i="265"/>
  <c r="H9" i="265" s="1"/>
  <c r="G30" i="265"/>
  <c r="H30" i="265" s="1"/>
  <c r="G16" i="265"/>
  <c r="H16" i="265" s="1"/>
  <c r="H12" i="265" l="1"/>
  <c r="H33" i="265"/>
  <c r="H19" i="265"/>
  <c r="H35" i="265" l="1"/>
  <c r="H42" i="265" s="1"/>
</calcChain>
</file>

<file path=xl/sharedStrings.xml><?xml version="1.0" encoding="utf-8"?>
<sst xmlns="http://schemas.openxmlformats.org/spreadsheetml/2006/main" count="149" uniqueCount="61">
  <si>
    <t>FORMULARIO 1</t>
  </si>
  <si>
    <t>PRESUPUESTO OFICIAL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</si>
  <si>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</si>
  <si>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</si>
  <si>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</si>
  <si>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</si>
  <si>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</si>
  <si>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</si>
  <si>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</si>
  <si>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>CONSTRUCCIÓN DE PAVIMENTO RÍGIDO Y REPOSICIÓN DE REDES DE ACUEDUCTO EN LA MALLA VIAL DE LOS BARRIOS LA COSECHA, SAN JUDAS TADEO, DIVINO NIÑO Y NUEVO MILENIO, MUNICIPIO DE RIOHACHA, DEPARTAMENTO DE LA GUAJIRA</t>
  </si>
  <si>
    <t>I. EXPLANACIONES Y PRELIMINARES</t>
  </si>
  <si>
    <t>LOCALIZACIÓN, TRAZADO Y REPLANTEO (M2). INCLUYE COMISIÓN TOPOGRÁFICA, CARTERA Y PLANOS.</t>
  </si>
  <si>
    <t>m2</t>
  </si>
  <si>
    <t>EXCAVACIÓN MECÁNICA SIN CLASIFICAR DE LA EXPLANACIÓN Y CANALES INCLUYE TRASIEGO Y CARGUE. NO INCLUYE TRANSPORTE Y DISPOSICIÓN FINAL DE SOBRANTES.</t>
  </si>
  <si>
    <t>m3</t>
  </si>
  <si>
    <t>AFIRMADO EN JAMICHE DE CANTERA, COMPACTADO CON MAQUINARIA PESADA.</t>
  </si>
  <si>
    <t>Subtotal</t>
  </si>
  <si>
    <t>II. PAVIMENTO EN CONCRETO RÍGIDO</t>
  </si>
  <si>
    <t>SUBBASE GRANULAR TIPO INVIAS. SUMINISTRO, EXTENDIDO, HUMEDECIMIENTO Y COMPACTACIÓN CON RODILLO VIBROCOMPACTADOR 15 TON).</t>
  </si>
  <si>
    <t>PAVIMENTO DE CONCRETO HIDRÁULICO MR42 PREMEZCLADO. (SUMINISTRO, FORMALETEADO, COLOCACIÓN Y ACABADO)</t>
  </si>
  <si>
    <t>ANDEN EN CONCRETO 3000 PSI (210 KG/CM2) MEZCLA EN OBRA E=0.10M (INCLUYE MEZCLA, FORMALETEO, FUNDIDA Y CURADO) NO INCLUYE ACERO DE REFUERZO NI PREPARACION DEL TERRENO.</t>
  </si>
  <si>
    <t>BORDILLO FUNDIDO EN SITIO E=0.15M CONCRETO 3000 PSI MEZCLA EN OBRA. H=0.15M. NO INCLUYE REFUERZO, CURADO, NI PREPARACIÓN DEL TERRENO.</t>
  </si>
  <si>
    <t>ml</t>
  </si>
  <si>
    <t>ACERO DE REFUERZO FY 4200 KG/CM2. 1/4" - 3/8". INCLUYE SUMINISTRO, TRANSPORTE, FIGURADO, ARMADO, COLOCACIÓN Y AMARRE.</t>
  </si>
  <si>
    <t>Kg</t>
  </si>
  <si>
    <t>III. SEÑALIZACIÓN</t>
  </si>
  <si>
    <t>SEÑAL VERTICAL REGLAMENTARIA SR-1 (PARE) OCTAGONO ALTURA 75 CM CON PARAL EN ANGULO 2"X2" DE 1/4" SUMINISTRO E INSTALACIÓN.</t>
  </si>
  <si>
    <t>u</t>
  </si>
  <si>
    <t>IV. TRANSPORTES DE MATERIAL PÉTREO</t>
  </si>
  <si>
    <t>TRANSPORTE DE MATERIAL TIPO JAMICHE</t>
  </si>
  <si>
    <t>m3/km</t>
  </si>
  <si>
    <t>TRANSPORTE DE MATERIAL SUBBASE GRANULAR</t>
  </si>
  <si>
    <t>M3/km</t>
  </si>
  <si>
    <t>V. INSTALACIONES HIDRÁULICAS</t>
  </si>
  <si>
    <t>EXCAVACIÓN MANUAL SIN CLASIFICAR  H&lt;2M.</t>
  </si>
  <si>
    <t>CAMA DE ARENA PARA CIMENTACIÓN DE LA TUBERIA</t>
  </si>
  <si>
    <t>RED SUMINISTRO TUBERIA PVC P D= 3"  RDE 21</t>
  </si>
  <si>
    <t>INSTALACION DE CONEXIÓN DOMICILIARIA EN TUBERIA PVC P D= 1/2" RDE 9 Y COLLAR DE DERIVACIÓN DE 3"X1/2"</t>
  </si>
  <si>
    <t>RELLENO DE ZANJA CON MATERIAL PRODUCTO DE LA MISMA EXCAVACIÓN</t>
  </si>
  <si>
    <t>SUBTOTAL OBRAS CON AIU</t>
  </si>
  <si>
    <t>VI. PLANES Y PROGRAMAS</t>
  </si>
  <si>
    <t>PLAN DE MANEJO DEL TRÁNSITO — PMT</t>
  </si>
  <si>
    <t>Gl</t>
  </si>
  <si>
    <t>PLAN DE MANEJO AMBIENTAL — PAGA</t>
  </si>
  <si>
    <t>PROGRAMA DE SEGURIDAD Y SALUD EN EL TRABAJO — SST</t>
  </si>
  <si>
    <t>SUBTOTAL PLANES Y PROGRAMAS</t>
  </si>
  <si>
    <t>VALOR TOTAL DEL PRESUPUESTO OFICIAL</t>
  </si>
  <si>
    <t>PORCENTAJE</t>
  </si>
  <si>
    <t>VALOR TOTAL DE LA OFERTA</t>
  </si>
  <si>
    <t>ADMINISTRACION</t>
  </si>
  <si>
    <t>IMPREVISTO</t>
  </si>
  <si>
    <t>UTILIDAD</t>
  </si>
  <si>
    <t>TOTAL A.I.U.</t>
  </si>
  <si>
    <t>A=</t>
  </si>
  <si>
    <t>I=</t>
  </si>
  <si>
    <t>U=</t>
  </si>
  <si>
    <t>A.I.U.=</t>
  </si>
  <si>
    <t xml:space="preserve">NOTA 1:  Se debe tener en cuenta que el PRECIO UNITARIO incluye el valor de A.I.U. </t>
  </si>
  <si>
    <t xml:space="preserve">NOTA 2: Cuando la fracción decimal del peso sea  igual o superior a 5 se aproximara por exceso al número entero siguiente del peso y cuando la fracción decimal del peso sea inferior a 5 se aproximará por defecto al número entero del peso. </t>
  </si>
  <si>
    <t xml:space="preserve">NOTA 3: El A.I.U y su discriminación deben estar en porcentaje (%). 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</si>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</sst>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([$$-240A]\ * #,##0_);_([$$-240A]\ * \(#,##0\);_([$$-240A]\ * &quot;-&quot;??_);_(@_)"/>
    <numFmt numFmtId="177" formatCode="_-* #,##0.00\ [$€]_-;\-* #,##0.00\ [$€]_-;_-* &quot;-&quot;??\ [$€]_-;_-@_-"/>
    <numFmt numFmtId="178" formatCode="_ [$$-240A]\ * #,##0.00_ ;_ [$$-240A]\ * \-#,##0.00_ ;_ [$$-240A]\ * &quot;-&quot;??_ ;_ 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#,##0.###############"/>
    <numFmt numFmtId="196" formatCode="0.0"/>
    <numFmt numFmtId="197" formatCode="0.00000"/>
    <numFmt numFmtId="198" formatCode="0.000000"/>
    <numFmt numFmtId="199" formatCode="0.0000000000"/>
    <numFmt numFmtId="200" formatCode="_-&quot;$&quot;\ * #,##0.00_-;\-&quot;$&quot;\ * #,##0.00_-;_-&quot;$&quot;\ * &quot;-&quot;_-;_-@_-"/>
    <numFmt numFmtId="201" formatCode="0.0000000000000%"/>
  </numFmts>
  <fonts count="46">
    <font>
      <sz val="10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</font>
    <font>
      <sz val="1"/>
      <color indexed="8"/>
      <name val="Courier"/>
    </font>
    <font>
      <b/>
      <sz val="10"/>
      <color indexed="24"/>
      <name val="Modern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</font>
    <font>
      <sz val="10"/>
      <color indexed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</patternFill>
    </fill>
    <fill>
      <patternFill patternType="solid">
        <fgColor rgb="FFFFFF00"/>
      </patternFill>
    </fill>
    <fill>
      <patternFill patternType="solid">
        <fgColor rgb="FFFFFFFF"/>
      </patternFill>
    </fill>
    <fill>
      <patternFill patternType="solid">
        <fgColor rgb="FFE7E6E6"/>
      </patternFill>
    </fill>
    <fill>
      <patternFill patternType="solid">
        <fgColor rgb="FFD9E1F2"/>
      </patternFill>
    </fill>
    <fill>
      <patternFill patternType="solid">
        <fgColor rgb="FFFFFF00"/>
      </patternFill>
    </fill>
    <fill>
      <patternFill patternType="solid">
        <fgColor rgb="FFFFF2CC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7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27">
      <alignment horizontal="right"/>
    </xf>
    <xf numFmtId="179" fontId="6" fillId="0" borderId="27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27">
      <alignment horizontal="right"/>
    </xf>
    <xf numFmtId="182" fontId="4" fillId="0" borderId="0">
      <protection locked="0"/>
    </xf>
    <xf numFmtId="3" fontId="33" fillId="0" borderId="0" applyFont="0" applyFill="0" applyBorder="0" applyAlignment="0" applyProtection="0"/>
    <xf numFmtId="183" fontId="4" fillId="0" borderId="0">
      <protection locked="0"/>
    </xf>
    <xf numFmtId="184" fontId="33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6" fontId="34" fillId="0" borderId="0">
      <protection locked="0"/>
    </xf>
    <xf numFmtId="187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29">
      <protection locked="0"/>
    </xf>
    <xf numFmtId="42" fontId="45" fillId="0" borderId="0" applyFont="0" applyFill="0" applyBorder="0" applyAlignment="0" applyProtection="0"/>
  </cellStyleXfs>
  <cellXfs count="108">
    <xf numFmtId="0" fontId="0" fillId="0" borderId="0" xfId="0"/>
    <xf numFmtId="0" fontId="29" fillId="0" borderId="0" xfId="88" applyFont="1"/>
    <xf numFmtId="0" fontId="31" fillId="0" borderId="0" xfId="89" applyFont="1"/>
    <xf numFmtId="0" fontId="30" fillId="0" borderId="0" xfId="89" applyFont="1"/>
    <xf numFmtId="0" fontId="32" fillId="0" borderId="0" xfId="88" applyFont="1"/>
    <xf numFmtId="0" fontId="32" fillId="0" borderId="22" xfId="88" applyFont="1" applyBorder="1"/>
    <xf numFmtId="0" fontId="32" fillId="0" borderId="23" xfId="88" applyFont="1" applyBorder="1"/>
    <xf numFmtId="0" fontId="32" fillId="0" borderId="0" xfId="89" applyFont="1"/>
    <xf numFmtId="0" fontId="32" fillId="0" borderId="22" xfId="89" applyFont="1" applyBorder="1"/>
    <xf numFmtId="0" fontId="32" fillId="0" borderId="23" xfId="89" applyFont="1" applyBorder="1"/>
    <xf numFmtId="176" fontId="32" fillId="0" borderId="23" xfId="89" applyNumberFormat="1" applyFont="1" applyBorder="1"/>
    <xf numFmtId="178" fontId="32" fillId="0" borderId="23" xfId="89" applyNumberFormat="1" applyFont="1" applyBorder="1"/>
    <xf numFmtId="0" fontId="29" fillId="0" borderId="22" xfId="88" applyFont="1" applyBorder="1"/>
    <xf numFmtId="0" fontId="29" fillId="0" borderId="23" xfId="88" applyFont="1" applyBorder="1"/>
    <xf numFmtId="0" fontId="32" fillId="24" borderId="0" xfId="88" applyFont="1" applyFill="1"/>
    <xf numFmtId="0" fontId="29" fillId="24" borderId="0" xfId="88" applyFont="1" applyFill="1"/>
    <xf numFmtId="0" fontId="32" fillId="24" borderId="23" xfId="88" applyFont="1" applyFill="1" applyBorder="1"/>
    <xf numFmtId="0" fontId="32" fillId="24" borderId="32" xfId="88" applyFont="1" applyFill="1" applyBorder="1"/>
    <xf numFmtId="0" fontId="32" fillId="0" borderId="32" xfId="88" applyFont="1" applyBorder="1"/>
    <xf numFmtId="0" fontId="32" fillId="0" borderId="30" xfId="89" applyFont="1" applyBorder="1"/>
    <xf numFmtId="0" fontId="32" fillId="0" borderId="31" xfId="88" applyFont="1" applyBorder="1"/>
    <xf numFmtId="0" fontId="41" fillId="0" borderId="0" xfId="0" applyFont="1" applyAlignment="1">
      <alignment vertical="center" wrapText="1"/>
    </xf>
    <xf numFmtId="0" fontId="41" fillId="0" borderId="33" xfId="0" applyFont="1" applyBorder="1" applyAlignment="1">
      <alignment vertical="center" wrapText="1"/>
    </xf>
    <xf numFmtId="0" fontId="41" fillId="0" borderId="33" xfId="0" applyFont="1" applyBorder="1" applyAlignment="1">
      <alignment horizontal="center" vertical="center" wrapText="1"/>
    </xf>
    <xf numFmtId="0" fontId="42" fillId="29" borderId="35" xfId="0" applyFont="1" applyFill="1" applyBorder="1" applyAlignment="1">
      <alignment horizontal="center" vertical="center" wrapText="1"/>
    </xf>
    <xf numFmtId="42" fontId="41" fillId="0" borderId="0" xfId="253" applyFont="1" applyAlignment="1">
      <alignment vertical="center" wrapText="1"/>
    </xf>
    <xf numFmtId="42" fontId="41" fillId="0" borderId="33" xfId="253" applyFont="1" applyBorder="1" applyAlignment="1">
      <alignment horizontal="right" vertical="center" wrapText="1"/>
    </xf>
    <xf numFmtId="42" fontId="0" fillId="0" borderId="0" xfId="253" applyFont="1"/>
    <xf numFmtId="42" fontId="29" fillId="0" borderId="0" xfId="253" applyFont="1"/>
    <xf numFmtId="200" fontId="41" fillId="0" borderId="0" xfId="253" applyNumberFormat="1" applyFont="1" applyAlignment="1">
      <alignment vertical="center" wrapText="1"/>
    </xf>
    <xf numFmtId="200" fontId="41" fillId="0" borderId="33" xfId="253" applyNumberFormat="1" applyFont="1" applyBorder="1" applyAlignment="1">
      <alignment horizontal="right" vertical="center" wrapText="1"/>
    </xf>
    <xf numFmtId="200" fontId="0" fillId="0" borderId="0" xfId="253" applyNumberFormat="1" applyFont="1"/>
    <xf numFmtId="200" fontId="29" fillId="0" borderId="0" xfId="253" applyNumberFormat="1" applyFont="1"/>
    <xf numFmtId="42" fontId="42" fillId="0" borderId="34" xfId="253" applyFont="1" applyBorder="1" applyAlignment="1">
      <alignment horizontal="right" vertical="center" wrapText="1"/>
    </xf>
    <xf numFmtId="42" fontId="42" fillId="27" borderId="34" xfId="253" applyFont="1" applyFill="1" applyBorder="1" applyAlignment="1">
      <alignment horizontal="right" vertical="center" wrapText="1"/>
    </xf>
    <xf numFmtId="42" fontId="42" fillId="28" borderId="34" xfId="253" applyFont="1" applyFill="1" applyBorder="1" applyAlignment="1">
      <alignment horizontal="right" vertical="center" wrapText="1"/>
    </xf>
    <xf numFmtId="200" fontId="42" fillId="0" borderId="34" xfId="253" applyNumberFormat="1" applyFont="1" applyBorder="1" applyAlignment="1">
      <alignment horizontal="right" vertical="center" wrapText="1"/>
    </xf>
    <xf numFmtId="200" fontId="42" fillId="27" borderId="34" xfId="253" applyNumberFormat="1" applyFont="1" applyFill="1" applyBorder="1" applyAlignment="1">
      <alignment horizontal="right" vertical="center" wrapText="1"/>
    </xf>
    <xf numFmtId="200" fontId="42" fillId="28" borderId="34" xfId="253" applyNumberFormat="1" applyFont="1" applyFill="1" applyBorder="1" applyAlignment="1">
      <alignment horizontal="right" vertical="center" wrapText="1"/>
    </xf>
    <xf numFmtId="200" fontId="42" fillId="29" borderId="35" xfId="253" applyNumberFormat="1" applyFont="1" applyFill="1" applyBorder="1" applyAlignment="1">
      <alignment horizontal="center" vertical="center" wrapText="1"/>
    </xf>
    <xf numFmtId="10" fontId="42" fillId="25" borderId="35" xfId="94" applyNumberFormat="1" applyFont="1" applyFill="1" applyBorder="1" applyAlignment="1">
      <alignment horizontal="center" vertical="center" wrapText="1"/>
    </xf>
    <xf numFmtId="201" fontId="42" fillId="25" borderId="35" xfId="94" applyNumberFormat="1" applyFont="1" applyFill="1" applyBorder="1" applyAlignment="1">
      <alignment horizontal="center" vertical="center" wrapText="1"/>
    </xf>
    <xf numFmtId="1" fontId="41" fillId="0" borderId="0" xfId="0" applyNumberFormat="1" applyFont="1" applyAlignment="1">
      <alignment horizontal="center" vertical="center" wrapText="1"/>
    </xf>
    <xf numFmtId="180" fontId="41" fillId="0" borderId="33" xfId="0" applyNumberFormat="1" applyFont="1" applyBorder="1" applyAlignment="1">
      <alignment horizontal="center" vertical="center" wrapText="1"/>
    </xf>
    <xf numFmtId="2" fontId="41" fillId="0" borderId="33" xfId="0" applyNumberFormat="1" applyFont="1" applyBorder="1" applyAlignment="1">
      <alignment horizontal="center" vertical="center" wrapText="1"/>
    </xf>
    <xf numFmtId="197" fontId="41" fillId="0" borderId="33" xfId="0" applyNumberFormat="1" applyFont="1" applyBorder="1" applyAlignment="1">
      <alignment horizontal="center" vertical="center" wrapText="1"/>
    </xf>
    <xf numFmtId="1" fontId="41" fillId="0" borderId="33" xfId="0" applyNumberFormat="1" applyFont="1" applyBorder="1" applyAlignment="1">
      <alignment horizontal="center" vertical="center" wrapText="1"/>
    </xf>
    <xf numFmtId="199" fontId="41" fillId="0" borderId="33" xfId="0" applyNumberFormat="1" applyFont="1" applyBorder="1" applyAlignment="1">
      <alignment horizontal="center" vertical="center" wrapText="1"/>
    </xf>
    <xf numFmtId="181" fontId="41" fillId="0" borderId="33" xfId="0" applyNumberFormat="1" applyFont="1" applyBorder="1" applyAlignment="1">
      <alignment horizontal="center" vertical="center" wrapText="1"/>
    </xf>
    <xf numFmtId="196" fontId="41" fillId="0" borderId="33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29" fillId="0" borderId="0" xfId="88" applyNumberFormat="1" applyFont="1" applyAlignment="1">
      <alignment horizontal="center"/>
    </xf>
    <xf numFmtId="42" fontId="41" fillId="30" borderId="33" xfId="253" applyFont="1" applyFill="1" applyBorder="1" applyAlignment="1">
      <alignment horizontal="right" vertical="center" wrapText="1"/>
    </xf>
    <xf numFmtId="198" fontId="41" fillId="0" borderId="33" xfId="0" applyNumberFormat="1" applyFont="1" applyBorder="1" applyAlignment="1">
      <alignment horizontal="center" vertical="center" wrapText="1"/>
    </xf>
    <xf numFmtId="198" fontId="0" fillId="0" borderId="0" xfId="0" applyNumberFormat="1" applyAlignment="1">
      <alignment horizontal="center"/>
    </xf>
    <xf numFmtId="198" fontId="41" fillId="0" borderId="0" xfId="0" applyNumberFormat="1" applyFont="1" applyAlignment="1">
      <alignment horizontal="center" vertical="center" wrapText="1"/>
    </xf>
    <xf numFmtId="198" fontId="29" fillId="0" borderId="0" xfId="88" applyNumberFormat="1" applyFont="1" applyAlignment="1">
      <alignment horizontal="center"/>
    </xf>
    <xf numFmtId="0" fontId="42" fillId="29" borderId="36" xfId="0" applyFont="1" applyFill="1" applyBorder="1" applyAlignment="1">
      <alignment horizontal="center" vertical="center" wrapText="1"/>
    </xf>
    <xf numFmtId="0" fontId="42" fillId="26" borderId="11" xfId="0" applyFont="1" applyFill="1" applyBorder="1" applyAlignment="1">
      <alignment horizontal="left" vertical="center" wrapText="1"/>
    </xf>
    <xf numFmtId="0" fontId="42" fillId="26" borderId="12" xfId="0" applyFont="1" applyFill="1" applyBorder="1" applyAlignment="1">
      <alignment horizontal="left" vertical="center" wrapText="1"/>
    </xf>
    <xf numFmtId="0" fontId="42" fillId="26" borderId="13" xfId="0" applyFont="1" applyFill="1" applyBorder="1" applyAlignment="1">
      <alignment horizontal="left" vertical="center" wrapText="1"/>
    </xf>
    <xf numFmtId="0" fontId="43" fillId="0" borderId="12" xfId="0" applyFont="1" applyBorder="1" applyAlignment="1">
      <alignment horizontal="center" vertical="center" wrapText="1"/>
    </xf>
    <xf numFmtId="198" fontId="42" fillId="27" borderId="17" xfId="0" applyNumberFormat="1" applyFont="1" applyFill="1" applyBorder="1" applyAlignment="1">
      <alignment horizontal="center" vertical="center" wrapText="1"/>
    </xf>
    <xf numFmtId="198" fontId="42" fillId="27" borderId="15" xfId="0" applyNumberFormat="1" applyFont="1" applyFill="1" applyBorder="1" applyAlignment="1">
      <alignment horizontal="center" vertical="center" wrapText="1"/>
    </xf>
    <xf numFmtId="0" fontId="42" fillId="27" borderId="33" xfId="0" applyFont="1" applyFill="1" applyBorder="1" applyAlignment="1">
      <alignment horizontal="center" vertical="center" wrapText="1"/>
    </xf>
    <xf numFmtId="0" fontId="42" fillId="27" borderId="33" xfId="0" applyFont="1" applyFill="1" applyBorder="1" applyAlignment="1">
      <alignment vertical="center" wrapText="1"/>
    </xf>
    <xf numFmtId="195" fontId="42" fillId="27" borderId="33" xfId="0" applyNumberFormat="1" applyFont="1" applyFill="1" applyBorder="1" applyAlignment="1">
      <alignment horizontal="right" vertical="center" wrapText="1"/>
    </xf>
    <xf numFmtId="0" fontId="43" fillId="0" borderId="0" xfId="0" applyFont="1" applyAlignment="1">
      <alignment horizontal="center" vertical="center" wrapText="1"/>
    </xf>
    <xf numFmtId="200" fontId="42" fillId="27" borderId="17" xfId="253" applyNumberFormat="1" applyFont="1" applyFill="1" applyBorder="1" applyAlignment="1">
      <alignment horizontal="center" vertical="center" wrapText="1"/>
    </xf>
    <xf numFmtId="200" fontId="42" fillId="27" borderId="15" xfId="253" applyNumberFormat="1" applyFont="1" applyFill="1" applyBorder="1" applyAlignment="1">
      <alignment horizontal="center" vertical="center" wrapText="1"/>
    </xf>
    <xf numFmtId="200" fontId="42" fillId="27" borderId="21" xfId="253" applyNumberFormat="1" applyFont="1" applyFill="1" applyBorder="1" applyAlignment="1">
      <alignment horizontal="center" vertical="center" wrapText="1"/>
    </xf>
    <xf numFmtId="200" fontId="42" fillId="27" borderId="24" xfId="253" applyNumberFormat="1" applyFont="1" applyFill="1" applyBorder="1" applyAlignment="1">
      <alignment horizontal="center" vertical="center" wrapText="1"/>
    </xf>
    <xf numFmtId="0" fontId="42" fillId="27" borderId="19" xfId="0" applyFont="1" applyFill="1" applyBorder="1" applyAlignment="1">
      <alignment horizontal="center" vertical="center" wrapText="1"/>
    </xf>
    <xf numFmtId="0" fontId="42" fillId="27" borderId="26" xfId="0" applyFont="1" applyFill="1" applyBorder="1" applyAlignment="1">
      <alignment horizontal="center" vertical="center" wrapText="1"/>
    </xf>
    <xf numFmtId="0" fontId="42" fillId="27" borderId="17" xfId="0" applyFont="1" applyFill="1" applyBorder="1" applyAlignment="1">
      <alignment horizontal="center" vertical="center" wrapText="1"/>
    </xf>
    <xf numFmtId="0" fontId="42" fillId="27" borderId="15" xfId="0" applyFont="1" applyFill="1" applyBorder="1" applyAlignment="1">
      <alignment horizontal="center" vertical="center" wrapText="1"/>
    </xf>
    <xf numFmtId="0" fontId="42" fillId="26" borderId="28" xfId="0" applyFont="1" applyFill="1" applyBorder="1" applyAlignment="1">
      <alignment horizontal="center" vertical="center" wrapText="1"/>
    </xf>
    <xf numFmtId="0" fontId="42" fillId="26" borderId="16" xfId="0" applyFont="1" applyFill="1" applyBorder="1" applyAlignment="1">
      <alignment horizontal="center" vertical="center" wrapText="1"/>
    </xf>
    <xf numFmtId="0" fontId="42" fillId="26" borderId="25" xfId="0" applyFont="1" applyFill="1" applyBorder="1" applyAlignment="1">
      <alignment horizontal="center" vertical="center" wrapText="1"/>
    </xf>
    <xf numFmtId="0" fontId="42" fillId="26" borderId="20" xfId="0" applyFont="1" applyFill="1" applyBorder="1" applyAlignment="1">
      <alignment horizontal="center" vertical="center" wrapText="1"/>
    </xf>
    <xf numFmtId="0" fontId="42" fillId="26" borderId="14" xfId="0" applyFont="1" applyFill="1" applyBorder="1" applyAlignment="1">
      <alignment horizontal="center" vertical="center" wrapText="1"/>
    </xf>
    <xf numFmtId="0" fontId="42" fillId="26" borderId="18" xfId="0" applyFont="1" applyFill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42" fillId="0" borderId="34" xfId="0" applyFont="1" applyBorder="1" applyAlignment="1">
      <alignment vertical="center" wrapText="1"/>
    </xf>
    <xf numFmtId="195" fontId="42" fillId="0" borderId="34" xfId="0" applyNumberFormat="1" applyFont="1" applyBorder="1" applyAlignment="1">
      <alignment horizontal="right" vertical="center" wrapText="1"/>
    </xf>
    <xf numFmtId="0" fontId="42" fillId="27" borderId="34" xfId="0" applyFont="1" applyFill="1" applyBorder="1" applyAlignment="1">
      <alignment horizontal="center" vertical="center" wrapText="1"/>
    </xf>
    <xf numFmtId="0" fontId="42" fillId="27" borderId="34" xfId="0" applyFont="1" applyFill="1" applyBorder="1" applyAlignment="1">
      <alignment vertical="center" wrapText="1"/>
    </xf>
    <xf numFmtId="195" fontId="42" fillId="27" borderId="34" xfId="0" applyNumberFormat="1" applyFont="1" applyFill="1" applyBorder="1" applyAlignment="1">
      <alignment horizontal="right" vertical="center" wrapText="1"/>
    </xf>
    <xf numFmtId="0" fontId="42" fillId="28" borderId="34" xfId="0" applyFont="1" applyFill="1" applyBorder="1" applyAlignment="1">
      <alignment horizontal="center" vertical="center" wrapText="1"/>
    </xf>
    <xf numFmtId="0" fontId="42" fillId="28" borderId="34" xfId="0" applyFont="1" applyFill="1" applyBorder="1" applyAlignment="1">
      <alignment vertical="center" wrapText="1"/>
    </xf>
    <xf numFmtId="195" fontId="42" fillId="28" borderId="34" xfId="0" applyNumberFormat="1" applyFont="1" applyFill="1" applyBorder="1" applyAlignment="1">
      <alignment horizontal="right" vertical="center" wrapText="1"/>
    </xf>
    <xf numFmtId="0" fontId="44" fillId="0" borderId="0" xfId="0" applyFont="1" applyAlignment="1">
      <alignment vertical="center" wrapText="1"/>
    </xf>
    <xf numFmtId="0" fontId="42" fillId="29" borderId="37" xfId="0" applyFont="1" applyFill="1" applyBorder="1" applyAlignment="1">
      <alignment horizontal="center" vertical="center" wrapText="1"/>
    </xf>
    <xf numFmtId="0" fontId="42" fillId="29" borderId="36" xfId="0" applyFont="1" applyFill="1" applyBorder="1" applyAlignment="1">
      <alignment horizontal="center" vertical="center" wrapText="1"/>
    </xf>
    <xf numFmtId="0" fontId="41" fillId="29" borderId="14" xfId="0" applyFont="1" applyFill="1" applyBorder="1" applyAlignment="1">
      <alignment horizontal="center" vertical="center" wrapText="1"/>
    </xf>
    <xf numFmtId="0" fontId="42" fillId="26" borderId="19" xfId="0" applyFont="1" applyFill="1" applyBorder="1" applyAlignment="1">
      <alignment horizontal="center" vertical="center" wrapText="1"/>
    </xf>
    <xf numFmtId="0" fontId="42" fillId="26" borderId="17" xfId="0" applyFont="1" applyFill="1" applyBorder="1" applyAlignment="1">
      <alignment horizontal="center" vertical="center" wrapText="1"/>
    </xf>
    <xf numFmtId="0" fontId="42" fillId="26" borderId="21" xfId="0" applyFont="1" applyFill="1" applyBorder="1" applyAlignment="1">
      <alignment horizontal="center" vertical="center" wrapText="1"/>
    </xf>
    <xf numFmtId="0" fontId="42" fillId="26" borderId="26" xfId="0" applyFont="1" applyFill="1" applyBorder="1" applyAlignment="1">
      <alignment horizontal="center" vertical="center" wrapText="1"/>
    </xf>
    <xf numFmtId="0" fontId="42" fillId="26" borderId="15" xfId="0" applyFont="1" applyFill="1" applyBorder="1" applyAlignment="1">
      <alignment horizontal="center" vertical="center" wrapText="1"/>
    </xf>
    <xf numFmtId="0" fontId="42" fillId="26" borderId="24" xfId="0" applyFont="1" applyFill="1" applyBorder="1" applyAlignment="1">
      <alignment horizontal="center" vertical="center" wrapText="1"/>
    </xf>
    <xf numFmtId="1" fontId="42" fillId="27" borderId="17" xfId="0" applyNumberFormat="1" applyFont="1" applyFill="1" applyBorder="1" applyAlignment="1">
      <alignment horizontal="center" vertical="center" wrapText="1"/>
    </xf>
    <xf numFmtId="1" fontId="42" fillId="27" borderId="15" xfId="0" applyNumberFormat="1" applyFont="1" applyFill="1" applyBorder="1" applyAlignment="1">
      <alignment horizontal="center" vertical="center" wrapText="1"/>
    </xf>
    <xf numFmtId="42" fontId="42" fillId="27" borderId="17" xfId="253" applyFont="1" applyFill="1" applyBorder="1" applyAlignment="1">
      <alignment horizontal="center" vertical="center" wrapText="1"/>
    </xf>
    <xf numFmtId="42" fontId="42" fillId="27" borderId="15" xfId="253" applyFont="1" applyFill="1" applyBorder="1" applyAlignment="1">
      <alignment horizontal="center" vertical="center" wrapText="1"/>
    </xf>
    <xf numFmtId="42" fontId="42" fillId="27" borderId="21" xfId="253" applyFont="1" applyFill="1" applyBorder="1" applyAlignment="1">
      <alignment horizontal="center" vertical="center" wrapText="1"/>
    </xf>
    <xf numFmtId="42" fontId="42" fillId="27" borderId="24" xfId="253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</cellXfs>
  <cellStyles count="254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xr:uid="{00000000-0005-0000-0000-000063000000}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4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7000000}"/>
    <cellStyle name="MILLONES 2" xfId="208" xr:uid="{00000000-0005-0000-0000-000088000000}"/>
    <cellStyle name="MILLONES_PRESUPUESTO FASE III ABR-2015 Rev3" xfId="209" xr:uid="{00000000-0005-0000-0000-000089000000}"/>
    <cellStyle name="Moneda [0]" xfId="253" builtinId="7"/>
    <cellStyle name="Moneda 10 2" xfId="60" xr:uid="{00000000-0005-0000-0000-00008A000000}"/>
    <cellStyle name="Moneda 2" xfId="61" xr:uid="{00000000-0005-0000-0000-00008B000000}"/>
    <cellStyle name="Moneda 2 10" xfId="210" xr:uid="{00000000-0005-0000-0000-00008C000000}"/>
    <cellStyle name="Moneda 2 11" xfId="211" xr:uid="{00000000-0005-0000-0000-00008D000000}"/>
    <cellStyle name="Moneda 2 12" xfId="212" xr:uid="{00000000-0005-0000-0000-00008E000000}"/>
    <cellStyle name="Moneda 2 2" xfId="62" xr:uid="{00000000-0005-0000-0000-00008F000000}"/>
    <cellStyle name="Moneda 2 2 2" xfId="63" xr:uid="{00000000-0005-0000-0000-000090000000}"/>
    <cellStyle name="Moneda 2 2 2 2" xfId="64" xr:uid="{00000000-0005-0000-0000-000091000000}"/>
    <cellStyle name="Moneda 2 2 2 2 2" xfId="128" xr:uid="{00000000-0005-0000-0000-000092000000}"/>
    <cellStyle name="Moneda 2 2 3" xfId="65" xr:uid="{00000000-0005-0000-0000-000093000000}"/>
    <cellStyle name="Moneda 2 2 4" xfId="66" xr:uid="{00000000-0005-0000-0000-000094000000}"/>
    <cellStyle name="Moneda 2 2 5" xfId="67" xr:uid="{00000000-0005-0000-0000-000095000000}"/>
    <cellStyle name="Moneda 2 2_APU´S_NO_PREVISTOS (1)" xfId="213" xr:uid="{00000000-0005-0000-0000-000096000000}"/>
    <cellStyle name="Moneda 2 3" xfId="68" xr:uid="{00000000-0005-0000-0000-000097000000}"/>
    <cellStyle name="Moneda 2 4" xfId="214" xr:uid="{00000000-0005-0000-0000-000098000000}"/>
    <cellStyle name="Moneda 2 5" xfId="215" xr:uid="{00000000-0005-0000-0000-000099000000}"/>
    <cellStyle name="Moneda 2 6" xfId="216" xr:uid="{00000000-0005-0000-0000-00009A000000}"/>
    <cellStyle name="Moneda 2 7" xfId="217" xr:uid="{00000000-0005-0000-0000-00009B000000}"/>
    <cellStyle name="Moneda 2 8" xfId="218" xr:uid="{00000000-0005-0000-0000-00009C000000}"/>
    <cellStyle name="Moneda 2 9" xfId="219" xr:uid="{00000000-0005-0000-0000-00009D000000}"/>
    <cellStyle name="Moneda 2_APU´S_NO_PREVISTOS (1)" xfId="220" xr:uid="{00000000-0005-0000-0000-00009E000000}"/>
    <cellStyle name="Moneda 3" xfId="69" xr:uid="{00000000-0005-0000-0000-00009F000000}"/>
    <cellStyle name="Moneda 4" xfId="221" xr:uid="{00000000-0005-0000-0000-0000A0000000}"/>
    <cellStyle name="Monetario0" xfId="222" xr:uid="{00000000-0005-0000-0000-0000A1000000}"/>
    <cellStyle name="Neutral" xfId="70" xr:uid="{00000000-0005-0000-0000-0000A2000000}"/>
    <cellStyle name="Neutral 2" xfId="71" xr:uid="{00000000-0005-0000-0000-0000A3000000}"/>
    <cellStyle name="Neutral 3" xfId="223" xr:uid="{00000000-0005-0000-0000-0000A4000000}"/>
    <cellStyle name="No. punto" xfId="224" xr:uid="{00000000-0005-0000-0000-0000A5000000}"/>
    <cellStyle name="No. punto 2" xfId="225" xr:uid="{00000000-0005-0000-0000-0000A6000000}"/>
    <cellStyle name="Normal" xfId="0" builtinId="0"/>
    <cellStyle name="Normal 2" xfId="72" xr:uid="{00000000-0005-0000-0000-0000A8000000}"/>
    <cellStyle name="Normal 2 10" xfId="73" xr:uid="{00000000-0005-0000-0000-0000A9000000}"/>
    <cellStyle name="Normal 2 10 2" xfId="74" xr:uid="{00000000-0005-0000-0000-0000AA000000}"/>
    <cellStyle name="Normal 2 10 2 2" xfId="133" xr:uid="{00000000-0005-0000-0000-0000AB000000}"/>
    <cellStyle name="Normal 2 10 3" xfId="125" xr:uid="{00000000-0005-0000-0000-0000AC000000}"/>
    <cellStyle name="Normal 2 11" xfId="75" xr:uid="{00000000-0005-0000-0000-0000AD000000}"/>
    <cellStyle name="Normal 2 12" xfId="76" xr:uid="{00000000-0005-0000-0000-0000AE000000}"/>
    <cellStyle name="Normal 2 13" xfId="77" xr:uid="{00000000-0005-0000-0000-0000AF000000}"/>
    <cellStyle name="Normal 2 2" xfId="78" xr:uid="{00000000-0005-0000-0000-0000B0000000}"/>
    <cellStyle name="Normal 2 2 2" xfId="226" xr:uid="{00000000-0005-0000-0000-0000B1000000}"/>
    <cellStyle name="Normal 2 2 3" xfId="227" xr:uid="{00000000-0005-0000-0000-0000B2000000}"/>
    <cellStyle name="Normal 2 3" xfId="79" xr:uid="{00000000-0005-0000-0000-0000B3000000}"/>
    <cellStyle name="Normal 2 3 2" xfId="228" xr:uid="{00000000-0005-0000-0000-0000B4000000}"/>
    <cellStyle name="Normal 2 4" xfId="80" xr:uid="{00000000-0005-0000-0000-0000B5000000}"/>
    <cellStyle name="Normal 2 5" xfId="81" xr:uid="{00000000-0005-0000-0000-0000B6000000}"/>
    <cellStyle name="Normal 2 6" xfId="82" xr:uid="{00000000-0005-0000-0000-0000B7000000}"/>
    <cellStyle name="Normal 2 7" xfId="83" xr:uid="{00000000-0005-0000-0000-0000B8000000}"/>
    <cellStyle name="Normal 2 8" xfId="84" xr:uid="{00000000-0005-0000-0000-0000B9000000}"/>
    <cellStyle name="Normal 2 9" xfId="85" xr:uid="{00000000-0005-0000-0000-0000BA000000}"/>
    <cellStyle name="Normal 2_APU NO PREVISTOS MTTO" xfId="86" xr:uid="{00000000-0005-0000-0000-0000BB000000}"/>
    <cellStyle name="Normal 29" xfId="87" xr:uid="{00000000-0005-0000-0000-0000BC000000}"/>
    <cellStyle name="Normal 3" xfId="88" xr:uid="{00000000-0005-0000-0000-0000BD000000}"/>
    <cellStyle name="Normal 3 11" xfId="129" xr:uid="{00000000-0005-0000-0000-0000BE000000}"/>
    <cellStyle name="Normal 3 2" xfId="89" xr:uid="{00000000-0005-0000-0000-0000BF000000}"/>
    <cellStyle name="Normal 3 2 2" xfId="127" xr:uid="{00000000-0005-0000-0000-0000C0000000}"/>
    <cellStyle name="Normal 3 3" xfId="229" xr:uid="{00000000-0005-0000-0000-0000C1000000}"/>
    <cellStyle name="Normal 3_APU´S_NO_PREVISTOS (1)" xfId="230" xr:uid="{00000000-0005-0000-0000-0000C2000000}"/>
    <cellStyle name="Normal 4" xfId="90" xr:uid="{00000000-0005-0000-0000-0000C3000000}"/>
    <cellStyle name="Normal 4 2" xfId="91" xr:uid="{00000000-0005-0000-0000-0000C4000000}"/>
    <cellStyle name="Normal 4 2 2" xfId="231" xr:uid="{00000000-0005-0000-0000-0000C5000000}"/>
    <cellStyle name="Normal 5" xfId="131" xr:uid="{00000000-0005-0000-0000-0000C6000000}"/>
    <cellStyle name="Normal 6" xfId="232" xr:uid="{00000000-0005-0000-0000-0000C7000000}"/>
    <cellStyle name="Normal 6 2" xfId="233" xr:uid="{00000000-0005-0000-0000-0000C8000000}"/>
    <cellStyle name="Normal 7" xfId="234" xr:uid="{00000000-0005-0000-0000-0000C9000000}"/>
    <cellStyle name="Normal 8" xfId="235" xr:uid="{00000000-0005-0000-0000-0000CA000000}"/>
    <cellStyle name="Normal 9" xfId="236" xr:uid="{00000000-0005-0000-0000-0000CB000000}"/>
    <cellStyle name="Normal 9 2" xfId="130" xr:uid="{00000000-0005-0000-0000-0000CC000000}"/>
    <cellStyle name="Notas 2" xfId="92" xr:uid="{00000000-0005-0000-0000-0000CE000000}"/>
    <cellStyle name="Notas 3" xfId="237" xr:uid="{00000000-0005-0000-0000-0000CF000000}"/>
    <cellStyle name="Percent" xfId="238" xr:uid="{00000000-0005-0000-0000-0000D0000000}"/>
    <cellStyle name="Porcentaje" xfId="94" xr:uid="{00000000-0005-0000-0000-0000D1000000}"/>
    <cellStyle name="Porcentaje 2" xfId="239" xr:uid="{00000000-0005-0000-0000-0000D2000000}"/>
    <cellStyle name="Porcentaje 3" xfId="93" xr:uid="{00000000-0005-0000-0000-0000D3000000}"/>
    <cellStyle name="Porcentaje 4" xfId="240" xr:uid="{00000000-0005-0000-0000-0000D4000000}"/>
    <cellStyle name="Porcentaje 5" xfId="241" xr:uid="{00000000-0005-0000-0000-0000D5000000}"/>
    <cellStyle name="Porcentaje 5 2" xfId="242" xr:uid="{00000000-0005-0000-0000-0000D6000000}"/>
    <cellStyle name="Porcentual 2" xfId="95" xr:uid="{00000000-0005-0000-0000-0000D7000000}"/>
    <cellStyle name="Porcentual 2 10" xfId="96" xr:uid="{00000000-0005-0000-0000-0000D8000000}"/>
    <cellStyle name="Porcentual 2 10 2" xfId="97" xr:uid="{00000000-0005-0000-0000-0000D9000000}"/>
    <cellStyle name="Porcentual 2 11" xfId="98" xr:uid="{00000000-0005-0000-0000-0000DA000000}"/>
    <cellStyle name="Porcentual 2 12" xfId="99" xr:uid="{00000000-0005-0000-0000-0000DB000000}"/>
    <cellStyle name="Porcentual 2 2" xfId="100" xr:uid="{00000000-0005-0000-0000-0000DC000000}"/>
    <cellStyle name="Porcentual 2 3" xfId="101" xr:uid="{00000000-0005-0000-0000-0000DD000000}"/>
    <cellStyle name="Porcentual 2 4" xfId="102" xr:uid="{00000000-0005-0000-0000-0000DE000000}"/>
    <cellStyle name="Porcentual 2 5" xfId="103" xr:uid="{00000000-0005-0000-0000-0000DF000000}"/>
    <cellStyle name="Porcentual 2 6" xfId="104" xr:uid="{00000000-0005-0000-0000-0000E0000000}"/>
    <cellStyle name="Porcentual 2 7" xfId="105" xr:uid="{00000000-0005-0000-0000-0000E1000000}"/>
    <cellStyle name="Porcentual 2 8" xfId="106" xr:uid="{00000000-0005-0000-0000-0000E2000000}"/>
    <cellStyle name="Porcentual 2 9" xfId="107" xr:uid="{00000000-0005-0000-0000-0000E3000000}"/>
    <cellStyle name="Porcentual 3" xfId="108" xr:uid="{00000000-0005-0000-0000-0000E4000000}"/>
    <cellStyle name="Porcentual 4" xfId="109" xr:uid="{00000000-0005-0000-0000-0000E5000000}"/>
    <cellStyle name="Porcentual 4 2" xfId="110" xr:uid="{00000000-0005-0000-0000-0000E6000000}"/>
    <cellStyle name="Porcentual 5" xfId="111" xr:uid="{00000000-0005-0000-0000-0000E7000000}"/>
    <cellStyle name="Porcentual 5 2" xfId="243" xr:uid="{00000000-0005-0000-0000-0000E8000000}"/>
    <cellStyle name="Porcentual 6" xfId="112" xr:uid="{00000000-0005-0000-0000-0000E9000000}"/>
    <cellStyle name="Porcentual 6 2" xfId="113" xr:uid="{00000000-0005-0000-0000-0000EA000000}"/>
    <cellStyle name="Porcentual 7" xfId="114" xr:uid="{00000000-0005-0000-0000-0000EB000000}"/>
    <cellStyle name="Porcentual 8" xfId="126" xr:uid="{00000000-0005-0000-0000-0000EC000000}"/>
    <cellStyle name="resaltado" xfId="244" xr:uid="{00000000-0005-0000-0000-0000ED000000}"/>
    <cellStyle name="Salida 2" xfId="115" xr:uid="{00000000-0005-0000-0000-0000EE000000}"/>
    <cellStyle name="Salida 3" xfId="245" xr:uid="{00000000-0005-0000-0000-0000EF000000}"/>
    <cellStyle name="Texto de advertencia 2" xfId="116" xr:uid="{00000000-0005-0000-0000-0000F0000000}"/>
    <cellStyle name="Texto de advertencia 3" xfId="246" xr:uid="{00000000-0005-0000-0000-0000F1000000}"/>
    <cellStyle name="Texto explicativo 2" xfId="117" xr:uid="{00000000-0005-0000-0000-0000F2000000}"/>
    <cellStyle name="Texto explicativo 3" xfId="247" xr:uid="{00000000-0005-0000-0000-0000F3000000}"/>
    <cellStyle name="Título 1 2" xfId="118" xr:uid="{00000000-0005-0000-0000-0000F4000000}"/>
    <cellStyle name="Título 1 3" xfId="248" xr:uid="{00000000-0005-0000-0000-0000F5000000}"/>
    <cellStyle name="Título 2 2" xfId="119" xr:uid="{00000000-0005-0000-0000-0000F6000000}"/>
    <cellStyle name="Título 2 3" xfId="249" xr:uid="{00000000-0005-0000-0000-0000F7000000}"/>
    <cellStyle name="Título 3 2" xfId="120" xr:uid="{00000000-0005-0000-0000-0000F8000000}"/>
    <cellStyle name="Título 3 3" xfId="250" xr:uid="{00000000-0005-0000-0000-0000F9000000}"/>
    <cellStyle name="Título 4" xfId="121" xr:uid="{00000000-0005-0000-0000-0000FA000000}"/>
    <cellStyle name="Título 5" xfId="251" xr:uid="{00000000-0005-0000-0000-0000FB000000}"/>
    <cellStyle name="Total" xfId="122" xr:uid="{00000000-0005-0000-0000-0000FC000000}"/>
    <cellStyle name="Total 2" xfId="123" xr:uid="{00000000-0005-0000-0000-0000FD000000}"/>
    <cellStyle name="Total 3" xfId="252" xr:uid="{00000000-0005-0000-0000-0000FE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4E78"/>
    <pageSetUpPr autoPageBreaks="0"/>
  </sheetPr>
  <dimension ref="A1:J56"/>
  <sheetViews>
    <sheetView showGridLines="0" tabSelected="1" view="pageBreakPreview" zoomScale="75" zoomScaleNormal="100" workbookViewId="0">
      <pane ySplit="7" topLeftCell="A30" activePane="bottomLeft" state="frozen"/>
      <selection pane="bottomLeft" activeCell="L42" sqref="L42"/>
    </sheetView>
  </sheetViews>
  <sheetFormatPr baseColWidth="10" defaultColWidth="11.5" defaultRowHeight="14"/>
  <cols>
    <col min="1" max="2" width="2" customWidth="1"/>
    <col min="3" max="3" width="5.5" style="1" customWidth="1"/>
    <col min="4" max="4" width="63" style="1" customWidth="1"/>
    <col min="5" max="5" width="9.33203125" style="1" customWidth="1"/>
    <col min="6" max="6" width="29" style="56" customWidth="1"/>
    <col min="7" max="8" width="35" style="32" customWidth="1"/>
    <col min="9" max="9" width="3.33203125" style="1" customWidth="1"/>
    <col min="10" max="10" width="2.6640625" style="1" customWidth="1"/>
    <col min="11" max="16384" width="11.5" style="1"/>
  </cols>
  <sheetData>
    <row r="1" spans="1:10" ht="21" customHeight="1">
      <c r="A1" s="4"/>
      <c r="B1" s="5"/>
      <c r="C1" s="67" t="s">
        <v>0</v>
      </c>
      <c r="D1" s="67"/>
      <c r="E1" s="67"/>
      <c r="F1" s="67"/>
      <c r="G1" s="67"/>
      <c r="H1" s="67"/>
      <c r="I1" s="6"/>
      <c r="J1" s="4"/>
    </row>
    <row r="2" spans="1:10" ht="21" customHeight="1" thickBot="1">
      <c r="A2" s="4"/>
      <c r="B2" s="5"/>
      <c r="C2" s="61" t="s">
        <v>1</v>
      </c>
      <c r="D2" s="61"/>
      <c r="E2" s="61"/>
      <c r="F2" s="61"/>
      <c r="G2" s="61"/>
      <c r="H2" s="61"/>
      <c r="I2" s="6"/>
      <c r="J2" s="4"/>
    </row>
    <row r="3" spans="1:10" s="15" customFormat="1" ht="25" customHeight="1">
      <c r="A3" s="14"/>
      <c r="B3" s="17"/>
      <c r="C3" s="76" t="s">
        <v>9</v>
      </c>
      <c r="D3" s="77"/>
      <c r="E3" s="77"/>
      <c r="F3" s="77"/>
      <c r="G3" s="77"/>
      <c r="H3" s="78"/>
      <c r="I3" s="16"/>
      <c r="J3" s="14"/>
    </row>
    <row r="4" spans="1:10" ht="25" customHeight="1">
      <c r="A4" s="4"/>
      <c r="B4" s="18"/>
      <c r="C4" s="79"/>
      <c r="D4" s="80"/>
      <c r="E4" s="80"/>
      <c r="F4" s="80"/>
      <c r="G4" s="80"/>
      <c r="H4" s="81"/>
      <c r="I4" s="6"/>
      <c r="J4" s="4"/>
    </row>
    <row r="5" spans="1:10" ht="7" customHeight="1" thickBot="1">
      <c r="A5" s="4"/>
      <c r="B5" s="5"/>
      <c r="C5" s="58"/>
      <c r="D5" s="59"/>
      <c r="E5" s="59"/>
      <c r="F5" s="59"/>
      <c r="G5" s="59"/>
      <c r="H5" s="60"/>
      <c r="I5" s="6"/>
      <c r="J5" s="4"/>
    </row>
    <row r="6" spans="1:10" ht="22" customHeight="1">
      <c r="A6" s="4"/>
      <c r="B6" s="5"/>
      <c r="C6" s="72" t="s">
        <v>2</v>
      </c>
      <c r="D6" s="72" t="s">
        <v>3</v>
      </c>
      <c r="E6" s="74" t="s">
        <v>4</v>
      </c>
      <c r="F6" s="62" t="s">
        <v>5</v>
      </c>
      <c r="G6" s="68" t="s">
        <v>6</v>
      </c>
      <c r="H6" s="70" t="s">
        <v>7</v>
      </c>
      <c r="I6" s="6"/>
      <c r="J6" s="4"/>
    </row>
    <row r="7" spans="1:10" ht="22" customHeight="1" thickBot="1">
      <c r="A7" s="4"/>
      <c r="B7" s="5"/>
      <c r="C7" s="73"/>
      <c r="D7" s="73"/>
      <c r="E7" s="75"/>
      <c r="F7" s="63"/>
      <c r="G7" s="69"/>
      <c r="H7" s="71"/>
      <c r="I7" s="6"/>
      <c r="J7" s="4"/>
    </row>
    <row r="8" spans="1:10" ht="23" customHeight="1">
      <c r="A8" s="4"/>
      <c r="B8" s="5"/>
      <c r="C8" s="64" t="s">
        <v>10</v>
      </c>
      <c r="D8" s="65"/>
      <c r="E8" s="64"/>
      <c r="F8" s="66"/>
      <c r="G8" s="66"/>
      <c r="H8" s="66"/>
      <c r="I8" s="6"/>
      <c r="J8" s="4"/>
    </row>
    <row r="9" spans="1:10" ht="38" customHeight="1">
      <c r="A9" s="4"/>
      <c r="B9" s="5"/>
      <c r="C9" s="23">
        <v>1</v>
      </c>
      <c r="D9" s="22" t="s">
        <v>11</v>
      </c>
      <c r="E9" s="23" t="s">
        <v>12</v>
      </c>
      <c r="F9" s="53">
        <v>14817.116000000002</v>
      </c>
      <c r="G9" s="30">
        <f>7935.59*(1+$H$49)</f>
        <v>10385.174273345465</v>
      </c>
      <c r="H9" s="30">
        <f>F9*G9</f>
        <v>153878331.88837549</v>
      </c>
      <c r="I9" s="6"/>
      <c r="J9" s="4"/>
    </row>
    <row r="10" spans="1:10" ht="52" customHeight="1">
      <c r="A10" s="4"/>
      <c r="B10" s="5"/>
      <c r="C10" s="23">
        <v>2</v>
      </c>
      <c r="D10" s="22" t="s">
        <v>13</v>
      </c>
      <c r="E10" s="23" t="s">
        <v>14</v>
      </c>
      <c r="F10" s="44">
        <v>7299.869999999999</v>
      </c>
      <c r="G10" s="30">
        <f>32096.6684343749*(1+$H$49)</f>
        <v>42004.3746318509</v>
      </c>
      <c r="H10" s="30">
        <f>F10*G10</f>
        <v>306626474.2438094</v>
      </c>
      <c r="I10" s="6"/>
      <c r="J10" s="4"/>
    </row>
    <row r="11" spans="1:10" ht="36" customHeight="1">
      <c r="A11" s="4"/>
      <c r="B11" s="5"/>
      <c r="C11" s="23">
        <v>3</v>
      </c>
      <c r="D11" s="22" t="s">
        <v>15</v>
      </c>
      <c r="E11" s="23" t="s">
        <v>14</v>
      </c>
      <c r="F11" s="45">
        <v>4348.78784</v>
      </c>
      <c r="G11" s="30">
        <f>157340.319789345*(1+$H$49)</f>
        <v>205908.65219048035</v>
      </c>
      <c r="H11" s="30">
        <f>F11*G11</f>
        <v>895453042.79675031</v>
      </c>
      <c r="I11" s="6"/>
      <c r="J11" s="4"/>
    </row>
    <row r="12" spans="1:10" ht="24" customHeight="1">
      <c r="A12" s="4"/>
      <c r="B12" s="5"/>
      <c r="C12" s="82" t="s">
        <v>16</v>
      </c>
      <c r="D12" s="83"/>
      <c r="E12" s="82"/>
      <c r="F12" s="84"/>
      <c r="G12" s="84"/>
      <c r="H12" s="36">
        <f>SUM(H9,H10,H11)</f>
        <v>1355957848.9289351</v>
      </c>
      <c r="I12" s="6"/>
      <c r="J12" s="4"/>
    </row>
    <row r="13" spans="1:10" ht="23" customHeight="1">
      <c r="A13" s="4"/>
      <c r="B13" s="5"/>
      <c r="C13" s="64" t="s">
        <v>17</v>
      </c>
      <c r="D13" s="65"/>
      <c r="E13" s="64"/>
      <c r="F13" s="66"/>
      <c r="G13" s="66"/>
      <c r="H13" s="66"/>
      <c r="I13" s="6"/>
      <c r="J13" s="4"/>
    </row>
    <row r="14" spans="1:10" s="4" customFormat="1" ht="38" customHeight="1">
      <c r="B14" s="5"/>
      <c r="C14" s="23">
        <v>4</v>
      </c>
      <c r="D14" s="22" t="s">
        <v>18</v>
      </c>
      <c r="E14" s="23" t="s">
        <v>14</v>
      </c>
      <c r="F14" s="45">
        <v>2778.2092499999999</v>
      </c>
      <c r="G14" s="30">
        <f>257872.239159144*(1+$H$49)</f>
        <v>337473.0982731632</v>
      </c>
      <c r="H14" s="30">
        <f>F14*G14</f>
        <v>937570883.24866092</v>
      </c>
      <c r="I14" s="6"/>
    </row>
    <row r="15" spans="1:10" ht="38" customHeight="1">
      <c r="B15" s="12"/>
      <c r="C15" s="23">
        <v>5</v>
      </c>
      <c r="D15" s="22" t="s">
        <v>19</v>
      </c>
      <c r="E15" s="23" t="s">
        <v>14</v>
      </c>
      <c r="F15" s="46">
        <v>3015</v>
      </c>
      <c r="G15" s="30">
        <f>1221996.48482544*(1+$H$49)</f>
        <v>1599206.4177115692</v>
      </c>
      <c r="H15" s="30">
        <f>F15*G15</f>
        <v>4821607349.4003811</v>
      </c>
      <c r="I15" s="13"/>
    </row>
    <row r="16" spans="1:10" ht="52" customHeight="1">
      <c r="A16" s="4"/>
      <c r="B16" s="5"/>
      <c r="C16" s="23">
        <v>6</v>
      </c>
      <c r="D16" s="22" t="s">
        <v>20</v>
      </c>
      <c r="E16" s="23" t="s">
        <v>12</v>
      </c>
      <c r="F16" s="43">
        <v>3965.4369999999999</v>
      </c>
      <c r="G16" s="30">
        <f>151739.252961547*(1+$H$49)</f>
        <v>198578.62945451032</v>
      </c>
      <c r="H16" s="30">
        <f>F16*G16</f>
        <v>787451044.64820504</v>
      </c>
      <c r="I16" s="6"/>
      <c r="J16" s="4"/>
    </row>
    <row r="17" spans="1:10" ht="38" customHeight="1">
      <c r="A17" s="4"/>
      <c r="B17" s="5"/>
      <c r="C17" s="23">
        <v>7</v>
      </c>
      <c r="D17" s="22" t="s">
        <v>21</v>
      </c>
      <c r="E17" s="23" t="s">
        <v>22</v>
      </c>
      <c r="F17" s="44">
        <v>4665.22</v>
      </c>
      <c r="G17" s="30">
        <f>67690.2191737012*(1+$H$49)</f>
        <v>88585.060810832932</v>
      </c>
      <c r="H17" s="30">
        <f>F17*G17</f>
        <v>413268797.39591402</v>
      </c>
      <c r="I17" s="6"/>
      <c r="J17" s="4"/>
    </row>
    <row r="18" spans="1:10" ht="38" customHeight="1">
      <c r="A18" s="4"/>
      <c r="B18" s="5"/>
      <c r="C18" s="23">
        <v>8</v>
      </c>
      <c r="D18" s="22" t="s">
        <v>23</v>
      </c>
      <c r="E18" s="23" t="s">
        <v>24</v>
      </c>
      <c r="F18" s="47">
        <v>21359.683728102074</v>
      </c>
      <c r="G18" s="30">
        <f>12024.5319809328*(1+$H$49)</f>
        <v>15736.304443324705</v>
      </c>
      <c r="H18" s="30">
        <f>F18*G18</f>
        <v>336122485.95854306</v>
      </c>
      <c r="I18" s="6"/>
      <c r="J18" s="4"/>
    </row>
    <row r="19" spans="1:10" ht="24" customHeight="1">
      <c r="A19" s="4"/>
      <c r="B19" s="5"/>
      <c r="C19" s="82" t="s">
        <v>16</v>
      </c>
      <c r="D19" s="83"/>
      <c r="E19" s="82"/>
      <c r="F19" s="84"/>
      <c r="G19" s="84"/>
      <c r="H19" s="36">
        <f>SUM(H14,H15,H16,H17,H18)</f>
        <v>7296020560.6517038</v>
      </c>
      <c r="I19" s="6"/>
      <c r="J19" s="4"/>
    </row>
    <row r="20" spans="1:10" ht="23" customHeight="1">
      <c r="A20" s="4"/>
      <c r="B20" s="5"/>
      <c r="C20" s="64" t="s">
        <v>25</v>
      </c>
      <c r="D20" s="65"/>
      <c r="E20" s="64"/>
      <c r="F20" s="66"/>
      <c r="G20" s="66"/>
      <c r="H20" s="66"/>
      <c r="I20" s="6"/>
      <c r="J20" s="4"/>
    </row>
    <row r="21" spans="1:10" s="4" customFormat="1" ht="38" customHeight="1">
      <c r="B21" s="5"/>
      <c r="C21" s="23">
        <v>9</v>
      </c>
      <c r="D21" s="22" t="s">
        <v>26</v>
      </c>
      <c r="E21" s="23" t="s">
        <v>27</v>
      </c>
      <c r="F21" s="46">
        <v>41</v>
      </c>
      <c r="G21" s="30">
        <f>514350.736634079*(1+$H$49)</f>
        <v>673122.23005076195</v>
      </c>
      <c r="H21" s="30">
        <f>F21*G21</f>
        <v>27598011.432081241</v>
      </c>
      <c r="I21" s="6"/>
    </row>
    <row r="22" spans="1:10" ht="24" customHeight="1">
      <c r="A22" s="4"/>
      <c r="B22" s="5"/>
      <c r="C22" s="82" t="s">
        <v>16</v>
      </c>
      <c r="D22" s="83"/>
      <c r="E22" s="82"/>
      <c r="F22" s="84"/>
      <c r="G22" s="84"/>
      <c r="H22" s="36">
        <f>SUM(H21)</f>
        <v>27598011.432081241</v>
      </c>
      <c r="I22" s="6"/>
      <c r="J22" s="4"/>
    </row>
    <row r="23" spans="1:10" s="4" customFormat="1" ht="23" customHeight="1">
      <c r="B23" s="5"/>
      <c r="C23" s="64" t="s">
        <v>28</v>
      </c>
      <c r="D23" s="65"/>
      <c r="E23" s="64"/>
      <c r="F23" s="66"/>
      <c r="G23" s="66"/>
      <c r="H23" s="66"/>
      <c r="I23" s="6"/>
    </row>
    <row r="24" spans="1:10" ht="36" customHeight="1">
      <c r="A24" s="4"/>
      <c r="B24" s="5"/>
      <c r="C24" s="23">
        <v>10</v>
      </c>
      <c r="D24" s="22" t="s">
        <v>29</v>
      </c>
      <c r="E24" s="23" t="s">
        <v>30</v>
      </c>
      <c r="F24" s="45">
        <v>234703.11744</v>
      </c>
      <c r="G24" s="30">
        <f>1923.81*(1+$H$49)</f>
        <v>2517.658059300536</v>
      </c>
      <c r="H24" s="30">
        <f>F24*G24</f>
        <v>590902195.16577625</v>
      </c>
      <c r="I24" s="6"/>
      <c r="J24" s="4"/>
    </row>
    <row r="25" spans="1:10" ht="36" customHeight="1">
      <c r="A25" s="4"/>
      <c r="B25" s="5"/>
      <c r="C25" s="23">
        <v>11</v>
      </c>
      <c r="D25" s="22" t="s">
        <v>31</v>
      </c>
      <c r="E25" s="23" t="s">
        <v>32</v>
      </c>
      <c r="F25" s="48">
        <v>183361.81049999999</v>
      </c>
      <c r="G25" s="30">
        <f>1923.81*(1+$H$49)</f>
        <v>2517.658059300536</v>
      </c>
      <c r="H25" s="30">
        <f>F25*G25</f>
        <v>461642339.97326261</v>
      </c>
      <c r="I25" s="6"/>
      <c r="J25" s="4"/>
    </row>
    <row r="26" spans="1:10" ht="24" customHeight="1">
      <c r="A26" s="4"/>
      <c r="B26" s="5"/>
      <c r="C26" s="82" t="s">
        <v>16</v>
      </c>
      <c r="D26" s="83"/>
      <c r="E26" s="82"/>
      <c r="F26" s="84"/>
      <c r="G26" s="84"/>
      <c r="H26" s="36">
        <f>SUM(H24,H25)</f>
        <v>1052544535.1390388</v>
      </c>
      <c r="I26" s="6"/>
      <c r="J26" s="4"/>
    </row>
    <row r="27" spans="1:10" ht="23" customHeight="1">
      <c r="A27" s="4"/>
      <c r="B27" s="5"/>
      <c r="C27" s="64" t="s">
        <v>33</v>
      </c>
      <c r="D27" s="65"/>
      <c r="E27" s="64"/>
      <c r="F27" s="66"/>
      <c r="G27" s="66"/>
      <c r="H27" s="66"/>
      <c r="I27" s="6"/>
      <c r="J27" s="4"/>
    </row>
    <row r="28" spans="1:10" ht="36" customHeight="1">
      <c r="A28" s="4"/>
      <c r="B28" s="5"/>
      <c r="C28" s="23">
        <v>12</v>
      </c>
      <c r="D28" s="22" t="s">
        <v>34</v>
      </c>
      <c r="E28" s="23" t="s">
        <v>14</v>
      </c>
      <c r="F28" s="43">
        <v>1635.1139999999998</v>
      </c>
      <c r="G28" s="30">
        <f>61832.7945756551*(1+$H$49)</f>
        <v>80919.546936793398</v>
      </c>
      <c r="H28" s="30">
        <f>F28*G28</f>
        <v>132312684.07000798</v>
      </c>
      <c r="I28" s="6"/>
      <c r="J28" s="4"/>
    </row>
    <row r="29" spans="1:10" ht="36" customHeight="1">
      <c r="A29" s="4"/>
      <c r="B29" s="5"/>
      <c r="C29" s="23">
        <v>13</v>
      </c>
      <c r="D29" s="22" t="s">
        <v>35</v>
      </c>
      <c r="E29" s="23" t="s">
        <v>14</v>
      </c>
      <c r="F29" s="43">
        <v>79.088999999999999</v>
      </c>
      <c r="G29" s="30">
        <f>197216.171410202*(1+$H$49)</f>
        <v>258093.51410757349</v>
      </c>
      <c r="H29" s="30">
        <f>F29*G29</f>
        <v>20412357.937253878</v>
      </c>
      <c r="I29" s="6"/>
      <c r="J29" s="4"/>
    </row>
    <row r="30" spans="1:10" ht="36" customHeight="1">
      <c r="A30" s="4"/>
      <c r="B30" s="5"/>
      <c r="C30" s="23">
        <v>14</v>
      </c>
      <c r="D30" s="22" t="s">
        <v>36</v>
      </c>
      <c r="E30" s="23" t="s">
        <v>22</v>
      </c>
      <c r="F30" s="49">
        <v>1472.3000000000002</v>
      </c>
      <c r="G30" s="30">
        <f>44058.894418169*(1+$H$49)</f>
        <v>57659.140255937222</v>
      </c>
      <c r="H30" s="30">
        <f>F30*G30</f>
        <v>84891552.198816389</v>
      </c>
      <c r="I30" s="6"/>
      <c r="J30" s="4"/>
    </row>
    <row r="31" spans="1:10" ht="38" customHeight="1">
      <c r="A31" s="4"/>
      <c r="B31" s="5"/>
      <c r="C31" s="23">
        <v>15</v>
      </c>
      <c r="D31" s="22" t="s">
        <v>37</v>
      </c>
      <c r="E31" s="23" t="s">
        <v>27</v>
      </c>
      <c r="F31" s="46">
        <v>194</v>
      </c>
      <c r="G31" s="30">
        <f>122293.534945312*(1+$H$49)</f>
        <v>160043.50941902603</v>
      </c>
      <c r="H31" s="30">
        <f>F31*G31</f>
        <v>31048440.827291049</v>
      </c>
      <c r="I31" s="6"/>
      <c r="J31" s="4"/>
    </row>
    <row r="32" spans="1:10" ht="36" customHeight="1">
      <c r="A32" s="4"/>
      <c r="B32" s="5"/>
      <c r="C32" s="23">
        <v>16</v>
      </c>
      <c r="D32" s="22" t="s">
        <v>38</v>
      </c>
      <c r="E32" s="23" t="s">
        <v>22</v>
      </c>
      <c r="F32" s="49">
        <v>2636.3</v>
      </c>
      <c r="G32" s="30">
        <f>6660.5520515625*(1+$H$49)</f>
        <v>8716.5533768963924</v>
      </c>
      <c r="H32" s="30">
        <f>F32*G32</f>
        <v>22979449.667511962</v>
      </c>
      <c r="I32" s="6"/>
      <c r="J32" s="4"/>
    </row>
    <row r="33" spans="1:10" ht="24" customHeight="1">
      <c r="A33" s="4"/>
      <c r="B33" s="5"/>
      <c r="C33" s="82" t="s">
        <v>16</v>
      </c>
      <c r="D33" s="83"/>
      <c r="E33" s="82"/>
      <c r="F33" s="84"/>
      <c r="G33" s="84"/>
      <c r="H33" s="36">
        <f>SUM(H28,H29,H30,H31,H32)</f>
        <v>291644484.70088124</v>
      </c>
      <c r="I33" s="6"/>
      <c r="J33" s="4"/>
    </row>
    <row r="34" spans="1:10" ht="8" customHeight="1">
      <c r="A34" s="4"/>
      <c r="B34" s="5"/>
      <c r="C34"/>
      <c r="D34"/>
      <c r="E34"/>
      <c r="F34" s="54"/>
      <c r="G34" s="31"/>
      <c r="H34" s="31"/>
      <c r="I34" s="6"/>
      <c r="J34" s="4"/>
    </row>
    <row r="35" spans="1:10" s="2" customFormat="1" ht="24" customHeight="1">
      <c r="A35" s="7"/>
      <c r="B35" s="8"/>
      <c r="C35" s="85" t="s">
        <v>39</v>
      </c>
      <c r="D35" s="86"/>
      <c r="E35" s="85"/>
      <c r="F35" s="87"/>
      <c r="G35" s="87"/>
      <c r="H35" s="37">
        <f>SUM(H12,H19,H22,H26,H33)</f>
        <v>10023765440.85264</v>
      </c>
      <c r="I35" s="9"/>
      <c r="J35" s="7"/>
    </row>
    <row r="36" spans="1:10" s="2" customFormat="1" ht="8" customHeight="1">
      <c r="A36" s="7"/>
      <c r="B36" s="8"/>
      <c r="C36"/>
      <c r="D36"/>
      <c r="E36"/>
      <c r="F36" s="54"/>
      <c r="G36" s="31"/>
      <c r="H36" s="31"/>
      <c r="I36" s="9"/>
      <c r="J36" s="7"/>
    </row>
    <row r="37" spans="1:10" s="2" customFormat="1" ht="23" customHeight="1">
      <c r="A37" s="7"/>
      <c r="B37" s="8"/>
      <c r="C37" s="64" t="s">
        <v>40</v>
      </c>
      <c r="D37" s="65"/>
      <c r="E37" s="64"/>
      <c r="F37" s="66"/>
      <c r="G37" s="66"/>
      <c r="H37" s="66"/>
      <c r="I37" s="9"/>
      <c r="J37" s="7"/>
    </row>
    <row r="38" spans="1:10" s="2" customFormat="1" ht="32" customHeight="1">
      <c r="A38" s="7"/>
      <c r="B38" s="8"/>
      <c r="C38" s="23">
        <v>17</v>
      </c>
      <c r="D38" s="22" t="s">
        <v>41</v>
      </c>
      <c r="E38" s="23" t="s">
        <v>42</v>
      </c>
      <c r="F38" s="46">
        <v>1</v>
      </c>
      <c r="G38" s="30">
        <v>63725000</v>
      </c>
      <c r="H38" s="30">
        <f>F38*G38</f>
        <v>63725000</v>
      </c>
      <c r="I38" s="9"/>
      <c r="J38" s="7"/>
    </row>
    <row r="39" spans="1:10" s="2" customFormat="1" ht="32" customHeight="1">
      <c r="A39" s="7"/>
      <c r="B39" s="8"/>
      <c r="C39" s="23">
        <v>18</v>
      </c>
      <c r="D39" s="22" t="s">
        <v>43</v>
      </c>
      <c r="E39" s="23" t="s">
        <v>42</v>
      </c>
      <c r="F39" s="46">
        <v>1</v>
      </c>
      <c r="G39" s="30">
        <v>42403333</v>
      </c>
      <c r="H39" s="30">
        <f>F39*G39</f>
        <v>42403333</v>
      </c>
      <c r="I39" s="9"/>
      <c r="J39" s="7"/>
    </row>
    <row r="40" spans="1:10" s="2" customFormat="1" ht="32" customHeight="1">
      <c r="A40" s="7"/>
      <c r="B40" s="8"/>
      <c r="C40" s="23">
        <v>19</v>
      </c>
      <c r="D40" s="22" t="s">
        <v>44</v>
      </c>
      <c r="E40" s="23" t="s">
        <v>42</v>
      </c>
      <c r="F40" s="49">
        <v>1</v>
      </c>
      <c r="G40" s="30">
        <v>38368044</v>
      </c>
      <c r="H40" s="30">
        <f>F40*G40</f>
        <v>38368044</v>
      </c>
      <c r="I40" s="9"/>
      <c r="J40" s="7"/>
    </row>
    <row r="41" spans="1:10" s="2" customFormat="1" ht="24" customHeight="1">
      <c r="A41" s="7"/>
      <c r="B41" s="8"/>
      <c r="C41" s="82" t="s">
        <v>45</v>
      </c>
      <c r="D41" s="83"/>
      <c r="E41" s="82"/>
      <c r="F41" s="84"/>
      <c r="G41" s="84"/>
      <c r="H41" s="36">
        <f>SUM(H38,H39,H40)</f>
        <v>144496377</v>
      </c>
      <c r="I41" s="9"/>
      <c r="J41" s="7"/>
    </row>
    <row r="42" spans="1:10" s="2" customFormat="1" ht="27" customHeight="1">
      <c r="A42" s="7"/>
      <c r="B42" s="8"/>
      <c r="C42" s="88" t="s">
        <v>46</v>
      </c>
      <c r="D42" s="89"/>
      <c r="E42" s="88"/>
      <c r="F42" s="90"/>
      <c r="G42" s="90"/>
      <c r="H42" s="38">
        <f>SUM(H35,H41)</f>
        <v>10168261817.85264</v>
      </c>
      <c r="I42" s="9"/>
      <c r="J42" s="7"/>
    </row>
    <row r="43" spans="1:10" s="2" customFormat="1" ht="8" customHeight="1">
      <c r="A43" s="7"/>
      <c r="B43" s="8"/>
      <c r="C43" s="21"/>
      <c r="D43" s="21"/>
      <c r="E43" s="21"/>
      <c r="F43" s="55"/>
      <c r="G43" s="29"/>
      <c r="H43" s="29"/>
      <c r="I43" s="9"/>
      <c r="J43" s="7"/>
    </row>
    <row r="44" spans="1:10" s="2" customFormat="1" ht="23" customHeight="1">
      <c r="A44" s="7"/>
      <c r="B44" s="8"/>
      <c r="C44" s="91"/>
      <c r="D44" s="91"/>
      <c r="E44" s="91"/>
      <c r="F44" s="91"/>
      <c r="G44" s="91"/>
      <c r="H44" s="91"/>
      <c r="I44" s="10"/>
      <c r="J44" s="7"/>
    </row>
    <row r="45" spans="1:10" s="2" customFormat="1" ht="28" customHeight="1">
      <c r="A45" s="7"/>
      <c r="B45" s="8"/>
      <c r="C45" s="94" t="s">
        <v>57</v>
      </c>
      <c r="D45" s="94"/>
      <c r="E45" s="94"/>
      <c r="F45" s="92" t="s">
        <v>3</v>
      </c>
      <c r="G45" s="93"/>
      <c r="H45" s="39" t="s">
        <v>47</v>
      </c>
      <c r="I45" s="11"/>
      <c r="J45" s="7"/>
    </row>
    <row r="46" spans="1:10" s="2" customFormat="1" ht="47" customHeight="1">
      <c r="A46" s="7"/>
      <c r="B46" s="8"/>
      <c r="C46" s="94" t="s">
        <v>58</v>
      </c>
      <c r="D46" s="94"/>
      <c r="E46" s="94"/>
      <c r="F46" s="57" t="s">
        <v>49</v>
      </c>
      <c r="G46" s="24" t="s">
        <v>53</v>
      </c>
      <c r="H46" s="41">
        <v>0.24868332075440708</v>
      </c>
      <c r="I46" s="11"/>
      <c r="J46" s="7"/>
    </row>
    <row r="47" spans="1:10" s="2" customFormat="1" ht="29" customHeight="1">
      <c r="A47" s="7"/>
      <c r="B47" s="8"/>
      <c r="C47" s="94" t="s">
        <v>59</v>
      </c>
      <c r="D47" s="94"/>
      <c r="E47" s="94"/>
      <c r="F47" s="57" t="s">
        <v>50</v>
      </c>
      <c r="G47" s="24" t="s">
        <v>54</v>
      </c>
      <c r="H47" s="40">
        <v>0.01</v>
      </c>
      <c r="I47" s="11"/>
      <c r="J47" s="7"/>
    </row>
    <row r="48" spans="1:10" s="3" customFormat="1" ht="26" customHeight="1">
      <c r="A48" s="7"/>
      <c r="B48" s="8"/>
      <c r="C48" s="91"/>
      <c r="D48" s="91"/>
      <c r="F48" s="24" t="s">
        <v>51</v>
      </c>
      <c r="G48" s="24" t="s">
        <v>55</v>
      </c>
      <c r="H48" s="40">
        <v>0.05</v>
      </c>
      <c r="I48" s="9"/>
      <c r="J48" s="7"/>
    </row>
    <row r="49" spans="1:10" ht="26" customHeight="1">
      <c r="A49" s="4"/>
      <c r="B49" s="5"/>
      <c r="C49" s="91"/>
      <c r="D49" s="91"/>
      <c r="F49" s="24" t="s">
        <v>52</v>
      </c>
      <c r="G49" s="24" t="s">
        <v>56</v>
      </c>
      <c r="H49" s="41">
        <f>SUM(H46:H48)</f>
        <v>0.30868332075440708</v>
      </c>
      <c r="I49" s="6"/>
      <c r="J49" s="4"/>
    </row>
    <row r="50" spans="1:10" ht="16">
      <c r="A50" s="4"/>
      <c r="B50" s="5"/>
      <c r="C50" s="21"/>
      <c r="D50" s="21"/>
      <c r="E50" s="21"/>
      <c r="F50" s="55"/>
      <c r="G50" s="29"/>
      <c r="H50" s="29"/>
      <c r="I50" s="6"/>
      <c r="J50" s="4"/>
    </row>
    <row r="51" spans="1:10" ht="17" thickBot="1">
      <c r="A51" s="4"/>
      <c r="B51" s="19"/>
      <c r="C51" s="21"/>
      <c r="D51" s="21"/>
      <c r="E51" s="21"/>
      <c r="F51" s="55"/>
      <c r="G51" s="29"/>
      <c r="H51" s="29"/>
      <c r="I51" s="20"/>
      <c r="J51" s="4"/>
    </row>
    <row r="52" spans="1:10" ht="17" thickTop="1">
      <c r="A52" s="4"/>
      <c r="B52" s="4"/>
      <c r="C52" s="21"/>
      <c r="D52" s="21"/>
      <c r="E52" s="21"/>
      <c r="F52" s="55"/>
      <c r="G52" s="29"/>
      <c r="H52" s="29"/>
      <c r="I52" s="4"/>
      <c r="J52" s="4"/>
    </row>
    <row r="53" spans="1:10">
      <c r="C53" s="21"/>
      <c r="D53" s="21"/>
      <c r="E53" s="21"/>
      <c r="F53" s="55"/>
      <c r="G53" s="29"/>
      <c r="H53" s="29"/>
    </row>
    <row r="54" spans="1:10">
      <c r="C54" s="21"/>
      <c r="D54" s="21"/>
      <c r="E54" s="21"/>
      <c r="F54" s="55"/>
      <c r="G54" s="29"/>
      <c r="H54" s="29"/>
    </row>
    <row r="55" spans="1:10">
      <c r="C55" s="21"/>
      <c r="D55" s="21"/>
      <c r="E55" s="21"/>
      <c r="F55" s="55"/>
      <c r="G55" s="29"/>
      <c r="H55" s="29"/>
    </row>
    <row r="56" spans="1:10">
      <c r="C56" s="21"/>
      <c r="D56" s="21"/>
      <c r="E56" s="21"/>
      <c r="F56" s="55"/>
      <c r="G56" s="29"/>
      <c r="H56" s="29"/>
    </row>
  </sheetData>
  <mergeCells count="30">
    <mergeCell ref="C46:E46"/>
    <mergeCell ref="C47:E47"/>
    <mergeCell ref="C48:D49"/>
    <mergeCell ref="C37:H37"/>
    <mergeCell ref="C41:G41"/>
    <mergeCell ref="C42:G42"/>
    <mergeCell ref="C44:H44"/>
    <mergeCell ref="F45:G45"/>
    <mergeCell ref="C45:E45"/>
    <mergeCell ref="C23:H23"/>
    <mergeCell ref="C26:G26"/>
    <mergeCell ref="C27:H27"/>
    <mergeCell ref="C33:G33"/>
    <mergeCell ref="C35:G35"/>
    <mergeCell ref="C12:G12"/>
    <mergeCell ref="C13:H13"/>
    <mergeCell ref="C19:G19"/>
    <mergeCell ref="C20:H20"/>
    <mergeCell ref="C22:G22"/>
    <mergeCell ref="C5:H5"/>
    <mergeCell ref="C2:H2"/>
    <mergeCell ref="F6:F7"/>
    <mergeCell ref="C8:H8"/>
    <mergeCell ref="C1:H1"/>
    <mergeCell ref="G6:G7"/>
    <mergeCell ref="H6:H7"/>
    <mergeCell ref="C6:C7"/>
    <mergeCell ref="D6:D7"/>
    <mergeCell ref="E6:E7"/>
    <mergeCell ref="C3:H4"/>
  </mergeCells>
  <printOptions horizontalCentered="1"/>
  <pageMargins left="0.3" right="0.3" top="0.3" bottom="0.3" header="0.1" footer="0.1"/>
  <pageSetup paperSize="8" scale="54" fitToHeight="2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808080"/>
    <pageSetUpPr autoPageBreaks="0"/>
  </sheetPr>
  <dimension ref="A1:H57"/>
  <sheetViews>
    <sheetView showGridLines="0" view="pageBreakPreview" zoomScale="60" zoomScaleNormal="100" workbookViewId="0">
      <pane ySplit="6" topLeftCell="A33" activePane="bottomLeft" state="frozen"/>
      <selection pane="bottomLeft" activeCell="J9" sqref="J9"/>
    </sheetView>
  </sheetViews>
  <sheetFormatPr baseColWidth="10" defaultColWidth="11.5" defaultRowHeight="14"/>
  <cols>
    <col min="1" max="2" width="2" customWidth="1"/>
    <col min="3" max="3" width="5.5" style="1" customWidth="1"/>
    <col min="4" max="4" width="63" style="1" customWidth="1"/>
    <col min="5" max="5" width="7" style="1" customWidth="1"/>
    <col min="6" max="6" width="29" style="51" customWidth="1"/>
    <col min="7" max="8" width="35" style="28" customWidth="1"/>
    <col min="9" max="16384" width="11.5" style="1"/>
  </cols>
  <sheetData>
    <row r="1" spans="1:8" ht="21" customHeight="1">
      <c r="A1" s="4"/>
      <c r="B1" s="5"/>
      <c r="C1" s="67" t="s">
        <v>0</v>
      </c>
      <c r="D1" s="67"/>
      <c r="E1" s="67"/>
      <c r="F1" s="67"/>
      <c r="G1" s="67"/>
      <c r="H1" s="67"/>
    </row>
    <row r="2" spans="1:8" ht="21" customHeight="1" thickBot="1">
      <c r="A2" s="4"/>
      <c r="B2" s="5"/>
      <c r="C2" s="61" t="s">
        <v>8</v>
      </c>
      <c r="D2" s="61"/>
      <c r="E2" s="61"/>
      <c r="F2" s="61"/>
      <c r="G2" s="61"/>
      <c r="H2" s="61"/>
    </row>
    <row r="3" spans="1:8" s="15" customFormat="1" ht="25" customHeight="1">
      <c r="A3" s="14"/>
      <c r="B3" s="17"/>
      <c r="C3" s="95" t="s">
        <v>9</v>
      </c>
      <c r="D3" s="96"/>
      <c r="E3" s="96"/>
      <c r="F3" s="96"/>
      <c r="G3" s="96"/>
      <c r="H3" s="97"/>
    </row>
    <row r="4" spans="1:8" ht="25" customHeight="1" thickBot="1">
      <c r="A4" s="4"/>
      <c r="B4" s="18"/>
      <c r="C4" s="98"/>
      <c r="D4" s="99"/>
      <c r="E4" s="99"/>
      <c r="F4" s="99"/>
      <c r="G4" s="99"/>
      <c r="H4" s="100"/>
    </row>
    <row r="5" spans="1:8" ht="22" customHeight="1">
      <c r="A5" s="4"/>
      <c r="B5" s="5"/>
      <c r="C5" s="72" t="s">
        <v>2</v>
      </c>
      <c r="D5" s="72" t="s">
        <v>3</v>
      </c>
      <c r="E5" s="74" t="s">
        <v>4</v>
      </c>
      <c r="F5" s="101" t="s">
        <v>5</v>
      </c>
      <c r="G5" s="103" t="s">
        <v>6</v>
      </c>
      <c r="H5" s="105" t="s">
        <v>7</v>
      </c>
    </row>
    <row r="6" spans="1:8" ht="22" customHeight="1" thickBot="1">
      <c r="A6" s="4"/>
      <c r="B6" s="5"/>
      <c r="C6" s="73"/>
      <c r="D6" s="73"/>
      <c r="E6" s="75"/>
      <c r="F6" s="102"/>
      <c r="G6" s="104"/>
      <c r="H6" s="106"/>
    </row>
    <row r="7" spans="1:8" ht="23" customHeight="1">
      <c r="A7" s="4"/>
      <c r="B7" s="5"/>
      <c r="C7" s="64" t="s">
        <v>10</v>
      </c>
      <c r="D7" s="65"/>
      <c r="E7" s="64"/>
      <c r="F7" s="66"/>
      <c r="G7" s="66"/>
      <c r="H7" s="66"/>
    </row>
    <row r="8" spans="1:8" ht="38" customHeight="1">
      <c r="A8" s="4"/>
      <c r="B8" s="5"/>
      <c r="C8" s="23">
        <v>1</v>
      </c>
      <c r="D8" s="22" t="s">
        <v>11</v>
      </c>
      <c r="E8" s="23" t="s">
        <v>12</v>
      </c>
      <c r="F8" s="43">
        <v>14817.116000000002</v>
      </c>
      <c r="G8" s="52"/>
      <c r="H8" s="26" t="str">
        <f>IF(G8="","",F8*G8)</f>
        <v/>
      </c>
    </row>
    <row r="9" spans="1:8" ht="52" customHeight="1">
      <c r="A9" s="4"/>
      <c r="B9" s="5"/>
      <c r="C9" s="23">
        <v>2</v>
      </c>
      <c r="D9" s="22" t="s">
        <v>13</v>
      </c>
      <c r="E9" s="23" t="s">
        <v>14</v>
      </c>
      <c r="F9" s="44">
        <v>7299.869999999999</v>
      </c>
      <c r="G9" s="52"/>
      <c r="H9" s="26" t="str">
        <f>IF(G9="","",F9*G9)</f>
        <v/>
      </c>
    </row>
    <row r="10" spans="1:8" ht="36" customHeight="1">
      <c r="A10" s="4"/>
      <c r="B10" s="5"/>
      <c r="C10" s="23">
        <v>3</v>
      </c>
      <c r="D10" s="22" t="s">
        <v>15</v>
      </c>
      <c r="E10" s="23" t="s">
        <v>14</v>
      </c>
      <c r="F10" s="45">
        <v>4348.78784</v>
      </c>
      <c r="G10" s="52"/>
      <c r="H10" s="26" t="str">
        <f>IF(G10="","",F10*G10)</f>
        <v/>
      </c>
    </row>
    <row r="11" spans="1:8" ht="24" customHeight="1">
      <c r="A11" s="4"/>
      <c r="B11" s="5"/>
      <c r="C11" s="82" t="s">
        <v>16</v>
      </c>
      <c r="D11" s="83"/>
      <c r="E11" s="82"/>
      <c r="F11" s="84"/>
      <c r="G11" s="84"/>
      <c r="H11" s="33" t="str">
        <f>IF(COUNT(H8,H9,H10)=3,SUM(H8,H9,H10),"")</f>
        <v/>
      </c>
    </row>
    <row r="12" spans="1:8" ht="23" customHeight="1">
      <c r="A12" s="4"/>
      <c r="B12" s="5"/>
      <c r="C12" s="64" t="s">
        <v>17</v>
      </c>
      <c r="D12" s="65"/>
      <c r="E12" s="64"/>
      <c r="F12" s="66"/>
      <c r="G12" s="66"/>
      <c r="H12" s="66"/>
    </row>
    <row r="13" spans="1:8" s="4" customFormat="1" ht="38" customHeight="1">
      <c r="B13" s="5"/>
      <c r="C13" s="23">
        <v>4</v>
      </c>
      <c r="D13" s="22" t="s">
        <v>18</v>
      </c>
      <c r="E13" s="23" t="s">
        <v>14</v>
      </c>
      <c r="F13" s="45">
        <v>2778.2092499999999</v>
      </c>
      <c r="G13" s="52"/>
      <c r="H13" s="26" t="str">
        <f>IF(G13="","",F13*G13)</f>
        <v/>
      </c>
    </row>
    <row r="14" spans="1:8" ht="38" customHeight="1">
      <c r="B14" s="12"/>
      <c r="C14" s="23">
        <v>5</v>
      </c>
      <c r="D14" s="22" t="s">
        <v>19</v>
      </c>
      <c r="E14" s="23" t="s">
        <v>14</v>
      </c>
      <c r="F14" s="46">
        <v>3015</v>
      </c>
      <c r="G14" s="52"/>
      <c r="H14" s="26" t="str">
        <f>IF(G14="","",F14*G14)</f>
        <v/>
      </c>
    </row>
    <row r="15" spans="1:8" ht="52" customHeight="1">
      <c r="A15" s="4"/>
      <c r="B15" s="5"/>
      <c r="C15" s="23">
        <v>6</v>
      </c>
      <c r="D15" s="22" t="s">
        <v>20</v>
      </c>
      <c r="E15" s="23" t="s">
        <v>12</v>
      </c>
      <c r="F15" s="43">
        <v>3965.4369999999999</v>
      </c>
      <c r="G15" s="52"/>
      <c r="H15" s="26" t="str">
        <f>IF(G15="","",F15*G15)</f>
        <v/>
      </c>
    </row>
    <row r="16" spans="1:8" ht="38" customHeight="1">
      <c r="A16" s="4"/>
      <c r="B16" s="5"/>
      <c r="C16" s="23">
        <v>7</v>
      </c>
      <c r="D16" s="22" t="s">
        <v>21</v>
      </c>
      <c r="E16" s="23" t="s">
        <v>22</v>
      </c>
      <c r="F16" s="44">
        <v>4665.22</v>
      </c>
      <c r="G16" s="52"/>
      <c r="H16" s="26" t="str">
        <f>IF(G16="","",F16*G16)</f>
        <v/>
      </c>
    </row>
    <row r="17" spans="1:8" ht="38" customHeight="1">
      <c r="A17" s="4"/>
      <c r="B17" s="5"/>
      <c r="C17" s="23">
        <v>8</v>
      </c>
      <c r="D17" s="22" t="s">
        <v>23</v>
      </c>
      <c r="E17" s="23" t="s">
        <v>24</v>
      </c>
      <c r="F17" s="47">
        <v>21359.683728102074</v>
      </c>
      <c r="G17" s="52"/>
      <c r="H17" s="26" t="str">
        <f>IF(G17="","",F17*G17)</f>
        <v/>
      </c>
    </row>
    <row r="18" spans="1:8" ht="24" customHeight="1">
      <c r="A18" s="4"/>
      <c r="B18" s="5"/>
      <c r="C18" s="82" t="s">
        <v>16</v>
      </c>
      <c r="D18" s="83"/>
      <c r="E18" s="82"/>
      <c r="F18" s="84"/>
      <c r="G18" s="84"/>
      <c r="H18" s="33" t="str">
        <f>IF(COUNT(H13,H14,H15,H16,H17)=5,SUM(H13,H14,H15,H16,H17),"")</f>
        <v/>
      </c>
    </row>
    <row r="19" spans="1:8" ht="23" customHeight="1">
      <c r="A19" s="4"/>
      <c r="B19" s="5"/>
      <c r="C19" s="64" t="s">
        <v>25</v>
      </c>
      <c r="D19" s="65"/>
      <c r="E19" s="64"/>
      <c r="F19" s="66"/>
      <c r="G19" s="66"/>
      <c r="H19" s="66"/>
    </row>
    <row r="20" spans="1:8" s="4" customFormat="1" ht="38" customHeight="1">
      <c r="B20" s="5"/>
      <c r="C20" s="23">
        <v>9</v>
      </c>
      <c r="D20" s="22" t="s">
        <v>26</v>
      </c>
      <c r="E20" s="23" t="s">
        <v>27</v>
      </c>
      <c r="F20" s="46">
        <v>41</v>
      </c>
      <c r="G20" s="52"/>
      <c r="H20" s="26" t="str">
        <f>IF(G20="","",F20*G20)</f>
        <v/>
      </c>
    </row>
    <row r="21" spans="1:8" ht="24" customHeight="1">
      <c r="A21" s="4"/>
      <c r="B21" s="5"/>
      <c r="C21" s="82" t="s">
        <v>16</v>
      </c>
      <c r="D21" s="83"/>
      <c r="E21" s="82"/>
      <c r="F21" s="84"/>
      <c r="G21" s="84"/>
      <c r="H21" s="33" t="str">
        <f>IF(COUNT(H20)=1,SUM(H20),"")</f>
        <v/>
      </c>
    </row>
    <row r="22" spans="1:8" s="4" customFormat="1" ht="23" customHeight="1">
      <c r="B22" s="5"/>
      <c r="C22" s="64" t="s">
        <v>28</v>
      </c>
      <c r="D22" s="65"/>
      <c r="E22" s="64"/>
      <c r="F22" s="66"/>
      <c r="G22" s="66"/>
      <c r="H22" s="66"/>
    </row>
    <row r="23" spans="1:8" ht="36" customHeight="1">
      <c r="A23" s="4"/>
      <c r="B23" s="5"/>
      <c r="C23" s="23">
        <v>10</v>
      </c>
      <c r="D23" s="22" t="s">
        <v>29</v>
      </c>
      <c r="E23" s="23" t="s">
        <v>30</v>
      </c>
      <c r="F23" s="45">
        <v>234703.11744</v>
      </c>
      <c r="G23" s="52"/>
      <c r="H23" s="26" t="str">
        <f>IF(G23="","",F23*G23)</f>
        <v/>
      </c>
    </row>
    <row r="24" spans="1:8" ht="36" customHeight="1">
      <c r="A24" s="4"/>
      <c r="B24" s="5"/>
      <c r="C24" s="23">
        <v>11</v>
      </c>
      <c r="D24" s="22" t="s">
        <v>31</v>
      </c>
      <c r="E24" s="23" t="s">
        <v>32</v>
      </c>
      <c r="F24" s="48">
        <v>183361.81049999999</v>
      </c>
      <c r="G24" s="52"/>
      <c r="H24" s="26" t="str">
        <f>IF(G24="","",F24*G24)</f>
        <v/>
      </c>
    </row>
    <row r="25" spans="1:8" ht="24" customHeight="1">
      <c r="A25" s="4"/>
      <c r="B25" s="5"/>
      <c r="C25" s="82" t="s">
        <v>16</v>
      </c>
      <c r="D25" s="83"/>
      <c r="E25" s="82"/>
      <c r="F25" s="84"/>
      <c r="G25" s="84"/>
      <c r="H25" s="33" t="str">
        <f>IF(COUNT(H23,H24)=2,SUM(H23,H24),"")</f>
        <v/>
      </c>
    </row>
    <row r="26" spans="1:8" ht="23" customHeight="1">
      <c r="A26" s="4"/>
      <c r="B26" s="5"/>
      <c r="C26" s="64" t="s">
        <v>33</v>
      </c>
      <c r="D26" s="65"/>
      <c r="E26" s="64"/>
      <c r="F26" s="66"/>
      <c r="G26" s="66"/>
      <c r="H26" s="66"/>
    </row>
    <row r="27" spans="1:8" ht="36" customHeight="1">
      <c r="A27" s="4"/>
      <c r="B27" s="5"/>
      <c r="C27" s="23">
        <v>12</v>
      </c>
      <c r="D27" s="22" t="s">
        <v>34</v>
      </c>
      <c r="E27" s="23" t="s">
        <v>14</v>
      </c>
      <c r="F27" s="43">
        <v>1635.1139999999998</v>
      </c>
      <c r="G27" s="52"/>
      <c r="H27" s="26" t="str">
        <f>IF(G27="","",F27*G27)</f>
        <v/>
      </c>
    </row>
    <row r="28" spans="1:8" ht="36" customHeight="1">
      <c r="A28" s="4"/>
      <c r="B28" s="5"/>
      <c r="C28" s="23">
        <v>13</v>
      </c>
      <c r="D28" s="22" t="s">
        <v>35</v>
      </c>
      <c r="E28" s="23" t="s">
        <v>14</v>
      </c>
      <c r="F28" s="43">
        <v>79.088999999999999</v>
      </c>
      <c r="G28" s="52"/>
      <c r="H28" s="26" t="str">
        <f>IF(G28="","",F28*G28)</f>
        <v/>
      </c>
    </row>
    <row r="29" spans="1:8" ht="36" customHeight="1">
      <c r="A29" s="4"/>
      <c r="B29" s="5"/>
      <c r="C29" s="23">
        <v>14</v>
      </c>
      <c r="D29" s="22" t="s">
        <v>36</v>
      </c>
      <c r="E29" s="23" t="s">
        <v>22</v>
      </c>
      <c r="F29" s="49">
        <v>1472.3000000000002</v>
      </c>
      <c r="G29" s="52"/>
      <c r="H29" s="26" t="str">
        <f>IF(G29="","",F29*G29)</f>
        <v/>
      </c>
    </row>
    <row r="30" spans="1:8" ht="38" customHeight="1">
      <c r="A30" s="4"/>
      <c r="B30" s="5"/>
      <c r="C30" s="23">
        <v>15</v>
      </c>
      <c r="D30" s="22" t="s">
        <v>37</v>
      </c>
      <c r="E30" s="23" t="s">
        <v>27</v>
      </c>
      <c r="F30" s="46">
        <v>194</v>
      </c>
      <c r="G30" s="52"/>
      <c r="H30" s="26" t="str">
        <f>IF(G30="","",F30*G30)</f>
        <v/>
      </c>
    </row>
    <row r="31" spans="1:8" ht="36" customHeight="1">
      <c r="A31" s="4"/>
      <c r="B31" s="5"/>
      <c r="C31" s="23">
        <v>16</v>
      </c>
      <c r="D31" s="22" t="s">
        <v>38</v>
      </c>
      <c r="E31" s="23" t="s">
        <v>22</v>
      </c>
      <c r="F31" s="49">
        <v>2636.3</v>
      </c>
      <c r="G31" s="52"/>
      <c r="H31" s="26" t="str">
        <f>IF(G31="","",F31*G31)</f>
        <v/>
      </c>
    </row>
    <row r="32" spans="1:8" ht="24" customHeight="1">
      <c r="A32" s="4"/>
      <c r="B32" s="5"/>
      <c r="C32" s="82" t="s">
        <v>16</v>
      </c>
      <c r="D32" s="83"/>
      <c r="E32" s="82"/>
      <c r="F32" s="84"/>
      <c r="G32" s="84"/>
      <c r="H32" s="33" t="str">
        <f>IF(COUNT(H27,H28,H29,H30,H31)=5,SUM(H27,H28,H29,H30,H31),"")</f>
        <v/>
      </c>
    </row>
    <row r="33" spans="1:8" ht="8" customHeight="1">
      <c r="A33" s="4"/>
      <c r="B33" s="5"/>
      <c r="C33"/>
      <c r="D33"/>
      <c r="E33"/>
      <c r="F33" s="50"/>
      <c r="G33" s="27"/>
      <c r="H33" s="27"/>
    </row>
    <row r="34" spans="1:8" s="2" customFormat="1" ht="24" customHeight="1">
      <c r="A34" s="7"/>
      <c r="B34" s="8"/>
      <c r="C34" s="85" t="s">
        <v>39</v>
      </c>
      <c r="D34" s="86"/>
      <c r="E34" s="85"/>
      <c r="F34" s="87"/>
      <c r="G34" s="87"/>
      <c r="H34" s="34" t="str">
        <f>IF(COUNT(H11,H18,H21,H25,H32)=5,SUM(H11,H18,H21,H25,H32),"")</f>
        <v/>
      </c>
    </row>
    <row r="35" spans="1:8" s="2" customFormat="1" ht="8" customHeight="1">
      <c r="A35" s="7"/>
      <c r="B35" s="8"/>
      <c r="C35"/>
      <c r="D35"/>
      <c r="E35"/>
      <c r="F35" s="50"/>
      <c r="G35" s="27"/>
      <c r="H35" s="27"/>
    </row>
    <row r="36" spans="1:8" s="2" customFormat="1" ht="23" customHeight="1">
      <c r="A36" s="7"/>
      <c r="B36" s="8"/>
      <c r="C36" s="64" t="s">
        <v>40</v>
      </c>
      <c r="D36" s="65"/>
      <c r="E36" s="64"/>
      <c r="F36" s="66"/>
      <c r="G36" s="66"/>
      <c r="H36" s="66"/>
    </row>
    <row r="37" spans="1:8" s="2" customFormat="1" ht="32" customHeight="1">
      <c r="A37" s="7"/>
      <c r="B37" s="8"/>
      <c r="C37" s="23">
        <v>17</v>
      </c>
      <c r="D37" s="22" t="s">
        <v>41</v>
      </c>
      <c r="E37" s="23" t="s">
        <v>42</v>
      </c>
      <c r="F37" s="46">
        <v>1</v>
      </c>
      <c r="G37" s="52"/>
      <c r="H37" s="26" t="str">
        <f>IF(G37="","",F37*G37)</f>
        <v/>
      </c>
    </row>
    <row r="38" spans="1:8" s="2" customFormat="1" ht="32" customHeight="1">
      <c r="A38" s="7"/>
      <c r="B38" s="8"/>
      <c r="C38" s="23">
        <v>18</v>
      </c>
      <c r="D38" s="22" t="s">
        <v>43</v>
      </c>
      <c r="E38" s="23" t="s">
        <v>42</v>
      </c>
      <c r="F38" s="46">
        <v>1</v>
      </c>
      <c r="G38" s="52"/>
      <c r="H38" s="26" t="str">
        <f>IF(G38="","",F38*G38)</f>
        <v/>
      </c>
    </row>
    <row r="39" spans="1:8" s="2" customFormat="1" ht="32" customHeight="1">
      <c r="A39" s="7"/>
      <c r="B39" s="8"/>
      <c r="C39" s="23">
        <v>19</v>
      </c>
      <c r="D39" s="22" t="s">
        <v>44</v>
      </c>
      <c r="E39" s="23" t="s">
        <v>42</v>
      </c>
      <c r="F39" s="46">
        <v>1</v>
      </c>
      <c r="G39" s="52"/>
      <c r="H39" s="26" t="str">
        <f>IF(G39="","",F39*G39)</f>
        <v/>
      </c>
    </row>
    <row r="40" spans="1:8" s="2" customFormat="1" ht="24" customHeight="1">
      <c r="A40" s="7"/>
      <c r="B40" s="8"/>
      <c r="C40" s="82" t="s">
        <v>45</v>
      </c>
      <c r="D40" s="83"/>
      <c r="E40" s="82"/>
      <c r="F40" s="84"/>
      <c r="G40" s="84"/>
      <c r="H40" s="33" t="str">
        <f>IF(COUNT(H37,H38,H39)=3,SUM(H37,H38,H39),"")</f>
        <v/>
      </c>
    </row>
    <row r="41" spans="1:8" s="2" customFormat="1" ht="7" customHeight="1">
      <c r="A41" s="7"/>
      <c r="B41" s="8"/>
      <c r="C41"/>
      <c r="D41"/>
      <c r="E41"/>
      <c r="F41" s="50"/>
      <c r="G41" s="27"/>
      <c r="H41" s="27"/>
    </row>
    <row r="42" spans="1:8" s="2" customFormat="1" ht="7" customHeight="1">
      <c r="A42" s="7"/>
      <c r="B42" s="8"/>
      <c r="C42"/>
      <c r="D42"/>
      <c r="E42"/>
      <c r="F42" s="50"/>
      <c r="G42" s="27"/>
      <c r="H42" s="27"/>
    </row>
    <row r="43" spans="1:8" s="2" customFormat="1" ht="27" customHeight="1">
      <c r="A43" s="7"/>
      <c r="B43" s="8"/>
      <c r="C43" s="88" t="s">
        <v>48</v>
      </c>
      <c r="D43" s="89"/>
      <c r="E43" s="88"/>
      <c r="F43" s="90"/>
      <c r="G43" s="90"/>
      <c r="H43" s="35" t="str">
        <f>IF(COUNT(H34,H40)=2,SUM(H34,H40),"")</f>
        <v/>
      </c>
    </row>
    <row r="44" spans="1:8" s="2" customFormat="1" ht="8" customHeight="1">
      <c r="A44" s="7"/>
      <c r="B44" s="8"/>
      <c r="C44" s="21"/>
      <c r="D44" s="21"/>
      <c r="E44" s="21"/>
      <c r="F44" s="42"/>
      <c r="G44" s="25"/>
      <c r="H44" s="25"/>
    </row>
    <row r="45" spans="1:8" s="2" customFormat="1" ht="23" customHeight="1">
      <c r="A45" s="7"/>
      <c r="B45" s="8"/>
      <c r="C45" s="91"/>
      <c r="D45" s="91"/>
      <c r="E45" s="91"/>
      <c r="F45" s="91"/>
      <c r="G45" s="91"/>
      <c r="H45" s="91"/>
    </row>
    <row r="46" spans="1:8" s="2" customFormat="1" ht="28" customHeight="1">
      <c r="A46" s="7"/>
      <c r="B46" s="8"/>
      <c r="C46" s="94" t="s">
        <v>57</v>
      </c>
      <c r="D46" s="94"/>
      <c r="E46" s="94"/>
      <c r="F46" s="92" t="s">
        <v>3</v>
      </c>
      <c r="G46" s="93"/>
      <c r="H46" s="39" t="s">
        <v>47</v>
      </c>
    </row>
    <row r="47" spans="1:8" s="2" customFormat="1" ht="47" customHeight="1">
      <c r="A47" s="7"/>
      <c r="B47" s="8"/>
      <c r="C47" s="94" t="s">
        <v>58</v>
      </c>
      <c r="D47" s="94"/>
      <c r="E47" s="94"/>
      <c r="F47" s="57" t="s">
        <v>49</v>
      </c>
      <c r="G47" s="24" t="s">
        <v>53</v>
      </c>
      <c r="H47" s="41"/>
    </row>
    <row r="48" spans="1:8" s="2" customFormat="1" ht="29" customHeight="1">
      <c r="A48" s="7"/>
      <c r="B48" s="8"/>
      <c r="C48" s="94" t="s">
        <v>59</v>
      </c>
      <c r="D48" s="94"/>
      <c r="E48" s="94"/>
      <c r="F48" s="57" t="s">
        <v>50</v>
      </c>
      <c r="G48" s="24" t="s">
        <v>54</v>
      </c>
      <c r="H48" s="40"/>
    </row>
    <row r="49" spans="1:8" s="3" customFormat="1" ht="26" customHeight="1">
      <c r="A49" s="7"/>
      <c r="B49" s="8"/>
      <c r="C49" s="91"/>
      <c r="D49" s="91"/>
      <c r="F49" s="24" t="s">
        <v>51</v>
      </c>
      <c r="G49" s="24" t="s">
        <v>55</v>
      </c>
      <c r="H49" s="40"/>
    </row>
    <row r="50" spans="1:8" ht="26" customHeight="1">
      <c r="A50" s="4"/>
      <c r="B50" s="5"/>
      <c r="C50" s="91"/>
      <c r="D50" s="91"/>
      <c r="F50" s="24" t="s">
        <v>52</v>
      </c>
      <c r="G50" s="24" t="s">
        <v>56</v>
      </c>
      <c r="H50" s="41" t="str">
        <f>IF(COUNT(H47:H49)=3,SUM(H47:H49),"")</f>
        <v/>
      </c>
    </row>
    <row r="51" spans="1:8" ht="16">
      <c r="A51" s="4"/>
      <c r="B51" s="5"/>
      <c r="C51" s="21"/>
      <c r="D51" s="21"/>
      <c r="E51" s="21"/>
      <c r="F51" s="42"/>
      <c r="G51" s="25"/>
      <c r="H51" s="25"/>
    </row>
    <row r="52" spans="1:8" ht="24" customHeight="1">
      <c r="A52" s="4"/>
      <c r="B52" s="5"/>
      <c r="C52" s="107"/>
      <c r="D52" s="107"/>
      <c r="E52" s="107"/>
      <c r="F52" s="107"/>
      <c r="G52" s="107"/>
      <c r="H52" s="107"/>
    </row>
    <row r="53" spans="1:8" ht="24" customHeight="1">
      <c r="A53" s="4"/>
      <c r="B53" s="5"/>
      <c r="C53" s="107" t="s">
        <v>60</v>
      </c>
      <c r="D53" s="107"/>
      <c r="E53" s="107"/>
      <c r="F53" s="107"/>
      <c r="G53" s="107"/>
      <c r="H53" s="107"/>
    </row>
    <row r="54" spans="1:8" ht="24" customHeight="1" thickBot="1">
      <c r="A54" s="4"/>
      <c r="B54" s="19"/>
    </row>
    <row r="55" spans="1:8" ht="24" customHeight="1" thickTop="1">
      <c r="A55" s="4"/>
      <c r="B55" s="4"/>
    </row>
    <row r="56" spans="1:8">
      <c r="C56" s="21"/>
      <c r="D56" s="21"/>
      <c r="E56" s="21"/>
      <c r="F56" s="42"/>
      <c r="G56" s="25"/>
      <c r="H56" s="25"/>
    </row>
    <row r="57" spans="1:8">
      <c r="C57" s="21"/>
      <c r="D57" s="21"/>
      <c r="E57" s="21"/>
      <c r="F57" s="42"/>
      <c r="G57" s="25"/>
      <c r="H57" s="25"/>
    </row>
  </sheetData>
  <mergeCells count="31">
    <mergeCell ref="C47:E47"/>
    <mergeCell ref="C48:E48"/>
    <mergeCell ref="C53:H53"/>
    <mergeCell ref="C49:D50"/>
    <mergeCell ref="C52:H52"/>
    <mergeCell ref="C34:G34"/>
    <mergeCell ref="C36:H36"/>
    <mergeCell ref="C40:G40"/>
    <mergeCell ref="C43:G43"/>
    <mergeCell ref="C45:H45"/>
    <mergeCell ref="C21:G21"/>
    <mergeCell ref="C22:H22"/>
    <mergeCell ref="C25:G25"/>
    <mergeCell ref="C26:H26"/>
    <mergeCell ref="C32:G32"/>
    <mergeCell ref="C1:H1"/>
    <mergeCell ref="C2:H2"/>
    <mergeCell ref="C3:H4"/>
    <mergeCell ref="C46:E46"/>
    <mergeCell ref="F46:G46"/>
    <mergeCell ref="C5:C6"/>
    <mergeCell ref="D5:D6"/>
    <mergeCell ref="E5:E6"/>
    <mergeCell ref="F5:F6"/>
    <mergeCell ref="G5:G6"/>
    <mergeCell ref="H5:H6"/>
    <mergeCell ref="C7:H7"/>
    <mergeCell ref="C11:G11"/>
    <mergeCell ref="C12:H12"/>
    <mergeCell ref="C18:G18"/>
    <mergeCell ref="C19:H19"/>
  </mergeCells>
  <dataValidations count="2">
    <dataValidation type="decimal" operator="greaterThanOrEqual" sqref="G37:G39 G27:G31 G23:G24 G20 G13:G17 G8:G10" xr:uid="{00000000-0002-0000-0100-000000000000}">
      <formula1>0</formula1>
    </dataValidation>
    <dataValidation type="decimal" sqref="H47:H49" xr:uid="{00000000-0002-0000-0100-000013000000}">
      <formula1>0</formula1>
      <formula2>1</formula2>
    </dataValidation>
  </dataValidations>
  <printOptions horizontalCentered="1"/>
  <pageMargins left="0.3" right="0.3" top="0.3" bottom="0.3" header="0.1" footer="0.1"/>
  <pageSetup paperSize="8" scale="52" fitToHeight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  <vt:lpstr>'PRESUPUESTO OFICIAL (Entidad)'!Títulos_a_imprimir</vt:lpstr>
      <vt:lpstr>'PROPUESTA ECONOMICA(Proponente)'!Títulos_a_imprimir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Antonio Hernández</cp:lastModifiedBy>
  <dcterms:created xsi:type="dcterms:W3CDTF">2026-09-18T21:03:42Z</dcterms:created>
  <dcterms:modified xsi:type="dcterms:W3CDTF">2026-09-18T21:33:30Z</dcterms:modified>
  <cp:category/>
</cp:coreProperties>
</file>