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ACTORES" sheetId="1" r:id="rId4"/>
    <sheet state="visible" name="RESUMEN" sheetId="2" r:id="rId5"/>
    <sheet state="visible" name="OCT-DIC 26 L1" sheetId="3" r:id="rId6"/>
    <sheet state="visible" name="OCT-DIC 26 L2" sheetId="4" r:id="rId7"/>
    <sheet state="visible" name="OCT-DIC 26 L3" sheetId="5" r:id="rId8"/>
  </sheets>
  <definedNames/>
  <calcPr/>
  <extLst>
    <ext uri="GoogleSheetsCustomDataVersion2">
      <go:sheetsCustomData xmlns:go="http://customooxmlschemas.google.com/" r:id="rId9" roundtripDataChecksum="EPsa8wj32KkOCZjWVoKUXs6ITPeyqzhPGe8OuvuSrKI="/>
    </ext>
  </extLst>
</workbook>
</file>

<file path=xl/sharedStrings.xml><?xml version="1.0" encoding="utf-8"?>
<sst xmlns="http://schemas.openxmlformats.org/spreadsheetml/2006/main" count="227" uniqueCount="106">
  <si>
    <t>LOTE 2 · MOVILIDAD · DACP · SEGURIDAD Y JUSTICIA · UAEPA</t>
  </si>
  <si>
    <t>RESUMEN DEL PRESUPUESTO OFICIAL · 1 DE OCTUBRE A 31 DE DICIEMBRE DE 2026</t>
  </si>
  <si>
    <t>PANEL DE CONTROL — FACTORES DEL PRESUPUESTO · SERVICIO DE ASEO INTEGRAL · OCTUBRE A DICIEMBRE DE 2026</t>
  </si>
  <si>
    <t>LOTE 1 · SECRETARÍA DE EDUCACIÓN</t>
  </si>
  <si>
    <t>1 · SALARIO — VIGENCIA 2026   (valor cierto y decretado: NO se proyecta)</t>
  </si>
  <si>
    <t>Presupuesto oficial · octubre a diciembre de 2026</t>
  </si>
  <si>
    <t>LOTE</t>
  </si>
  <si>
    <t>SMMLV 2026</t>
  </si>
  <si>
    <t>1</t>
  </si>
  <si>
    <t>SALARIO BASE</t>
  </si>
  <si>
    <t>PRESUPUESTO OFICIAL  ·  OCTUBRE A DICIEMBRE DE 2026</t>
  </si>
  <si>
    <t>Lote 1 · Secretaría de Educación</t>
  </si>
  <si>
    <t>Auxilio de transporte 2026</t>
  </si>
  <si>
    <t>TOTAL SALARIO BASE 2026</t>
  </si>
  <si>
    <t>1.1</t>
  </si>
  <si>
    <t>Lote 2 · Movilidad, DACP, Seg. y Justicia, UAEPA</t>
  </si>
  <si>
    <t>Salario Mínimo Mensual Legal Vigente</t>
  </si>
  <si>
    <t>Lote 3 · Secretaría de Bienestar Social</t>
  </si>
  <si>
    <t>1.2</t>
  </si>
  <si>
    <t>Auxilio de transporte</t>
  </si>
  <si>
    <t>A</t>
  </si>
  <si>
    <t>TOTAL</t>
  </si>
  <si>
    <t>2 · INSUMOS — TECHO DE REFERENCIA VIGENTE   (valor que YA fue indexado por la entidad)</t>
  </si>
  <si>
    <t>Techo Lote 1 · Educación</t>
  </si>
  <si>
    <t>Techo Lote 2 · Organismos</t>
  </si>
  <si>
    <t>TOTAL SALARIO BASE</t>
  </si>
  <si>
    <t>Techo Lote 3 · Bienestar Social</t>
  </si>
  <si>
    <t>3 · AJUSTE DE INSUMOS · OCT-DIC 2026   ←  celda editable en amarillo</t>
  </si>
  <si>
    <t>IPC que el techo YA incorpora</t>
  </si>
  <si>
    <t>IPC esperado real cierre 2026</t>
  </si>
  <si>
    <t>Los valores de este resumen se recalculan solos al cambiar cualquier parámetro de la hoja FACTORES.</t>
  </si>
  <si>
    <t>2</t>
  </si>
  <si>
    <t>PRESTACIONES SOCIALES</t>
  </si>
  <si>
    <t>2.1</t>
  </si>
  <si>
    <t>Cesantías</t>
  </si>
  <si>
    <t>FACTOR DE AJUSTE A APLICAR</t>
  </si>
  <si>
    <t>Las celdas amarillas y rosadas de FACTORES son las únicas que deben editarse. Las rosadas señalan decisiones pendientes.</t>
  </si>
  <si>
    <t>2.2</t>
  </si>
  <si>
    <t>Prima de servicios</t>
  </si>
  <si>
    <t>2.3</t>
  </si>
  <si>
    <t>Vacaciones  (base: solo salario)</t>
  </si>
  <si>
    <t>5 · PARÁMETROS PRESTACIONALES</t>
  </si>
  <si>
    <t>Cesantías  (base: salario + auxilio)</t>
  </si>
  <si>
    <t>2.4</t>
  </si>
  <si>
    <t>Intereses a las cesantías</t>
  </si>
  <si>
    <t>Prima de servicios  (base: salario + auxilio)</t>
  </si>
  <si>
    <t>Vacaciones  (base: SOLO salario)</t>
  </si>
  <si>
    <t>B</t>
  </si>
  <si>
    <t>SUBTOTAL PRESTACIONES SOCIALES</t>
  </si>
  <si>
    <t>Pensión — aporte del empleador  (base: salario)</t>
  </si>
  <si>
    <t>A.R.L.  (base: salario)</t>
  </si>
  <si>
    <t>Caja de compensación familiar  (base: salario)</t>
  </si>
  <si>
    <t>3</t>
  </si>
  <si>
    <t>APORTES PARAFISCALES Y SEGURIDAD SOCIAL</t>
  </si>
  <si>
    <t>Dotación  (base: salario)</t>
  </si>
  <si>
    <t>3.1</t>
  </si>
  <si>
    <t>Salud / SENA / I.C.B.F.</t>
  </si>
  <si>
    <t>Salud  (exonerado — art. 114-1 E.T.)</t>
  </si>
  <si>
    <t>3.2</t>
  </si>
  <si>
    <t>Pensión</t>
  </si>
  <si>
    <t>A.I.U.</t>
  </si>
  <si>
    <t>IVA sobre el A.I.U.</t>
  </si>
  <si>
    <t>6 · CANTIDADES DE PERSONAL</t>
  </si>
  <si>
    <t>3.3</t>
  </si>
  <si>
    <t>A.R.L.</t>
  </si>
  <si>
    <t>Operarios Lote 1 · Educación</t>
  </si>
  <si>
    <t>3.4</t>
  </si>
  <si>
    <t>SENA  (exonerado — art. 114-1 E.T.)</t>
  </si>
  <si>
    <t>3.5</t>
  </si>
  <si>
    <t>I.C.B.F.  (exonerado — art. 114-1 E.T.)</t>
  </si>
  <si>
    <t>3.6</t>
  </si>
  <si>
    <t>Caja de compensación familiar</t>
  </si>
  <si>
    <t>Puestos Lote 2 · Organismos</t>
  </si>
  <si>
    <t>Puestos Lote 3 · Bienestar Social</t>
  </si>
  <si>
    <t>3.7</t>
  </si>
  <si>
    <t>Dotación</t>
  </si>
  <si>
    <t>Lote 1 · operarios del 1 al 15 de diciembre</t>
  </si>
  <si>
    <t>C</t>
  </si>
  <si>
    <t>SUBTOTAL APORTES</t>
  </si>
  <si>
    <t>Lote 1 · días de la primera quincena de diciembre</t>
  </si>
  <si>
    <t>A+B+C</t>
  </si>
  <si>
    <t>COSTO MENSUAL POR OPERARIO  (sin insumos)</t>
  </si>
  <si>
    <t>Lote 1 · operarios del 16 al 31 de diciembre</t>
  </si>
  <si>
    <t>Lote 1 · días de la segunda quincena de diciembre</t>
  </si>
  <si>
    <t>4</t>
  </si>
  <si>
    <t>INSUMOS DE ASEO</t>
  </si>
  <si>
    <t>4.1</t>
  </si>
  <si>
    <t>Techo de referencia vigente</t>
  </si>
  <si>
    <t>4.2</t>
  </si>
  <si>
    <t>Factor de indexación a diciembre de 2026</t>
  </si>
  <si>
    <t>Criterio de liquidación del personal</t>
  </si>
  <si>
    <t>D</t>
  </si>
  <si>
    <t>INSUMO INDEXADO AL 31 DE DICIEMBRE DE 2026</t>
  </si>
  <si>
    <t>A+B+C+D</t>
  </si>
  <si>
    <t>SUBTOTAL COSTO MENSUAL POR OPERARIO</t>
  </si>
  <si>
    <t>VALOR A.I.U.</t>
  </si>
  <si>
    <t>LOTE 3 · SECRETARÍA DE BIENESTAR SOCIAL</t>
  </si>
  <si>
    <t>VALOR MENSUAL POR OPERARIO  (todo incluido)</t>
  </si>
  <si>
    <t>Valor diario por operario</t>
  </si>
  <si>
    <t>CANTIDAD DE OPERARIOS</t>
  </si>
  <si>
    <t>Octubre</t>
  </si>
  <si>
    <t>Noviembre</t>
  </si>
  <si>
    <t>Diciembre · del 1 al 15  (501 operarios · 15 días)</t>
  </si>
  <si>
    <t>Diciembre · del 16 al 31  (250 operarios · 15 días)</t>
  </si>
  <si>
    <t>PRESUPUESTO OFICIAL DEL LOTE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</si>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</sst>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#,##0"/>
    <numFmt numFmtId="165" formatCode="0.0000%"/>
    <numFmt numFmtId="166" formatCode="0.00000"/>
  </numFmts>
  <fonts count="6">
    <font>
      <sz val="11.0"/>
      <color theme="1"/>
      <name val="Calibri"/>
      <scheme val="minor"/>
    </font>
    <font>
      <b/>
      <sz val="11.0"/>
      <color rgb="FFFFFFFF"/>
      <name val="Calibri"/>
    </font>
    <font/>
    <font>
      <b/>
      <sz val="11.0"/>
      <color theme="1"/>
      <name val="Calibri"/>
    </font>
    <font>
      <sz val="11.0"/>
      <color theme="1"/>
      <name val="Calibri"/>
    </font>
    <font>
      <i/>
      <sz val="9.0"/>
      <color rgb="FF555555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1F3864"/>
        <bgColor rgb="FF1F3864"/>
      </patternFill>
    </fill>
    <fill>
      <patternFill patternType="solid">
        <fgColor rgb="FFD9E2F3"/>
        <bgColor rgb="FFD9E2F3"/>
      </patternFill>
    </fill>
    <fill>
      <patternFill patternType="solid">
        <fgColor rgb="FFE2EFDA"/>
        <bgColor rgb="FFE2EFDA"/>
      </patternFill>
    </fill>
    <fill>
      <patternFill patternType="solid">
        <fgColor rgb="FFFFE699"/>
        <bgColor rgb="FFFFE699"/>
      </patternFill>
    </fill>
  </fills>
  <borders count="6">
    <border/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1" fillId="3" fontId="3" numFmtId="0" xfId="0" applyBorder="1" applyFill="1" applyFont="1"/>
    <xf borderId="0" fillId="0" fontId="4" numFmtId="0" xfId="0" applyAlignment="1" applyFont="1">
      <alignment shrinkToFit="0" vertical="center" wrapText="1"/>
    </xf>
    <xf borderId="0" fillId="0" fontId="3" numFmtId="0" xfId="0" applyFont="1"/>
    <xf borderId="4" fillId="3" fontId="3" numFmtId="0" xfId="0" applyAlignment="1" applyBorder="1" applyFill="1" applyFont="1">
      <alignment horizontal="center" shrinkToFit="0" vertical="center" wrapText="1"/>
    </xf>
    <xf borderId="5" fillId="3" fontId="3" numFmtId="0" xfId="0" applyAlignment="1" applyBorder="1" applyFill="1" applyFont="1">
      <alignment horizontal="center" shrinkToFit="0" vertical="center" wrapText="1"/>
    </xf>
    <xf borderId="5" fillId="0" fontId="4" numFmtId="164" xfId="0" applyAlignment="1" applyBorder="1" applyFont="1" applyNumberFormat="1">
      <alignment horizontal="right" vertical="center"/>
    </xf>
    <xf borderId="4" fillId="3" fontId="3" numFmtId="0" xfId="0" applyAlignment="1" applyBorder="1" applyFill="1" applyFont="1">
      <alignment shrinkToFit="0" vertical="center" wrapText="1"/>
    </xf>
    <xf borderId="5" fillId="0" fontId="4" numFmtId="0" xfId="0" applyAlignment="1" applyBorder="1" applyFont="1">
      <alignment shrinkToFit="0" vertical="center" wrapText="1"/>
    </xf>
    <xf borderId="0" fillId="0" fontId="3" numFmtId="0" xfId="0" applyAlignment="1" applyFont="1">
      <alignment shrinkToFit="0" vertical="center" wrapText="1"/>
    </xf>
    <xf borderId="4" fillId="3" fontId="3" numFmtId="0" xfId="0" applyBorder="1" applyFill="1" applyFont="1"/>
    <xf borderId="5" fillId="0" fontId="4" numFmtId="164" xfId="0" applyBorder="1" applyFont="1" applyNumberFormat="1"/>
    <xf borderId="0" fillId="0" fontId="4" numFmtId="0" xfId="0" applyAlignment="1" applyFont="1">
      <alignment horizontal="center" shrinkToFit="0" vertical="center" wrapText="1"/>
    </xf>
    <xf borderId="5" fillId="4" fontId="3" numFmtId="164" xfId="0" applyAlignment="1" applyBorder="1" applyFill="1" applyFont="1" applyNumberFormat="1">
      <alignment horizontal="right" vertical="center"/>
    </xf>
    <xf borderId="4" fillId="4" fontId="3" numFmtId="0" xfId="0" applyAlignment="1" applyBorder="1" applyFill="1" applyFont="1">
      <alignment horizontal="center" shrinkToFit="0" vertical="center" wrapText="1"/>
    </xf>
    <xf borderId="5" fillId="5" fontId="3" numFmtId="0" xfId="0" applyBorder="1" applyFill="1" applyFont="1"/>
    <xf borderId="4" fillId="4" fontId="3" numFmtId="0" xfId="0" applyAlignment="1" applyBorder="1" applyFill="1" applyFont="1">
      <alignment shrinkToFit="0" vertical="center" wrapText="1"/>
    </xf>
    <xf borderId="4" fillId="4" fontId="3" numFmtId="0" xfId="0" applyBorder="1" applyFill="1" applyFont="1"/>
    <xf borderId="5" fillId="0" fontId="4" numFmtId="165" xfId="0" applyAlignment="1" applyBorder="1" applyFont="1" applyNumberFormat="1">
      <alignment horizontal="right" vertical="center"/>
    </xf>
    <xf borderId="5" fillId="5" fontId="3" numFmtId="164" xfId="0" applyBorder="1" applyFill="1" applyFont="1" applyNumberFormat="1"/>
    <xf borderId="5" fillId="4" fontId="3" numFmtId="164" xfId="0" applyBorder="1" applyFill="1" applyFont="1" applyNumberFormat="1"/>
    <xf borderId="5" fillId="5" fontId="3" numFmtId="165" xfId="0" applyAlignment="1" applyBorder="1" applyFill="1" applyFont="1" applyNumberFormat="1">
      <alignment horizontal="right" vertical="center"/>
    </xf>
    <xf borderId="0" fillId="0" fontId="5" numFmtId="0" xfId="0" applyFont="1"/>
    <xf borderId="5" fillId="0" fontId="4" numFmtId="165" xfId="0" applyAlignment="1" applyBorder="1" applyFont="1" applyNumberFormat="1">
      <alignment horizontal="center" shrinkToFit="0" vertical="center" wrapText="1"/>
    </xf>
    <xf borderId="5" fillId="4" fontId="4" numFmtId="166" xfId="0" applyAlignment="1" applyBorder="1" applyFill="1" applyFont="1" applyNumberFormat="1">
      <alignment horizontal="right" vertical="center"/>
    </xf>
    <xf borderId="5" fillId="0" fontId="4" numFmtId="0" xfId="0" applyAlignment="1" applyBorder="1" applyFont="1">
      <alignment horizontal="right" vertical="center"/>
    </xf>
    <xf borderId="5" fillId="5" fontId="3" numFmtId="0" xfId="0" applyAlignment="1" applyBorder="1" applyFill="1" applyFont="1">
      <alignment horizontal="right" vertical="center"/>
    </xf>
    <xf borderId="4" fillId="5" fontId="4" numFmtId="0" xfId="0" applyBorder="1" applyFill="1" applyFont="1"/>
    <xf borderId="5" fillId="0" fontId="4" numFmtId="166" xfId="0" applyBorder="1" applyFont="1" applyNumberFormat="1"/>
    <xf borderId="4" fillId="5" fontId="3" numFmtId="0" xfId="0" applyAlignment="1" applyBorder="1" applyFill="1" applyFont="1">
      <alignment horizontal="center" shrinkToFit="0" vertical="center" wrapText="1"/>
    </xf>
    <xf borderId="4" fillId="5" fontId="3" numFmtId="0" xfId="0" applyAlignment="1" applyBorder="1" applyFill="1" applyFont="1">
      <alignment shrinkToFit="0" vertical="center" wrapText="1"/>
    </xf>
    <xf borderId="4" fillId="5" fontId="3" numFmtId="0" xfId="0" applyBorder="1" applyFill="1" applyFont="1"/>
    <xf borderId="5" fillId="3" fontId="3" numFmtId="0" xfId="0" applyBorder="1" applyFill="1" applyFont="1"/>
    <xf borderId="0" fillId="0" fontId="3" numFmtId="0" xfId="0" applyAlignment="1" applyFont="1">
      <alignment horizontal="center" shrinkToFit="0" vertical="center" wrapText="1"/>
    </xf>
    <xf borderId="5" fillId="0" fontId="3" numFmtId="16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4.0"/>
    <col customWidth="1" min="2" max="2" width="50.0"/>
    <col customWidth="1" min="3" max="3" width="17.0"/>
    <col customWidth="1" min="4" max="25" width="8.71"/>
  </cols>
  <sheetData>
    <row r="1" ht="24.0" customHeight="1">
      <c r="A1" s="1" t="s">
        <v>2</v>
      </c>
      <c r="B1" s="2"/>
      <c r="C1" s="2"/>
    </row>
    <row r="2" ht="14.25" customHeight="1"/>
    <row r="3" ht="14.25" customHeight="1">
      <c r="A3" s="4" t="s">
        <v>4</v>
      </c>
      <c r="B3" s="2"/>
      <c r="C3" s="3"/>
    </row>
    <row r="4" ht="30.0" customHeight="1">
      <c r="B4" s="5" t="s">
        <v>7</v>
      </c>
      <c r="C4" s="9">
        <v>1750905.0</v>
      </c>
    </row>
    <row r="5" ht="30.0" customHeight="1">
      <c r="B5" s="5" t="s">
        <v>12</v>
      </c>
      <c r="C5" s="9">
        <v>249095.0</v>
      </c>
    </row>
    <row r="6" ht="30.0" customHeight="1">
      <c r="B6" s="12" t="s">
        <v>13</v>
      </c>
      <c r="C6" s="16">
        <f>C4+C5</f>
        <v>2000000</v>
      </c>
    </row>
    <row r="7" ht="14.25" customHeight="1"/>
    <row r="8" ht="14.25" customHeight="1">
      <c r="A8" s="4" t="s">
        <v>22</v>
      </c>
      <c r="B8" s="2"/>
      <c r="C8" s="3"/>
    </row>
    <row r="9" ht="30.0" customHeight="1">
      <c r="B9" s="5" t="s">
        <v>23</v>
      </c>
      <c r="C9" s="9">
        <v>376746.0</v>
      </c>
    </row>
    <row r="10" ht="30.0" customHeight="1">
      <c r="B10" s="5" t="s">
        <v>24</v>
      </c>
      <c r="C10" s="9">
        <f>ROUND(206157*1.0513,4)</f>
        <v>216732.8541</v>
      </c>
    </row>
    <row r="11" ht="30.0" customHeight="1">
      <c r="B11" s="5" t="s">
        <v>26</v>
      </c>
      <c r="C11" s="9">
        <f>ROUND(140003*1.0513,4)</f>
        <v>147185.1539</v>
      </c>
    </row>
    <row r="12" ht="14.25" customHeight="1"/>
    <row r="13" ht="14.25" customHeight="1">
      <c r="A13" s="4" t="s">
        <v>27</v>
      </c>
      <c r="B13" s="2"/>
      <c r="C13" s="3"/>
    </row>
    <row r="14" ht="30.0" customHeight="1">
      <c r="B14" s="5" t="s">
        <v>28</v>
      </c>
      <c r="C14" s="21">
        <v>0.0513</v>
      </c>
    </row>
    <row r="15" ht="30.0" customHeight="1">
      <c r="B15" s="5" t="s">
        <v>29</v>
      </c>
      <c r="C15" s="24">
        <v>0.069</v>
      </c>
    </row>
    <row r="16" ht="30.0" customHeight="1">
      <c r="B16" s="12" t="s">
        <v>35</v>
      </c>
      <c r="C16" s="27">
        <f>ROUND((1+C15)/(1+C14),5)</f>
        <v>1.01684</v>
      </c>
    </row>
    <row r="17" ht="14.25" customHeight="1"/>
    <row r="18" ht="14.25" customHeight="1"/>
    <row r="19" ht="14.25" customHeight="1">
      <c r="A19" s="4" t="s">
        <v>41</v>
      </c>
      <c r="B19" s="2"/>
      <c r="C19" s="3"/>
    </row>
    <row r="20" ht="30.0" customHeight="1">
      <c r="B20" s="5" t="s">
        <v>42</v>
      </c>
      <c r="C20" s="21">
        <f t="shared" ref="C20:C21" si="1">1/12</f>
        <v>0.08333333333</v>
      </c>
    </row>
    <row r="21" ht="30.0" customHeight="1">
      <c r="B21" s="5" t="s">
        <v>45</v>
      </c>
      <c r="C21" s="21">
        <f t="shared" si="1"/>
        <v>0.08333333333</v>
      </c>
    </row>
    <row r="22" ht="30.0" customHeight="1">
      <c r="B22" s="5" t="s">
        <v>46</v>
      </c>
      <c r="C22" s="21">
        <v>0.04166666667</v>
      </c>
    </row>
    <row r="23" ht="30.0" customHeight="1">
      <c r="B23" s="5" t="s">
        <v>44</v>
      </c>
      <c r="C23" s="21">
        <v>0.01</v>
      </c>
    </row>
    <row r="24" ht="30.0" customHeight="1">
      <c r="B24" s="5" t="s">
        <v>49</v>
      </c>
      <c r="C24" s="21">
        <v>0.12</v>
      </c>
    </row>
    <row r="25" ht="30.0" customHeight="1">
      <c r="B25" s="5" t="s">
        <v>50</v>
      </c>
      <c r="C25" s="21">
        <v>0.01044</v>
      </c>
    </row>
    <row r="26" ht="30.0" customHeight="1">
      <c r="B26" s="5" t="s">
        <v>51</v>
      </c>
      <c r="C26" s="21">
        <v>0.04</v>
      </c>
    </row>
    <row r="27" ht="30.0" customHeight="1">
      <c r="B27" s="5" t="s">
        <v>54</v>
      </c>
      <c r="C27" s="21">
        <v>0.05133343170003249</v>
      </c>
    </row>
    <row r="28" ht="30.0" customHeight="1">
      <c r="B28" s="5" t="s">
        <v>56</v>
      </c>
      <c r="C28" s="21">
        <v>0.0</v>
      </c>
    </row>
    <row r="29" ht="30.0" customHeight="1">
      <c r="B29" s="5" t="s">
        <v>60</v>
      </c>
      <c r="C29" s="21">
        <v>0.1</v>
      </c>
    </row>
    <row r="30" ht="30.0" customHeight="1">
      <c r="B30" s="5" t="s">
        <v>61</v>
      </c>
      <c r="C30" s="21">
        <v>0.19</v>
      </c>
    </row>
    <row r="31" ht="14.25" customHeight="1"/>
    <row r="32" ht="14.25" customHeight="1">
      <c r="A32" s="4" t="s">
        <v>62</v>
      </c>
      <c r="B32" s="2"/>
      <c r="C32" s="3"/>
    </row>
    <row r="33" ht="30.0" customHeight="1">
      <c r="B33" s="5" t="s">
        <v>65</v>
      </c>
      <c r="C33" s="28">
        <v>501.0</v>
      </c>
    </row>
    <row r="34" ht="30.0" customHeight="1">
      <c r="B34" s="5" t="s">
        <v>72</v>
      </c>
      <c r="C34" s="28">
        <v>147.0</v>
      </c>
    </row>
    <row r="35" ht="30.0" customHeight="1">
      <c r="B35" s="5" t="s">
        <v>73</v>
      </c>
      <c r="C35" s="28">
        <v>62.0</v>
      </c>
    </row>
    <row r="36" ht="30.0" customHeight="1">
      <c r="B36" s="5" t="s">
        <v>76</v>
      </c>
      <c r="C36" s="29">
        <v>501.0</v>
      </c>
    </row>
    <row r="37" ht="30.0" customHeight="1">
      <c r="B37" s="5" t="s">
        <v>79</v>
      </c>
      <c r="C37" s="29">
        <v>15.0</v>
      </c>
    </row>
    <row r="38" ht="30.0" customHeight="1">
      <c r="B38" s="5" t="s">
        <v>82</v>
      </c>
      <c r="C38" s="29">
        <v>250.0</v>
      </c>
    </row>
    <row r="39" ht="30.0" customHeight="1">
      <c r="B39" s="5" t="s">
        <v>83</v>
      </c>
      <c r="C39" s="29">
        <v>15.0</v>
      </c>
    </row>
    <row r="40" ht="14.25" customHeight="1">
      <c r="C40" s="30"/>
    </row>
    <row r="41" ht="14.25" customHeight="1">
      <c r="C41" s="30"/>
    </row>
    <row r="42" ht="14.25" customHeight="1">
      <c r="C42" s="30"/>
    </row>
    <row r="43" ht="14.25" customHeight="1">
      <c r="C43" s="30"/>
    </row>
    <row r="44" ht="14.25" customHeight="1">
      <c r="C44" s="30"/>
    </row>
    <row r="45" ht="30.0" customHeight="1">
      <c r="B45" s="5" t="s">
        <v>90</v>
      </c>
      <c r="C45" s="28">
        <v>0.0</v>
      </c>
    </row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</sheetData>
  <mergeCells count="6">
    <mergeCell ref="A1:C1"/>
    <mergeCell ref="A3:C3"/>
    <mergeCell ref="A8:C8"/>
    <mergeCell ref="A13:C13"/>
    <mergeCell ref="A19:C19"/>
    <mergeCell ref="A32:C32"/>
  </mergeCells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0"/>
    <col customWidth="1" min="2" max="2" width="46.0"/>
    <col customWidth="1" min="3" max="4" width="22.0"/>
    <col customWidth="1" min="5" max="5" width="24.0"/>
    <col customWidth="1" min="6" max="26" width="8.71"/>
  </cols>
  <sheetData>
    <row r="1" ht="25.5" customHeight="1">
      <c r="A1" s="1" t="s">
        <v>1</v>
      </c>
      <c r="B1" s="2"/>
      <c r="C1" s="3"/>
    </row>
    <row r="2" ht="14.25" customHeight="1"/>
    <row r="3" ht="14.25" customHeight="1">
      <c r="B3" s="8" t="s">
        <v>6</v>
      </c>
      <c r="C3" s="8" t="s">
        <v>10</v>
      </c>
    </row>
    <row r="4" ht="19.5" customHeight="1">
      <c r="B4" s="11" t="s">
        <v>11</v>
      </c>
      <c r="C4" s="14">
        <f>'OCT-DIC 26 L1'!D40</f>
        <v>4928984022</v>
      </c>
    </row>
    <row r="5" ht="19.5" customHeight="1">
      <c r="B5" s="11" t="s">
        <v>15</v>
      </c>
      <c r="C5" s="14">
        <f>'OCT-DIC 26 L2'!D40</f>
        <v>1497696858</v>
      </c>
    </row>
    <row r="6" ht="19.5" customHeight="1">
      <c r="B6" s="11" t="s">
        <v>17</v>
      </c>
      <c r="C6" s="14">
        <f>'OCT-DIC 26 L3'!D40</f>
        <v>616962558</v>
      </c>
    </row>
    <row r="7" ht="24.0" customHeight="1">
      <c r="B7" s="18" t="s">
        <v>21</v>
      </c>
      <c r="C7" s="22">
        <f>SUM(C4:C6)</f>
        <v>7043643438</v>
      </c>
    </row>
    <row r="8" ht="14.25" customHeight="1"/>
    <row r="9" ht="14.25" customHeight="1">
      <c r="B9" s="25" t="s">
        <v>30</v>
      </c>
    </row>
    <row r="10" ht="14.25" customHeight="1">
      <c r="B10" s="25" t="s">
        <v>36</v>
      </c>
    </row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C1"/>
    <mergeCell ref="B9:C9"/>
    <mergeCell ref="B10:C10"/>
  </mergeCells>
  <printOptions/>
  <pageMargins bottom="1.0" footer="0.0" header="0.0" left="0.75" right="0.75" top="1.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8.0"/>
    <col customWidth="1" min="2" max="2" width="63.71"/>
    <col customWidth="1" min="3" max="3" width="13.0"/>
    <col customWidth="1" min="4" max="4" width="19.0"/>
    <col customWidth="1" min="5" max="26" width="8.71"/>
  </cols>
  <sheetData>
    <row r="1" ht="30.0" customHeight="1">
      <c r="A1" s="1" t="s">
        <v>3</v>
      </c>
      <c r="B1" s="2"/>
      <c r="C1" s="2"/>
      <c r="D1" s="3"/>
    </row>
    <row r="2" ht="14.25" customHeight="1">
      <c r="A2" s="6" t="s">
        <v>5</v>
      </c>
    </row>
    <row r="3" ht="14.25" customHeight="1"/>
    <row r="4" ht="14.25" customHeight="1">
      <c r="A4" s="7" t="s">
        <v>8</v>
      </c>
      <c r="B4" s="10" t="s">
        <v>9</v>
      </c>
      <c r="C4" s="13"/>
      <c r="D4" s="13"/>
    </row>
    <row r="5" ht="14.25" customHeight="1">
      <c r="A5" s="15" t="s">
        <v>14</v>
      </c>
      <c r="B5" s="5" t="s">
        <v>16</v>
      </c>
      <c r="D5" s="14">
        <f>FACTORES!$C$4</f>
        <v>1750905</v>
      </c>
    </row>
    <row r="6" ht="14.25" customHeight="1">
      <c r="A6" s="15" t="s">
        <v>18</v>
      </c>
      <c r="B6" s="5" t="s">
        <v>19</v>
      </c>
      <c r="D6" s="14">
        <f>FACTORES!$C$5</f>
        <v>249095</v>
      </c>
    </row>
    <row r="7" ht="14.25" customHeight="1">
      <c r="A7" s="17" t="s">
        <v>20</v>
      </c>
      <c r="B7" s="19" t="s">
        <v>25</v>
      </c>
      <c r="C7" s="20"/>
      <c r="D7" s="23">
        <f>D5+D6</f>
        <v>2000000</v>
      </c>
    </row>
    <row r="8" ht="14.25" customHeight="1">
      <c r="A8" s="7" t="s">
        <v>31</v>
      </c>
      <c r="B8" s="10" t="s">
        <v>32</v>
      </c>
      <c r="C8" s="13"/>
      <c r="D8" s="13"/>
    </row>
    <row r="9" ht="14.25" customHeight="1">
      <c r="A9" s="15" t="s">
        <v>33</v>
      </c>
      <c r="B9" s="5" t="s">
        <v>34</v>
      </c>
      <c r="C9" s="26">
        <f>FACTORES!$C$20</f>
        <v>0.08333333333</v>
      </c>
      <c r="D9" s="14">
        <f t="shared" ref="D9:D10" si="1">ROUND($D$7*C9,0)</f>
        <v>166667</v>
      </c>
    </row>
    <row r="10" ht="14.25" customHeight="1">
      <c r="A10" s="15" t="s">
        <v>37</v>
      </c>
      <c r="B10" s="5" t="s">
        <v>38</v>
      </c>
      <c r="C10" s="26">
        <f>FACTORES!$C$21</f>
        <v>0.08333333333</v>
      </c>
      <c r="D10" s="14">
        <f t="shared" si="1"/>
        <v>166667</v>
      </c>
    </row>
    <row r="11" ht="14.25" customHeight="1">
      <c r="A11" s="15" t="s">
        <v>39</v>
      </c>
      <c r="B11" s="5" t="s">
        <v>40</v>
      </c>
      <c r="C11" s="26">
        <f>FACTORES!$C$22</f>
        <v>0.04166666667</v>
      </c>
      <c r="D11" s="14">
        <f>ROUND($D$5*C11,0)</f>
        <v>72954</v>
      </c>
    </row>
    <row r="12" ht="14.25" customHeight="1">
      <c r="A12" s="15" t="s">
        <v>43</v>
      </c>
      <c r="B12" s="5" t="s">
        <v>44</v>
      </c>
      <c r="C12" s="26">
        <f>FACTORES!$C$23</f>
        <v>0.01</v>
      </c>
      <c r="D12" s="14">
        <f>ROUND($D$7*C12,0)</f>
        <v>20000</v>
      </c>
    </row>
    <row r="13" ht="14.25" customHeight="1">
      <c r="A13" s="17" t="s">
        <v>47</v>
      </c>
      <c r="B13" s="19" t="s">
        <v>48</v>
      </c>
      <c r="C13" s="20"/>
      <c r="D13" s="23">
        <f>SUM(D9:D12)</f>
        <v>426288</v>
      </c>
    </row>
    <row r="14" ht="14.25" customHeight="1">
      <c r="A14" s="7" t="s">
        <v>52</v>
      </c>
      <c r="B14" s="10" t="s">
        <v>53</v>
      </c>
      <c r="C14" s="13"/>
      <c r="D14" s="13"/>
    </row>
    <row r="15" ht="14.25" customHeight="1">
      <c r="A15" s="15" t="s">
        <v>55</v>
      </c>
      <c r="B15" s="5" t="s">
        <v>57</v>
      </c>
      <c r="D15" s="14">
        <v>0.0</v>
      </c>
    </row>
    <row r="16" ht="14.25" customHeight="1">
      <c r="A16" s="15" t="s">
        <v>58</v>
      </c>
      <c r="B16" s="5" t="s">
        <v>59</v>
      </c>
      <c r="C16" s="26">
        <f>FACTORES!$C$24</f>
        <v>0.12</v>
      </c>
      <c r="D16" s="14">
        <f t="shared" ref="D16:D17" si="2">ROUND($D$5*C16,0)</f>
        <v>210109</v>
      </c>
    </row>
    <row r="17" ht="14.25" customHeight="1">
      <c r="A17" s="15" t="s">
        <v>63</v>
      </c>
      <c r="B17" s="5" t="s">
        <v>64</v>
      </c>
      <c r="C17" s="26">
        <f>FACTORES!$C$25</f>
        <v>0.01044</v>
      </c>
      <c r="D17" s="14">
        <f t="shared" si="2"/>
        <v>18279</v>
      </c>
    </row>
    <row r="18" ht="14.25" customHeight="1">
      <c r="A18" s="15" t="s">
        <v>66</v>
      </c>
      <c r="B18" s="5" t="s">
        <v>67</v>
      </c>
      <c r="D18" s="14">
        <v>0.0</v>
      </c>
    </row>
    <row r="19" ht="14.25" customHeight="1">
      <c r="A19" s="15" t="s">
        <v>68</v>
      </c>
      <c r="B19" s="5" t="s">
        <v>69</v>
      </c>
      <c r="D19" s="14">
        <v>0.0</v>
      </c>
    </row>
    <row r="20" ht="14.25" customHeight="1">
      <c r="A20" s="15" t="s">
        <v>70</v>
      </c>
      <c r="B20" s="5" t="s">
        <v>71</v>
      </c>
      <c r="C20" s="26">
        <f>FACTORES!$C$26</f>
        <v>0.04</v>
      </c>
      <c r="D20" s="14">
        <f t="shared" ref="D20:D21" si="3">ROUND($D$5*C20,0)</f>
        <v>70036</v>
      </c>
    </row>
    <row r="21" ht="14.25" customHeight="1">
      <c r="A21" s="15" t="s">
        <v>74</v>
      </c>
      <c r="B21" s="5" t="s">
        <v>75</v>
      </c>
      <c r="C21" s="26">
        <f>FACTORES!$C$27</f>
        <v>0.0513334317</v>
      </c>
      <c r="D21" s="14">
        <f t="shared" si="3"/>
        <v>89880</v>
      </c>
    </row>
    <row r="22" ht="14.25" customHeight="1">
      <c r="A22" s="17" t="s">
        <v>77</v>
      </c>
      <c r="B22" s="19" t="s">
        <v>78</v>
      </c>
      <c r="C22" s="20"/>
      <c r="D22" s="23">
        <f>SUM(D15:D21)</f>
        <v>388304</v>
      </c>
    </row>
    <row r="23" ht="14.25" customHeight="1">
      <c r="A23" s="17" t="s">
        <v>80</v>
      </c>
      <c r="B23" s="19" t="s">
        <v>81</v>
      </c>
      <c r="C23" s="20"/>
      <c r="D23" s="23">
        <f>D7+D13+D22</f>
        <v>2814592</v>
      </c>
    </row>
    <row r="24" ht="14.25" customHeight="1">
      <c r="A24" s="7" t="s">
        <v>84</v>
      </c>
      <c r="B24" s="10" t="s">
        <v>85</v>
      </c>
      <c r="C24" s="13"/>
      <c r="D24" s="13"/>
    </row>
    <row r="25" ht="14.25" customHeight="1">
      <c r="A25" s="15" t="s">
        <v>86</v>
      </c>
      <c r="B25" s="5" t="s">
        <v>87</v>
      </c>
      <c r="D25" s="14">
        <f>FACTORES!$C$9</f>
        <v>376746</v>
      </c>
    </row>
    <row r="26" ht="14.25" customHeight="1">
      <c r="A26" s="15" t="s">
        <v>88</v>
      </c>
      <c r="B26" s="5" t="s">
        <v>89</v>
      </c>
      <c r="D26" s="31">
        <f>FACTORES!$C$16</f>
        <v>1.01684</v>
      </c>
    </row>
    <row r="27" ht="14.25" customHeight="1">
      <c r="A27" s="17" t="s">
        <v>91</v>
      </c>
      <c r="B27" s="19" t="s">
        <v>92</v>
      </c>
      <c r="C27" s="20"/>
      <c r="D27" s="23">
        <f>ROUND(D25*D26,0)</f>
        <v>383090</v>
      </c>
    </row>
    <row r="28" ht="14.25" customHeight="1">
      <c r="A28" s="17" t="s">
        <v>93</v>
      </c>
      <c r="B28" s="19" t="s">
        <v>94</v>
      </c>
      <c r="C28" s="20"/>
      <c r="D28" s="23">
        <f>D23+D27</f>
        <v>3197682</v>
      </c>
    </row>
    <row r="29" ht="14.25" customHeight="1">
      <c r="A29" s="15"/>
      <c r="B29" s="5" t="s">
        <v>95</v>
      </c>
      <c r="C29" s="26">
        <f>FACTORES!$C$29</f>
        <v>0.1</v>
      </c>
      <c r="D29" s="14">
        <f>ROUND($D$28*C29,0)</f>
        <v>319768</v>
      </c>
    </row>
    <row r="30" ht="14.25" customHeight="1">
      <c r="A30" s="15"/>
      <c r="B30" s="5" t="s">
        <v>61</v>
      </c>
      <c r="C30" s="26">
        <f>FACTORES!$C$30</f>
        <v>0.19</v>
      </c>
      <c r="D30" s="14">
        <f>ROUND($D$29*C30,0)</f>
        <v>60756</v>
      </c>
    </row>
    <row r="31" ht="14.25" customHeight="1">
      <c r="A31" s="32"/>
      <c r="B31" s="33" t="s">
        <v>97</v>
      </c>
      <c r="C31" s="34"/>
      <c r="D31" s="22">
        <f>D28+D29+D30</f>
        <v>3578206</v>
      </c>
    </row>
    <row r="32" ht="14.25" customHeight="1">
      <c r="A32" s="15"/>
      <c r="B32" s="5" t="s">
        <v>98</v>
      </c>
      <c r="D32" s="14">
        <f>ROUND(D31/30,0)</f>
        <v>119274</v>
      </c>
    </row>
    <row r="33" ht="14.25" customHeight="1"/>
    <row r="34" ht="14.25" customHeight="1">
      <c r="A34" s="7"/>
      <c r="B34" s="10" t="s">
        <v>99</v>
      </c>
      <c r="C34" s="13"/>
      <c r="D34" s="35">
        <f>FACTORES!$C$33</f>
        <v>501</v>
      </c>
    </row>
    <row r="35" ht="14.25" customHeight="1">
      <c r="A35" s="36"/>
      <c r="B35" s="12" t="s">
        <v>100</v>
      </c>
      <c r="C35" s="6"/>
      <c r="D35" s="37">
        <f t="shared" ref="D35:D36" si="4">$D$31*$D$34</f>
        <v>1792681206</v>
      </c>
    </row>
    <row r="36" ht="14.25" customHeight="1">
      <c r="A36" s="36"/>
      <c r="B36" s="12" t="s">
        <v>101</v>
      </c>
      <c r="C36" s="6"/>
      <c r="D36" s="37">
        <f t="shared" si="4"/>
        <v>1792681206</v>
      </c>
    </row>
    <row r="37" ht="14.25" customHeight="1">
      <c r="A37" s="36"/>
      <c r="B37" s="12" t="s">
        <v>102</v>
      </c>
      <c r="C37" s="6"/>
      <c r="D37" s="37">
        <f>$D$32*FACTORES!$C$36*FACTORES!$C$37</f>
        <v>896344110</v>
      </c>
    </row>
    <row r="38" ht="14.25" customHeight="1">
      <c r="A38" s="36"/>
      <c r="B38" s="12" t="s">
        <v>103</v>
      </c>
      <c r="C38" s="6"/>
      <c r="D38" s="37">
        <f>$D$32*FACTORES!$C$38*FACTORES!$C$39</f>
        <v>447277500</v>
      </c>
    </row>
    <row r="39" ht="14.25" customHeight="1"/>
    <row r="40" ht="21.75" customHeight="1">
      <c r="A40" s="32"/>
      <c r="B40" s="33" t="s">
        <v>104</v>
      </c>
      <c r="C40" s="34"/>
      <c r="D40" s="22">
        <f>SUM(D35:D39)</f>
        <v>4928984022</v>
      </c>
    </row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A1:D1"/>
    <mergeCell ref="A2:D2"/>
  </mergeCells>
  <printOptions/>
  <pageMargins bottom="1.0" footer="0.0" header="0.0" left="0.75" right="0.75" top="1.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8.0"/>
    <col customWidth="1" min="2" max="2" width="56.0"/>
    <col customWidth="1" min="3" max="3" width="13.0"/>
    <col customWidth="1" min="4" max="4" width="19.0"/>
    <col customWidth="1" min="5" max="26" width="8.71"/>
  </cols>
  <sheetData>
    <row r="1" ht="30.0" customHeight="1">
      <c r="A1" s="1" t="s">
        <v>0</v>
      </c>
      <c r="B1" s="2"/>
      <c r="C1" s="2"/>
      <c r="D1" s="3"/>
    </row>
    <row r="2" ht="14.25" customHeight="1">
      <c r="A2" s="6" t="s">
        <v>5</v>
      </c>
    </row>
    <row r="3" ht="14.25" customHeight="1"/>
    <row r="4" ht="14.25" customHeight="1">
      <c r="A4" s="7" t="s">
        <v>8</v>
      </c>
      <c r="B4" s="10" t="s">
        <v>9</v>
      </c>
      <c r="C4" s="13"/>
      <c r="D4" s="13"/>
    </row>
    <row r="5" ht="14.25" customHeight="1">
      <c r="A5" s="15" t="s">
        <v>14</v>
      </c>
      <c r="B5" s="5" t="s">
        <v>16</v>
      </c>
      <c r="D5" s="14">
        <f>FACTORES!$C$4</f>
        <v>1750905</v>
      </c>
    </row>
    <row r="6" ht="14.25" customHeight="1">
      <c r="A6" s="15" t="s">
        <v>18</v>
      </c>
      <c r="B6" s="5" t="s">
        <v>19</v>
      </c>
      <c r="D6" s="14">
        <f>FACTORES!$C$5</f>
        <v>249095</v>
      </c>
    </row>
    <row r="7" ht="14.25" customHeight="1">
      <c r="A7" s="17" t="s">
        <v>20</v>
      </c>
      <c r="B7" s="19" t="s">
        <v>25</v>
      </c>
      <c r="C7" s="20"/>
      <c r="D7" s="23">
        <f>D5+D6</f>
        <v>2000000</v>
      </c>
    </row>
    <row r="8" ht="14.25" customHeight="1">
      <c r="A8" s="7" t="s">
        <v>31</v>
      </c>
      <c r="B8" s="10" t="s">
        <v>32</v>
      </c>
      <c r="C8" s="13"/>
      <c r="D8" s="13"/>
    </row>
    <row r="9" ht="14.25" customHeight="1">
      <c r="A9" s="15" t="s">
        <v>33</v>
      </c>
      <c r="B9" s="5" t="s">
        <v>34</v>
      </c>
      <c r="C9" s="26">
        <f>FACTORES!$C$20</f>
        <v>0.08333333333</v>
      </c>
      <c r="D9" s="14">
        <f t="shared" ref="D9:D10" si="1">ROUND($D$7*C9,0)</f>
        <v>166667</v>
      </c>
    </row>
    <row r="10" ht="14.25" customHeight="1">
      <c r="A10" s="15" t="s">
        <v>37</v>
      </c>
      <c r="B10" s="5" t="s">
        <v>38</v>
      </c>
      <c r="C10" s="26">
        <f>FACTORES!$C$21</f>
        <v>0.08333333333</v>
      </c>
      <c r="D10" s="14">
        <f t="shared" si="1"/>
        <v>166667</v>
      </c>
    </row>
    <row r="11" ht="14.25" customHeight="1">
      <c r="A11" s="15" t="s">
        <v>39</v>
      </c>
      <c r="B11" s="5" t="s">
        <v>40</v>
      </c>
      <c r="C11" s="26">
        <f>FACTORES!$C$22</f>
        <v>0.04166666667</v>
      </c>
      <c r="D11" s="14">
        <f>ROUND($D$5*C11,0)</f>
        <v>72954</v>
      </c>
    </row>
    <row r="12" ht="14.25" customHeight="1">
      <c r="A12" s="15" t="s">
        <v>43</v>
      </c>
      <c r="B12" s="5" t="s">
        <v>44</v>
      </c>
      <c r="C12" s="26">
        <f>FACTORES!$C$23</f>
        <v>0.01</v>
      </c>
      <c r="D12" s="14">
        <f>ROUND($D$7*C12,0)</f>
        <v>20000</v>
      </c>
    </row>
    <row r="13" ht="14.25" customHeight="1">
      <c r="A13" s="17" t="s">
        <v>47</v>
      </c>
      <c r="B13" s="19" t="s">
        <v>48</v>
      </c>
      <c r="C13" s="20"/>
      <c r="D13" s="23">
        <f>SUM(D9:D12)</f>
        <v>426288</v>
      </c>
    </row>
    <row r="14" ht="14.25" customHeight="1">
      <c r="A14" s="7" t="s">
        <v>52</v>
      </c>
      <c r="B14" s="10" t="s">
        <v>53</v>
      </c>
      <c r="C14" s="13"/>
      <c r="D14" s="13"/>
    </row>
    <row r="15" ht="14.25" customHeight="1">
      <c r="A15" s="15" t="s">
        <v>55</v>
      </c>
      <c r="B15" s="5" t="s">
        <v>57</v>
      </c>
      <c r="D15" s="14">
        <v>0.0</v>
      </c>
    </row>
    <row r="16" ht="14.25" customHeight="1">
      <c r="A16" s="15" t="s">
        <v>58</v>
      </c>
      <c r="B16" s="5" t="s">
        <v>59</v>
      </c>
      <c r="C16" s="26">
        <f>FACTORES!$C$24</f>
        <v>0.12</v>
      </c>
      <c r="D16" s="14">
        <f t="shared" ref="D16:D17" si="2">ROUND($D$5*C16,0)</f>
        <v>210109</v>
      </c>
    </row>
    <row r="17" ht="14.25" customHeight="1">
      <c r="A17" s="15" t="s">
        <v>63</v>
      </c>
      <c r="B17" s="5" t="s">
        <v>64</v>
      </c>
      <c r="C17" s="26">
        <f>FACTORES!$C$25</f>
        <v>0.01044</v>
      </c>
      <c r="D17" s="14">
        <f t="shared" si="2"/>
        <v>18279</v>
      </c>
    </row>
    <row r="18" ht="14.25" customHeight="1">
      <c r="A18" s="15" t="s">
        <v>66</v>
      </c>
      <c r="B18" s="5" t="s">
        <v>67</v>
      </c>
      <c r="D18" s="14">
        <v>0.0</v>
      </c>
    </row>
    <row r="19" ht="14.25" customHeight="1">
      <c r="A19" s="15" t="s">
        <v>68</v>
      </c>
      <c r="B19" s="5" t="s">
        <v>69</v>
      </c>
      <c r="D19" s="14">
        <v>0.0</v>
      </c>
    </row>
    <row r="20" ht="14.25" customHeight="1">
      <c r="A20" s="15" t="s">
        <v>70</v>
      </c>
      <c r="B20" s="5" t="s">
        <v>71</v>
      </c>
      <c r="C20" s="26">
        <f>FACTORES!$C$26</f>
        <v>0.04</v>
      </c>
      <c r="D20" s="14">
        <f t="shared" ref="D20:D21" si="3">ROUND($D$5*C20,0)</f>
        <v>70036</v>
      </c>
    </row>
    <row r="21" ht="14.25" customHeight="1">
      <c r="A21" s="15" t="s">
        <v>74</v>
      </c>
      <c r="B21" s="5" t="s">
        <v>75</v>
      </c>
      <c r="C21" s="26">
        <f>FACTORES!$C$27</f>
        <v>0.0513334317</v>
      </c>
      <c r="D21" s="14">
        <f t="shared" si="3"/>
        <v>89880</v>
      </c>
    </row>
    <row r="22" ht="14.25" customHeight="1">
      <c r="A22" s="17" t="s">
        <v>77</v>
      </c>
      <c r="B22" s="19" t="s">
        <v>78</v>
      </c>
      <c r="C22" s="20"/>
      <c r="D22" s="23">
        <f>SUM(D15:D21)</f>
        <v>388304</v>
      </c>
    </row>
    <row r="23" ht="14.25" customHeight="1">
      <c r="A23" s="17" t="s">
        <v>80</v>
      </c>
      <c r="B23" s="19" t="s">
        <v>81</v>
      </c>
      <c r="C23" s="20"/>
      <c r="D23" s="23">
        <f>D7+D13+D22</f>
        <v>2814592</v>
      </c>
    </row>
    <row r="24" ht="14.25" customHeight="1">
      <c r="A24" s="7" t="s">
        <v>84</v>
      </c>
      <c r="B24" s="10" t="s">
        <v>85</v>
      </c>
      <c r="C24" s="13"/>
      <c r="D24" s="13"/>
    </row>
    <row r="25" ht="14.25" customHeight="1">
      <c r="A25" s="15" t="s">
        <v>86</v>
      </c>
      <c r="B25" s="5" t="s">
        <v>87</v>
      </c>
      <c r="D25" s="14">
        <f>FACTORES!$C$10</f>
        <v>216732.8541</v>
      </c>
    </row>
    <row r="26" ht="14.25" customHeight="1">
      <c r="A26" s="15" t="s">
        <v>88</v>
      </c>
      <c r="B26" s="5" t="s">
        <v>89</v>
      </c>
      <c r="D26" s="31">
        <f>FACTORES!$C$16</f>
        <v>1.01684</v>
      </c>
    </row>
    <row r="27" ht="14.25" customHeight="1">
      <c r="A27" s="17" t="s">
        <v>91</v>
      </c>
      <c r="B27" s="19" t="s">
        <v>92</v>
      </c>
      <c r="C27" s="20"/>
      <c r="D27" s="23">
        <f>ROUND(D25*D26,0)</f>
        <v>220383</v>
      </c>
    </row>
    <row r="28" ht="14.25" customHeight="1">
      <c r="A28" s="17" t="s">
        <v>93</v>
      </c>
      <c r="B28" s="19" t="s">
        <v>94</v>
      </c>
      <c r="C28" s="20"/>
      <c r="D28" s="23">
        <f>D23+D27</f>
        <v>3034975</v>
      </c>
    </row>
    <row r="29" ht="14.25" customHeight="1">
      <c r="A29" s="15"/>
      <c r="B29" s="5" t="s">
        <v>95</v>
      </c>
      <c r="C29" s="26">
        <f>FACTORES!$C$29</f>
        <v>0.1</v>
      </c>
      <c r="D29" s="14">
        <f>ROUND($D$28*C29,0)</f>
        <v>303498</v>
      </c>
    </row>
    <row r="30" ht="14.25" customHeight="1">
      <c r="A30" s="15"/>
      <c r="B30" s="5" t="s">
        <v>61</v>
      </c>
      <c r="C30" s="26">
        <f>FACTORES!$C$30</f>
        <v>0.19</v>
      </c>
      <c r="D30" s="14">
        <f>ROUND($D$29*C30,0)</f>
        <v>57665</v>
      </c>
    </row>
    <row r="31" ht="14.25" customHeight="1">
      <c r="A31" s="32"/>
      <c r="B31" s="33" t="s">
        <v>97</v>
      </c>
      <c r="C31" s="34"/>
      <c r="D31" s="22">
        <f>D28+D29+D30</f>
        <v>3396138</v>
      </c>
    </row>
    <row r="32" ht="14.25" customHeight="1">
      <c r="A32" s="15"/>
      <c r="B32" s="5" t="s">
        <v>98</v>
      </c>
      <c r="D32" s="14">
        <f>ROUND(D31/30,0)</f>
        <v>113205</v>
      </c>
    </row>
    <row r="33" ht="14.25" customHeight="1"/>
    <row r="34" ht="14.25" customHeight="1">
      <c r="A34" s="7"/>
      <c r="B34" s="10" t="s">
        <v>99</v>
      </c>
      <c r="C34" s="13"/>
      <c r="D34" s="35">
        <f>FACTORES!$C$34</f>
        <v>147</v>
      </c>
    </row>
    <row r="35" ht="14.25" customHeight="1">
      <c r="A35" s="36"/>
      <c r="B35" s="12" t="s">
        <v>100</v>
      </c>
      <c r="C35" s="6"/>
      <c r="D35" s="37">
        <f t="shared" ref="D35:D37" si="4">$D$31*$D$34</f>
        <v>499232286</v>
      </c>
    </row>
    <row r="36" ht="14.25" customHeight="1">
      <c r="A36" s="36"/>
      <c r="B36" s="12" t="s">
        <v>101</v>
      </c>
      <c r="C36" s="6"/>
      <c r="D36" s="37">
        <f t="shared" si="4"/>
        <v>499232286</v>
      </c>
    </row>
    <row r="37" ht="14.25" customHeight="1">
      <c r="A37" s="36"/>
      <c r="B37" s="12" t="s">
        <v>105</v>
      </c>
      <c r="C37" s="6"/>
      <c r="D37" s="37">
        <f t="shared" si="4"/>
        <v>499232286</v>
      </c>
    </row>
    <row r="38" ht="14.25" customHeight="1"/>
    <row r="39" ht="14.25" customHeight="1"/>
    <row r="40" ht="21.75" customHeight="1">
      <c r="A40" s="32"/>
      <c r="B40" s="33" t="s">
        <v>104</v>
      </c>
      <c r="C40" s="34"/>
      <c r="D40" s="22">
        <f>SUM(D35:D39)</f>
        <v>1497696858</v>
      </c>
    </row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A1:D1"/>
    <mergeCell ref="A2:D2"/>
  </mergeCells>
  <printOptions/>
  <pageMargins bottom="1.0" footer="0.0" header="0.0" left="0.75" right="0.75" top="1.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8.0"/>
    <col customWidth="1" min="2" max="2" width="56.0"/>
    <col customWidth="1" min="3" max="3" width="13.0"/>
    <col customWidth="1" min="4" max="4" width="19.0"/>
    <col customWidth="1" min="5" max="26" width="8.71"/>
  </cols>
  <sheetData>
    <row r="1" ht="30.0" customHeight="1">
      <c r="A1" s="1" t="s">
        <v>96</v>
      </c>
      <c r="B1" s="2"/>
      <c r="C1" s="2"/>
      <c r="D1" s="3"/>
    </row>
    <row r="2" ht="14.25" customHeight="1">
      <c r="A2" s="6" t="s">
        <v>5</v>
      </c>
    </row>
    <row r="3" ht="14.25" customHeight="1"/>
    <row r="4" ht="14.25" customHeight="1">
      <c r="A4" s="7" t="s">
        <v>8</v>
      </c>
      <c r="B4" s="10" t="s">
        <v>9</v>
      </c>
      <c r="C4" s="13"/>
      <c r="D4" s="13"/>
    </row>
    <row r="5" ht="14.25" customHeight="1">
      <c r="A5" s="15" t="s">
        <v>14</v>
      </c>
      <c r="B5" s="5" t="s">
        <v>16</v>
      </c>
      <c r="D5" s="14">
        <f>FACTORES!$C$4</f>
        <v>1750905</v>
      </c>
    </row>
    <row r="6" ht="14.25" customHeight="1">
      <c r="A6" s="15" t="s">
        <v>18</v>
      </c>
      <c r="B6" s="5" t="s">
        <v>19</v>
      </c>
      <c r="D6" s="14">
        <f>FACTORES!$C$5</f>
        <v>249095</v>
      </c>
    </row>
    <row r="7" ht="14.25" customHeight="1">
      <c r="A7" s="17" t="s">
        <v>20</v>
      </c>
      <c r="B7" s="19" t="s">
        <v>25</v>
      </c>
      <c r="C7" s="20"/>
      <c r="D7" s="23">
        <f>D5+D6</f>
        <v>2000000</v>
      </c>
    </row>
    <row r="8" ht="14.25" customHeight="1">
      <c r="A8" s="7" t="s">
        <v>31</v>
      </c>
      <c r="B8" s="10" t="s">
        <v>32</v>
      </c>
      <c r="C8" s="13"/>
      <c r="D8" s="13"/>
    </row>
    <row r="9" ht="14.25" customHeight="1">
      <c r="A9" s="15" t="s">
        <v>33</v>
      </c>
      <c r="B9" s="5" t="s">
        <v>34</v>
      </c>
      <c r="C9" s="26">
        <f>FACTORES!$C$20</f>
        <v>0.08333333333</v>
      </c>
      <c r="D9" s="14">
        <f t="shared" ref="D9:D10" si="1">ROUND($D$7*C9,0)</f>
        <v>166667</v>
      </c>
    </row>
    <row r="10" ht="14.25" customHeight="1">
      <c r="A10" s="15" t="s">
        <v>37</v>
      </c>
      <c r="B10" s="5" t="s">
        <v>38</v>
      </c>
      <c r="C10" s="26">
        <f>FACTORES!$C$21</f>
        <v>0.08333333333</v>
      </c>
      <c r="D10" s="14">
        <f t="shared" si="1"/>
        <v>166667</v>
      </c>
    </row>
    <row r="11" ht="14.25" customHeight="1">
      <c r="A11" s="15" t="s">
        <v>39</v>
      </c>
      <c r="B11" s="5" t="s">
        <v>40</v>
      </c>
      <c r="C11" s="26">
        <f>FACTORES!$C$22</f>
        <v>0.04166666667</v>
      </c>
      <c r="D11" s="14">
        <f>ROUND($D$5*C11,0)</f>
        <v>72954</v>
      </c>
    </row>
    <row r="12" ht="14.25" customHeight="1">
      <c r="A12" s="15" t="s">
        <v>43</v>
      </c>
      <c r="B12" s="5" t="s">
        <v>44</v>
      </c>
      <c r="C12" s="26">
        <f>FACTORES!$C$23</f>
        <v>0.01</v>
      </c>
      <c r="D12" s="14">
        <f>ROUND($D$7*C12,0)</f>
        <v>20000</v>
      </c>
    </row>
    <row r="13" ht="14.25" customHeight="1">
      <c r="A13" s="17" t="s">
        <v>47</v>
      </c>
      <c r="B13" s="19" t="s">
        <v>48</v>
      </c>
      <c r="C13" s="20"/>
      <c r="D13" s="23">
        <f>SUM(D9:D12)</f>
        <v>426288</v>
      </c>
    </row>
    <row r="14" ht="14.25" customHeight="1">
      <c r="A14" s="7" t="s">
        <v>52</v>
      </c>
      <c r="B14" s="10" t="s">
        <v>53</v>
      </c>
      <c r="C14" s="13"/>
      <c r="D14" s="13"/>
    </row>
    <row r="15" ht="14.25" customHeight="1">
      <c r="A15" s="15" t="s">
        <v>55</v>
      </c>
      <c r="B15" s="5" t="s">
        <v>57</v>
      </c>
      <c r="D15" s="14">
        <v>0.0</v>
      </c>
    </row>
    <row r="16" ht="14.25" customHeight="1">
      <c r="A16" s="15" t="s">
        <v>58</v>
      </c>
      <c r="B16" s="5" t="s">
        <v>59</v>
      </c>
      <c r="C16" s="26">
        <f>FACTORES!$C$24</f>
        <v>0.12</v>
      </c>
      <c r="D16" s="14">
        <f t="shared" ref="D16:D17" si="2">ROUND($D$5*C16,0)</f>
        <v>210109</v>
      </c>
    </row>
    <row r="17" ht="14.25" customHeight="1">
      <c r="A17" s="15" t="s">
        <v>63</v>
      </c>
      <c r="B17" s="5" t="s">
        <v>64</v>
      </c>
      <c r="C17" s="26">
        <f>FACTORES!$C$25</f>
        <v>0.01044</v>
      </c>
      <c r="D17" s="14">
        <f t="shared" si="2"/>
        <v>18279</v>
      </c>
    </row>
    <row r="18" ht="14.25" customHeight="1">
      <c r="A18" s="15" t="s">
        <v>66</v>
      </c>
      <c r="B18" s="5" t="s">
        <v>67</v>
      </c>
      <c r="D18" s="14">
        <v>0.0</v>
      </c>
    </row>
    <row r="19" ht="14.25" customHeight="1">
      <c r="A19" s="15" t="s">
        <v>68</v>
      </c>
      <c r="B19" s="5" t="s">
        <v>69</v>
      </c>
      <c r="D19" s="14">
        <v>0.0</v>
      </c>
    </row>
    <row r="20" ht="14.25" customHeight="1">
      <c r="A20" s="15" t="s">
        <v>70</v>
      </c>
      <c r="B20" s="5" t="s">
        <v>71</v>
      </c>
      <c r="C20" s="26">
        <f>FACTORES!$C$26</f>
        <v>0.04</v>
      </c>
      <c r="D20" s="14">
        <f t="shared" ref="D20:D21" si="3">ROUND($D$5*C20,0)</f>
        <v>70036</v>
      </c>
    </row>
    <row r="21" ht="14.25" customHeight="1">
      <c r="A21" s="15" t="s">
        <v>74</v>
      </c>
      <c r="B21" s="5" t="s">
        <v>75</v>
      </c>
      <c r="C21" s="26">
        <f>FACTORES!$C$27</f>
        <v>0.0513334317</v>
      </c>
      <c r="D21" s="14">
        <f t="shared" si="3"/>
        <v>89880</v>
      </c>
    </row>
    <row r="22" ht="14.25" customHeight="1">
      <c r="A22" s="17" t="s">
        <v>77</v>
      </c>
      <c r="B22" s="19" t="s">
        <v>78</v>
      </c>
      <c r="C22" s="20"/>
      <c r="D22" s="23">
        <f>SUM(D15:D21)</f>
        <v>388304</v>
      </c>
    </row>
    <row r="23" ht="14.25" customHeight="1">
      <c r="A23" s="17" t="s">
        <v>80</v>
      </c>
      <c r="B23" s="19" t="s">
        <v>81</v>
      </c>
      <c r="C23" s="20"/>
      <c r="D23" s="23">
        <f>D7+D13+D22</f>
        <v>2814592</v>
      </c>
    </row>
    <row r="24" ht="14.25" customHeight="1">
      <c r="A24" s="7" t="s">
        <v>84</v>
      </c>
      <c r="B24" s="10" t="s">
        <v>85</v>
      </c>
      <c r="C24" s="13"/>
      <c r="D24" s="13"/>
    </row>
    <row r="25" ht="14.25" customHeight="1">
      <c r="A25" s="15" t="s">
        <v>86</v>
      </c>
      <c r="B25" s="5" t="s">
        <v>87</v>
      </c>
      <c r="D25" s="14">
        <f>FACTORES!$C$11</f>
        <v>147185.1539</v>
      </c>
    </row>
    <row r="26" ht="14.25" customHeight="1">
      <c r="A26" s="15" t="s">
        <v>88</v>
      </c>
      <c r="B26" s="5" t="s">
        <v>89</v>
      </c>
      <c r="D26" s="31">
        <f>FACTORES!$C$16</f>
        <v>1.01684</v>
      </c>
    </row>
    <row r="27" ht="14.25" customHeight="1">
      <c r="A27" s="17" t="s">
        <v>91</v>
      </c>
      <c r="B27" s="19" t="s">
        <v>92</v>
      </c>
      <c r="C27" s="20"/>
      <c r="D27" s="23">
        <f>ROUND(D25*D26,0)</f>
        <v>149664</v>
      </c>
    </row>
    <row r="28" ht="14.25" customHeight="1">
      <c r="A28" s="17" t="s">
        <v>93</v>
      </c>
      <c r="B28" s="19" t="s">
        <v>94</v>
      </c>
      <c r="C28" s="20"/>
      <c r="D28" s="23">
        <f>D23+D27</f>
        <v>2964256</v>
      </c>
    </row>
    <row r="29" ht="14.25" customHeight="1">
      <c r="A29" s="15"/>
      <c r="B29" s="5" t="s">
        <v>95</v>
      </c>
      <c r="C29" s="26">
        <f>FACTORES!$C$29</f>
        <v>0.1</v>
      </c>
      <c r="D29" s="14">
        <f>ROUND($D$28*C29,0)</f>
        <v>296426</v>
      </c>
    </row>
    <row r="30" ht="14.25" customHeight="1">
      <c r="A30" s="15"/>
      <c r="B30" s="5" t="s">
        <v>61</v>
      </c>
      <c r="C30" s="26">
        <f>FACTORES!$C$30</f>
        <v>0.19</v>
      </c>
      <c r="D30" s="14">
        <f>ROUND($D$29*C30,0)</f>
        <v>56321</v>
      </c>
    </row>
    <row r="31" ht="14.25" customHeight="1">
      <c r="A31" s="32"/>
      <c r="B31" s="33" t="s">
        <v>97</v>
      </c>
      <c r="C31" s="34"/>
      <c r="D31" s="22">
        <f>D28+D29+D30</f>
        <v>3317003</v>
      </c>
    </row>
    <row r="32" ht="14.25" customHeight="1">
      <c r="A32" s="15"/>
      <c r="B32" s="5" t="s">
        <v>98</v>
      </c>
      <c r="D32" s="14">
        <f>ROUND(D31/30,0)</f>
        <v>110567</v>
      </c>
    </row>
    <row r="33" ht="14.25" customHeight="1"/>
    <row r="34" ht="14.25" customHeight="1">
      <c r="A34" s="7"/>
      <c r="B34" s="10" t="s">
        <v>99</v>
      </c>
      <c r="C34" s="13"/>
      <c r="D34" s="35">
        <f>FACTORES!$C$35</f>
        <v>62</v>
      </c>
    </row>
    <row r="35" ht="14.25" customHeight="1">
      <c r="A35" s="36"/>
      <c r="B35" s="12" t="s">
        <v>100</v>
      </c>
      <c r="C35" s="6"/>
      <c r="D35" s="37">
        <f t="shared" ref="D35:D37" si="4">$D$31*$D$34</f>
        <v>205654186</v>
      </c>
    </row>
    <row r="36" ht="14.25" customHeight="1">
      <c r="A36" s="36"/>
      <c r="B36" s="12" t="s">
        <v>101</v>
      </c>
      <c r="C36" s="6"/>
      <c r="D36" s="37">
        <f t="shared" si="4"/>
        <v>205654186</v>
      </c>
    </row>
    <row r="37" ht="14.25" customHeight="1">
      <c r="A37" s="36"/>
      <c r="B37" s="12" t="s">
        <v>105</v>
      </c>
      <c r="C37" s="6"/>
      <c r="D37" s="37">
        <f t="shared" si="4"/>
        <v>205654186</v>
      </c>
    </row>
    <row r="38" ht="14.25" customHeight="1"/>
    <row r="39" ht="14.25" customHeight="1"/>
    <row r="40" ht="21.75" customHeight="1">
      <c r="A40" s="32"/>
      <c r="B40" s="33" t="s">
        <v>104</v>
      </c>
      <c r="C40" s="34"/>
      <c r="D40" s="22">
        <f>SUM(D35:D39)</f>
        <v>616962558</v>
      </c>
    </row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A1:D1"/>
    <mergeCell ref="A2:D2"/>
  </mergeCells>
  <printOptions/>
  <pageMargins bottom="1.0" footer="0.0" header="0.0" left="0.75" right="0.7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2026-08-27T17:31:03Z</dcterms:created>
  <dc:creator>openpyxl</dc:creator>
</cp:coreProperties>
</file>