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LENOVO\Documents\DACP\ASEO INTEGRAL 252-2026\DEFINITIVOS V6 - LOTES 1 Y 2\"/>
    </mc:Choice>
  </mc:AlternateContent>
  <xr:revisionPtr revIDLastSave="0" documentId="8_{8DA72B64-97A5-492A-9ED8-1684E64FE9D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ACTORES" sheetId="1" r:id="rId1"/>
    <sheet name="RESUMEN" sheetId="2" r:id="rId2"/>
    <sheet name="OCT-DIC 26 L1." sheetId="3" r:id="rId3"/>
    <sheet name="OCT-DIC 26 L2.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3" l="1"/>
  <c r="D30" i="3"/>
  <c r="D29" i="3"/>
  <c r="D21" i="3"/>
  <c r="E21" i="3" s="1"/>
  <c r="D20" i="3"/>
  <c r="E20" i="3" s="1"/>
  <c r="D17" i="3"/>
  <c r="E17" i="3" s="1"/>
  <c r="D16" i="3"/>
  <c r="E16" i="3" s="1"/>
  <c r="E22" i="3" s="1"/>
  <c r="D12" i="3"/>
  <c r="E11" i="3"/>
  <c r="D11" i="3"/>
  <c r="E6" i="3"/>
  <c r="E5" i="3"/>
  <c r="E7" i="3" s="1"/>
  <c r="D22" i="1"/>
  <c r="D21" i="1"/>
  <c r="D17" i="1"/>
  <c r="D12" i="1"/>
  <c r="E25" i="4" s="1"/>
  <c r="D11" i="1"/>
  <c r="E25" i="3" s="1"/>
  <c r="D7" i="1"/>
  <c r="E34" i="4"/>
  <c r="D30" i="4"/>
  <c r="D29" i="4"/>
  <c r="D21" i="4"/>
  <c r="E21" i="4" s="1"/>
  <c r="D20" i="4"/>
  <c r="E20" i="4" s="1"/>
  <c r="D17" i="4"/>
  <c r="D16" i="4"/>
  <c r="D12" i="4"/>
  <c r="D11" i="4"/>
  <c r="E11" i="4" s="1"/>
  <c r="E6" i="4"/>
  <c r="E5" i="4"/>
  <c r="E12" i="3" l="1"/>
  <c r="D10" i="3"/>
  <c r="E10" i="3" s="1"/>
  <c r="D10" i="4"/>
  <c r="D9" i="3"/>
  <c r="E9" i="3" s="1"/>
  <c r="E13" i="3" s="1"/>
  <c r="E23" i="3" s="1"/>
  <c r="E28" i="3" s="1"/>
  <c r="D9" i="4"/>
  <c r="E26" i="3"/>
  <c r="E27" i="3" s="1"/>
  <c r="E26" i="4"/>
  <c r="E27" i="4" s="1"/>
  <c r="E17" i="4"/>
  <c r="E16" i="4"/>
  <c r="E22" i="4" s="1"/>
  <c r="E7" i="4"/>
  <c r="E29" i="3" l="1"/>
  <c r="E9" i="4"/>
  <c r="E10" i="4"/>
  <c r="E12" i="4"/>
  <c r="E13" i="4" l="1"/>
  <c r="E23" i="4" s="1"/>
  <c r="E28" i="4" s="1"/>
  <c r="E30" i="3"/>
  <c r="E31" i="3"/>
  <c r="E29" i="4" l="1"/>
  <c r="E37" i="3"/>
  <c r="E36" i="3"/>
  <c r="E32" i="3"/>
  <c r="E35" i="3" s="1"/>
  <c r="E40" i="3" s="1"/>
  <c r="D4" i="2" s="1"/>
  <c r="E30" i="4" l="1"/>
  <c r="E31" i="4"/>
  <c r="E37" i="4" l="1"/>
  <c r="E36" i="4"/>
  <c r="E32" i="4"/>
  <c r="E35" i="4" s="1"/>
  <c r="E40" i="4" s="1"/>
  <c r="D5" i="2" s="1"/>
  <c r="D6" i="2" s="1"/>
</calcChain>
</file>

<file path=xl/sharedStrings.xml><?xml version="1.0" encoding="utf-8"?>
<sst xmlns="http://schemas.openxmlformats.org/spreadsheetml/2006/main" count="158" uniqueCount="96">
  <si>
    <t>LOTE 2 · SECRETARÍA DE BIENESTAR SOCIAL</t>
  </si>
  <si>
    <t>Presupuesto oficial · 9 de octubre a 31 de diciembre de 2026  (dos meses y veintitrés días)</t>
  </si>
  <si>
    <t>1</t>
  </si>
  <si>
    <t>SALARIO BASE</t>
  </si>
  <si>
    <t>1.1</t>
  </si>
  <si>
    <t>Salario Mínimo Mensual Legal Vigente</t>
  </si>
  <si>
    <t>1.2</t>
  </si>
  <si>
    <t>Auxilio de transporte</t>
  </si>
  <si>
    <t>A</t>
  </si>
  <si>
    <t>TOTAL SALARIO BASE</t>
  </si>
  <si>
    <t>2</t>
  </si>
  <si>
    <t>PRESTACIONES SOCIALES</t>
  </si>
  <si>
    <t>2.1</t>
  </si>
  <si>
    <t>Cesantías</t>
  </si>
  <si>
    <t>2.2</t>
  </si>
  <si>
    <t>Prima de servicios</t>
  </si>
  <si>
    <t>2.3</t>
  </si>
  <si>
    <t>Vacaciones  (base: solo salario)</t>
  </si>
  <si>
    <t>2.4</t>
  </si>
  <si>
    <t>Intereses a las cesantías</t>
  </si>
  <si>
    <t>B</t>
  </si>
  <si>
    <t>SUBTOTAL PRESTACIONES SOCIALES</t>
  </si>
  <si>
    <t>3</t>
  </si>
  <si>
    <t>APORTES PARAFISCALES Y SEGURIDAD SOCIAL</t>
  </si>
  <si>
    <t>3.1</t>
  </si>
  <si>
    <t>Salud  (exonerado — art. 114-1 E.T.)</t>
  </si>
  <si>
    <t>3.2</t>
  </si>
  <si>
    <t>Pensión</t>
  </si>
  <si>
    <t>3.3</t>
  </si>
  <si>
    <t>A.R.L.</t>
  </si>
  <si>
    <t>3.4</t>
  </si>
  <si>
    <t>SENA  (exonerado — art. 114-1 E.T.)</t>
  </si>
  <si>
    <t>3.5</t>
  </si>
  <si>
    <t>I.C.B.F.  (exonerado — art. 114-1 E.T.)</t>
  </si>
  <si>
    <t>3.6</t>
  </si>
  <si>
    <t>Caja de compensación familiar</t>
  </si>
  <si>
    <t>3.7</t>
  </si>
  <si>
    <t>Dotación</t>
  </si>
  <si>
    <t>C</t>
  </si>
  <si>
    <t>SUBTOTAL APORTES</t>
  </si>
  <si>
    <t>A+B+C</t>
  </si>
  <si>
    <t>COSTO MENSUAL POR OPERARIO  (sin insumos)</t>
  </si>
  <si>
    <t>4</t>
  </si>
  <si>
    <t>INSUMOS DE ASEO</t>
  </si>
  <si>
    <t>4.1</t>
  </si>
  <si>
    <t>Techo de referencia vigente</t>
  </si>
  <si>
    <t>4.2</t>
  </si>
  <si>
    <t>Factor de indexación a diciembre de 2026</t>
  </si>
  <si>
    <t>D</t>
  </si>
  <si>
    <t>INSUMO INDEXADO AL 31 DE DICIEMBRE DE 2026</t>
  </si>
  <si>
    <t>A+B+C+D</t>
  </si>
  <si>
    <t>SUBTOTAL COSTO MENSUAL POR OPERARIO</t>
  </si>
  <si>
    <t>VALOR A.I.U.</t>
  </si>
  <si>
    <t>IVA sobre el A.I.U.</t>
  </si>
  <si>
    <t>VALOR MENSUAL POR OPERARIO  (todo incluido)</t>
  </si>
  <si>
    <t>Valor diario por operario</t>
  </si>
  <si>
    <t>CANTIDAD DE OPERARIOS</t>
  </si>
  <si>
    <t>Octubre · del 9 al 31  (23 días)</t>
  </si>
  <si>
    <t>Noviembre</t>
  </si>
  <si>
    <t>Diciembre</t>
  </si>
  <si>
    <t>PRESUPUESTO OFICIAL DEL LOTE</t>
  </si>
  <si>
    <t>PANEL DE CONTROL — FACTORES DEL PRESUPUESTO · SERVICIO DE ASEO INTEGRAL · OCTUBRE A DICIEMBRE DE 2026</t>
  </si>
  <si>
    <t>1 · SALARIO — VIGENCIA 2026   (valor cierto y decretado: NO se proyecta)</t>
  </si>
  <si>
    <t>SMMLV 2026</t>
  </si>
  <si>
    <t>Auxilio de transporte 2026</t>
  </si>
  <si>
    <t>TOTAL SALARIO BASE 2026</t>
  </si>
  <si>
    <t>2 · INSUMOS — TECHO DE REFERENCIA VIGENTE   (valor que YA fue indexado por la entidad)</t>
  </si>
  <si>
    <t>Techo Lote 1 · Organismos</t>
  </si>
  <si>
    <t>Techo Lote 2 · Bienestar Social</t>
  </si>
  <si>
    <t>3 · AJUSTE DE INSUMOS · OCT-DIC 2026   ←  celda editable en amarillo</t>
  </si>
  <si>
    <t>IPC que el techo YA incorpora</t>
  </si>
  <si>
    <t>IPC esperado real cierre 2026</t>
  </si>
  <si>
    <t>FACTOR DE AJUSTE A APLICAR</t>
  </si>
  <si>
    <t>5 · PARÁMETROS PRESTACIONALES</t>
  </si>
  <si>
    <t>Cesantías  (base: salario + auxilio)</t>
  </si>
  <si>
    <t>Prima de servicios  (base: salario + auxilio)</t>
  </si>
  <si>
    <t>Vacaciones  (base: SOLO salario)</t>
  </si>
  <si>
    <t>Pensión — aporte del empleador  (base: salario)</t>
  </si>
  <si>
    <t>A.R.L.  (base: salario)</t>
  </si>
  <si>
    <t>Caja de compensación familiar  (base: salario)</t>
  </si>
  <si>
    <t>Dotación  (base: salario)</t>
  </si>
  <si>
    <t>Salud / SENA / I.C.B.F.</t>
  </si>
  <si>
    <t>A.I.U.</t>
  </si>
  <si>
    <t>6 · CANTIDADES DE PERSONAL</t>
  </si>
  <si>
    <t>Puestos Lote 1 · Organismos</t>
  </si>
  <si>
    <t>Puestos Lote 2 · Bienestar Social</t>
  </si>
  <si>
    <t>Días contratados en octubre de 2026  (del 9 al 31)</t>
  </si>
  <si>
    <t>RESUMEN DEL PRESUPUESTO OFICIAL · LOTES 1 Y 2 · 9 DE OCTUBRE A 31 DE DICIEMBRE DE 2026  (DOS MESES Y VEINTITRÉS DÍAS)</t>
  </si>
  <si>
    <t>LOTE</t>
  </si>
  <si>
    <t>PRESUPUESTO OFICIAL  ·  9 DE OCTUBRE A 31 DE DICIEMBRE DE 2026</t>
  </si>
  <si>
    <t>Lote 1 · Movilidad, DACP, Seg. y Justicia, UAEPA</t>
  </si>
  <si>
    <t>Lote 2 · Secretaría de Bienestar Social</t>
  </si>
  <si>
    <t>TOTAL</t>
  </si>
  <si>
    <t>Los valores de este resumen se recalculan solos al cambiar cualquier parámetro de la hoja FACTORES.</t>
  </si>
  <si>
    <t>Las celdas amarillas y rosadas de FACTORES son las únicas que deben editarse. Las rosadas señalan decisiones pendientes.</t>
  </si>
  <si>
    <t>LOTE 1 · MOVILIDAD · DACP · SEGURIDAD Y JUSTICIA · UAEPA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</si>
</sst>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0.0000%"/>
    <numFmt numFmtId="166" formatCode="0.00000"/>
  </numFmts>
  <fonts count="9" x14ac:knownFonts="1">
    <font>
      <sz val="11"/>
      <color theme="1"/>
      <name val="Calibri"/>
      <scheme val="minor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9"/>
      <color rgb="FF555555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D9E2F3"/>
        <bgColor rgb="FFD9E2F3"/>
      </patternFill>
    </fill>
    <fill>
      <patternFill patternType="solid">
        <fgColor rgb="FFE2EFDA"/>
        <bgColor rgb="FFE2EFDA"/>
      </patternFill>
    </fill>
    <fill>
      <patternFill patternType="solid">
        <fgColor rgb="FFFFE699"/>
        <bgColor rgb="FFFFE699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1"/>
  </cellStyleXfs>
  <cellXfs count="49">
    <xf numFmtId="0" fontId="0" fillId="0" borderId="0" xfId="0" applyBorder="1"/>
    <xf numFmtId="0" fontId="4" fillId="0" borderId="0" xfId="0" applyFont="1" applyBorder="1" applyAlignment="1">
      <alignment vertical="center" wrapText="1"/>
    </xf>
    <xf numFmtId="0" fontId="3" fillId="0" borderId="0" xfId="0" applyFont="1" applyBorder="1"/>
    <xf numFmtId="0" fontId="3" fillId="3" borderId="1" xfId="0" applyFont="1" applyFill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3" borderId="1" xfId="0" applyFont="1" applyFill="1"/>
    <xf numFmtId="164" fontId="4" fillId="0" borderId="2" xfId="0" applyNumberFormat="1" applyFont="1" applyBorder="1"/>
    <xf numFmtId="0" fontId="4" fillId="0" borderId="0" xfId="0" applyFont="1" applyBorder="1" applyAlignment="1">
      <alignment horizontal="center" vertical="center" wrapText="1"/>
    </xf>
    <xf numFmtId="0" fontId="3" fillId="4" borderId="1" xfId="0" applyFont="1" applyFill="1" applyAlignment="1">
      <alignment horizontal="center" vertical="center" wrapText="1"/>
    </xf>
    <xf numFmtId="0" fontId="3" fillId="5" borderId="2" xfId="0" applyFont="1" applyFill="1" applyBorder="1"/>
    <xf numFmtId="0" fontId="3" fillId="4" borderId="1" xfId="0" applyFont="1" applyFill="1" applyAlignment="1">
      <alignment vertical="center" wrapText="1"/>
    </xf>
    <xf numFmtId="0" fontId="3" fillId="4" borderId="1" xfId="0" applyFont="1" applyFill="1"/>
    <xf numFmtId="164" fontId="3" fillId="5" borderId="2" xfId="0" applyNumberFormat="1" applyFont="1" applyFill="1" applyBorder="1"/>
    <xf numFmtId="164" fontId="3" fillId="4" borderId="2" xfId="0" applyNumberFormat="1" applyFont="1" applyFill="1" applyBorder="1"/>
    <xf numFmtId="0" fontId="5" fillId="0" borderId="0" xfId="0" applyFont="1" applyBorder="1"/>
    <xf numFmtId="165" fontId="4" fillId="0" borderId="2" xfId="0" applyNumberFormat="1" applyFont="1" applyBorder="1" applyAlignment="1">
      <alignment horizontal="center" vertical="center" wrapText="1"/>
    </xf>
    <xf numFmtId="166" fontId="4" fillId="0" borderId="2" xfId="0" applyNumberFormat="1" applyFont="1" applyBorder="1"/>
    <xf numFmtId="0" fontId="3" fillId="5" borderId="1" xfId="0" applyFont="1" applyFill="1" applyAlignment="1">
      <alignment horizontal="center" vertical="center" wrapText="1"/>
    </xf>
    <xf numFmtId="0" fontId="3" fillId="5" borderId="1" xfId="0" applyFont="1" applyFill="1" applyAlignment="1">
      <alignment vertical="center" wrapText="1"/>
    </xf>
    <xf numFmtId="0" fontId="3" fillId="5" borderId="1" xfId="0" applyFont="1" applyFill="1"/>
    <xf numFmtId="0" fontId="3" fillId="3" borderId="2" xfId="0" applyFont="1" applyFill="1" applyBorder="1"/>
    <xf numFmtId="0" fontId="3" fillId="0" borderId="0" xfId="0" applyFont="1" applyBorder="1" applyAlignment="1">
      <alignment horizontal="center" vertical="center" wrapText="1"/>
    </xf>
    <xf numFmtId="164" fontId="3" fillId="0" borderId="2" xfId="0" applyNumberFormat="1" applyFont="1" applyBorder="1"/>
    <xf numFmtId="0" fontId="6" fillId="0" borderId="0" xfId="0" applyFont="1" applyBorder="1"/>
    <xf numFmtId="0" fontId="6" fillId="0" borderId="3" xfId="0" applyFont="1" applyBorder="1"/>
    <xf numFmtId="0" fontId="2" fillId="0" borderId="3" xfId="0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 wrapText="1"/>
    </xf>
    <xf numFmtId="164" fontId="7" fillId="0" borderId="3" xfId="0" applyNumberFormat="1" applyFont="1" applyBorder="1" applyAlignment="1">
      <alignment horizontal="right" vertical="center"/>
    </xf>
    <xf numFmtId="165" fontId="2" fillId="0" borderId="3" xfId="0" applyNumberFormat="1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right" vertical="center"/>
    </xf>
    <xf numFmtId="166" fontId="2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0" fillId="0" borderId="1" xfId="0"/>
    <xf numFmtId="0" fontId="6" fillId="0" borderId="1" xfId="0" applyFont="1"/>
    <xf numFmtId="0" fontId="7" fillId="6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7" fillId="6" borderId="3" xfId="0" applyFont="1" applyFill="1" applyBorder="1"/>
    <xf numFmtId="0" fontId="8" fillId="0" borderId="3" xfId="0" applyFont="1" applyBorder="1" applyAlignment="1">
      <alignment horizontal="center" vertical="center" wrapText="1"/>
    </xf>
    <xf numFmtId="0" fontId="1" fillId="2" borderId="1" xfId="0" applyFont="1" applyFill="1" applyAlignment="1">
      <alignment horizontal="center" vertical="center" wrapText="1"/>
    </xf>
    <xf numFmtId="0" fontId="0" fillId="0" borderId="0" xfId="0" applyBorder="1"/>
    <xf numFmtId="0" fontId="0" fillId="0" borderId="1" xfId="0"/>
    <xf numFmtId="0" fontId="5" fillId="0" borderId="1" xfId="0" applyFont="1"/>
    <xf numFmtId="0" fontId="3" fillId="0" borderId="1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980"/>
  <sheetViews>
    <sheetView tabSelected="1" workbookViewId="0">
      <pane ySplit="3" topLeftCell="A4" activePane="bottomLeft" state="frozen"/>
      <selection pane="bottomLeft" activeCell="B37" sqref="B37:C37"/>
    </sheetView>
  </sheetViews>
  <sheetFormatPr baseColWidth="10" defaultColWidth="14.453125" defaultRowHeight="15" customHeight="1" x14ac:dyDescent="0.35"/>
  <cols>
    <col min="1" max="1" width="4.36328125" style="26" customWidth="1"/>
    <col min="2" max="2" width="4" style="26" customWidth="1"/>
    <col min="3" max="3" width="50" style="26" customWidth="1"/>
    <col min="4" max="4" width="17" style="26" customWidth="1"/>
    <col min="5" max="26" width="8.7265625" style="26" customWidth="1"/>
    <col min="27" max="28" width="14.453125" style="26" customWidth="1"/>
    <col min="29" max="16384" width="14.453125" style="26"/>
  </cols>
  <sheetData>
    <row r="1" spans="2:4" s="38" customFormat="1" ht="15" customHeight="1" x14ac:dyDescent="0.35"/>
    <row r="2" spans="2:4" ht="24" customHeight="1" x14ac:dyDescent="0.35">
      <c r="B2" s="39" t="s">
        <v>61</v>
      </c>
      <c r="C2" s="40"/>
      <c r="D2" s="41"/>
    </row>
    <row r="3" spans="2:4" ht="14.25" customHeight="1" x14ac:dyDescent="0.35"/>
    <row r="4" spans="2:4" ht="14.25" customHeight="1" x14ac:dyDescent="0.35">
      <c r="B4" s="42" t="s">
        <v>62</v>
      </c>
      <c r="C4" s="40"/>
      <c r="D4" s="41"/>
    </row>
    <row r="5" spans="2:4" ht="30" customHeight="1" x14ac:dyDescent="0.35">
      <c r="B5" s="27"/>
      <c r="C5" s="28" t="s">
        <v>63</v>
      </c>
      <c r="D5" s="29">
        <v>1750905</v>
      </c>
    </row>
    <row r="6" spans="2:4" ht="30" customHeight="1" x14ac:dyDescent="0.35">
      <c r="B6" s="27"/>
      <c r="C6" s="28" t="s">
        <v>64</v>
      </c>
      <c r="D6" s="29">
        <v>249095</v>
      </c>
    </row>
    <row r="7" spans="2:4" ht="30" customHeight="1" x14ac:dyDescent="0.35">
      <c r="B7" s="27"/>
      <c r="C7" s="30" t="s">
        <v>65</v>
      </c>
      <c r="D7" s="31">
        <f>D5+D6</f>
        <v>2000000</v>
      </c>
    </row>
    <row r="8" spans="2:4" ht="14.25" customHeight="1" x14ac:dyDescent="0.35"/>
    <row r="9" spans="2:4" ht="14.25" customHeight="1" x14ac:dyDescent="0.35">
      <c r="B9" s="42" t="s">
        <v>66</v>
      </c>
      <c r="C9" s="40"/>
      <c r="D9" s="41"/>
    </row>
    <row r="10" spans="2:4" ht="30" customHeight="1" x14ac:dyDescent="0.35">
      <c r="B10" s="27"/>
      <c r="C10" s="28"/>
      <c r="D10" s="29"/>
    </row>
    <row r="11" spans="2:4" ht="30" customHeight="1" x14ac:dyDescent="0.35">
      <c r="B11" s="27"/>
      <c r="C11" s="28" t="s">
        <v>67</v>
      </c>
      <c r="D11" s="29">
        <f>ROUND(206157*1.0513,4)</f>
        <v>216732.8541</v>
      </c>
    </row>
    <row r="12" spans="2:4" ht="30" customHeight="1" x14ac:dyDescent="0.35">
      <c r="B12" s="27"/>
      <c r="C12" s="28" t="s">
        <v>68</v>
      </c>
      <c r="D12" s="29">
        <f>ROUND(140003*1.0513,4)</f>
        <v>147185.1539</v>
      </c>
    </row>
    <row r="13" spans="2:4" ht="14.25" customHeight="1" x14ac:dyDescent="0.35"/>
    <row r="14" spans="2:4" ht="14.25" customHeight="1" x14ac:dyDescent="0.35">
      <c r="B14" s="42" t="s">
        <v>69</v>
      </c>
      <c r="C14" s="40"/>
      <c r="D14" s="41"/>
    </row>
    <row r="15" spans="2:4" ht="30" customHeight="1" x14ac:dyDescent="0.35">
      <c r="B15" s="27"/>
      <c r="C15" s="28" t="s">
        <v>70</v>
      </c>
      <c r="D15" s="32">
        <v>5.1299999999999998E-2</v>
      </c>
    </row>
    <row r="16" spans="2:4" ht="30" customHeight="1" x14ac:dyDescent="0.35">
      <c r="B16" s="27"/>
      <c r="C16" s="28" t="s">
        <v>71</v>
      </c>
      <c r="D16" s="33">
        <v>6.9000000000000006E-2</v>
      </c>
    </row>
    <row r="17" spans="2:4" ht="30" customHeight="1" x14ac:dyDescent="0.35">
      <c r="B17" s="27"/>
      <c r="C17" s="30" t="s">
        <v>72</v>
      </c>
      <c r="D17" s="34">
        <f>ROUND((1+D16)/(1+D15),5)</f>
        <v>1.01684</v>
      </c>
    </row>
    <row r="18" spans="2:4" ht="14.25" customHeight="1" x14ac:dyDescent="0.35"/>
    <row r="19" spans="2:4" ht="14.25" customHeight="1" x14ac:dyDescent="0.35"/>
    <row r="20" spans="2:4" ht="14.25" customHeight="1" x14ac:dyDescent="0.35">
      <c r="B20" s="42" t="s">
        <v>73</v>
      </c>
      <c r="C20" s="40"/>
      <c r="D20" s="41"/>
    </row>
    <row r="21" spans="2:4" ht="30" customHeight="1" x14ac:dyDescent="0.35">
      <c r="B21" s="27"/>
      <c r="C21" s="28" t="s">
        <v>74</v>
      </c>
      <c r="D21" s="32">
        <f>1/12</f>
        <v>8.3333333333333329E-2</v>
      </c>
    </row>
    <row r="22" spans="2:4" ht="30" customHeight="1" x14ac:dyDescent="0.35">
      <c r="B22" s="27"/>
      <c r="C22" s="28" t="s">
        <v>75</v>
      </c>
      <c r="D22" s="32">
        <f>1/12</f>
        <v>8.3333333333333329E-2</v>
      </c>
    </row>
    <row r="23" spans="2:4" ht="30" customHeight="1" x14ac:dyDescent="0.35">
      <c r="B23" s="27"/>
      <c r="C23" s="28" t="s">
        <v>76</v>
      </c>
      <c r="D23" s="32">
        <v>4.1666666669999998E-2</v>
      </c>
    </row>
    <row r="24" spans="2:4" ht="30" customHeight="1" x14ac:dyDescent="0.35">
      <c r="B24" s="27"/>
      <c r="C24" s="28" t="s">
        <v>19</v>
      </c>
      <c r="D24" s="32">
        <v>0.01</v>
      </c>
    </row>
    <row r="25" spans="2:4" ht="30" customHeight="1" x14ac:dyDescent="0.35">
      <c r="B25" s="27"/>
      <c r="C25" s="28" t="s">
        <v>77</v>
      </c>
      <c r="D25" s="32">
        <v>0.12</v>
      </c>
    </row>
    <row r="26" spans="2:4" ht="30" customHeight="1" x14ac:dyDescent="0.35">
      <c r="B26" s="27"/>
      <c r="C26" s="28" t="s">
        <v>78</v>
      </c>
      <c r="D26" s="32">
        <v>1.044E-2</v>
      </c>
    </row>
    <row r="27" spans="2:4" ht="30" customHeight="1" x14ac:dyDescent="0.35">
      <c r="B27" s="27"/>
      <c r="C27" s="28" t="s">
        <v>79</v>
      </c>
      <c r="D27" s="32">
        <v>0.04</v>
      </c>
    </row>
    <row r="28" spans="2:4" ht="30" customHeight="1" x14ac:dyDescent="0.35">
      <c r="B28" s="27"/>
      <c r="C28" s="28" t="s">
        <v>80</v>
      </c>
      <c r="D28" s="32">
        <v>5.1333431700032489E-2</v>
      </c>
    </row>
    <row r="29" spans="2:4" ht="30" customHeight="1" x14ac:dyDescent="0.35">
      <c r="B29" s="27"/>
      <c r="C29" s="28" t="s">
        <v>81</v>
      </c>
      <c r="D29" s="32">
        <v>0</v>
      </c>
    </row>
    <row r="30" spans="2:4" ht="30" customHeight="1" x14ac:dyDescent="0.35">
      <c r="B30" s="27"/>
      <c r="C30" s="28" t="s">
        <v>82</v>
      </c>
      <c r="D30" s="32">
        <v>0.1</v>
      </c>
    </row>
    <row r="31" spans="2:4" ht="30" customHeight="1" x14ac:dyDescent="0.35">
      <c r="B31" s="27"/>
      <c r="C31" s="28" t="s">
        <v>53</v>
      </c>
      <c r="D31" s="32">
        <v>0.19</v>
      </c>
    </row>
    <row r="32" spans="2:4" ht="14.25" customHeight="1" x14ac:dyDescent="0.35"/>
    <row r="33" spans="2:4" ht="14.25" customHeight="1" x14ac:dyDescent="0.35">
      <c r="B33" s="42" t="s">
        <v>83</v>
      </c>
      <c r="C33" s="40"/>
      <c r="D33" s="41"/>
    </row>
    <row r="34" spans="2:4" ht="30" customHeight="1" x14ac:dyDescent="0.35">
      <c r="B34" s="27"/>
      <c r="C34" s="28" t="s">
        <v>84</v>
      </c>
      <c r="D34" s="35">
        <v>147</v>
      </c>
    </row>
    <row r="35" spans="2:4" ht="30" customHeight="1" x14ac:dyDescent="0.35">
      <c r="B35" s="27"/>
      <c r="C35" s="28" t="s">
        <v>85</v>
      </c>
      <c r="D35" s="35">
        <v>62</v>
      </c>
    </row>
    <row r="36" spans="2:4" ht="14.25" customHeight="1" x14ac:dyDescent="0.35"/>
    <row r="37" spans="2:4" ht="14.25" customHeight="1" x14ac:dyDescent="0.35">
      <c r="B37" s="43" t="s">
        <v>86</v>
      </c>
      <c r="C37" s="41"/>
      <c r="D37" s="36">
        <v>23</v>
      </c>
    </row>
    <row r="38" spans="2:4" ht="14.25" customHeight="1" x14ac:dyDescent="0.35"/>
    <row r="39" spans="2:4" ht="14.25" customHeight="1" x14ac:dyDescent="0.35"/>
    <row r="40" spans="2:4" ht="14.25" customHeight="1" x14ac:dyDescent="0.35"/>
    <row r="41" spans="2:4" ht="14.25" customHeight="1" x14ac:dyDescent="0.35"/>
    <row r="42" spans="2:4" ht="14.25" customHeight="1" x14ac:dyDescent="0.35"/>
    <row r="43" spans="2:4" ht="14.25" customHeight="1" x14ac:dyDescent="0.35"/>
    <row r="44" spans="2:4" ht="14.25" customHeight="1" x14ac:dyDescent="0.35"/>
    <row r="45" spans="2:4" ht="14.25" customHeight="1" x14ac:dyDescent="0.35"/>
    <row r="46" spans="2:4" ht="14.25" customHeight="1" x14ac:dyDescent="0.35"/>
    <row r="47" spans="2:4" ht="14.25" customHeight="1" x14ac:dyDescent="0.35"/>
    <row r="48" spans="2:4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</sheetData>
  <mergeCells count="7">
    <mergeCell ref="B2:D2"/>
    <mergeCell ref="B20:D20"/>
    <mergeCell ref="B33:D33"/>
    <mergeCell ref="B14:D14"/>
    <mergeCell ref="B37:C37"/>
    <mergeCell ref="B4:D4"/>
    <mergeCell ref="B9:D9"/>
  </mergeCells>
  <pageMargins left="0.75" right="0.75" top="1" bottom="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workbookViewId="0">
      <selection activeCell="C11" sqref="C11"/>
    </sheetView>
  </sheetViews>
  <sheetFormatPr baseColWidth="10" defaultColWidth="14.453125" defaultRowHeight="15" customHeight="1" x14ac:dyDescent="0.35"/>
  <cols>
    <col min="1" max="1" width="8.54296875" style="37" customWidth="1"/>
    <col min="2" max="2" width="4" customWidth="1"/>
    <col min="3" max="3" width="46" customWidth="1"/>
    <col min="4" max="5" width="22" customWidth="1"/>
    <col min="6" max="6" width="24" customWidth="1"/>
    <col min="7" max="27" width="8.7265625" customWidth="1"/>
  </cols>
  <sheetData>
    <row r="1" spans="2:4" ht="25.5" customHeight="1" x14ac:dyDescent="0.35">
      <c r="B1" s="44" t="s">
        <v>87</v>
      </c>
      <c r="C1" s="45"/>
      <c r="D1" s="45"/>
    </row>
    <row r="2" spans="2:4" ht="14.25" customHeight="1" x14ac:dyDescent="0.35"/>
    <row r="3" spans="2:4" ht="14.25" customHeight="1" x14ac:dyDescent="0.35">
      <c r="C3" s="4" t="s">
        <v>88</v>
      </c>
      <c r="D3" s="4" t="s">
        <v>89</v>
      </c>
    </row>
    <row r="4" spans="2:4" ht="19.5" customHeight="1" x14ac:dyDescent="0.35">
      <c r="C4" s="6" t="s">
        <v>90</v>
      </c>
      <c r="D4" s="9">
        <f>'OCT-DIC 26 L1.'!E40</f>
        <v>1381210677</v>
      </c>
    </row>
    <row r="5" spans="2:4" ht="19.5" customHeight="1" x14ac:dyDescent="0.35">
      <c r="C5" s="6" t="s">
        <v>91</v>
      </c>
      <c r="D5" s="9">
        <f>'OCT-DIC 26 L2.'!E40</f>
        <v>568976914</v>
      </c>
    </row>
    <row r="6" spans="2:4" ht="19.5" customHeight="1" x14ac:dyDescent="0.35">
      <c r="C6" s="12" t="s">
        <v>92</v>
      </c>
      <c r="D6" s="15">
        <f>SUM(D4:D5)</f>
        <v>1950187591</v>
      </c>
    </row>
    <row r="7" spans="2:4" ht="24" customHeight="1" x14ac:dyDescent="0.35"/>
    <row r="8" spans="2:4" ht="14.25" customHeight="1" x14ac:dyDescent="0.35">
      <c r="C8" s="17" t="s">
        <v>93</v>
      </c>
    </row>
    <row r="9" spans="2:4" ht="14.25" customHeight="1" x14ac:dyDescent="0.35">
      <c r="C9" s="47" t="s">
        <v>94</v>
      </c>
      <c r="D9" s="45"/>
    </row>
    <row r="10" spans="2:4" ht="14.25" customHeight="1" x14ac:dyDescent="0.35">
      <c r="C10" s="46"/>
      <c r="D10" s="45"/>
    </row>
    <row r="11" spans="2:4" ht="14.25" customHeight="1" x14ac:dyDescent="0.35"/>
    <row r="12" spans="2:4" ht="14.25" customHeight="1" x14ac:dyDescent="0.35"/>
    <row r="13" spans="2:4" ht="14.25" customHeight="1" x14ac:dyDescent="0.35"/>
    <row r="14" spans="2:4" ht="14.25" customHeight="1" x14ac:dyDescent="0.35"/>
    <row r="15" spans="2:4" ht="14.25" customHeight="1" x14ac:dyDescent="0.35"/>
    <row r="16" spans="2:4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mergeCells count="3">
    <mergeCell ref="B1:D1"/>
    <mergeCell ref="C10:D10"/>
    <mergeCell ref="C9:D9"/>
  </mergeCells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00"/>
  <sheetViews>
    <sheetView workbookViewId="0">
      <pane ySplit="3" topLeftCell="A4" activePane="bottomLeft" state="frozen"/>
      <selection pane="bottomLeft" activeCell="C20" sqref="C20"/>
    </sheetView>
  </sheetViews>
  <sheetFormatPr baseColWidth="10" defaultColWidth="14.453125" defaultRowHeight="15" customHeight="1" x14ac:dyDescent="0.35"/>
  <cols>
    <col min="1" max="1" width="6.90625" style="37" customWidth="1"/>
    <col min="2" max="2" width="8" customWidth="1"/>
    <col min="3" max="3" width="56" customWidth="1"/>
    <col min="4" max="4" width="13" customWidth="1"/>
    <col min="5" max="5" width="19" customWidth="1"/>
    <col min="6" max="27" width="8.7265625" customWidth="1"/>
  </cols>
  <sheetData>
    <row r="1" spans="2:5" ht="30" customHeight="1" x14ac:dyDescent="0.35">
      <c r="B1" s="44" t="s">
        <v>95</v>
      </c>
      <c r="C1" s="45"/>
      <c r="D1" s="45"/>
      <c r="E1" s="45"/>
    </row>
    <row r="2" spans="2:5" ht="14.25" customHeight="1" x14ac:dyDescent="0.35">
      <c r="B2" s="48" t="s">
        <v>1</v>
      </c>
      <c r="C2" s="45"/>
      <c r="D2" s="45"/>
      <c r="E2" s="45"/>
    </row>
    <row r="3" spans="2:5" ht="14.25" customHeight="1" x14ac:dyDescent="0.35"/>
    <row r="4" spans="2:5" ht="14.25" customHeight="1" x14ac:dyDescent="0.35">
      <c r="B4" s="3" t="s">
        <v>2</v>
      </c>
      <c r="C4" s="5" t="s">
        <v>3</v>
      </c>
      <c r="D4" s="8"/>
      <c r="E4" s="8"/>
    </row>
    <row r="5" spans="2:5" ht="14.25" customHeight="1" x14ac:dyDescent="0.35">
      <c r="B5" s="10" t="s">
        <v>4</v>
      </c>
      <c r="C5" s="1" t="s">
        <v>5</v>
      </c>
      <c r="E5" s="9">
        <f>FACTORES!$D$5</f>
        <v>1750905</v>
      </c>
    </row>
    <row r="6" spans="2:5" ht="14.25" customHeight="1" x14ac:dyDescent="0.35">
      <c r="B6" s="10" t="s">
        <v>6</v>
      </c>
      <c r="C6" s="1" t="s">
        <v>7</v>
      </c>
      <c r="E6" s="9">
        <f>FACTORES!$D$6</f>
        <v>249095</v>
      </c>
    </row>
    <row r="7" spans="2:5" ht="14.25" customHeight="1" x14ac:dyDescent="0.35">
      <c r="B7" s="11" t="s">
        <v>8</v>
      </c>
      <c r="C7" s="13" t="s">
        <v>9</v>
      </c>
      <c r="D7" s="14"/>
      <c r="E7" s="16">
        <f>E5+E6</f>
        <v>2000000</v>
      </c>
    </row>
    <row r="8" spans="2:5" ht="14.25" customHeight="1" x14ac:dyDescent="0.35">
      <c r="B8" s="3" t="s">
        <v>10</v>
      </c>
      <c r="C8" s="5" t="s">
        <v>11</v>
      </c>
      <c r="D8" s="8"/>
      <c r="E8" s="8"/>
    </row>
    <row r="9" spans="2:5" ht="14.25" customHeight="1" x14ac:dyDescent="0.35">
      <c r="B9" s="10" t="s">
        <v>12</v>
      </c>
      <c r="C9" s="1" t="s">
        <v>13</v>
      </c>
      <c r="D9" s="18">
        <f>FACTORES!$D$21</f>
        <v>8.3333333333333329E-2</v>
      </c>
      <c r="E9" s="9">
        <f>ROUND($E$7*D9,0)</f>
        <v>166667</v>
      </c>
    </row>
    <row r="10" spans="2:5" ht="14.25" customHeight="1" x14ac:dyDescent="0.35">
      <c r="B10" s="10" t="s">
        <v>14</v>
      </c>
      <c r="C10" s="1" t="s">
        <v>15</v>
      </c>
      <c r="D10" s="18">
        <f>FACTORES!$D$22</f>
        <v>8.3333333333333329E-2</v>
      </c>
      <c r="E10" s="9">
        <f>ROUND($E$7*D10,0)</f>
        <v>166667</v>
      </c>
    </row>
    <row r="11" spans="2:5" ht="14.25" customHeight="1" x14ac:dyDescent="0.35">
      <c r="B11" s="10" t="s">
        <v>16</v>
      </c>
      <c r="C11" s="1" t="s">
        <v>17</v>
      </c>
      <c r="D11" s="18">
        <f>FACTORES!$D$23</f>
        <v>4.1666666669999998E-2</v>
      </c>
      <c r="E11" s="9">
        <f>ROUND($E$5*D11,0)</f>
        <v>72954</v>
      </c>
    </row>
    <row r="12" spans="2:5" ht="14.25" customHeight="1" x14ac:dyDescent="0.35">
      <c r="B12" s="10" t="s">
        <v>18</v>
      </c>
      <c r="C12" s="1" t="s">
        <v>19</v>
      </c>
      <c r="D12" s="18">
        <f>FACTORES!$D$24</f>
        <v>0.01</v>
      </c>
      <c r="E12" s="9">
        <f>ROUND($E$7*D12,0)</f>
        <v>20000</v>
      </c>
    </row>
    <row r="13" spans="2:5" ht="14.25" customHeight="1" x14ac:dyDescent="0.35">
      <c r="B13" s="11" t="s">
        <v>20</v>
      </c>
      <c r="C13" s="13" t="s">
        <v>21</v>
      </c>
      <c r="D13" s="14"/>
      <c r="E13" s="16">
        <f>SUM(E9:E12)</f>
        <v>426288</v>
      </c>
    </row>
    <row r="14" spans="2:5" ht="14.25" customHeight="1" x14ac:dyDescent="0.35">
      <c r="B14" s="3" t="s">
        <v>22</v>
      </c>
      <c r="C14" s="5" t="s">
        <v>23</v>
      </c>
      <c r="D14" s="8"/>
      <c r="E14" s="8"/>
    </row>
    <row r="15" spans="2:5" ht="14.25" customHeight="1" x14ac:dyDescent="0.35">
      <c r="B15" s="10" t="s">
        <v>24</v>
      </c>
      <c r="C15" s="1" t="s">
        <v>25</v>
      </c>
      <c r="E15" s="9">
        <v>0</v>
      </c>
    </row>
    <row r="16" spans="2:5" ht="14.25" customHeight="1" x14ac:dyDescent="0.35">
      <c r="B16" s="10" t="s">
        <v>26</v>
      </c>
      <c r="C16" s="1" t="s">
        <v>27</v>
      </c>
      <c r="D16" s="18">
        <f>FACTORES!$D$25</f>
        <v>0.12</v>
      </c>
      <c r="E16" s="9">
        <f>ROUND($E$5*D16,0)</f>
        <v>210109</v>
      </c>
    </row>
    <row r="17" spans="2:5" ht="14.25" customHeight="1" x14ac:dyDescent="0.35">
      <c r="B17" s="10" t="s">
        <v>28</v>
      </c>
      <c r="C17" s="1" t="s">
        <v>29</v>
      </c>
      <c r="D17" s="18">
        <f>FACTORES!$D$26</f>
        <v>1.044E-2</v>
      </c>
      <c r="E17" s="9">
        <f>ROUND($E$5*D17,0)</f>
        <v>18279</v>
      </c>
    </row>
    <row r="18" spans="2:5" ht="14.25" customHeight="1" x14ac:dyDescent="0.35">
      <c r="B18" s="10" t="s">
        <v>30</v>
      </c>
      <c r="C18" s="1" t="s">
        <v>31</v>
      </c>
      <c r="E18" s="9">
        <v>0</v>
      </c>
    </row>
    <row r="19" spans="2:5" ht="14.25" customHeight="1" x14ac:dyDescent="0.35">
      <c r="B19" s="10" t="s">
        <v>32</v>
      </c>
      <c r="C19" s="1" t="s">
        <v>33</v>
      </c>
      <c r="E19" s="9">
        <v>0</v>
      </c>
    </row>
    <row r="20" spans="2:5" ht="14.25" customHeight="1" x14ac:dyDescent="0.35">
      <c r="B20" s="10" t="s">
        <v>34</v>
      </c>
      <c r="C20" s="1" t="s">
        <v>35</v>
      </c>
      <c r="D20" s="18">
        <f>FACTORES!$D$27</f>
        <v>0.04</v>
      </c>
      <c r="E20" s="9">
        <f>ROUND($E$5*D20,0)</f>
        <v>70036</v>
      </c>
    </row>
    <row r="21" spans="2:5" ht="14.25" customHeight="1" x14ac:dyDescent="0.35">
      <c r="B21" s="10" t="s">
        <v>36</v>
      </c>
      <c r="C21" s="1" t="s">
        <v>37</v>
      </c>
      <c r="D21" s="18">
        <f>FACTORES!$D$28</f>
        <v>5.1333431700032489E-2</v>
      </c>
      <c r="E21" s="9">
        <f>ROUND($E$5*D21,0)</f>
        <v>89880</v>
      </c>
    </row>
    <row r="22" spans="2:5" ht="14.25" customHeight="1" x14ac:dyDescent="0.35">
      <c r="B22" s="11" t="s">
        <v>38</v>
      </c>
      <c r="C22" s="13" t="s">
        <v>39</v>
      </c>
      <c r="D22" s="14"/>
      <c r="E22" s="16">
        <f>SUM(E15:E21)</f>
        <v>388304</v>
      </c>
    </row>
    <row r="23" spans="2:5" ht="14.25" customHeight="1" x14ac:dyDescent="0.35">
      <c r="B23" s="11" t="s">
        <v>40</v>
      </c>
      <c r="C23" s="13" t="s">
        <v>41</v>
      </c>
      <c r="D23" s="14"/>
      <c r="E23" s="16">
        <f>E7+E13+E22</f>
        <v>2814592</v>
      </c>
    </row>
    <row r="24" spans="2:5" ht="14.25" customHeight="1" x14ac:dyDescent="0.35">
      <c r="B24" s="3" t="s">
        <v>42</v>
      </c>
      <c r="C24" s="5" t="s">
        <v>43</v>
      </c>
      <c r="D24" s="8"/>
      <c r="E24" s="8"/>
    </row>
    <row r="25" spans="2:5" ht="14.25" customHeight="1" x14ac:dyDescent="0.35">
      <c r="B25" s="10" t="s">
        <v>44</v>
      </c>
      <c r="C25" s="1" t="s">
        <v>45</v>
      </c>
      <c r="E25" s="9">
        <f>FACTORES!$D$11</f>
        <v>216732.8541</v>
      </c>
    </row>
    <row r="26" spans="2:5" ht="14.25" customHeight="1" x14ac:dyDescent="0.35">
      <c r="B26" s="10" t="s">
        <v>46</v>
      </c>
      <c r="C26" s="1" t="s">
        <v>47</v>
      </c>
      <c r="E26" s="19">
        <f>FACTORES!$D$17</f>
        <v>1.01684</v>
      </c>
    </row>
    <row r="27" spans="2:5" ht="14.25" customHeight="1" x14ac:dyDescent="0.35">
      <c r="B27" s="11" t="s">
        <v>48</v>
      </c>
      <c r="C27" s="13" t="s">
        <v>49</v>
      </c>
      <c r="D27" s="14"/>
      <c r="E27" s="16">
        <f>ROUND(E25*E26,0)</f>
        <v>220383</v>
      </c>
    </row>
    <row r="28" spans="2:5" ht="14.25" customHeight="1" x14ac:dyDescent="0.35">
      <c r="B28" s="11" t="s">
        <v>50</v>
      </c>
      <c r="C28" s="13" t="s">
        <v>51</v>
      </c>
      <c r="D28" s="14"/>
      <c r="E28" s="16">
        <f>E23+E27</f>
        <v>3034975</v>
      </c>
    </row>
    <row r="29" spans="2:5" ht="14.25" customHeight="1" x14ac:dyDescent="0.35">
      <c r="B29" s="10"/>
      <c r="C29" s="1" t="s">
        <v>52</v>
      </c>
      <c r="D29" s="18">
        <f>FACTORES!$D$30</f>
        <v>0.1</v>
      </c>
      <c r="E29" s="9">
        <f>ROUND($E$28*D29,0)</f>
        <v>303498</v>
      </c>
    </row>
    <row r="30" spans="2:5" ht="14.25" customHeight="1" x14ac:dyDescent="0.35">
      <c r="B30" s="10"/>
      <c r="C30" s="1" t="s">
        <v>53</v>
      </c>
      <c r="D30" s="18">
        <f>FACTORES!$D$31</f>
        <v>0.19</v>
      </c>
      <c r="E30" s="9">
        <f>ROUND($E$29*D30,0)</f>
        <v>57665</v>
      </c>
    </row>
    <row r="31" spans="2:5" ht="14.25" customHeight="1" x14ac:dyDescent="0.35">
      <c r="B31" s="20"/>
      <c r="C31" s="21" t="s">
        <v>54</v>
      </c>
      <c r="D31" s="22"/>
      <c r="E31" s="15">
        <f>E28+E29+E30</f>
        <v>3396138</v>
      </c>
    </row>
    <row r="32" spans="2:5" ht="14.25" customHeight="1" x14ac:dyDescent="0.35">
      <c r="B32" s="10"/>
      <c r="C32" s="1" t="s">
        <v>55</v>
      </c>
      <c r="E32" s="9">
        <f>ROUND(E31/30,0)</f>
        <v>113205</v>
      </c>
    </row>
    <row r="33" spans="2:5" ht="14.25" customHeight="1" x14ac:dyDescent="0.35"/>
    <row r="34" spans="2:5" ht="14.25" customHeight="1" x14ac:dyDescent="0.35">
      <c r="B34" s="3"/>
      <c r="C34" s="5" t="s">
        <v>56</v>
      </c>
      <c r="D34" s="8"/>
      <c r="E34" s="23">
        <f>FACTORES!$D$34</f>
        <v>147</v>
      </c>
    </row>
    <row r="35" spans="2:5" ht="14.25" customHeight="1" x14ac:dyDescent="0.35">
      <c r="B35" s="24"/>
      <c r="C35" s="7" t="s">
        <v>57</v>
      </c>
      <c r="D35" s="2"/>
      <c r="E35" s="25">
        <f>$E$32*$E$34*FACTORES!$D$37</f>
        <v>382746105</v>
      </c>
    </row>
    <row r="36" spans="2:5" ht="14.25" customHeight="1" x14ac:dyDescent="0.35">
      <c r="B36" s="24"/>
      <c r="C36" s="7" t="s">
        <v>58</v>
      </c>
      <c r="D36" s="2"/>
      <c r="E36" s="25">
        <f>$E$31*$E$34</f>
        <v>499232286</v>
      </c>
    </row>
    <row r="37" spans="2:5" ht="14.25" customHeight="1" x14ac:dyDescent="0.35">
      <c r="B37" s="24"/>
      <c r="C37" s="7" t="s">
        <v>59</v>
      </c>
      <c r="D37" s="2"/>
      <c r="E37" s="25">
        <f>$E$31*$E$34</f>
        <v>499232286</v>
      </c>
    </row>
    <row r="38" spans="2:5" ht="14.25" customHeight="1" x14ac:dyDescent="0.35"/>
    <row r="39" spans="2:5" ht="14.25" customHeight="1" x14ac:dyDescent="0.35"/>
    <row r="40" spans="2:5" ht="21.75" customHeight="1" x14ac:dyDescent="0.35">
      <c r="B40" s="20"/>
      <c r="C40" s="21" t="s">
        <v>60</v>
      </c>
      <c r="D40" s="22"/>
      <c r="E40" s="15">
        <f>SUM(E35:E39)</f>
        <v>1381210677</v>
      </c>
    </row>
    <row r="41" spans="2:5" ht="14.25" customHeight="1" x14ac:dyDescent="0.35"/>
    <row r="42" spans="2:5" ht="14.25" customHeight="1" x14ac:dyDescent="0.35"/>
    <row r="43" spans="2:5" ht="14.25" customHeight="1" x14ac:dyDescent="0.35"/>
    <row r="44" spans="2:5" ht="14.25" customHeight="1" x14ac:dyDescent="0.35"/>
    <row r="45" spans="2:5" ht="14.25" customHeight="1" x14ac:dyDescent="0.35"/>
    <row r="46" spans="2:5" ht="14.25" customHeight="1" x14ac:dyDescent="0.35"/>
    <row r="47" spans="2:5" ht="14.25" customHeight="1" x14ac:dyDescent="0.35"/>
    <row r="48" spans="2:5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mergeCells count="2">
    <mergeCell ref="B1:E1"/>
    <mergeCell ref="B2:E2"/>
  </mergeCells>
  <pageMargins left="0.75" right="0.75" top="1" bottom="1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00"/>
  <sheetViews>
    <sheetView workbookViewId="0">
      <pane ySplit="3" topLeftCell="A4" activePane="bottomLeft" state="frozen"/>
      <selection pane="bottomLeft" activeCell="E48" sqref="E48"/>
    </sheetView>
  </sheetViews>
  <sheetFormatPr baseColWidth="10" defaultColWidth="14.453125" defaultRowHeight="15" customHeight="1" x14ac:dyDescent="0.35"/>
  <cols>
    <col min="1" max="1" width="6.90625" style="37" customWidth="1"/>
    <col min="2" max="2" width="8" customWidth="1"/>
    <col min="3" max="3" width="56" customWidth="1"/>
    <col min="4" max="4" width="13" customWidth="1"/>
    <col min="5" max="5" width="19" customWidth="1"/>
    <col min="6" max="27" width="8.7265625" customWidth="1"/>
  </cols>
  <sheetData>
    <row r="1" spans="2:5" ht="30" customHeight="1" x14ac:dyDescent="0.35">
      <c r="B1" s="44" t="s">
        <v>0</v>
      </c>
      <c r="C1" s="45"/>
      <c r="D1" s="45"/>
      <c r="E1" s="45"/>
    </row>
    <row r="2" spans="2:5" ht="14.25" customHeight="1" x14ac:dyDescent="0.35">
      <c r="B2" s="48" t="s">
        <v>1</v>
      </c>
      <c r="C2" s="45"/>
      <c r="D2" s="45"/>
      <c r="E2" s="45"/>
    </row>
    <row r="3" spans="2:5" ht="14.25" customHeight="1" x14ac:dyDescent="0.35"/>
    <row r="4" spans="2:5" ht="14.25" customHeight="1" x14ac:dyDescent="0.35">
      <c r="B4" s="3" t="s">
        <v>2</v>
      </c>
      <c r="C4" s="5" t="s">
        <v>3</v>
      </c>
      <c r="D4" s="8"/>
      <c r="E4" s="8"/>
    </row>
    <row r="5" spans="2:5" ht="14.25" customHeight="1" x14ac:dyDescent="0.35">
      <c r="B5" s="10" t="s">
        <v>4</v>
      </c>
      <c r="C5" s="1" t="s">
        <v>5</v>
      </c>
      <c r="E5" s="9">
        <f>FACTORES!$D$5</f>
        <v>1750905</v>
      </c>
    </row>
    <row r="6" spans="2:5" ht="14.25" customHeight="1" x14ac:dyDescent="0.35">
      <c r="B6" s="10" t="s">
        <v>6</v>
      </c>
      <c r="C6" s="1" t="s">
        <v>7</v>
      </c>
      <c r="E6" s="9">
        <f>FACTORES!$D$6</f>
        <v>249095</v>
      </c>
    </row>
    <row r="7" spans="2:5" ht="14.25" customHeight="1" x14ac:dyDescent="0.35">
      <c r="B7" s="11" t="s">
        <v>8</v>
      </c>
      <c r="C7" s="13" t="s">
        <v>9</v>
      </c>
      <c r="D7" s="14"/>
      <c r="E7" s="16">
        <f>E5+E6</f>
        <v>2000000</v>
      </c>
    </row>
    <row r="8" spans="2:5" ht="14.25" customHeight="1" x14ac:dyDescent="0.35">
      <c r="B8" s="3" t="s">
        <v>10</v>
      </c>
      <c r="C8" s="5" t="s">
        <v>11</v>
      </c>
      <c r="D8" s="8"/>
      <c r="E8" s="8"/>
    </row>
    <row r="9" spans="2:5" ht="14.25" customHeight="1" x14ac:dyDescent="0.35">
      <c r="B9" s="10" t="s">
        <v>12</v>
      </c>
      <c r="C9" s="1" t="s">
        <v>13</v>
      </c>
      <c r="D9" s="18">
        <f>FACTORES!$D$21</f>
        <v>8.3333333333333329E-2</v>
      </c>
      <c r="E9" s="9">
        <f>ROUND($E$7*D9,0)</f>
        <v>166667</v>
      </c>
    </row>
    <row r="10" spans="2:5" ht="14.25" customHeight="1" x14ac:dyDescent="0.35">
      <c r="B10" s="10" t="s">
        <v>14</v>
      </c>
      <c r="C10" s="1" t="s">
        <v>15</v>
      </c>
      <c r="D10" s="18">
        <f>FACTORES!$D$22</f>
        <v>8.3333333333333329E-2</v>
      </c>
      <c r="E10" s="9">
        <f>ROUND($E$7*D10,0)</f>
        <v>166667</v>
      </c>
    </row>
    <row r="11" spans="2:5" ht="14.25" customHeight="1" x14ac:dyDescent="0.35">
      <c r="B11" s="10" t="s">
        <v>16</v>
      </c>
      <c r="C11" s="1" t="s">
        <v>17</v>
      </c>
      <c r="D11" s="18">
        <f>FACTORES!$D$23</f>
        <v>4.1666666669999998E-2</v>
      </c>
      <c r="E11" s="9">
        <f>ROUND($E$5*D11,0)</f>
        <v>72954</v>
      </c>
    </row>
    <row r="12" spans="2:5" ht="14.25" customHeight="1" x14ac:dyDescent="0.35">
      <c r="B12" s="10" t="s">
        <v>18</v>
      </c>
      <c r="C12" s="1" t="s">
        <v>19</v>
      </c>
      <c r="D12" s="18">
        <f>FACTORES!$D$24</f>
        <v>0.01</v>
      </c>
      <c r="E12" s="9">
        <f>ROUND($E$7*D12,0)</f>
        <v>20000</v>
      </c>
    </row>
    <row r="13" spans="2:5" ht="14.25" customHeight="1" x14ac:dyDescent="0.35">
      <c r="B13" s="11" t="s">
        <v>20</v>
      </c>
      <c r="C13" s="13" t="s">
        <v>21</v>
      </c>
      <c r="D13" s="14"/>
      <c r="E13" s="16">
        <f>SUM(E9:E12)</f>
        <v>426288</v>
      </c>
    </row>
    <row r="14" spans="2:5" ht="14.25" customHeight="1" x14ac:dyDescent="0.35">
      <c r="B14" s="3" t="s">
        <v>22</v>
      </c>
      <c r="C14" s="5" t="s">
        <v>23</v>
      </c>
      <c r="D14" s="8"/>
      <c r="E14" s="8"/>
    </row>
    <row r="15" spans="2:5" ht="14.25" customHeight="1" x14ac:dyDescent="0.35">
      <c r="B15" s="10" t="s">
        <v>24</v>
      </c>
      <c r="C15" s="1" t="s">
        <v>25</v>
      </c>
      <c r="E15" s="9">
        <v>0</v>
      </c>
    </row>
    <row r="16" spans="2:5" ht="14.25" customHeight="1" x14ac:dyDescent="0.35">
      <c r="B16" s="10" t="s">
        <v>26</v>
      </c>
      <c r="C16" s="1" t="s">
        <v>27</v>
      </c>
      <c r="D16" s="18">
        <f>FACTORES!$D$25</f>
        <v>0.12</v>
      </c>
      <c r="E16" s="9">
        <f>ROUND($E$5*D16,0)</f>
        <v>210109</v>
      </c>
    </row>
    <row r="17" spans="2:5" ht="14.25" customHeight="1" x14ac:dyDescent="0.35">
      <c r="B17" s="10" t="s">
        <v>28</v>
      </c>
      <c r="C17" s="1" t="s">
        <v>29</v>
      </c>
      <c r="D17" s="18">
        <f>FACTORES!$D$26</f>
        <v>1.044E-2</v>
      </c>
      <c r="E17" s="9">
        <f>ROUND($E$5*D17,0)</f>
        <v>18279</v>
      </c>
    </row>
    <row r="18" spans="2:5" ht="14.25" customHeight="1" x14ac:dyDescent="0.35">
      <c r="B18" s="10" t="s">
        <v>30</v>
      </c>
      <c r="C18" s="1" t="s">
        <v>31</v>
      </c>
      <c r="E18" s="9">
        <v>0</v>
      </c>
    </row>
    <row r="19" spans="2:5" ht="14.25" customHeight="1" x14ac:dyDescent="0.35">
      <c r="B19" s="10" t="s">
        <v>32</v>
      </c>
      <c r="C19" s="1" t="s">
        <v>33</v>
      </c>
      <c r="E19" s="9">
        <v>0</v>
      </c>
    </row>
    <row r="20" spans="2:5" ht="14.25" customHeight="1" x14ac:dyDescent="0.35">
      <c r="B20" s="10" t="s">
        <v>34</v>
      </c>
      <c r="C20" s="1" t="s">
        <v>35</v>
      </c>
      <c r="D20" s="18">
        <f>FACTORES!$D$27</f>
        <v>0.04</v>
      </c>
      <c r="E20" s="9">
        <f>ROUND($E$5*D20,0)</f>
        <v>70036</v>
      </c>
    </row>
    <row r="21" spans="2:5" ht="14.25" customHeight="1" x14ac:dyDescent="0.35">
      <c r="B21" s="10" t="s">
        <v>36</v>
      </c>
      <c r="C21" s="1" t="s">
        <v>37</v>
      </c>
      <c r="D21" s="18">
        <f>FACTORES!$D$28</f>
        <v>5.1333431700032489E-2</v>
      </c>
      <c r="E21" s="9">
        <f>ROUND($E$5*D21,0)</f>
        <v>89880</v>
      </c>
    </row>
    <row r="22" spans="2:5" ht="14.25" customHeight="1" x14ac:dyDescent="0.35">
      <c r="B22" s="11" t="s">
        <v>38</v>
      </c>
      <c r="C22" s="13" t="s">
        <v>39</v>
      </c>
      <c r="D22" s="14"/>
      <c r="E22" s="16">
        <f>SUM(E15:E21)</f>
        <v>388304</v>
      </c>
    </row>
    <row r="23" spans="2:5" ht="14.25" customHeight="1" x14ac:dyDescent="0.35">
      <c r="B23" s="11" t="s">
        <v>40</v>
      </c>
      <c r="C23" s="13" t="s">
        <v>41</v>
      </c>
      <c r="D23" s="14"/>
      <c r="E23" s="16">
        <f>E7+E13+E22</f>
        <v>2814592</v>
      </c>
    </row>
    <row r="24" spans="2:5" ht="14.25" customHeight="1" x14ac:dyDescent="0.35">
      <c r="B24" s="3" t="s">
        <v>42</v>
      </c>
      <c r="C24" s="5" t="s">
        <v>43</v>
      </c>
      <c r="D24" s="8"/>
      <c r="E24" s="8"/>
    </row>
    <row r="25" spans="2:5" ht="14.25" customHeight="1" x14ac:dyDescent="0.35">
      <c r="B25" s="10" t="s">
        <v>44</v>
      </c>
      <c r="C25" s="1" t="s">
        <v>45</v>
      </c>
      <c r="E25" s="9">
        <f>FACTORES!$D$12</f>
        <v>147185.1539</v>
      </c>
    </row>
    <row r="26" spans="2:5" ht="14.25" customHeight="1" x14ac:dyDescent="0.35">
      <c r="B26" s="10" t="s">
        <v>46</v>
      </c>
      <c r="C26" s="1" t="s">
        <v>47</v>
      </c>
      <c r="E26" s="19">
        <f>FACTORES!$D$17</f>
        <v>1.01684</v>
      </c>
    </row>
    <row r="27" spans="2:5" ht="14.25" customHeight="1" x14ac:dyDescent="0.35">
      <c r="B27" s="11" t="s">
        <v>48</v>
      </c>
      <c r="C27" s="13" t="s">
        <v>49</v>
      </c>
      <c r="D27" s="14"/>
      <c r="E27" s="16">
        <f>ROUND(E25*E26,0)</f>
        <v>149664</v>
      </c>
    </row>
    <row r="28" spans="2:5" ht="14.25" customHeight="1" x14ac:dyDescent="0.35">
      <c r="B28" s="11" t="s">
        <v>50</v>
      </c>
      <c r="C28" s="13" t="s">
        <v>51</v>
      </c>
      <c r="D28" s="14"/>
      <c r="E28" s="16">
        <f>E23+E27</f>
        <v>2964256</v>
      </c>
    </row>
    <row r="29" spans="2:5" ht="14.25" customHeight="1" x14ac:dyDescent="0.35">
      <c r="B29" s="10"/>
      <c r="C29" s="1" t="s">
        <v>52</v>
      </c>
      <c r="D29" s="18">
        <f>FACTORES!$D$30</f>
        <v>0.1</v>
      </c>
      <c r="E29" s="9">
        <f>ROUND($E$28*D29,0)</f>
        <v>296426</v>
      </c>
    </row>
    <row r="30" spans="2:5" ht="14.25" customHeight="1" x14ac:dyDescent="0.35">
      <c r="B30" s="10"/>
      <c r="C30" s="1" t="s">
        <v>53</v>
      </c>
      <c r="D30" s="18">
        <f>FACTORES!$D$31</f>
        <v>0.19</v>
      </c>
      <c r="E30" s="9">
        <f>ROUND($E$29*D30,0)</f>
        <v>56321</v>
      </c>
    </row>
    <row r="31" spans="2:5" ht="14.25" customHeight="1" x14ac:dyDescent="0.35">
      <c r="B31" s="20"/>
      <c r="C31" s="21" t="s">
        <v>54</v>
      </c>
      <c r="D31" s="22"/>
      <c r="E31" s="15">
        <f>E28+E29+E30</f>
        <v>3317003</v>
      </c>
    </row>
    <row r="32" spans="2:5" ht="14.25" customHeight="1" x14ac:dyDescent="0.35">
      <c r="B32" s="10"/>
      <c r="C32" s="1" t="s">
        <v>55</v>
      </c>
      <c r="E32" s="9">
        <f>ROUND(E31/30,0)</f>
        <v>110567</v>
      </c>
    </row>
    <row r="33" spans="2:5" ht="14.25" customHeight="1" x14ac:dyDescent="0.35"/>
    <row r="34" spans="2:5" ht="14.25" customHeight="1" x14ac:dyDescent="0.35">
      <c r="B34" s="3"/>
      <c r="C34" s="5" t="s">
        <v>56</v>
      </c>
      <c r="D34" s="8"/>
      <c r="E34" s="23">
        <f>FACTORES!$D$35</f>
        <v>62</v>
      </c>
    </row>
    <row r="35" spans="2:5" ht="14.25" customHeight="1" x14ac:dyDescent="0.35">
      <c r="B35" s="24"/>
      <c r="C35" s="7" t="s">
        <v>57</v>
      </c>
      <c r="D35" s="2"/>
      <c r="E35" s="25">
        <f>$E$32*$E$34*FACTORES!$D$37</f>
        <v>157668542</v>
      </c>
    </row>
    <row r="36" spans="2:5" ht="14.25" customHeight="1" x14ac:dyDescent="0.35">
      <c r="B36" s="24"/>
      <c r="C36" s="7" t="s">
        <v>58</v>
      </c>
      <c r="D36" s="2"/>
      <c r="E36" s="25">
        <f>$E$31*$E$34</f>
        <v>205654186</v>
      </c>
    </row>
    <row r="37" spans="2:5" ht="14.25" customHeight="1" x14ac:dyDescent="0.35">
      <c r="B37" s="24"/>
      <c r="C37" s="7" t="s">
        <v>59</v>
      </c>
      <c r="D37" s="2"/>
      <c r="E37" s="25">
        <f>$E$31*$E$34</f>
        <v>205654186</v>
      </c>
    </row>
    <row r="38" spans="2:5" ht="14.25" customHeight="1" x14ac:dyDescent="0.35"/>
    <row r="39" spans="2:5" ht="14.25" customHeight="1" x14ac:dyDescent="0.35"/>
    <row r="40" spans="2:5" ht="21.75" customHeight="1" x14ac:dyDescent="0.35">
      <c r="B40" s="20"/>
      <c r="C40" s="21" t="s">
        <v>60</v>
      </c>
      <c r="D40" s="22"/>
      <c r="E40" s="15">
        <f>SUM(E35:E39)</f>
        <v>568976914</v>
      </c>
    </row>
    <row r="41" spans="2:5" ht="14.25" customHeight="1" x14ac:dyDescent="0.35"/>
    <row r="42" spans="2:5" ht="14.25" customHeight="1" x14ac:dyDescent="0.35"/>
    <row r="43" spans="2:5" ht="14.25" customHeight="1" x14ac:dyDescent="0.35"/>
    <row r="44" spans="2:5" ht="14.25" customHeight="1" x14ac:dyDescent="0.35"/>
    <row r="45" spans="2:5" ht="14.25" customHeight="1" x14ac:dyDescent="0.35"/>
    <row r="46" spans="2:5" ht="14.25" customHeight="1" x14ac:dyDescent="0.35"/>
    <row r="47" spans="2:5" ht="14.25" customHeight="1" x14ac:dyDescent="0.35"/>
    <row r="48" spans="2:5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mergeCells count="2">
    <mergeCell ref="B1:E1"/>
    <mergeCell ref="B2:E2"/>
  </mergeCells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FACTORES</vt:lpstr>
      <vt:lpstr>RESUMEN</vt:lpstr>
      <vt:lpstr>OCT-DIC 26 L1.</vt:lpstr>
      <vt:lpstr>OCT-DIC 26 L2.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JSOP</dc:creator>
  <cp:lastModifiedBy>Juan Sebastian Olaya Perdomo</cp:lastModifiedBy>
  <dcterms:created xsi:type="dcterms:W3CDTF">2026-08-27T17:31:03Z</dcterms:created>
  <dcterms:modified xsi:type="dcterms:W3CDTF">2026-09-18T21:45:08Z</dcterms:modified>
</cp:coreProperties>
</file>