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iovannyledezma/LA LLANADA PROPIA/1. SELECCIONES ABREVIADAS 2026/SELECCION AMBIENTAL/PROCESO /"/>
    </mc:Choice>
  </mc:AlternateContent>
  <xr:revisionPtr revIDLastSave="0" documentId="13_ncr:1_{C5DDC392-76F4-2841-ADE3-8991613CFA78}" xr6:coauthVersionLast="47" xr6:coauthVersionMax="47" xr10:uidLastSave="{00000000-0000-0000-0000-000000000000}"/>
  <bookViews>
    <workbookView xWindow="0" yWindow="600" windowWidth="25600" windowHeight="14200" xr2:uid="{BC7DAF70-BF63-429E-8EC8-6EB4C560BADA}"/>
  </bookViews>
  <sheets>
    <sheet name="PPTO GENERAL" sheetId="3" r:id="rId1"/>
    <sheet name="COTIZACIONES" sheetId="1" r:id="rId2"/>
    <sheet name="APUS" sheetId="2" r:id="rId3"/>
    <sheet name="ADMOM" sheetId="4" r:id="rId4"/>
    <sheet name="FP ADMON" sheetId="5" r:id="rId5"/>
  </sheets>
  <definedNames>
    <definedName name="_xlnm.Print_Area" localSheetId="3">ADMOM!$A$1:$G$57</definedName>
    <definedName name="_xlnm.Print_Area" localSheetId="2">APUS!$A$1:$E$303</definedName>
    <definedName name="_xlnm.Print_Area" localSheetId="4">'FP ADMON'!$B$1:$L$87</definedName>
    <definedName name="_xlnm.Print_Area" localSheetId="0">'PPTO GENERAL'!$B$1:$I$41</definedName>
    <definedName name="_xlnm.Print_Titles" localSheetId="2">APUS!$1:$6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8" i="1" l="1"/>
  <c r="G28" i="1"/>
  <c r="E28" i="1"/>
  <c r="I18" i="1"/>
  <c r="G18" i="1"/>
  <c r="E18" i="1"/>
  <c r="D59" i="2"/>
  <c r="D58" i="2"/>
  <c r="E279" i="2"/>
  <c r="K38" i="1"/>
  <c r="K37" i="1"/>
  <c r="K32" i="1"/>
  <c r="D170" i="2" s="1"/>
  <c r="K31" i="1"/>
  <c r="K30" i="1"/>
  <c r="K24" i="1"/>
  <c r="K23" i="1"/>
  <c r="K22" i="1"/>
  <c r="K21" i="1"/>
  <c r="K20" i="1"/>
  <c r="K15" i="1"/>
  <c r="K14" i="1"/>
  <c r="K11" i="1"/>
  <c r="K10" i="1"/>
  <c r="D16" i="2" s="1"/>
  <c r="K9" i="1"/>
  <c r="D15" i="2" s="1"/>
  <c r="E277" i="2"/>
  <c r="E241" i="2"/>
  <c r="E243" i="2" s="1"/>
  <c r="E25" i="2"/>
  <c r="E24" i="2"/>
  <c r="E23" i="2"/>
  <c r="E22" i="2"/>
  <c r="G24" i="4"/>
  <c r="G13" i="4"/>
  <c r="G21" i="4"/>
  <c r="G22" i="4"/>
  <c r="G23" i="4"/>
  <c r="G20" i="4"/>
  <c r="G11" i="4"/>
  <c r="G12" i="4"/>
  <c r="C200" i="2"/>
  <c r="B200" i="2"/>
  <c r="B222" i="2" s="1"/>
  <c r="B165" i="2"/>
  <c r="B187" i="2" s="1"/>
  <c r="C165" i="2"/>
  <c r="J9" i="1"/>
  <c r="E292" i="2"/>
  <c r="F22" i="2"/>
  <c r="F23" i="2"/>
  <c r="F24" i="2"/>
  <c r="F25" i="2"/>
  <c r="F26" i="2"/>
  <c r="F27" i="2"/>
  <c r="F28" i="2"/>
  <c r="F29" i="2"/>
  <c r="F30" i="2"/>
  <c r="F96" i="2"/>
  <c r="G96" i="2"/>
  <c r="F105" i="2"/>
  <c r="F106" i="2"/>
  <c r="F107" i="2"/>
  <c r="F108" i="2"/>
  <c r="F109" i="2"/>
  <c r="D64" i="2"/>
  <c r="D105" i="2" s="1"/>
  <c r="E105" i="2" s="1"/>
  <c r="K36" i="5"/>
  <c r="E36" i="5"/>
  <c r="G3" i="4"/>
  <c r="A2" i="2"/>
  <c r="H3" i="5"/>
  <c r="F30" i="1"/>
  <c r="C38" i="4"/>
  <c r="A233" i="2"/>
  <c r="C235" i="2"/>
  <c r="C271" i="2" s="1"/>
  <c r="A170" i="2"/>
  <c r="A205" i="2"/>
  <c r="A137" i="2"/>
  <c r="D205" i="2"/>
  <c r="E205" i="2" s="1"/>
  <c r="E207" i="2" s="1"/>
  <c r="A149" i="2"/>
  <c r="A217" i="2"/>
  <c r="A182" i="2" s="1"/>
  <c r="D96" i="2"/>
  <c r="E96" i="2" s="1"/>
  <c r="D97" i="2"/>
  <c r="D98" i="2"/>
  <c r="D99" i="2"/>
  <c r="D95" i="2"/>
  <c r="D17" i="2"/>
  <c r="D283" i="2"/>
  <c r="E283" i="2" s="1"/>
  <c r="E285" i="2" s="1"/>
  <c r="D247" i="2"/>
  <c r="E247" i="2" s="1"/>
  <c r="E249" i="2" s="1"/>
  <c r="D137" i="2"/>
  <c r="E137" i="2" s="1"/>
  <c r="E139" i="2" s="1"/>
  <c r="E25" i="1"/>
  <c r="G25" i="1"/>
  <c r="K25" i="1" s="1"/>
  <c r="D100" i="2" s="1"/>
  <c r="I25" i="1"/>
  <c r="C272" i="2"/>
  <c r="B272" i="2"/>
  <c r="B294" i="2" s="1"/>
  <c r="B236" i="2"/>
  <c r="C236" i="2"/>
  <c r="B235" i="2"/>
  <c r="B271" i="2" s="1"/>
  <c r="C164" i="2"/>
  <c r="B164" i="2"/>
  <c r="C199" i="2"/>
  <c r="B199" i="2"/>
  <c r="H37" i="1"/>
  <c r="J38" i="1"/>
  <c r="H38" i="1"/>
  <c r="F38" i="1"/>
  <c r="J37" i="1"/>
  <c r="G14" i="1"/>
  <c r="H14" i="1" s="1"/>
  <c r="G15" i="1"/>
  <c r="I15" i="1"/>
  <c r="I14" i="1"/>
  <c r="J14" i="1" s="1"/>
  <c r="E15" i="1"/>
  <c r="F15" i="1" s="1"/>
  <c r="E14" i="1"/>
  <c r="F14" i="1" s="1"/>
  <c r="F20" i="1"/>
  <c r="H20" i="1"/>
  <c r="H21" i="1"/>
  <c r="H22" i="1"/>
  <c r="H23" i="1"/>
  <c r="H24" i="1"/>
  <c r="H25" i="1"/>
  <c r="K34" i="5"/>
  <c r="E34" i="5"/>
  <c r="K75" i="5"/>
  <c r="H70" i="5"/>
  <c r="H71" i="5" s="1"/>
  <c r="H72" i="5" s="1"/>
  <c r="H73" i="5" s="1"/>
  <c r="H74" i="5" s="1"/>
  <c r="K66" i="5"/>
  <c r="H63" i="5"/>
  <c r="H64" i="5" s="1"/>
  <c r="H65" i="5" s="1"/>
  <c r="K59" i="5"/>
  <c r="H49" i="5"/>
  <c r="K29" i="5"/>
  <c r="H24" i="5"/>
  <c r="H25" i="5" s="1"/>
  <c r="H26" i="5" s="1"/>
  <c r="H27" i="5" s="1"/>
  <c r="H28" i="5" s="1"/>
  <c r="K20" i="5"/>
  <c r="H17" i="5"/>
  <c r="H18" i="5" s="1"/>
  <c r="H19" i="5" s="1"/>
  <c r="K13" i="5"/>
  <c r="E12" i="3"/>
  <c r="D23" i="2"/>
  <c r="D24" i="2" s="1"/>
  <c r="D25" i="2" s="1"/>
  <c r="D26" i="2" s="1"/>
  <c r="D27" i="2" s="1"/>
  <c r="D28" i="2" s="1"/>
  <c r="D29" i="2" s="1"/>
  <c r="D30" i="2" s="1"/>
  <c r="E30" i="2" s="1"/>
  <c r="E64" i="2" l="1"/>
  <c r="E26" i="2"/>
  <c r="E31" i="2" s="1"/>
  <c r="E27" i="2"/>
  <c r="E28" i="2"/>
  <c r="E29" i="2"/>
  <c r="E294" i="2"/>
  <c r="F31" i="3" s="1"/>
  <c r="G31" i="3" s="1"/>
  <c r="L3" i="1" a="1"/>
  <c r="L3" i="1" s="1"/>
  <c r="E170" i="2"/>
  <c r="D143" i="2"/>
  <c r="D109" i="2"/>
  <c r="E109" i="2" s="1"/>
  <c r="D67" i="2"/>
  <c r="D66" i="2"/>
  <c r="D65" i="2"/>
  <c r="H31" i="1"/>
  <c r="J31" i="1"/>
  <c r="F31" i="1"/>
  <c r="H30" i="1"/>
  <c r="J30" i="1"/>
  <c r="D12" i="4"/>
  <c r="K78" i="5"/>
  <c r="D106" i="2" l="1"/>
  <c r="E106" i="2" s="1"/>
  <c r="E65" i="2"/>
  <c r="D108" i="2"/>
  <c r="E108" i="2" s="1"/>
  <c r="E67" i="2"/>
  <c r="D211" i="2"/>
  <c r="E211" i="2" s="1"/>
  <c r="E213" i="2" s="1"/>
  <c r="E143" i="2"/>
  <c r="E145" i="2" s="1"/>
  <c r="D107" i="2"/>
  <c r="E107" i="2" s="1"/>
  <c r="E66" i="2"/>
  <c r="E68" i="2" s="1"/>
  <c r="E172" i="2"/>
  <c r="D176" i="2"/>
  <c r="E176" i="2" s="1"/>
  <c r="E110" i="2" l="1"/>
  <c r="D177" i="2"/>
  <c r="E177" i="2" s="1"/>
  <c r="E178" i="2" s="1"/>
  <c r="F12" i="4"/>
  <c r="N25" i="1"/>
  <c r="N11" i="1"/>
  <c r="N10" i="1"/>
  <c r="D72" i="2"/>
  <c r="D114" i="2" s="1"/>
  <c r="D149" i="2" s="1"/>
  <c r="D217" i="2" l="1"/>
  <c r="E217" i="2" s="1"/>
  <c r="E220" i="2" s="1"/>
  <c r="E149" i="2"/>
  <c r="E152" i="2" s="1"/>
  <c r="D182" i="2"/>
  <c r="F20" i="4"/>
  <c r="F21" i="4"/>
  <c r="B49" i="5"/>
  <c r="E75" i="5"/>
  <c r="B70" i="5"/>
  <c r="B71" i="5" s="1"/>
  <c r="B72" i="5" s="1"/>
  <c r="B73" i="5" s="1"/>
  <c r="B74" i="5" s="1"/>
  <c r="E66" i="5"/>
  <c r="B63" i="5"/>
  <c r="B64" i="5" s="1"/>
  <c r="B65" i="5" s="1"/>
  <c r="E59" i="5"/>
  <c r="E29" i="5"/>
  <c r="B24" i="5"/>
  <c r="B25" i="5" s="1"/>
  <c r="B26" i="5" s="1"/>
  <c r="B27" i="5" s="1"/>
  <c r="B28" i="5" s="1"/>
  <c r="E20" i="5"/>
  <c r="B17" i="5"/>
  <c r="B18" i="5" s="1"/>
  <c r="B19" i="5" s="1"/>
  <c r="E13" i="5"/>
  <c r="E154" i="2" l="1"/>
  <c r="E222" i="2"/>
  <c r="E182" i="2"/>
  <c r="E185" i="2" s="1"/>
  <c r="F22" i="4"/>
  <c r="E78" i="5"/>
  <c r="D11" i="4" s="1"/>
  <c r="E187" i="2" l="1"/>
  <c r="F24" i="3"/>
  <c r="G24" i="3" s="1"/>
  <c r="B258" i="2" l="1"/>
  <c r="C131" i="2"/>
  <c r="C132" i="2"/>
  <c r="B132" i="2"/>
  <c r="B154" i="2" s="1"/>
  <c r="B131" i="2"/>
  <c r="A129" i="2"/>
  <c r="A197" i="2" s="1"/>
  <c r="A162" i="2" s="1"/>
  <c r="A269" i="2" s="1"/>
  <c r="C89" i="2"/>
  <c r="C90" i="2"/>
  <c r="B90" i="2"/>
  <c r="B119" i="2" s="1"/>
  <c r="B89" i="2"/>
  <c r="A87" i="2"/>
  <c r="B53" i="2"/>
  <c r="B77" i="2" s="1"/>
  <c r="C53" i="2"/>
  <c r="C52" i="2"/>
  <c r="B52" i="2"/>
  <c r="C10" i="2"/>
  <c r="B10" i="2"/>
  <c r="B40" i="2" s="1"/>
  <c r="C9" i="2"/>
  <c r="A7" i="2"/>
  <c r="A50" i="2" s="1"/>
  <c r="A2" i="1"/>
  <c r="B54" i="4" l="1"/>
  <c r="C41" i="5" s="1"/>
  <c r="A45" i="2"/>
  <c r="A82" i="2" s="1"/>
  <c r="A124" i="2" s="1"/>
  <c r="A158" i="2" s="1"/>
  <c r="A227" i="2" s="1"/>
  <c r="A192" i="2" s="1"/>
  <c r="A264" i="2" s="1"/>
  <c r="A299" i="2" s="1"/>
  <c r="B56" i="4"/>
  <c r="C43" i="5" s="1"/>
  <c r="A47" i="2"/>
  <c r="A84" i="2" s="1"/>
  <c r="A126" i="2" s="1"/>
  <c r="A160" i="2" s="1"/>
  <c r="A229" i="2" s="1"/>
  <c r="A194" i="2" s="1"/>
  <c r="A266" i="2" s="1"/>
  <c r="A301" i="2" s="1"/>
  <c r="B55" i="4"/>
  <c r="C42" i="5" s="1"/>
  <c r="A46" i="2"/>
  <c r="A83" i="2" s="1"/>
  <c r="A125" i="2" s="1"/>
  <c r="A159" i="2" s="1"/>
  <c r="A228" i="2" s="1"/>
  <c r="A193" i="2" s="1"/>
  <c r="A265" i="2" s="1"/>
  <c r="A300" i="2" s="1"/>
  <c r="A3" i="2"/>
  <c r="A4" i="4" s="1"/>
  <c r="D73" i="2"/>
  <c r="D115" i="2" s="1"/>
  <c r="I43" i="5" l="1"/>
  <c r="I86" i="5" s="1"/>
  <c r="C86" i="5"/>
  <c r="I42" i="5"/>
  <c r="I85" i="5" s="1"/>
  <c r="C85" i="5"/>
  <c r="I41" i="5"/>
  <c r="I84" i="5" s="1"/>
  <c r="C84" i="5"/>
  <c r="B4" i="5"/>
  <c r="E256" i="2"/>
  <c r="E258" i="2" s="1"/>
  <c r="H4" i="5" l="1"/>
  <c r="H50" i="5" s="1"/>
  <c r="B50" i="5"/>
  <c r="F30" i="3" l="1"/>
  <c r="G30" i="3" s="1"/>
  <c r="F22" i="3"/>
  <c r="G22" i="3" s="1"/>
  <c r="F37" i="1"/>
  <c r="B98" i="2"/>
  <c r="C98" i="2"/>
  <c r="E98" i="2" s="1"/>
  <c r="B99" i="2"/>
  <c r="C99" i="2"/>
  <c r="E99" i="2" s="1"/>
  <c r="B100" i="2"/>
  <c r="C100" i="2"/>
  <c r="E100" i="2" s="1"/>
  <c r="A100" i="2"/>
  <c r="A99" i="2"/>
  <c r="A98" i="2"/>
  <c r="C95" i="2"/>
  <c r="E95" i="2" s="1"/>
  <c r="H96" i="2"/>
  <c r="C97" i="2"/>
  <c r="E97" i="2" s="1"/>
  <c r="B96" i="2"/>
  <c r="B97" i="2"/>
  <c r="B95" i="2"/>
  <c r="A96" i="2"/>
  <c r="A97" i="2"/>
  <c r="A95" i="2"/>
  <c r="E101" i="2" l="1"/>
  <c r="G32" i="3"/>
  <c r="G100" i="2"/>
  <c r="G98" i="2"/>
  <c r="G99" i="2"/>
  <c r="F97" i="2"/>
  <c r="G97" i="2" s="1"/>
  <c r="H97" i="2" s="1"/>
  <c r="G95" i="2"/>
  <c r="H95" i="2" s="1"/>
  <c r="H100" i="2"/>
  <c r="H98" i="2"/>
  <c r="H99" i="2"/>
  <c r="H101" i="2" l="1"/>
  <c r="C114" i="2" s="1"/>
  <c r="E114" i="2" s="1"/>
  <c r="C115" i="2" l="1"/>
  <c r="E115" i="2" s="1"/>
  <c r="E117" i="2" s="1"/>
  <c r="C58" i="2"/>
  <c r="A59" i="2"/>
  <c r="A58" i="2"/>
  <c r="A17" i="2"/>
  <c r="A16" i="2"/>
  <c r="C15" i="2"/>
  <c r="A15" i="2"/>
  <c r="E119" i="2" l="1"/>
  <c r="F58" i="2"/>
  <c r="E58" i="2"/>
  <c r="F15" i="2"/>
  <c r="E15" i="2"/>
  <c r="J23" i="1" l="1"/>
  <c r="F23" i="1"/>
  <c r="H9" i="1"/>
  <c r="J25" i="1"/>
  <c r="J24" i="1"/>
  <c r="F24" i="1"/>
  <c r="F25" i="1"/>
  <c r="J22" i="1"/>
  <c r="J21" i="1"/>
  <c r="J20" i="1"/>
  <c r="F22" i="1"/>
  <c r="F21" i="1"/>
  <c r="D10" i="1"/>
  <c r="J10" i="1" s="1"/>
  <c r="D11" i="1"/>
  <c r="J11" i="1" s="1"/>
  <c r="D15" i="1"/>
  <c r="A10" i="1"/>
  <c r="F9" i="1"/>
  <c r="H15" i="1" l="1"/>
  <c r="J15" i="1"/>
  <c r="C59" i="2"/>
  <c r="C17" i="2"/>
  <c r="E17" i="2" s="1"/>
  <c r="C16" i="2"/>
  <c r="F11" i="1"/>
  <c r="H11" i="1"/>
  <c r="F10" i="1"/>
  <c r="H10" i="1"/>
  <c r="F16" i="2" l="1"/>
  <c r="F17" i="2" s="1"/>
  <c r="F18" i="2" s="1"/>
  <c r="C35" i="2" s="1"/>
  <c r="E35" i="2" s="1"/>
  <c r="E16" i="2"/>
  <c r="E18" i="2" s="1"/>
  <c r="F59" i="2"/>
  <c r="E59" i="2"/>
  <c r="E60" i="2" s="1"/>
  <c r="F60" i="2"/>
  <c r="F61" i="2" s="1"/>
  <c r="F16" i="3"/>
  <c r="G16" i="3" s="1"/>
  <c r="G17" i="3" l="1"/>
  <c r="F62" i="2"/>
  <c r="C72" i="2" s="1"/>
  <c r="C73" i="2" s="1"/>
  <c r="C36" i="2"/>
  <c r="E36" i="2" s="1"/>
  <c r="E38" i="2" s="1"/>
  <c r="E40" i="2" l="1"/>
  <c r="E73" i="2"/>
  <c r="E72" i="2"/>
  <c r="E75" i="2" l="1"/>
  <c r="F11" i="3"/>
  <c r="G11" i="3" s="1"/>
  <c r="E77" i="2" l="1"/>
  <c r="F12" i="3" l="1"/>
  <c r="G12" i="3" s="1"/>
  <c r="G13" i="3" l="1"/>
  <c r="J32" i="1" l="1"/>
  <c r="F32" i="1"/>
  <c r="H32" i="1" l="1"/>
  <c r="F23" i="3"/>
  <c r="G23" i="3" l="1"/>
  <c r="G25" i="3" l="1"/>
  <c r="G35" i="3" s="1"/>
  <c r="D29" i="4"/>
  <c r="E43" i="4" s="1"/>
  <c r="F43" i="4" s="1"/>
  <c r="G43" i="4" s="1"/>
  <c r="E42" i="4" l="1"/>
  <c r="F42" i="4" s="1"/>
  <c r="G42" i="4" s="1"/>
  <c r="G29" i="4"/>
  <c r="E39" i="4"/>
  <c r="F39" i="4" s="1"/>
  <c r="G39" i="4" s="1"/>
  <c r="E38" i="4"/>
  <c r="F38" i="4" s="1"/>
  <c r="G38" i="4" s="1"/>
  <c r="E41" i="4"/>
  <c r="F41" i="4" s="1"/>
  <c r="G41" i="4" s="1"/>
  <c r="D30" i="4"/>
  <c r="D31" i="4" s="1"/>
  <c r="E40" i="4"/>
  <c r="F40" i="4" s="1"/>
  <c r="G40" i="4" s="1"/>
  <c r="E44" i="4"/>
  <c r="F44" i="4" s="1"/>
  <c r="G44" i="4" s="1"/>
  <c r="G46" i="4" l="1"/>
  <c r="G30" i="4"/>
  <c r="D32" i="4"/>
  <c r="G32" i="4" s="1"/>
  <c r="G31" i="4"/>
  <c r="G33" i="4" l="1"/>
  <c r="G48" i="4" s="1"/>
  <c r="G37" i="3" s="1"/>
  <c r="E37" i="3" l="1"/>
  <c r="G39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<sst xmlns="http://schemas.openxmlformats.org/spreadsheetml/2006/main" count="712" uniqueCount="218">
  <si>
    <t>N°</t>
  </si>
  <si>
    <t>DESCRIPCIÓN</t>
  </si>
  <si>
    <t>UND</t>
  </si>
  <si>
    <t>CANT</t>
  </si>
  <si>
    <t>VR UNIT</t>
  </si>
  <si>
    <t>VR TOTAL</t>
  </si>
  <si>
    <t>plantulas (tres bolillo 1300/ha)</t>
  </si>
  <si>
    <t>Plantulas</t>
  </si>
  <si>
    <t>fertilizante quimico DAP 18-46-0 (80gr /planta)</t>
  </si>
  <si>
    <t>KG</t>
  </si>
  <si>
    <t xml:space="preserve">REFORESTACION </t>
  </si>
  <si>
    <t>MANTENIMIENTO REFORESTACION</t>
  </si>
  <si>
    <t xml:space="preserve">kg/plantula </t>
  </si>
  <si>
    <t xml:space="preserve">fertilizante </t>
  </si>
  <si>
    <t>sulfato</t>
  </si>
  <si>
    <t>Alambre de pua calibre 14 (rollo 500 mt)</t>
  </si>
  <si>
    <t>Numero</t>
  </si>
  <si>
    <t>grapas (Paquete 800 gr)</t>
  </si>
  <si>
    <t>Caja</t>
  </si>
  <si>
    <t>clavos (caja 800 gr)</t>
  </si>
  <si>
    <t>Pintura de Aceite para alambre</t>
  </si>
  <si>
    <t xml:space="preserve">pie de amigo </t>
  </si>
  <si>
    <t>Rollo</t>
  </si>
  <si>
    <t>AISLAMIENTO X KM</t>
  </si>
  <si>
    <t>PRECIO UNITARIO SELECCIONADO</t>
  </si>
  <si>
    <t>JUSTIFICACION TECNICA</t>
  </si>
  <si>
    <t>DEPARTAMENTO DE NARIÑO</t>
  </si>
  <si>
    <t>ANÁLISIS DE PRECIOS UNITARIOS</t>
  </si>
  <si>
    <t>COSTOS DIRECTOS</t>
  </si>
  <si>
    <t>I. Materiales</t>
  </si>
  <si>
    <t>UNIDAD</t>
  </si>
  <si>
    <t>VR UNITARIO</t>
  </si>
  <si>
    <t>Subtotal</t>
  </si>
  <si>
    <t>Unidad</t>
  </si>
  <si>
    <t>TOTAL COSTOS DIRECTOS</t>
  </si>
  <si>
    <t>kg</t>
  </si>
  <si>
    <t>II. Mano de Obra</t>
  </si>
  <si>
    <t>Roceria (preparacion del terreno)</t>
  </si>
  <si>
    <t>Jornal</t>
  </si>
  <si>
    <t>trazado</t>
  </si>
  <si>
    <t>plateo</t>
  </si>
  <si>
    <t>ahoyado</t>
  </si>
  <si>
    <t>aplicación de fertilizantes y correctivos</t>
  </si>
  <si>
    <t>plantacion (siembra)</t>
  </si>
  <si>
    <t>control siembra</t>
  </si>
  <si>
    <t>reposicion (replante)</t>
  </si>
  <si>
    <t>Limpias</t>
  </si>
  <si>
    <t>Reposicion (replante)</t>
  </si>
  <si>
    <t>Plateo</t>
  </si>
  <si>
    <t xml:space="preserve">Aplicación de fertilizantes </t>
  </si>
  <si>
    <t>lll. Transporte</t>
  </si>
  <si>
    <t>Toneladas</t>
  </si>
  <si>
    <t>transporte menor</t>
  </si>
  <si>
    <t>hincado</t>
  </si>
  <si>
    <t>templado y grapado</t>
  </si>
  <si>
    <t>GR</t>
  </si>
  <si>
    <t>TON</t>
  </si>
  <si>
    <t>Horas</t>
  </si>
  <si>
    <t>ITEM</t>
  </si>
  <si>
    <t>1.1</t>
  </si>
  <si>
    <t>Hectarea</t>
  </si>
  <si>
    <t>1.2</t>
  </si>
  <si>
    <t>2.1</t>
  </si>
  <si>
    <t>Kilometro</t>
  </si>
  <si>
    <t>TOTAL COSTO  DIRECTO DEL PROYECTO</t>
  </si>
  <si>
    <t>COSTO TOTAL DIRECTOS + ADMON</t>
  </si>
  <si>
    <t>cal agricola  (100 gr/planta)</t>
  </si>
  <si>
    <t>ANÁLISIS DE MERCADO</t>
  </si>
  <si>
    <t>1.1.1</t>
  </si>
  <si>
    <t>1.2.1</t>
  </si>
  <si>
    <t>1.1.2</t>
  </si>
  <si>
    <t>SUBTOTAL 1.1</t>
  </si>
  <si>
    <t xml:space="preserve">SUBTOTAL 1.2 </t>
  </si>
  <si>
    <t>2.1.1</t>
  </si>
  <si>
    <t>2.1.2</t>
  </si>
  <si>
    <t>SUBTOTAL 2.1</t>
  </si>
  <si>
    <t>Actividad</t>
  </si>
  <si>
    <t>Entregable</t>
  </si>
  <si>
    <t>%</t>
  </si>
  <si>
    <t>I. ADMINISTRACION</t>
  </si>
  <si>
    <t>DESCRIPCION</t>
  </si>
  <si>
    <t>SALARIO</t>
  </si>
  <si>
    <t>FACTOR PRESTACIONAL</t>
  </si>
  <si>
    <t>% DEDICACION</t>
  </si>
  <si>
    <t>MESES</t>
  </si>
  <si>
    <t>SALARIO + PRESTACIONES</t>
  </si>
  <si>
    <t>1.</t>
  </si>
  <si>
    <t>COSTOS DIRECTOS DE PERSONAL</t>
  </si>
  <si>
    <t>Profesional Director Proyecto</t>
  </si>
  <si>
    <t>Profesional Ambiental Residente</t>
  </si>
  <si>
    <t>CANTIDAD</t>
  </si>
  <si>
    <t>COSTO TOTAL</t>
  </si>
  <si>
    <t>COSTOS INDIRECTOS</t>
  </si>
  <si>
    <t>3.1</t>
  </si>
  <si>
    <t>Gastos Administrativos y Oficina</t>
  </si>
  <si>
    <t>Mes</t>
  </si>
  <si>
    <t>3.2</t>
  </si>
  <si>
    <t>Papelería, fotocopias, y edición de informes</t>
  </si>
  <si>
    <t>3.3</t>
  </si>
  <si>
    <t>Comunicaciones plan de minutos y datos</t>
  </si>
  <si>
    <t>3.4</t>
  </si>
  <si>
    <t>Valla Informativa</t>
  </si>
  <si>
    <t>Und</t>
  </si>
  <si>
    <t>(D) TOTAL COSTOS INDIRECTOS</t>
  </si>
  <si>
    <t>BASE</t>
  </si>
  <si>
    <t>% ASEGURADO</t>
  </si>
  <si>
    <t>TASA ASEGURADORA</t>
  </si>
  <si>
    <t>TASA ASEGURADA</t>
  </si>
  <si>
    <t>4.</t>
  </si>
  <si>
    <t>GARANTIAS</t>
  </si>
  <si>
    <t>4.1</t>
  </si>
  <si>
    <t>4.2</t>
  </si>
  <si>
    <t>Cumplimiento</t>
  </si>
  <si>
    <t>4.3</t>
  </si>
  <si>
    <t>Salarios y Prestaciones Sociales</t>
  </si>
  <si>
    <t>4.4</t>
  </si>
  <si>
    <t>Calidad</t>
  </si>
  <si>
    <t>4.5</t>
  </si>
  <si>
    <t>Buen manejo de anticipo</t>
  </si>
  <si>
    <t>(E) TOTAL COSTOS IMPUESTOS Y GARANTIAS</t>
  </si>
  <si>
    <t>5.</t>
  </si>
  <si>
    <t>OTROS COSTOS INDIRECTOS</t>
  </si>
  <si>
    <t>5.1</t>
  </si>
  <si>
    <t>(F) SUBTOTAL OTROS COSTOS INDIRECTOS</t>
  </si>
  <si>
    <t>ÍTEM</t>
  </si>
  <si>
    <t>VALOR</t>
  </si>
  <si>
    <t>VALOR BASE (SUELDO)</t>
  </si>
  <si>
    <t>SALARIO BASICO (NOMINA TOTAL MENSUAL)</t>
  </si>
  <si>
    <t>Subsidio de Transporte</t>
  </si>
  <si>
    <t xml:space="preserve">SUBTOTAL </t>
  </si>
  <si>
    <t xml:space="preserve">PRESTACIONES SOCIALES </t>
  </si>
  <si>
    <t xml:space="preserve">Cesantias </t>
  </si>
  <si>
    <t>Intereses sobre Cesantias</t>
  </si>
  <si>
    <t>Prima Anual</t>
  </si>
  <si>
    <t>Vacaciones</t>
  </si>
  <si>
    <t>SISTEMA DE SEGURIDAD INTEGRAL</t>
  </si>
  <si>
    <t>Caja de Compensación</t>
  </si>
  <si>
    <t xml:space="preserve">SENA </t>
  </si>
  <si>
    <t>ICBF</t>
  </si>
  <si>
    <t>Sistema de Seguridad Social: Salud</t>
  </si>
  <si>
    <t>Sistema de Seguridad Social: Pensión</t>
  </si>
  <si>
    <t>ARP Personal en Campo</t>
  </si>
  <si>
    <t>GASTOS GENERALES</t>
  </si>
  <si>
    <t>Dotacion</t>
  </si>
  <si>
    <t xml:space="preserve"> Elaboró:</t>
  </si>
  <si>
    <t>FACTOR PRESTACIONAL MAYOR A 2 SALARIOS</t>
  </si>
  <si>
    <t>Estampillas</t>
  </si>
  <si>
    <t>FACTOR PRESTACIONAL MENOR A 2 SALARIOS MINIMOS</t>
  </si>
  <si>
    <t>postes en madera 2 m alto, cuadrado o triangular 11 x 11 cm de lado</t>
  </si>
  <si>
    <t>Incrementar la recuperación de coberturas vegetales</t>
  </si>
  <si>
    <t>DESGLOSE ADMINISTRACIÓN</t>
  </si>
  <si>
    <t>1.0</t>
  </si>
  <si>
    <t>2.0</t>
  </si>
  <si>
    <t>codigo: 3202014</t>
  </si>
  <si>
    <t>Pie de amigo: postes en madera 2 m alto, cuadrado o triangular 11 x 11 cm de lado</t>
  </si>
  <si>
    <t>Aplicar proceso de mantenimiento a Reforestación</t>
  </si>
  <si>
    <t>Realizar Reforestación</t>
  </si>
  <si>
    <t>MUNICIPIO DE LA LLANADA</t>
  </si>
  <si>
    <t>Jornal Entrega de Canecas</t>
  </si>
  <si>
    <t>Kg</t>
  </si>
  <si>
    <t>gr</t>
  </si>
  <si>
    <t>Aislar y proteger área reforestada</t>
  </si>
  <si>
    <t>Servicio de promoción a la participación ciudadana</t>
  </si>
  <si>
    <t>codigo: 3202068</t>
  </si>
  <si>
    <t>Procultura</t>
  </si>
  <si>
    <t>Adulto Mayor</t>
  </si>
  <si>
    <t>Udenar</t>
  </si>
  <si>
    <t>Pro deporte</t>
  </si>
  <si>
    <t>PERSONAL EN CAMPO</t>
  </si>
  <si>
    <t>PERSONAL OFICINA</t>
  </si>
  <si>
    <t>Contratar 1 profesional en ingenieria ambiental o areas afines, para realizar capacitaciones en temas de cuidado ambiental, fuentes hidricas y cambio climatico. Encargado de realizar las campañas</t>
  </si>
  <si>
    <t>Servicio de restauración de ecosistemas</t>
  </si>
  <si>
    <t>codigo: 3202005</t>
  </si>
  <si>
    <t>Refrigerios para desarrollo de la campaña</t>
  </si>
  <si>
    <t>Fortalecer acciones de protección de cobertura vegetal</t>
  </si>
  <si>
    <t>(A) SUBTOTAL COSTOS DIRECTOS DE PERSONAL</t>
  </si>
  <si>
    <t>Transporte Material e Insumos Pasto - municipio La Llanada -vereda El vergel. Vehiculo tipo camión. Distancia 28 Km</t>
  </si>
  <si>
    <t>Transporte por tracción a Caballo a pie de carretera a predios vereda El vergel. Distancia 3 km</t>
  </si>
  <si>
    <t>Transporte Material e Insumos Pasto - municipio La Llanada - vereda El vergel. Vehiculo tipo camión. Distancia 28 Km</t>
  </si>
  <si>
    <t>Transporte por tracción a Caballo a pie de carretera a predios en vereda El vergel. Distancia 3 km</t>
  </si>
  <si>
    <t xml:space="preserve">Jornal Entrega de puntos </t>
  </si>
  <si>
    <t>2.1.3</t>
  </si>
  <si>
    <t>2,2,1</t>
  </si>
  <si>
    <t>2,2,2</t>
  </si>
  <si>
    <t>SUBTOTAL 2.2</t>
  </si>
  <si>
    <t>RESTAURACIÓN ECOLÓGICA Y FORTALECIMIENTO DE LA GESTIÓN AMBIENTAL SOSTENIBLE EN EL MUNICIPIO DE LA LLANADA NARIÑO.</t>
  </si>
  <si>
    <t xml:space="preserve">Canecas con tapa vaivén </t>
  </si>
  <si>
    <t>und</t>
  </si>
  <si>
    <t xml:space="preserve">precio promedio </t>
  </si>
  <si>
    <t xml:space="preserve">MANEJO DE RESIDUOS </t>
  </si>
  <si>
    <t xml:space="preserve">Jornal de instalacion de puntos </t>
  </si>
  <si>
    <t xml:space="preserve">Jornal Entrega de puntos ecologicos </t>
  </si>
  <si>
    <t>hora</t>
  </si>
  <si>
    <t>puntos ecologicos plasticos tres puntos</t>
  </si>
  <si>
    <t>puntos de recoleccion de acero inoxidable</t>
  </si>
  <si>
    <t xml:space="preserve">TOTAL ADMINISTRACION </t>
  </si>
  <si>
    <t xml:space="preserve">COSTOS ADMINISTRACION  </t>
  </si>
  <si>
    <t>Objetivo 1: Implementar acciones de restauración y protección de áreas de recarga hídrica</t>
  </si>
  <si>
    <t>Objetivo 2: Fortalecer la gestión integral de residuos sólidos en hogares, espacios públicos y áreas mineras</t>
  </si>
  <si>
    <t>Mejorar la dotación y el acceso a infraestructura ambiental básica en la comunidad.</t>
  </si>
  <si>
    <t>Entrega de canecas para manejo de residuos sólidos</t>
  </si>
  <si>
    <t>Instalación de puntos ecológicos en espacios públicos</t>
  </si>
  <si>
    <t>Desarrollar campañas de sensibilización y educación ambiental</t>
  </si>
  <si>
    <t>Realizar jornada de asistencia técnica en protección de fuentes hídricas</t>
  </si>
  <si>
    <t>Realizar jornada de asistencia técnica en gestión integral de residuos sólidos</t>
  </si>
  <si>
    <t>Objetivo 3: Fortalecer la gestión integral de residuos sólidos en hogares, espacios públicos y áreas mineras</t>
  </si>
  <si>
    <t>ASISTENCIA TECNICA</t>
  </si>
  <si>
    <t xml:space="preserve">Industria y comercio </t>
  </si>
  <si>
    <t xml:space="preserve">Servicio de educación informal </t>
  </si>
  <si>
    <t>FECHA :   JUNIO 2026</t>
  </si>
  <si>
    <t>Dotar con puntos ecológicos las zonas mineras</t>
  </si>
  <si>
    <t>MULTISERVICIOS Y COMERCIALIZADORA JS 
NIT 901604516-1</t>
  </si>
  <si>
    <t>ASOCOLPRO 
NIT 901128386</t>
  </si>
  <si>
    <t>MULTISUMINISTROS A y C
NIT 36756429-1</t>
  </si>
  <si>
    <t>FUNDACION FUERZA EVA
NIT 901109556-1</t>
  </si>
  <si>
    <t>jornada de asistencia técnica en gestión integral de residuos sólidos</t>
  </si>
  <si>
    <t>jornada de asistencia técnica en protección de fuentes hídricas</t>
  </si>
  <si>
    <t>FUNDACIÓN JOBEQ
NIT 901159652-4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</si>
</sst>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* #,##0_-;\-&quot;$&quot;* #,##0_-;_-&quot;$&quot;* &quot;-&quot;_-;_-@_-"/>
    <numFmt numFmtId="166" formatCode="_-&quot;$&quot;* #,##0.00_-;\-&quot;$&quot;* #,##0.00_-;_-&quot;$&quot;* &quot;-&quot;??_-;_-@_-"/>
    <numFmt numFmtId="167" formatCode="_-&quot;$&quot;* #,##0_-;\-&quot;$&quot;* #,##0_-;_-&quot;$&quot;* &quot;-&quot;??_-;_-@_-"/>
    <numFmt numFmtId="168" formatCode="_(&quot;$&quot;\ * #,##0.00_);_(&quot;$&quot;\ * \(#,##0.00\);_(&quot;$&quot;\ * &quot;-&quot;??_);_(@_)"/>
    <numFmt numFmtId="169" formatCode="&quot;$&quot;\ #,##0.00"/>
    <numFmt numFmtId="171" formatCode="_(* #,##0.00_);_(* \(#,##0.00\);_(* &quot;-&quot;??_);_(@_)"/>
    <numFmt numFmtId="172" formatCode="_(* #,##0_);_(* \(#,##0\);_(* &quot;-&quot;??_);_(@_)"/>
    <numFmt numFmtId="173" formatCode="_-* #,##0\ _F_B_-;\-* #,##0\ _F_B_-;_-* &quot;-&quot;??\ _F_B_-;_-@_-"/>
    <numFmt numFmtId="174" formatCode="_-* #,##0.0\ _F_B_-;\-* #,##0.0\ _F_B_-;_-* &quot;-&quot;??\ _F_B_-;_-@_-"/>
    <numFmt numFmtId="175" formatCode="0.0%"/>
    <numFmt numFmtId="176" formatCode="_-* #,##0_-;\-* #,##0_-;_-* &quot;-&quot;??_-;_-@_-"/>
    <numFmt numFmtId="177" formatCode="&quot;$&quot;#,##0.00"/>
    <numFmt numFmtId="178" formatCode="_ * #,##0.00_ ;_ * \-#,##0.00_ ;_ * &quot;-&quot;??_ ;_ @_ "/>
    <numFmt numFmtId="181" formatCode="0.0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1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6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8"/>
      <color indexed="8"/>
      <name val="Arial"/>
      <family val="2"/>
    </font>
    <font>
      <b/>
      <sz val="11"/>
      <color theme="1"/>
      <name val="Arial"/>
      <family val="2"/>
    </font>
    <font>
      <b/>
      <u/>
      <sz val="10"/>
      <name val="Arial"/>
      <family val="2"/>
    </font>
    <font>
      <sz val="12"/>
      <color indexed="8"/>
      <name val="Verdana"/>
      <family val="2"/>
    </font>
    <font>
      <sz val="11"/>
      <color theme="1"/>
      <name val="Arial"/>
      <family val="2"/>
    </font>
    <font>
      <b/>
      <sz val="14"/>
      <color theme="0"/>
      <name val="Calibri"/>
      <family val="2"/>
      <scheme val="minor"/>
    </font>
    <font>
      <sz val="8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5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0" fillId="0" borderId="0"/>
    <xf numFmtId="0" fontId="10" fillId="0" borderId="0"/>
    <xf numFmtId="171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10" fillId="0" borderId="0"/>
    <xf numFmtId="0" fontId="35" fillId="0" borderId="0" applyNumberFormat="0" applyFill="0" applyBorder="0" applyProtection="0">
      <alignment vertical="top"/>
    </xf>
    <xf numFmtId="9" fontId="10" fillId="0" borderId="0" applyFont="0" applyFill="0" applyBorder="0" applyAlignment="0" applyProtection="0"/>
    <xf numFmtId="171" fontId="10" fillId="0" borderId="0" applyFont="0" applyFill="0" applyBorder="0" applyAlignment="0" applyProtection="0"/>
  </cellStyleXfs>
  <cellXfs count="439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wrapText="1"/>
    </xf>
    <xf numFmtId="0" fontId="7" fillId="0" borderId="0" xfId="0" applyFont="1" applyAlignment="1">
      <alignment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1" fontId="6" fillId="0" borderId="0" xfId="0" applyNumberFormat="1" applyFont="1"/>
    <xf numFmtId="0" fontId="6" fillId="0" borderId="0" xfId="0" applyFont="1" applyAlignment="1">
      <alignment horizontal="center"/>
    </xf>
    <xf numFmtId="167" fontId="6" fillId="0" borderId="0" xfId="1" applyNumberFormat="1" applyFont="1" applyFill="1" applyAlignment="1">
      <alignment vertical="center"/>
    </xf>
    <xf numFmtId="0" fontId="7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167" fontId="13" fillId="0" borderId="0" xfId="1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7" fontId="12" fillId="0" borderId="0" xfId="1" applyNumberFormat="1" applyFont="1" applyFill="1" applyBorder="1" applyAlignment="1">
      <alignment horizontal="center" vertical="center" wrapText="1"/>
    </xf>
    <xf numFmtId="167" fontId="14" fillId="0" borderId="0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166" fontId="2" fillId="0" borderId="0" xfId="0" applyNumberFormat="1" applyFont="1" applyAlignment="1">
      <alignment vertical="center"/>
    </xf>
    <xf numFmtId="166" fontId="3" fillId="0" borderId="1" xfId="1" applyFont="1" applyFill="1" applyBorder="1" applyAlignment="1">
      <alignment vertical="center"/>
    </xf>
    <xf numFmtId="166" fontId="2" fillId="0" borderId="1" xfId="1" applyFont="1" applyFill="1" applyBorder="1" applyAlignment="1">
      <alignment vertical="center"/>
    </xf>
    <xf numFmtId="166" fontId="2" fillId="0" borderId="1" xfId="0" applyNumberFormat="1" applyFont="1" applyBorder="1" applyAlignment="1">
      <alignment vertical="center"/>
    </xf>
    <xf numFmtId="166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1" fontId="3" fillId="0" borderId="1" xfId="1" applyNumberFormat="1" applyFont="1" applyFill="1" applyBorder="1" applyAlignment="1">
      <alignment horizontal="center" vertical="center"/>
    </xf>
    <xf numFmtId="166" fontId="3" fillId="0" borderId="1" xfId="1" applyFont="1" applyBorder="1" applyAlignment="1">
      <alignment vertical="center"/>
    </xf>
    <xf numFmtId="166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 wrapText="1"/>
    </xf>
    <xf numFmtId="166" fontId="3" fillId="0" borderId="0" xfId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vertical="center" wrapText="1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6" xfId="0" applyBorder="1" applyAlignment="1">
      <alignment vertical="center"/>
    </xf>
    <xf numFmtId="167" fontId="13" fillId="0" borderId="15" xfId="1" applyNumberFormat="1" applyFont="1" applyFill="1" applyBorder="1" applyAlignment="1">
      <alignment horizontal="center" vertical="center" wrapText="1"/>
    </xf>
    <xf numFmtId="167" fontId="13" fillId="0" borderId="16" xfId="1" applyNumberFormat="1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166" fontId="2" fillId="0" borderId="22" xfId="0" applyNumberFormat="1" applyFont="1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66" fontId="3" fillId="0" borderId="16" xfId="0" applyNumberFormat="1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7" fillId="0" borderId="0" xfId="0" applyFont="1"/>
    <xf numFmtId="0" fontId="5" fillId="5" borderId="8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5" fillId="9" borderId="1" xfId="0" applyFont="1" applyFill="1" applyBorder="1" applyAlignment="1">
      <alignment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169" fontId="6" fillId="0" borderId="1" xfId="2" applyNumberFormat="1" applyFont="1" applyBorder="1" applyAlignment="1">
      <alignment horizontal="right" vertical="center"/>
    </xf>
    <xf numFmtId="169" fontId="7" fillId="0" borderId="0" xfId="0" applyNumberFormat="1" applyFont="1"/>
    <xf numFmtId="169" fontId="7" fillId="0" borderId="0" xfId="0" applyNumberFormat="1" applyFont="1" applyAlignment="1">
      <alignment horizontal="center" wrapText="1"/>
    </xf>
    <xf numFmtId="169" fontId="5" fillId="10" borderId="1" xfId="0" applyNumberFormat="1" applyFont="1" applyFill="1" applyBorder="1" applyAlignment="1">
      <alignment horizontal="center" vertical="center" wrapText="1"/>
    </xf>
    <xf numFmtId="169" fontId="6" fillId="0" borderId="1" xfId="4" applyNumberFormat="1" applyFont="1" applyBorder="1" applyAlignment="1">
      <alignment vertical="center"/>
    </xf>
    <xf numFmtId="169" fontId="7" fillId="0" borderId="1" xfId="4" applyNumberFormat="1" applyFont="1" applyBorder="1" applyAlignment="1">
      <alignment vertical="center"/>
    </xf>
    <xf numFmtId="169" fontId="7" fillId="0" borderId="0" xfId="0" applyNumberFormat="1" applyFont="1" applyAlignment="1">
      <alignment wrapText="1"/>
    </xf>
    <xf numFmtId="169" fontId="8" fillId="0" borderId="1" xfId="1" applyNumberFormat="1" applyFont="1" applyBorder="1" applyAlignment="1">
      <alignment horizontal="right" vertical="center" wrapText="1"/>
    </xf>
    <xf numFmtId="169" fontId="5" fillId="0" borderId="0" xfId="0" applyNumberFormat="1" applyFont="1" applyAlignment="1">
      <alignment vertical="center" wrapText="1"/>
    </xf>
    <xf numFmtId="169" fontId="7" fillId="9" borderId="1" xfId="4" applyNumberFormat="1" applyFont="1" applyFill="1" applyBorder="1" applyAlignment="1">
      <alignment vertical="center"/>
    </xf>
    <xf numFmtId="169" fontId="6" fillId="0" borderId="0" xfId="0" applyNumberFormat="1" applyFont="1"/>
    <xf numFmtId="169" fontId="7" fillId="0" borderId="1" xfId="0" applyNumberFormat="1" applyFont="1" applyBorder="1" applyAlignment="1">
      <alignment wrapText="1"/>
    </xf>
    <xf numFmtId="169" fontId="8" fillId="0" borderId="1" xfId="1" applyNumberFormat="1" applyFont="1" applyBorder="1" applyAlignment="1">
      <alignment horizontal="center" vertical="center" wrapText="1"/>
    </xf>
    <xf numFmtId="169" fontId="5" fillId="0" borderId="1" xfId="0" applyNumberFormat="1" applyFont="1" applyBorder="1" applyAlignment="1">
      <alignment vertical="center" wrapText="1"/>
    </xf>
    <xf numFmtId="169" fontId="5" fillId="9" borderId="1" xfId="0" applyNumberFormat="1" applyFont="1" applyFill="1" applyBorder="1" applyAlignment="1">
      <alignment vertical="center" wrapText="1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19" fillId="0" borderId="0" xfId="6" applyFont="1"/>
    <xf numFmtId="0" fontId="10" fillId="11" borderId="0" xfId="7" applyFill="1" applyAlignment="1">
      <alignment horizontal="left" vertical="center"/>
    </xf>
    <xf numFmtId="0" fontId="20" fillId="0" borderId="0" xfId="0" applyFont="1" applyAlignment="1" applyProtection="1">
      <alignment horizontal="center" vertical="center" wrapText="1"/>
      <protection locked="0"/>
    </xf>
    <xf numFmtId="0" fontId="20" fillId="0" borderId="0" xfId="0" applyFont="1" applyAlignment="1" applyProtection="1">
      <alignment horizontal="center" wrapText="1"/>
      <protection locked="0"/>
    </xf>
    <xf numFmtId="165" fontId="22" fillId="0" borderId="0" xfId="2" applyFont="1" applyAlignment="1" applyProtection="1">
      <alignment horizontal="center" wrapText="1"/>
      <protection locked="0"/>
    </xf>
    <xf numFmtId="0" fontId="23" fillId="9" borderId="1" xfId="6" applyFont="1" applyFill="1" applyBorder="1" applyAlignment="1">
      <alignment horizontal="center" vertical="center"/>
    </xf>
    <xf numFmtId="0" fontId="24" fillId="9" borderId="1" xfId="6" applyFont="1" applyFill="1" applyBorder="1" applyAlignment="1">
      <alignment horizontal="center" vertical="center" wrapText="1"/>
    </xf>
    <xf numFmtId="165" fontId="25" fillId="9" borderId="1" xfId="2" applyFont="1" applyFill="1" applyBorder="1" applyAlignment="1">
      <alignment horizontal="center" vertical="center" wrapText="1"/>
    </xf>
    <xf numFmtId="0" fontId="26" fillId="0" borderId="0" xfId="6" applyFont="1" applyAlignment="1">
      <alignment horizontal="center"/>
    </xf>
    <xf numFmtId="0" fontId="23" fillId="0" borderId="32" xfId="6" applyFont="1" applyBorder="1" applyAlignment="1">
      <alignment horizontal="center" vertical="center"/>
    </xf>
    <xf numFmtId="0" fontId="9" fillId="0" borderId="33" xfId="6" applyFont="1" applyBorder="1"/>
    <xf numFmtId="172" fontId="26" fillId="0" borderId="33" xfId="8" applyNumberFormat="1" applyFont="1" applyFill="1" applyBorder="1" applyAlignment="1">
      <alignment horizontal="center"/>
    </xf>
    <xf numFmtId="0" fontId="9" fillId="0" borderId="33" xfId="6" applyFont="1" applyBorder="1" applyAlignment="1">
      <alignment horizontal="center" vertical="center"/>
    </xf>
    <xf numFmtId="172" fontId="26" fillId="0" borderId="33" xfId="8" applyNumberFormat="1" applyFont="1" applyFill="1" applyBorder="1" applyAlignment="1">
      <alignment horizontal="center" vertical="center"/>
    </xf>
    <xf numFmtId="165" fontId="26" fillId="0" borderId="33" xfId="2" applyFont="1" applyFill="1" applyBorder="1" applyAlignment="1">
      <alignment horizontal="center"/>
    </xf>
    <xf numFmtId="0" fontId="9" fillId="0" borderId="17" xfId="6" applyFont="1" applyBorder="1" applyAlignment="1">
      <alignment horizontal="center" vertical="center"/>
    </xf>
    <xf numFmtId="0" fontId="27" fillId="0" borderId="1" xfId="6" applyFont="1" applyBorder="1"/>
    <xf numFmtId="3" fontId="27" fillId="0" borderId="1" xfId="6" applyNumberFormat="1" applyFont="1" applyBorder="1"/>
    <xf numFmtId="2" fontId="27" fillId="0" borderId="1" xfId="6" applyNumberFormat="1" applyFont="1" applyBorder="1" applyAlignment="1">
      <alignment horizontal="center" vertical="center"/>
    </xf>
    <xf numFmtId="9" fontId="27" fillId="0" borderId="1" xfId="3" applyFont="1" applyFill="1" applyBorder="1" applyAlignment="1">
      <alignment horizontal="center" vertical="center"/>
    </xf>
    <xf numFmtId="1" fontId="27" fillId="0" borderId="1" xfId="6" applyNumberFormat="1" applyFont="1" applyBorder="1" applyAlignment="1">
      <alignment horizontal="center" vertical="center"/>
    </xf>
    <xf numFmtId="0" fontId="10" fillId="0" borderId="0" xfId="6"/>
    <xf numFmtId="0" fontId="9" fillId="0" borderId="29" xfId="6" applyFont="1" applyBorder="1" applyAlignment="1">
      <alignment horizontal="center" vertical="center"/>
    </xf>
    <xf numFmtId="0" fontId="23" fillId="0" borderId="30" xfId="6" applyFont="1" applyBorder="1" applyAlignment="1">
      <alignment vertical="center"/>
    </xf>
    <xf numFmtId="0" fontId="27" fillId="0" borderId="30" xfId="6" applyFont="1" applyBorder="1"/>
    <xf numFmtId="0" fontId="23" fillId="0" borderId="30" xfId="6" applyFont="1" applyBorder="1" applyAlignment="1">
      <alignment horizontal="center" vertical="center"/>
    </xf>
    <xf numFmtId="4" fontId="27" fillId="0" borderId="30" xfId="6" applyNumberFormat="1" applyFont="1" applyBorder="1" applyAlignment="1">
      <alignment horizontal="center" vertical="center"/>
    </xf>
    <xf numFmtId="0" fontId="27" fillId="0" borderId="30" xfId="6" applyFont="1" applyBorder="1" applyAlignment="1">
      <alignment horizontal="center" vertical="center"/>
    </xf>
    <xf numFmtId="0" fontId="29" fillId="0" borderId="6" xfId="6" applyFont="1" applyBorder="1" applyAlignment="1">
      <alignment horizontal="center" vertical="center"/>
    </xf>
    <xf numFmtId="0" fontId="26" fillId="0" borderId="6" xfId="6" applyFont="1" applyBorder="1" applyAlignment="1">
      <alignment horizontal="center"/>
    </xf>
    <xf numFmtId="0" fontId="26" fillId="0" borderId="6" xfId="6" applyFont="1" applyBorder="1" applyAlignment="1">
      <alignment horizontal="center" vertical="center"/>
    </xf>
    <xf numFmtId="165" fontId="26" fillId="0" borderId="6" xfId="2" applyFont="1" applyFill="1" applyBorder="1" applyAlignment="1">
      <alignment horizontal="center"/>
    </xf>
    <xf numFmtId="0" fontId="22" fillId="0" borderId="1" xfId="6" applyFont="1" applyBorder="1" applyAlignment="1">
      <alignment horizontal="center" vertical="center"/>
    </xf>
    <xf numFmtId="0" fontId="19" fillId="0" borderId="1" xfId="6" applyFont="1" applyBorder="1" applyAlignment="1">
      <alignment horizontal="left"/>
    </xf>
    <xf numFmtId="0" fontId="19" fillId="0" borderId="1" xfId="6" applyFont="1" applyBorder="1"/>
    <xf numFmtId="0" fontId="19" fillId="0" borderId="1" xfId="6" applyFont="1" applyBorder="1" applyAlignment="1">
      <alignment horizontal="center" vertical="center"/>
    </xf>
    <xf numFmtId="165" fontId="19" fillId="0" borderId="1" xfId="2" applyFont="1" applyFill="1" applyBorder="1"/>
    <xf numFmtId="0" fontId="30" fillId="9" borderId="1" xfId="6" applyFont="1" applyFill="1" applyBorder="1" applyAlignment="1">
      <alignment horizontal="center"/>
    </xf>
    <xf numFmtId="0" fontId="30" fillId="9" borderId="1" xfId="6" applyFont="1" applyFill="1" applyBorder="1" applyAlignment="1">
      <alignment horizontal="center" vertical="center"/>
    </xf>
    <xf numFmtId="165" fontId="30" fillId="9" borderId="1" xfId="2" applyFont="1" applyFill="1" applyBorder="1" applyAlignment="1">
      <alignment horizontal="center"/>
    </xf>
    <xf numFmtId="0" fontId="22" fillId="0" borderId="35" xfId="6" applyFont="1" applyBorder="1" applyAlignment="1">
      <alignment horizontal="center" vertical="center"/>
    </xf>
    <xf numFmtId="0" fontId="19" fillId="0" borderId="35" xfId="6" applyFont="1" applyBorder="1" applyAlignment="1">
      <alignment horizontal="left"/>
    </xf>
    <xf numFmtId="0" fontId="19" fillId="0" borderId="35" xfId="6" applyFont="1" applyBorder="1"/>
    <xf numFmtId="0" fontId="19" fillId="0" borderId="35" xfId="6" applyFont="1" applyBorder="1" applyAlignment="1">
      <alignment horizontal="center" vertical="center"/>
    </xf>
    <xf numFmtId="165" fontId="19" fillId="0" borderId="35" xfId="2" applyFont="1" applyFill="1" applyBorder="1"/>
    <xf numFmtId="0" fontId="22" fillId="0" borderId="32" xfId="6" applyFont="1" applyBorder="1" applyAlignment="1">
      <alignment horizontal="center" vertical="center"/>
    </xf>
    <xf numFmtId="0" fontId="31" fillId="0" borderId="33" xfId="6" applyFont="1" applyBorder="1" applyAlignment="1">
      <alignment horizontal="center" vertical="center"/>
    </xf>
    <xf numFmtId="165" fontId="31" fillId="0" borderId="34" xfId="2" applyFont="1" applyFill="1" applyBorder="1"/>
    <xf numFmtId="0" fontId="22" fillId="0" borderId="17" xfId="6" applyFont="1" applyBorder="1" applyAlignment="1">
      <alignment horizontal="center" vertical="center"/>
    </xf>
    <xf numFmtId="0" fontId="31" fillId="0" borderId="1" xfId="6" applyFont="1" applyBorder="1" applyAlignment="1">
      <alignment horizontal="center" vertical="center"/>
    </xf>
    <xf numFmtId="173" fontId="31" fillId="0" borderId="1" xfId="5" applyNumberFormat="1" applyFont="1" applyFill="1" applyBorder="1" applyAlignment="1">
      <alignment horizontal="center" vertical="center"/>
    </xf>
    <xf numFmtId="173" fontId="31" fillId="0" borderId="1" xfId="5" applyNumberFormat="1" applyFont="1" applyFill="1" applyBorder="1" applyAlignment="1">
      <alignment vertical="center"/>
    </xf>
    <xf numFmtId="164" fontId="19" fillId="0" borderId="0" xfId="6" applyNumberFormat="1" applyFont="1"/>
    <xf numFmtId="173" fontId="19" fillId="0" borderId="0" xfId="6" applyNumberFormat="1" applyFont="1"/>
    <xf numFmtId="0" fontId="30" fillId="0" borderId="30" xfId="6" applyFont="1" applyBorder="1"/>
    <xf numFmtId="0" fontId="30" fillId="0" borderId="30" xfId="6" applyFont="1" applyBorder="1" applyAlignment="1">
      <alignment horizontal="center" vertical="center"/>
    </xf>
    <xf numFmtId="173" fontId="30" fillId="0" borderId="30" xfId="6" applyNumberFormat="1" applyFont="1" applyBorder="1" applyAlignment="1">
      <alignment vertical="center"/>
    </xf>
    <xf numFmtId="0" fontId="22" fillId="0" borderId="6" xfId="6" applyFont="1" applyBorder="1" applyAlignment="1">
      <alignment horizontal="center" vertical="center"/>
    </xf>
    <xf numFmtId="0" fontId="19" fillId="0" borderId="6" xfId="6" applyFont="1" applyBorder="1"/>
    <xf numFmtId="0" fontId="19" fillId="0" borderId="6" xfId="6" applyFont="1" applyBorder="1" applyAlignment="1">
      <alignment horizontal="center" vertical="center"/>
    </xf>
    <xf numFmtId="165" fontId="19" fillId="0" borderId="6" xfId="2" applyFont="1" applyFill="1" applyBorder="1"/>
    <xf numFmtId="0" fontId="32" fillId="9" borderId="1" xfId="6" applyFont="1" applyFill="1" applyBorder="1" applyAlignment="1">
      <alignment horizontal="center" vertical="center" wrapText="1"/>
    </xf>
    <xf numFmtId="0" fontId="32" fillId="9" borderId="1" xfId="6" applyFont="1" applyFill="1" applyBorder="1" applyAlignment="1">
      <alignment horizontal="center" wrapText="1"/>
    </xf>
    <xf numFmtId="165" fontId="32" fillId="9" borderId="1" xfId="2" applyFont="1" applyFill="1" applyBorder="1" applyAlignment="1">
      <alignment horizontal="center" vertical="center" wrapText="1"/>
    </xf>
    <xf numFmtId="0" fontId="30" fillId="0" borderId="33" xfId="6" applyFont="1" applyBorder="1" applyAlignment="1">
      <alignment horizontal="left"/>
    </xf>
    <xf numFmtId="0" fontId="31" fillId="0" borderId="33" xfId="6" applyFont="1" applyBorder="1"/>
    <xf numFmtId="165" fontId="31" fillId="0" borderId="33" xfId="2" applyFont="1" applyFill="1" applyBorder="1"/>
    <xf numFmtId="0" fontId="31" fillId="0" borderId="1" xfId="6" applyFont="1" applyBorder="1" applyAlignment="1">
      <alignment horizontal="left"/>
    </xf>
    <xf numFmtId="173" fontId="31" fillId="0" borderId="1" xfId="5" applyNumberFormat="1" applyFont="1" applyFill="1" applyBorder="1"/>
    <xf numFmtId="174" fontId="31" fillId="0" borderId="1" xfId="5" applyNumberFormat="1" applyFont="1" applyFill="1" applyBorder="1" applyAlignment="1">
      <alignment horizontal="center" vertical="center"/>
    </xf>
    <xf numFmtId="165" fontId="31" fillId="0" borderId="1" xfId="2" applyFont="1" applyFill="1" applyBorder="1" applyAlignment="1">
      <alignment horizontal="center" vertical="center"/>
    </xf>
    <xf numFmtId="9" fontId="31" fillId="0" borderId="1" xfId="3" applyFont="1" applyFill="1" applyBorder="1" applyAlignment="1">
      <alignment horizontal="center" vertical="center"/>
    </xf>
    <xf numFmtId="10" fontId="31" fillId="0" borderId="1" xfId="3" applyNumberFormat="1" applyFont="1" applyFill="1" applyBorder="1"/>
    <xf numFmtId="175" fontId="31" fillId="0" borderId="35" xfId="3" applyNumberFormat="1" applyFont="1" applyFill="1" applyBorder="1" applyAlignment="1">
      <alignment horizontal="center"/>
    </xf>
    <xf numFmtId="0" fontId="31" fillId="0" borderId="35" xfId="6" applyFont="1" applyBorder="1" applyAlignment="1">
      <alignment horizontal="center" vertical="center"/>
    </xf>
    <xf numFmtId="164" fontId="31" fillId="0" borderId="1" xfId="3" applyNumberFormat="1" applyFont="1" applyFill="1" applyBorder="1" applyAlignment="1">
      <alignment horizontal="center" vertical="center"/>
    </xf>
    <xf numFmtId="165" fontId="30" fillId="0" borderId="30" xfId="2" applyFont="1" applyFill="1" applyBorder="1" applyAlignment="1">
      <alignment horizontal="center" vertical="center"/>
    </xf>
    <xf numFmtId="0" fontId="22" fillId="0" borderId="0" xfId="6" applyFont="1" applyAlignment="1">
      <alignment horizontal="center" vertical="center"/>
    </xf>
    <xf numFmtId="0" fontId="30" fillId="0" borderId="0" xfId="6" applyFont="1" applyAlignment="1">
      <alignment horizontal="left"/>
    </xf>
    <xf numFmtId="0" fontId="30" fillId="0" borderId="0" xfId="6" applyFont="1"/>
    <xf numFmtId="0" fontId="30" fillId="0" borderId="0" xfId="6" applyFont="1" applyAlignment="1">
      <alignment horizontal="center" vertical="center"/>
    </xf>
    <xf numFmtId="0" fontId="19" fillId="0" borderId="0" xfId="6" applyFont="1" applyAlignment="1">
      <alignment horizontal="center" vertical="center"/>
    </xf>
    <xf numFmtId="177" fontId="19" fillId="0" borderId="0" xfId="6" applyNumberFormat="1" applyFont="1"/>
    <xf numFmtId="165" fontId="19" fillId="0" borderId="0" xfId="2" applyFont="1" applyFill="1"/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9" fillId="9" borderId="26" xfId="0" applyFont="1" applyFill="1" applyBorder="1" applyAlignment="1">
      <alignment horizontal="center" vertical="center"/>
    </xf>
    <xf numFmtId="0" fontId="9" fillId="9" borderId="27" xfId="0" applyFont="1" applyFill="1" applyBorder="1" applyAlignment="1">
      <alignment horizontal="center" vertical="center"/>
    </xf>
    <xf numFmtId="0" fontId="9" fillId="9" borderId="28" xfId="0" applyFont="1" applyFill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4" fontId="9" fillId="0" borderId="3" xfId="0" applyNumberFormat="1" applyFont="1" applyBorder="1" applyAlignment="1">
      <alignment vertical="center"/>
    </xf>
    <xf numFmtId="0" fontId="9" fillId="0" borderId="2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4" fontId="10" fillId="0" borderId="1" xfId="0" applyNumberFormat="1" applyFont="1" applyBorder="1" applyAlignment="1">
      <alignment vertical="center"/>
    </xf>
    <xf numFmtId="0" fontId="10" fillId="0" borderId="22" xfId="0" applyFont="1" applyBorder="1" applyAlignment="1">
      <alignment horizontal="center" vertical="center"/>
    </xf>
    <xf numFmtId="4" fontId="9" fillId="0" borderId="1" xfId="9" applyNumberFormat="1" applyFont="1" applyFill="1" applyBorder="1" applyAlignment="1">
      <alignment horizontal="right" vertical="center"/>
    </xf>
    <xf numFmtId="0" fontId="9" fillId="0" borderId="22" xfId="0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right" vertical="center"/>
    </xf>
    <xf numFmtId="2" fontId="10" fillId="0" borderId="17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right" vertical="center"/>
    </xf>
    <xf numFmtId="0" fontId="9" fillId="0" borderId="42" xfId="0" applyFont="1" applyBorder="1" applyAlignment="1">
      <alignment horizontal="center" vertical="center"/>
    </xf>
    <xf numFmtId="0" fontId="9" fillId="0" borderId="43" xfId="0" applyFont="1" applyBorder="1" applyAlignment="1">
      <alignment vertical="center"/>
    </xf>
    <xf numFmtId="4" fontId="9" fillId="0" borderId="43" xfId="0" applyNumberFormat="1" applyFont="1" applyBorder="1" applyAlignment="1">
      <alignment vertical="center"/>
    </xf>
    <xf numFmtId="0" fontId="9" fillId="0" borderId="44" xfId="0" applyFont="1" applyBorder="1" applyAlignment="1">
      <alignment horizontal="center" vertical="center"/>
    </xf>
    <xf numFmtId="2" fontId="9" fillId="0" borderId="27" xfId="0" applyNumberFormat="1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10" fillId="0" borderId="15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172" fontId="10" fillId="0" borderId="16" xfId="10" applyNumberFormat="1" applyFont="1" applyFill="1" applyBorder="1" applyAlignment="1">
      <alignment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vertical="center"/>
    </xf>
    <xf numFmtId="172" fontId="10" fillId="0" borderId="16" xfId="0" applyNumberFormat="1" applyFont="1" applyBorder="1" applyAlignment="1">
      <alignment vertical="center"/>
    </xf>
    <xf numFmtId="0" fontId="10" fillId="0" borderId="2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25" xfId="0" applyFont="1" applyBorder="1" applyAlignment="1">
      <alignment vertical="center"/>
    </xf>
    <xf numFmtId="0" fontId="19" fillId="0" borderId="0" xfId="6" applyFont="1" applyAlignment="1">
      <alignment vertical="center"/>
    </xf>
    <xf numFmtId="0" fontId="22" fillId="0" borderId="45" xfId="6" applyFont="1" applyBorder="1" applyAlignment="1">
      <alignment horizontal="center" vertical="center"/>
    </xf>
    <xf numFmtId="0" fontId="31" fillId="0" borderId="35" xfId="6" applyFont="1" applyBorder="1" applyAlignment="1">
      <alignment horizontal="left"/>
    </xf>
    <xf numFmtId="164" fontId="31" fillId="0" borderId="35" xfId="3" applyNumberFormat="1" applyFont="1" applyFill="1" applyBorder="1" applyAlignment="1">
      <alignment horizontal="center" vertical="center"/>
    </xf>
    <xf numFmtId="165" fontId="31" fillId="0" borderId="35" xfId="2" applyFont="1" applyFill="1" applyBorder="1" applyAlignment="1">
      <alignment horizontal="center" vertical="center"/>
    </xf>
    <xf numFmtId="169" fontId="31" fillId="0" borderId="22" xfId="2" applyNumberFormat="1" applyFont="1" applyFill="1" applyBorder="1"/>
    <xf numFmtId="169" fontId="31" fillId="0" borderId="46" xfId="2" applyNumberFormat="1" applyFont="1" applyFill="1" applyBorder="1"/>
    <xf numFmtId="169" fontId="21" fillId="0" borderId="31" xfId="2" applyNumberFormat="1" applyFont="1" applyFill="1" applyBorder="1"/>
    <xf numFmtId="169" fontId="30" fillId="0" borderId="0" xfId="2" applyNumberFormat="1" applyFont="1" applyFill="1" applyBorder="1"/>
    <xf numFmtId="169" fontId="21" fillId="0" borderId="11" xfId="2" applyNumberFormat="1" applyFont="1" applyFill="1" applyBorder="1"/>
    <xf numFmtId="169" fontId="31" fillId="0" borderId="1" xfId="2" applyNumberFormat="1" applyFont="1" applyFill="1" applyBorder="1"/>
    <xf numFmtId="169" fontId="27" fillId="0" borderId="1" xfId="2" applyNumberFormat="1" applyFont="1" applyFill="1" applyBorder="1"/>
    <xf numFmtId="169" fontId="28" fillId="0" borderId="30" xfId="2" applyNumberFormat="1" applyFont="1" applyFill="1" applyBorder="1"/>
    <xf numFmtId="0" fontId="18" fillId="0" borderId="0" xfId="0" applyFont="1" applyAlignment="1" applyProtection="1">
      <alignment horizontal="center"/>
      <protection locked="0"/>
    </xf>
    <xf numFmtId="0" fontId="20" fillId="0" borderId="15" xfId="0" applyFont="1" applyBorder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165" fontId="18" fillId="0" borderId="16" xfId="2" applyFont="1" applyBorder="1" applyAlignment="1" applyProtection="1">
      <alignment horizontal="center"/>
      <protection locked="0"/>
    </xf>
    <xf numFmtId="0" fontId="21" fillId="0" borderId="15" xfId="0" applyFont="1" applyBorder="1" applyAlignment="1" applyProtection="1">
      <alignment horizontal="center" vertical="center" wrapText="1"/>
      <protection locked="0"/>
    </xf>
    <xf numFmtId="0" fontId="21" fillId="0" borderId="0" xfId="0" applyFont="1" applyAlignment="1" applyProtection="1">
      <alignment horizontal="center" wrapText="1"/>
      <protection locked="0"/>
    </xf>
    <xf numFmtId="0" fontId="21" fillId="0" borderId="0" xfId="0" applyFont="1" applyAlignment="1" applyProtection="1">
      <alignment horizontal="center" vertical="center" wrapText="1"/>
      <protection locked="0"/>
    </xf>
    <xf numFmtId="165" fontId="21" fillId="0" borderId="16" xfId="2" applyFont="1" applyBorder="1" applyAlignment="1" applyProtection="1">
      <alignment horizontal="center" wrapText="1"/>
      <protection locked="0"/>
    </xf>
    <xf numFmtId="43" fontId="0" fillId="0" borderId="0" xfId="5" applyFont="1" applyAlignment="1">
      <alignment vertical="center"/>
    </xf>
    <xf numFmtId="43" fontId="6" fillId="0" borderId="0" xfId="5" applyFont="1"/>
    <xf numFmtId="0" fontId="0" fillId="0" borderId="20" xfId="0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66" fontId="3" fillId="0" borderId="3" xfId="1" applyFont="1" applyFill="1" applyBorder="1" applyAlignment="1">
      <alignment vertical="center"/>
    </xf>
    <xf numFmtId="166" fontId="2" fillId="0" borderId="3" xfId="0" applyNumberFormat="1" applyFont="1" applyBorder="1" applyAlignment="1">
      <alignment vertical="center"/>
    </xf>
    <xf numFmtId="166" fontId="2" fillId="0" borderId="3" xfId="1" applyFont="1" applyFill="1" applyBorder="1" applyAlignment="1">
      <alignment vertical="center"/>
    </xf>
    <xf numFmtId="166" fontId="3" fillId="0" borderId="3" xfId="0" applyNumberFormat="1" applyFont="1" applyBorder="1" applyAlignment="1">
      <alignment vertical="center"/>
    </xf>
    <xf numFmtId="166" fontId="2" fillId="0" borderId="21" xfId="0" applyNumberFormat="1" applyFont="1" applyBorder="1" applyAlignment="1">
      <alignment vertical="center"/>
    </xf>
    <xf numFmtId="0" fontId="3" fillId="0" borderId="3" xfId="0" applyFont="1" applyBorder="1" applyAlignment="1">
      <alignment vertical="center" wrapText="1"/>
    </xf>
    <xf numFmtId="0" fontId="33" fillId="0" borderId="0" xfId="0" applyFont="1" applyAlignment="1">
      <alignment vertical="center" wrapText="1"/>
    </xf>
    <xf numFmtId="0" fontId="36" fillId="0" borderId="0" xfId="0" applyFont="1" applyAlignment="1">
      <alignment vertical="center" wrapText="1"/>
    </xf>
    <xf numFmtId="0" fontId="22" fillId="0" borderId="0" xfId="6" applyFont="1"/>
    <xf numFmtId="0" fontId="9" fillId="0" borderId="0" xfId="0" applyFont="1" applyAlignment="1">
      <alignment horizontal="left" vertical="center"/>
    </xf>
    <xf numFmtId="0" fontId="10" fillId="0" borderId="24" xfId="0" applyFont="1" applyBorder="1" applyAlignment="1">
      <alignment horizontal="left" vertical="center"/>
    </xf>
    <xf numFmtId="166" fontId="7" fillId="0" borderId="11" xfId="1" applyFont="1" applyFill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167" fontId="6" fillId="0" borderId="16" xfId="1" applyNumberFormat="1" applyFont="1" applyFill="1" applyBorder="1" applyAlignment="1">
      <alignment vertical="center"/>
    </xf>
    <xf numFmtId="0" fontId="7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 vertical="center"/>
    </xf>
    <xf numFmtId="166" fontId="6" fillId="0" borderId="16" xfId="1" applyFont="1" applyFill="1" applyBorder="1" applyAlignment="1">
      <alignment vertical="center"/>
    </xf>
    <xf numFmtId="166" fontId="7" fillId="0" borderId="16" xfId="1" applyFont="1" applyFill="1" applyBorder="1" applyAlignment="1">
      <alignment vertical="center"/>
    </xf>
    <xf numFmtId="167" fontId="14" fillId="5" borderId="1" xfId="1" applyNumberFormat="1" applyFont="1" applyFill="1" applyBorder="1" applyAlignment="1">
      <alignment horizontal="center" vertical="center" wrapText="1"/>
    </xf>
    <xf numFmtId="0" fontId="6" fillId="15" borderId="0" xfId="0" applyFont="1" applyFill="1" applyAlignment="1">
      <alignment horizontal="center"/>
    </xf>
    <xf numFmtId="0" fontId="5" fillId="5" borderId="7" xfId="0" applyFont="1" applyFill="1" applyBorder="1" applyAlignment="1">
      <alignment horizontal="left" vertical="center" wrapText="1"/>
    </xf>
    <xf numFmtId="0" fontId="5" fillId="5" borderId="8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left" vertical="center" wrapText="1"/>
    </xf>
    <xf numFmtId="0" fontId="7" fillId="0" borderId="9" xfId="0" applyFont="1" applyBorder="1" applyAlignment="1">
      <alignment vertical="center" wrapText="1"/>
    </xf>
    <xf numFmtId="10" fontId="7" fillId="0" borderId="8" xfId="0" applyNumberFormat="1" applyFont="1" applyBorder="1" applyAlignment="1">
      <alignment vertical="center" wrapText="1"/>
    </xf>
    <xf numFmtId="0" fontId="7" fillId="4" borderId="2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17" fontId="0" fillId="0" borderId="16" xfId="0" applyNumberFormat="1" applyBorder="1" applyAlignment="1">
      <alignment vertical="center"/>
    </xf>
    <xf numFmtId="0" fontId="7" fillId="5" borderId="47" xfId="0" applyFont="1" applyFill="1" applyBorder="1" applyAlignment="1">
      <alignment horizontal="center" vertical="center"/>
    </xf>
    <xf numFmtId="0" fontId="7" fillId="4" borderId="47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166" fontId="6" fillId="0" borderId="19" xfId="1" applyFont="1" applyBorder="1" applyAlignment="1">
      <alignment vertical="center"/>
    </xf>
    <xf numFmtId="0" fontId="6" fillId="0" borderId="17" xfId="0" applyFont="1" applyBorder="1" applyAlignment="1">
      <alignment horizontal="center" vertical="center" wrapText="1"/>
    </xf>
    <xf numFmtId="166" fontId="7" fillId="4" borderId="22" xfId="1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right" vertical="center" wrapText="1"/>
    </xf>
    <xf numFmtId="0" fontId="7" fillId="0" borderId="3" xfId="0" applyFont="1" applyBorder="1" applyAlignment="1">
      <alignment horizontal="righ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165" fontId="6" fillId="0" borderId="3" xfId="2" applyFont="1" applyBorder="1" applyAlignment="1">
      <alignment horizontal="right" vertical="center"/>
    </xf>
    <xf numFmtId="167" fontId="7" fillId="0" borderId="21" xfId="1" applyNumberFormat="1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4" borderId="20" xfId="0" applyFont="1" applyFill="1" applyBorder="1" applyAlignment="1">
      <alignment horizontal="center" vertical="center" wrapText="1"/>
    </xf>
    <xf numFmtId="166" fontId="7" fillId="4" borderId="21" xfId="1" applyFont="1" applyFill="1" applyBorder="1" applyAlignment="1">
      <alignment horizontal="center" vertical="center" wrapText="1"/>
    </xf>
    <xf numFmtId="181" fontId="7" fillId="5" borderId="47" xfId="0" applyNumberFormat="1" applyFont="1" applyFill="1" applyBorder="1" applyAlignment="1">
      <alignment horizontal="center" vertical="center"/>
    </xf>
    <xf numFmtId="0" fontId="7" fillId="0" borderId="20" xfId="0" applyFont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right" vertical="center"/>
    </xf>
    <xf numFmtId="167" fontId="7" fillId="0" borderId="22" xfId="1" applyNumberFormat="1" applyFont="1" applyFill="1" applyBorder="1" applyAlignment="1">
      <alignment horizontal="center" vertical="center" wrapText="1"/>
    </xf>
    <xf numFmtId="0" fontId="7" fillId="0" borderId="15" xfId="0" applyFont="1" applyBorder="1" applyAlignment="1">
      <alignment vertical="center"/>
    </xf>
    <xf numFmtId="0" fontId="7" fillId="3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right" vertical="center" wrapText="1"/>
    </xf>
    <xf numFmtId="167" fontId="7" fillId="0" borderId="16" xfId="1" applyNumberFormat="1" applyFont="1" applyFill="1" applyBorder="1" applyAlignment="1">
      <alignment horizontal="right" vertical="center" wrapText="1"/>
    </xf>
    <xf numFmtId="166" fontId="7" fillId="13" borderId="22" xfId="1" applyFont="1" applyFill="1" applyBorder="1" applyAlignment="1">
      <alignment vertical="center"/>
    </xf>
    <xf numFmtId="166" fontId="7" fillId="0" borderId="21" xfId="1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167" fontId="7" fillId="4" borderId="22" xfId="1" applyNumberFormat="1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center" vertical="center"/>
    </xf>
    <xf numFmtId="0" fontId="7" fillId="4" borderId="33" xfId="0" applyFont="1" applyFill="1" applyBorder="1" applyAlignment="1">
      <alignment horizontal="center" vertical="center"/>
    </xf>
    <xf numFmtId="0" fontId="7" fillId="4" borderId="34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22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17" fontId="7" fillId="0" borderId="40" xfId="0" applyNumberFormat="1" applyFont="1" applyBorder="1" applyAlignment="1">
      <alignment horizontal="right" vertical="center" wrapText="1"/>
    </xf>
    <xf numFmtId="0" fontId="7" fillId="0" borderId="10" xfId="0" applyFont="1" applyBorder="1" applyAlignment="1">
      <alignment horizontal="right" vertical="center" wrapText="1"/>
    </xf>
    <xf numFmtId="0" fontId="7" fillId="0" borderId="41" xfId="0" applyFont="1" applyBorder="1" applyAlignment="1">
      <alignment horizontal="right" vertical="center" wrapText="1"/>
    </xf>
    <xf numFmtId="164" fontId="7" fillId="4" borderId="20" xfId="0" applyNumberFormat="1" applyFont="1" applyFill="1" applyBorder="1" applyAlignment="1">
      <alignment horizontal="center" vertical="center" wrapText="1"/>
    </xf>
    <xf numFmtId="164" fontId="7" fillId="4" borderId="3" xfId="0" applyNumberFormat="1" applyFont="1" applyFill="1" applyBorder="1" applyAlignment="1">
      <alignment horizontal="center" vertical="center" wrapText="1"/>
    </xf>
    <xf numFmtId="164" fontId="7" fillId="4" borderId="21" xfId="0" applyNumberFormat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7" fillId="4" borderId="21" xfId="0" applyFont="1" applyFill="1" applyBorder="1" applyAlignment="1">
      <alignment horizontal="left" vertical="center" wrapText="1"/>
    </xf>
    <xf numFmtId="0" fontId="7" fillId="13" borderId="2" xfId="0" applyFont="1" applyFill="1" applyBorder="1" applyAlignment="1">
      <alignment horizontal="right" vertical="center" wrapText="1"/>
    </xf>
    <xf numFmtId="0" fontId="7" fillId="13" borderId="3" xfId="0" applyFont="1" applyFill="1" applyBorder="1" applyAlignment="1">
      <alignment horizontal="right" vertical="center" wrapText="1"/>
    </xf>
    <xf numFmtId="0" fontId="7" fillId="13" borderId="4" xfId="0" applyFont="1" applyFill="1" applyBorder="1" applyAlignment="1">
      <alignment horizontal="right" vertical="center" wrapText="1"/>
    </xf>
    <xf numFmtId="0" fontId="7" fillId="4" borderId="4" xfId="0" applyFont="1" applyFill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5" borderId="3" xfId="0" applyFont="1" applyFill="1" applyBorder="1" applyAlignment="1">
      <alignment horizontal="left" vertical="center" wrapText="1"/>
    </xf>
    <xf numFmtId="0" fontId="7" fillId="5" borderId="21" xfId="0" applyFont="1" applyFill="1" applyBorder="1" applyAlignment="1">
      <alignment horizontal="lef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8" xfId="0" applyFont="1" applyBorder="1" applyAlignment="1">
      <alignment horizontal="right" vertical="center" wrapText="1"/>
    </xf>
    <xf numFmtId="0" fontId="7" fillId="0" borderId="9" xfId="0" applyFont="1" applyBorder="1" applyAlignment="1">
      <alignment horizontal="right" vertical="center" wrapText="1"/>
    </xf>
    <xf numFmtId="0" fontId="7" fillId="5" borderId="2" xfId="0" applyFont="1" applyFill="1" applyBorder="1" applyAlignment="1">
      <alignment horizontal="left" vertical="center" wrapText="1"/>
    </xf>
    <xf numFmtId="0" fontId="7" fillId="5" borderId="4" xfId="0" applyFont="1" applyFill="1" applyBorder="1" applyAlignment="1">
      <alignment horizontal="left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left" vertical="center"/>
    </xf>
    <xf numFmtId="0" fontId="12" fillId="2" borderId="3" xfId="0" applyFont="1" applyFill="1" applyBorder="1" applyAlignment="1">
      <alignment horizontal="left" vertical="center"/>
    </xf>
    <xf numFmtId="0" fontId="12" fillId="2" borderId="21" xfId="0" applyFont="1" applyFill="1" applyBorder="1" applyAlignment="1">
      <alignment horizontal="left" vertical="center"/>
    </xf>
    <xf numFmtId="0" fontId="12" fillId="5" borderId="17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167" fontId="12" fillId="5" borderId="1" xfId="1" applyNumberFormat="1" applyFont="1" applyFill="1" applyBorder="1" applyAlignment="1">
      <alignment horizontal="center" vertical="center" wrapText="1"/>
    </xf>
    <xf numFmtId="165" fontId="12" fillId="5" borderId="5" xfId="2" applyFont="1" applyFill="1" applyBorder="1" applyAlignment="1">
      <alignment horizontal="center" vertical="center" wrapText="1"/>
    </xf>
    <xf numFmtId="165" fontId="12" fillId="5" borderId="6" xfId="2" applyFont="1" applyFill="1" applyBorder="1" applyAlignment="1">
      <alignment horizontal="center" vertical="center" wrapText="1"/>
    </xf>
    <xf numFmtId="167" fontId="13" fillId="5" borderId="18" xfId="1" applyNumberFormat="1" applyFont="1" applyFill="1" applyBorder="1" applyAlignment="1">
      <alignment horizontal="center" vertical="center" wrapText="1"/>
    </xf>
    <xf numFmtId="167" fontId="13" fillId="5" borderId="19" xfId="1" applyNumberFormat="1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164" fontId="37" fillId="6" borderId="7" xfId="0" applyNumberFormat="1" applyFont="1" applyFill="1" applyBorder="1" applyAlignment="1">
      <alignment horizontal="center" vertical="center" wrapText="1"/>
    </xf>
    <xf numFmtId="0" fontId="37" fillId="6" borderId="8" xfId="0" applyFont="1" applyFill="1" applyBorder="1" applyAlignment="1">
      <alignment horizontal="center" vertical="center" wrapText="1"/>
    </xf>
    <xf numFmtId="0" fontId="37" fillId="6" borderId="9" xfId="0" applyFont="1" applyFill="1" applyBorder="1" applyAlignment="1">
      <alignment horizontal="center" vertical="center" wrapText="1"/>
    </xf>
    <xf numFmtId="0" fontId="17" fillId="7" borderId="7" xfId="0" applyFont="1" applyFill="1" applyBorder="1" applyAlignment="1">
      <alignment horizontal="center" vertical="center" wrapText="1"/>
    </xf>
    <xf numFmtId="0" fontId="17" fillId="7" borderId="8" xfId="0" applyFont="1" applyFill="1" applyBorder="1" applyAlignment="1">
      <alignment horizontal="center" vertical="center" wrapText="1"/>
    </xf>
    <xf numFmtId="0" fontId="17" fillId="7" borderId="9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17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164" fontId="5" fillId="5" borderId="7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6" fillId="6" borderId="7" xfId="0" applyFont="1" applyFill="1" applyBorder="1" applyAlignment="1">
      <alignment horizontal="center" vertical="center" wrapText="1"/>
    </xf>
    <xf numFmtId="0" fontId="16" fillId="6" borderId="8" xfId="0" applyFont="1" applyFill="1" applyBorder="1" applyAlignment="1">
      <alignment horizontal="center" vertical="center" wrapText="1"/>
    </xf>
    <xf numFmtId="0" fontId="16" fillId="6" borderId="9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2" fillId="0" borderId="1" xfId="6" applyFont="1" applyBorder="1" applyAlignment="1">
      <alignment horizontal="left"/>
    </xf>
    <xf numFmtId="0" fontId="18" fillId="0" borderId="0" xfId="0" applyFont="1" applyAlignment="1" applyProtection="1">
      <alignment horizontal="center"/>
      <protection locked="0"/>
    </xf>
    <xf numFmtId="0" fontId="17" fillId="12" borderId="12" xfId="0" applyFont="1" applyFill="1" applyBorder="1" applyAlignment="1" applyProtection="1">
      <alignment horizontal="center" vertical="center"/>
      <protection locked="0"/>
    </xf>
    <xf numFmtId="0" fontId="17" fillId="12" borderId="13" xfId="0" applyFont="1" applyFill="1" applyBorder="1" applyAlignment="1" applyProtection="1">
      <alignment horizontal="center" vertical="center"/>
      <protection locked="0"/>
    </xf>
    <xf numFmtId="0" fontId="17" fillId="12" borderId="14" xfId="0" applyFont="1" applyFill="1" applyBorder="1" applyAlignment="1" applyProtection="1">
      <alignment horizontal="center" vertical="center"/>
      <protection locked="0"/>
    </xf>
    <xf numFmtId="164" fontId="21" fillId="9" borderId="2" xfId="0" applyNumberFormat="1" applyFont="1" applyFill="1" applyBorder="1" applyAlignment="1" applyProtection="1">
      <alignment horizontal="center" vertical="center" wrapText="1"/>
      <protection locked="0"/>
    </xf>
    <xf numFmtId="0" fontId="21" fillId="9" borderId="3" xfId="0" applyFont="1" applyFill="1" applyBorder="1" applyAlignment="1" applyProtection="1">
      <alignment horizontal="center" vertical="center" wrapText="1"/>
      <protection locked="0"/>
    </xf>
    <xf numFmtId="0" fontId="21" fillId="9" borderId="4" xfId="0" applyFont="1" applyFill="1" applyBorder="1" applyAlignment="1" applyProtection="1">
      <alignment horizontal="center" vertical="center" wrapText="1"/>
      <protection locked="0"/>
    </xf>
    <xf numFmtId="0" fontId="20" fillId="9" borderId="7" xfId="0" applyFont="1" applyFill="1" applyBorder="1" applyAlignment="1" applyProtection="1">
      <alignment horizontal="center" vertical="center" wrapText="1"/>
      <protection locked="0"/>
    </xf>
    <xf numFmtId="0" fontId="20" fillId="9" borderId="8" xfId="0" applyFont="1" applyFill="1" applyBorder="1" applyAlignment="1" applyProtection="1">
      <alignment horizontal="center" vertical="center" wrapText="1"/>
      <protection locked="0"/>
    </xf>
    <xf numFmtId="0" fontId="20" fillId="9" borderId="9" xfId="0" applyFont="1" applyFill="1" applyBorder="1" applyAlignment="1" applyProtection="1">
      <alignment horizontal="center" vertical="center" wrapText="1"/>
      <protection locked="0"/>
    </xf>
    <xf numFmtId="0" fontId="23" fillId="0" borderId="35" xfId="6" applyFont="1" applyBorder="1" applyAlignment="1">
      <alignment horizontal="center" vertical="center"/>
    </xf>
    <xf numFmtId="0" fontId="30" fillId="0" borderId="29" xfId="6" applyFont="1" applyBorder="1" applyAlignment="1">
      <alignment horizontal="left"/>
    </xf>
    <xf numFmtId="0" fontId="30" fillId="0" borderId="30" xfId="6" applyFont="1" applyBorder="1" applyAlignment="1">
      <alignment horizontal="left"/>
    </xf>
    <xf numFmtId="0" fontId="9" fillId="0" borderId="0" xfId="0" applyFont="1" applyAlignment="1" applyProtection="1">
      <alignment horizontal="center" vertical="center"/>
      <protection locked="0"/>
    </xf>
    <xf numFmtId="0" fontId="30" fillId="0" borderId="36" xfId="6" applyFont="1" applyBorder="1" applyAlignment="1">
      <alignment horizontal="left"/>
    </xf>
    <xf numFmtId="0" fontId="30" fillId="0" borderId="37" xfId="6" applyFont="1" applyBorder="1" applyAlignment="1">
      <alignment horizontal="left"/>
    </xf>
    <xf numFmtId="0" fontId="31" fillId="0" borderId="2" xfId="6" applyFont="1" applyBorder="1" applyAlignment="1">
      <alignment horizontal="left"/>
    </xf>
    <xf numFmtId="0" fontId="31" fillId="0" borderId="4" xfId="6" applyFont="1" applyBorder="1" applyAlignment="1">
      <alignment horizontal="left"/>
    </xf>
    <xf numFmtId="176" fontId="21" fillId="0" borderId="7" xfId="6" applyNumberFormat="1" applyFont="1" applyBorder="1" applyAlignment="1">
      <alignment horizontal="center"/>
    </xf>
    <xf numFmtId="176" fontId="21" fillId="0" borderId="8" xfId="6" applyNumberFormat="1" applyFont="1" applyBorder="1" applyAlignment="1">
      <alignment horizontal="center"/>
    </xf>
    <xf numFmtId="176" fontId="21" fillId="0" borderId="9" xfId="6" applyNumberFormat="1" applyFont="1" applyBorder="1" applyAlignment="1">
      <alignment horizontal="center"/>
    </xf>
    <xf numFmtId="0" fontId="10" fillId="0" borderId="2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3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4" fontId="34" fillId="9" borderId="1" xfId="0" applyNumberFormat="1" applyFont="1" applyFill="1" applyBorder="1" applyAlignment="1">
      <alignment horizontal="center" vertical="center" wrapText="1"/>
    </xf>
    <xf numFmtId="0" fontId="34" fillId="9" borderId="1" xfId="0" applyFont="1" applyFill="1" applyBorder="1" applyAlignment="1">
      <alignment horizontal="center" vertical="center" wrapText="1"/>
    </xf>
    <xf numFmtId="0" fontId="9" fillId="9" borderId="38" xfId="0" applyFont="1" applyFill="1" applyBorder="1" applyAlignment="1">
      <alignment horizontal="center" vertical="center"/>
    </xf>
    <xf numFmtId="0" fontId="9" fillId="9" borderId="39" xfId="0" applyFont="1" applyFill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9" fillId="0" borderId="20" xfId="0" applyFont="1" applyBorder="1" applyAlignment="1">
      <alignment horizontal="left" vertical="center" indent="1"/>
    </xf>
    <xf numFmtId="0" fontId="9" fillId="0" borderId="3" xfId="0" applyFont="1" applyBorder="1" applyAlignment="1">
      <alignment horizontal="left" vertical="center" indent="1"/>
    </xf>
    <xf numFmtId="0" fontId="9" fillId="0" borderId="4" xfId="0" applyFont="1" applyBorder="1" applyAlignment="1">
      <alignment horizontal="left" vertical="center" indent="1"/>
    </xf>
    <xf numFmtId="0" fontId="10" fillId="0" borderId="20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9" fillId="14" borderId="2" xfId="0" applyFont="1" applyFill="1" applyBorder="1" applyAlignment="1">
      <alignment horizontal="center" vertical="center"/>
    </xf>
    <xf numFmtId="0" fontId="9" fillId="14" borderId="4" xfId="0" applyFont="1" applyFill="1" applyBorder="1" applyAlignment="1">
      <alignment horizontal="center" vertical="center"/>
    </xf>
    <xf numFmtId="0" fontId="34" fillId="0" borderId="32" xfId="0" applyFont="1" applyBorder="1" applyAlignment="1">
      <alignment horizontal="center" vertical="center"/>
    </xf>
    <xf numFmtId="0" fontId="34" fillId="0" borderId="33" xfId="0" applyFont="1" applyBorder="1" applyAlignment="1">
      <alignment horizontal="center" vertical="center"/>
    </xf>
    <xf numFmtId="0" fontId="34" fillId="0" borderId="34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34" fillId="9" borderId="42" xfId="0" applyFont="1" applyFill="1" applyBorder="1" applyAlignment="1">
      <alignment horizontal="center" vertical="center" wrapText="1"/>
    </xf>
    <xf numFmtId="0" fontId="34" fillId="9" borderId="43" xfId="0" applyFont="1" applyFill="1" applyBorder="1" applyAlignment="1">
      <alignment horizontal="center" vertical="center" wrapText="1"/>
    </xf>
    <xf numFmtId="0" fontId="34" fillId="9" borderId="44" xfId="0" applyFont="1" applyFill="1" applyBorder="1" applyAlignment="1">
      <alignment horizontal="center" vertical="center" wrapText="1"/>
    </xf>
    <xf numFmtId="0" fontId="34" fillId="9" borderId="15" xfId="0" applyFont="1" applyFill="1" applyBorder="1" applyAlignment="1">
      <alignment horizontal="center" vertical="center" wrapText="1"/>
    </xf>
    <xf numFmtId="0" fontId="34" fillId="9" borderId="0" xfId="0" applyFont="1" applyFill="1" applyAlignment="1">
      <alignment horizontal="center" vertical="center" wrapText="1"/>
    </xf>
    <xf numFmtId="0" fontId="34" fillId="9" borderId="16" xfId="0" applyFont="1" applyFill="1" applyBorder="1" applyAlignment="1">
      <alignment horizontal="center" vertical="center" wrapText="1"/>
    </xf>
    <xf numFmtId="0" fontId="34" fillId="9" borderId="23" xfId="0" applyFont="1" applyFill="1" applyBorder="1" applyAlignment="1">
      <alignment horizontal="center" vertical="center" wrapText="1"/>
    </xf>
    <xf numFmtId="0" fontId="34" fillId="9" borderId="24" xfId="0" applyFont="1" applyFill="1" applyBorder="1" applyAlignment="1">
      <alignment horizontal="center" vertical="center" wrapText="1"/>
    </xf>
    <xf numFmtId="0" fontId="34" fillId="9" borderId="25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9" fillId="0" borderId="39" xfId="0" applyFont="1" applyBorder="1" applyAlignment="1">
      <alignment horizontal="left" vertical="center"/>
    </xf>
  </cellXfs>
  <cellStyles count="15">
    <cellStyle name="Millares" xfId="5" builtinId="3"/>
    <cellStyle name="Millares 2" xfId="14" xr:uid="{264BEC0D-358C-404D-925B-8F79329A79EE}"/>
    <cellStyle name="Millares 2 2" xfId="10" xr:uid="{3AFC1634-75CB-4B44-AF87-8F30D33F5075}"/>
    <cellStyle name="Millares 3" xfId="8" xr:uid="{25CA55E3-7749-455E-B3BA-ED245E1A7B00}"/>
    <cellStyle name="Moneda" xfId="1" builtinId="4"/>
    <cellStyle name="Moneda [0]" xfId="2" builtinId="7"/>
    <cellStyle name="Moneda 2" xfId="4" xr:uid="{B827363E-83BB-466A-8F2D-878CBAF4B4E8}"/>
    <cellStyle name="Normal" xfId="0" builtinId="0"/>
    <cellStyle name="Normal 12" xfId="11" xr:uid="{EC8A8183-E620-4B70-87DA-B42EB38E3020}"/>
    <cellStyle name="Normal 2" xfId="7" xr:uid="{61097D45-6EAB-4EFA-936F-25AD8EEAEDD7}"/>
    <cellStyle name="Normal 3" xfId="6" xr:uid="{D58B5717-6397-4A9F-B788-D4A9F80A8203}"/>
    <cellStyle name="Normal 3 2" xfId="12" xr:uid="{6BEEB55A-AE62-4799-A4D1-1D1F14347531}"/>
    <cellStyle name="Porcentaje" xfId="3" builtinId="5"/>
    <cellStyle name="Porcentaje 2" xfId="9" xr:uid="{BAC76427-AC84-408B-93E0-B683DC6DBB45}"/>
    <cellStyle name="Porcentual 2" xfId="13" xr:uid="{02D32ADA-7CB5-473F-83AC-84F6C8835C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33131</xdr:colOff>
      <xdr:row>41</xdr:row>
      <xdr:rowOff>124239</xdr:rowOff>
    </xdr:from>
    <xdr:to>
      <xdr:col>0</xdr:col>
      <xdr:colOff>1202801</xdr:colOff>
      <xdr:row>44</xdr:row>
      <xdr:rowOff>27</xdr:rowOff>
    </xdr:to>
    <xdr:pic>
      <xdr:nvPicPr>
        <xdr:cNvPr id="5" name="Imagen 4" descr="Un dibujo de un perro&#10;&#10;Descripción generada automáticamente con confianza baja">
          <a:extLst>
            <a:ext uri="{FF2B5EF4-FFF2-40B4-BE49-F238E27FC236}">
              <a16:creationId xmlns:a16="http://schemas.microsoft.com/office/drawing/2014/main" id="{420DFA1A-DBC0-43CE-AE0B-B084D3506A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31" y="8125239"/>
          <a:ext cx="1169670" cy="3727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55207-9A16-4142-90A6-208646DA088B}">
  <dimension ref="A1:G117"/>
  <sheetViews>
    <sheetView tabSelected="1" view="pageBreakPreview" topLeftCell="B24" zoomScale="115" zoomScaleNormal="100" zoomScaleSheetLayoutView="115" workbookViewId="0">
      <selection activeCell="M22" sqref="M22"/>
    </sheetView>
  </sheetViews>
  <sheetFormatPr baseColWidth="10" defaultColWidth="10.6640625" defaultRowHeight="15" x14ac:dyDescent="0.2"/>
  <cols>
    <col min="1" max="1" width="3" style="19" hidden="1" customWidth="1"/>
    <col min="2" max="2" width="4.6640625" style="89" customWidth="1"/>
    <col min="3" max="3" width="49" style="92" customWidth="1"/>
    <col min="4" max="4" width="11.1640625" style="89" customWidth="1"/>
    <col min="5" max="5" width="16.83203125" style="89" customWidth="1"/>
    <col min="6" max="6" width="15" style="19" bestFit="1" customWidth="1"/>
    <col min="7" max="7" width="18.33203125" style="22" bestFit="1" customWidth="1"/>
    <col min="8" max="8" width="1.6640625" style="27" customWidth="1"/>
    <col min="9" max="9" width="1.83203125" style="27" customWidth="1"/>
    <col min="10" max="16384" width="10.6640625" style="27"/>
  </cols>
  <sheetData>
    <row r="1" spans="2:7" x14ac:dyDescent="0.2">
      <c r="B1" s="306" t="s">
        <v>26</v>
      </c>
      <c r="C1" s="307"/>
      <c r="D1" s="307"/>
      <c r="E1" s="307"/>
      <c r="F1" s="307"/>
      <c r="G1" s="308"/>
    </row>
    <row r="2" spans="2:7" x14ac:dyDescent="0.2">
      <c r="B2" s="309" t="s">
        <v>157</v>
      </c>
      <c r="C2" s="310"/>
      <c r="D2" s="310"/>
      <c r="E2" s="310"/>
      <c r="F2" s="310"/>
      <c r="G2" s="311"/>
    </row>
    <row r="3" spans="2:7" x14ac:dyDescent="0.2">
      <c r="B3" s="312"/>
      <c r="C3" s="313"/>
      <c r="D3" s="313"/>
      <c r="E3" s="313"/>
      <c r="F3" s="313"/>
      <c r="G3" s="314"/>
    </row>
    <row r="4" spans="2:7" ht="45" customHeight="1" x14ac:dyDescent="0.2">
      <c r="B4" s="318" t="s">
        <v>185</v>
      </c>
      <c r="C4" s="319"/>
      <c r="D4" s="319"/>
      <c r="E4" s="319"/>
      <c r="F4" s="319"/>
      <c r="G4" s="320"/>
    </row>
    <row r="5" spans="2:7" x14ac:dyDescent="0.2">
      <c r="B5" s="315"/>
      <c r="C5" s="316"/>
      <c r="D5" s="316"/>
      <c r="E5" s="316"/>
      <c r="F5" s="316"/>
      <c r="G5" s="317"/>
    </row>
    <row r="6" spans="2:7" x14ac:dyDescent="0.2">
      <c r="B6" s="302" t="s">
        <v>58</v>
      </c>
      <c r="C6" s="304" t="s">
        <v>1</v>
      </c>
      <c r="D6" s="303" t="s">
        <v>30</v>
      </c>
      <c r="E6" s="303" t="s">
        <v>3</v>
      </c>
      <c r="F6" s="304" t="s">
        <v>4</v>
      </c>
      <c r="G6" s="305" t="s">
        <v>5</v>
      </c>
    </row>
    <row r="8" spans="2:7" x14ac:dyDescent="0.2">
      <c r="B8" s="276">
        <v>1</v>
      </c>
      <c r="C8" s="335" t="s">
        <v>197</v>
      </c>
      <c r="D8" s="330"/>
      <c r="E8" s="330"/>
      <c r="F8" s="330"/>
      <c r="G8" s="331"/>
    </row>
    <row r="9" spans="2:7" x14ac:dyDescent="0.2">
      <c r="B9" s="276" t="s">
        <v>151</v>
      </c>
      <c r="C9" s="335" t="s">
        <v>171</v>
      </c>
      <c r="D9" s="330"/>
      <c r="E9" s="336"/>
      <c r="F9" s="337" t="s">
        <v>172</v>
      </c>
      <c r="G9" s="338"/>
    </row>
    <row r="10" spans="2:7" ht="26.25" customHeight="1" x14ac:dyDescent="0.2">
      <c r="B10" s="277" t="s">
        <v>59</v>
      </c>
      <c r="C10" s="321" t="s">
        <v>149</v>
      </c>
      <c r="D10" s="322"/>
      <c r="E10" s="322"/>
      <c r="F10" s="322"/>
      <c r="G10" s="323"/>
    </row>
    <row r="11" spans="2:7" x14ac:dyDescent="0.2">
      <c r="B11" s="278" t="s">
        <v>68</v>
      </c>
      <c r="C11" s="91" t="s">
        <v>156</v>
      </c>
      <c r="D11" s="9" t="s">
        <v>60</v>
      </c>
      <c r="E11" s="9">
        <v>2.5</v>
      </c>
      <c r="F11" s="73">
        <f>+APUS!E40</f>
        <v>8224806.2199999997</v>
      </c>
      <c r="G11" s="279">
        <f>+F11*E11</f>
        <v>20562015.550000001</v>
      </c>
    </row>
    <row r="12" spans="2:7" ht="28" x14ac:dyDescent="0.2">
      <c r="B12" s="280" t="s">
        <v>70</v>
      </c>
      <c r="C12" s="91" t="s">
        <v>155</v>
      </c>
      <c r="D12" s="9" t="s">
        <v>60</v>
      </c>
      <c r="E12" s="9">
        <f>+E11</f>
        <v>2.5</v>
      </c>
      <c r="F12" s="73">
        <f>+APUS!E77</f>
        <v>3107869.73</v>
      </c>
      <c r="G12" s="279">
        <f>+F12*E12</f>
        <v>7769674.3250000002</v>
      </c>
    </row>
    <row r="13" spans="2:7" ht="14.25" customHeight="1" x14ac:dyDescent="0.2">
      <c r="B13" s="256"/>
      <c r="C13" s="321" t="s">
        <v>71</v>
      </c>
      <c r="D13" s="322"/>
      <c r="E13" s="322"/>
      <c r="F13" s="327"/>
      <c r="G13" s="281">
        <f>SUM(G11:G12)</f>
        <v>28331689.875</v>
      </c>
    </row>
    <row r="14" spans="2:7" ht="8.75" customHeight="1" x14ac:dyDescent="0.2">
      <c r="B14" s="282"/>
      <c r="C14" s="283"/>
      <c r="D14" s="284"/>
      <c r="E14" s="285"/>
      <c r="F14" s="286"/>
      <c r="G14" s="301"/>
    </row>
    <row r="15" spans="2:7" x14ac:dyDescent="0.2">
      <c r="B15" s="288" t="s">
        <v>61</v>
      </c>
      <c r="C15" s="321" t="s">
        <v>174</v>
      </c>
      <c r="D15" s="322"/>
      <c r="E15" s="322"/>
      <c r="F15" s="322"/>
      <c r="G15" s="323"/>
    </row>
    <row r="16" spans="2:7" ht="28" x14ac:dyDescent="0.2">
      <c r="B16" s="280" t="s">
        <v>69</v>
      </c>
      <c r="C16" s="91" t="s">
        <v>161</v>
      </c>
      <c r="D16" s="4" t="s">
        <v>63</v>
      </c>
      <c r="E16" s="9">
        <v>0.25</v>
      </c>
      <c r="F16" s="73">
        <f>+APUS!E119</f>
        <v>24379871.109999999</v>
      </c>
      <c r="G16" s="279">
        <f>+F16*E16</f>
        <v>6094967.7774999999</v>
      </c>
    </row>
    <row r="17" spans="2:7" ht="14.25" customHeight="1" x14ac:dyDescent="0.2">
      <c r="B17" s="256"/>
      <c r="C17" s="321" t="s">
        <v>72</v>
      </c>
      <c r="D17" s="322"/>
      <c r="E17" s="322"/>
      <c r="F17" s="327"/>
      <c r="G17" s="281">
        <f>SUM(G15:G16)</f>
        <v>6094967.7774999999</v>
      </c>
    </row>
    <row r="18" spans="2:7" ht="5.75" customHeight="1" x14ac:dyDescent="0.2">
      <c r="B18" s="282"/>
      <c r="C18" s="283"/>
      <c r="D18" s="284"/>
      <c r="E18" s="285"/>
      <c r="F18" s="286"/>
      <c r="G18" s="287"/>
    </row>
    <row r="19" spans="2:7" x14ac:dyDescent="0.2">
      <c r="B19" s="289">
        <v>2</v>
      </c>
      <c r="C19" s="330" t="s">
        <v>198</v>
      </c>
      <c r="D19" s="330"/>
      <c r="E19" s="330"/>
      <c r="F19" s="330"/>
      <c r="G19" s="331"/>
    </row>
    <row r="20" spans="2:7" x14ac:dyDescent="0.2">
      <c r="B20" s="276" t="s">
        <v>152</v>
      </c>
      <c r="C20" s="335" t="s">
        <v>162</v>
      </c>
      <c r="D20" s="330"/>
      <c r="E20" s="336"/>
      <c r="F20" s="337" t="s">
        <v>163</v>
      </c>
      <c r="G20" s="338"/>
    </row>
    <row r="21" spans="2:7" x14ac:dyDescent="0.2">
      <c r="B21" s="290" t="s">
        <v>62</v>
      </c>
      <c r="C21" s="321" t="s">
        <v>199</v>
      </c>
      <c r="D21" s="322"/>
      <c r="E21" s="322"/>
      <c r="F21" s="322"/>
      <c r="G21" s="323"/>
    </row>
    <row r="22" spans="2:7" ht="23" customHeight="1" x14ac:dyDescent="0.2">
      <c r="B22" s="280" t="s">
        <v>73</v>
      </c>
      <c r="C22" s="91" t="s">
        <v>200</v>
      </c>
      <c r="D22" s="4" t="s">
        <v>16</v>
      </c>
      <c r="E22" s="9">
        <v>432</v>
      </c>
      <c r="F22" s="73">
        <f>+APUS!E154</f>
        <v>92530.67</v>
      </c>
      <c r="G22" s="279">
        <f>+F22*E22</f>
        <v>39973249.439999998</v>
      </c>
    </row>
    <row r="23" spans="2:7" ht="23" customHeight="1" x14ac:dyDescent="0.2">
      <c r="B23" s="280" t="s">
        <v>74</v>
      </c>
      <c r="C23" s="91" t="s">
        <v>201</v>
      </c>
      <c r="D23" s="4" t="s">
        <v>16</v>
      </c>
      <c r="E23" s="9">
        <v>15</v>
      </c>
      <c r="F23" s="73">
        <f>+APUS!E187</f>
        <v>2410133.33</v>
      </c>
      <c r="G23" s="279">
        <f>+F23*E23</f>
        <v>36151999.950000003</v>
      </c>
    </row>
    <row r="24" spans="2:7" ht="28" x14ac:dyDescent="0.2">
      <c r="B24" s="280" t="s">
        <v>181</v>
      </c>
      <c r="C24" s="91" t="s">
        <v>210</v>
      </c>
      <c r="D24" s="4" t="s">
        <v>16</v>
      </c>
      <c r="E24" s="9">
        <v>143</v>
      </c>
      <c r="F24" s="73">
        <f>+APUS!E222</f>
        <v>652220</v>
      </c>
      <c r="G24" s="279">
        <f>+F24*E24</f>
        <v>93267460</v>
      </c>
    </row>
    <row r="25" spans="2:7" ht="14.25" customHeight="1" x14ac:dyDescent="0.2">
      <c r="B25" s="256"/>
      <c r="C25" s="321" t="s">
        <v>75</v>
      </c>
      <c r="D25" s="322"/>
      <c r="E25" s="322"/>
      <c r="F25" s="327"/>
      <c r="G25" s="281">
        <f>SUM(G22:G24)</f>
        <v>169392709.38999999</v>
      </c>
    </row>
    <row r="26" spans="2:7" ht="14.25" customHeight="1" x14ac:dyDescent="0.2">
      <c r="B26" s="256"/>
      <c r="C26" s="272"/>
      <c r="D26" s="273"/>
      <c r="E26" s="273"/>
      <c r="F26" s="273"/>
      <c r="G26" s="291"/>
    </row>
    <row r="27" spans="2:7" x14ac:dyDescent="0.2">
      <c r="B27" s="289">
        <v>3</v>
      </c>
      <c r="C27" s="330" t="s">
        <v>205</v>
      </c>
      <c r="D27" s="330"/>
      <c r="E27" s="330"/>
      <c r="F27" s="330"/>
      <c r="G27" s="331"/>
    </row>
    <row r="28" spans="2:7" ht="26.25" customHeight="1" x14ac:dyDescent="0.2">
      <c r="B28" s="292">
        <v>3</v>
      </c>
      <c r="C28" s="335" t="s">
        <v>208</v>
      </c>
      <c r="D28" s="330"/>
      <c r="E28" s="336"/>
      <c r="F28" s="337" t="s">
        <v>153</v>
      </c>
      <c r="G28" s="338"/>
    </row>
    <row r="29" spans="2:7" x14ac:dyDescent="0.2">
      <c r="B29" s="280">
        <v>3.1</v>
      </c>
      <c r="C29" s="321" t="s">
        <v>202</v>
      </c>
      <c r="D29" s="322"/>
      <c r="E29" s="322"/>
      <c r="F29" s="322"/>
      <c r="G29" s="323"/>
    </row>
    <row r="30" spans="2:7" ht="28" x14ac:dyDescent="0.2">
      <c r="B30" s="280" t="s">
        <v>182</v>
      </c>
      <c r="C30" s="91" t="s">
        <v>203</v>
      </c>
      <c r="D30" s="4" t="s">
        <v>16</v>
      </c>
      <c r="E30" s="9">
        <v>1</v>
      </c>
      <c r="F30" s="73">
        <f>+APUS!E258</f>
        <v>1890000</v>
      </c>
      <c r="G30" s="279">
        <f>+F30*E30</f>
        <v>1890000</v>
      </c>
    </row>
    <row r="31" spans="2:7" ht="28" x14ac:dyDescent="0.2">
      <c r="B31" s="280" t="s">
        <v>183</v>
      </c>
      <c r="C31" s="91" t="s">
        <v>204</v>
      </c>
      <c r="D31" s="4" t="s">
        <v>16</v>
      </c>
      <c r="E31" s="9">
        <v>1</v>
      </c>
      <c r="F31" s="73">
        <f>+APUS!E294</f>
        <v>1890000</v>
      </c>
      <c r="G31" s="279">
        <f>+F31*E31</f>
        <v>1890000</v>
      </c>
    </row>
    <row r="32" spans="2:7" ht="14.25" customHeight="1" x14ac:dyDescent="0.2">
      <c r="B32" s="256"/>
      <c r="C32" s="321" t="s">
        <v>184</v>
      </c>
      <c r="D32" s="322"/>
      <c r="E32" s="322"/>
      <c r="F32" s="327"/>
      <c r="G32" s="281">
        <f>ROUND(SUM(G30:G31),2)</f>
        <v>3780000</v>
      </c>
    </row>
    <row r="33" spans="2:7" x14ac:dyDescent="0.2">
      <c r="B33" s="293"/>
      <c r="C33" s="274"/>
      <c r="D33" s="4"/>
      <c r="E33" s="9"/>
      <c r="F33" s="294"/>
      <c r="G33" s="295"/>
    </row>
    <row r="34" spans="2:7" x14ac:dyDescent="0.2">
      <c r="B34" s="296"/>
      <c r="C34" s="23"/>
      <c r="D34" s="257"/>
      <c r="E34" s="297"/>
      <c r="F34" s="298"/>
      <c r="G34" s="299"/>
    </row>
    <row r="35" spans="2:7" x14ac:dyDescent="0.2">
      <c r="B35" s="258"/>
      <c r="C35" s="324" t="s">
        <v>64</v>
      </c>
      <c r="D35" s="325"/>
      <c r="E35" s="325"/>
      <c r="F35" s="326"/>
      <c r="G35" s="300">
        <f>+G32+G25+G17+G13</f>
        <v>207599367.04249999</v>
      </c>
    </row>
    <row r="36" spans="2:7" ht="16" thickBot="1" x14ac:dyDescent="0.25">
      <c r="B36" s="256"/>
      <c r="G36" s="259"/>
    </row>
    <row r="37" spans="2:7" ht="16" thickBot="1" x14ac:dyDescent="0.25">
      <c r="B37" s="256"/>
      <c r="C37" s="328" t="s">
        <v>196</v>
      </c>
      <c r="D37" s="329"/>
      <c r="E37" s="271">
        <f>+G37/G35</f>
        <v>0.24865953675779739</v>
      </c>
      <c r="F37" s="270"/>
      <c r="G37" s="255">
        <f>+ADMOM!G48</f>
        <v>51621562.439999998</v>
      </c>
    </row>
    <row r="38" spans="2:7" ht="16" thickBot="1" x14ac:dyDescent="0.25">
      <c r="B38" s="256"/>
      <c r="C38" s="260"/>
      <c r="D38" s="261"/>
      <c r="E38" s="261"/>
      <c r="F38" s="261"/>
      <c r="G38" s="262"/>
    </row>
    <row r="39" spans="2:7" ht="16" thickBot="1" x14ac:dyDescent="0.25">
      <c r="B39" s="256"/>
      <c r="C39" s="332" t="s">
        <v>65</v>
      </c>
      <c r="D39" s="333"/>
      <c r="E39" s="333"/>
      <c r="F39" s="334"/>
      <c r="G39" s="255">
        <f>+G35+G37</f>
        <v>259220929.48249999</v>
      </c>
    </row>
    <row r="40" spans="2:7" x14ac:dyDescent="0.2">
      <c r="B40" s="256"/>
      <c r="C40" s="260"/>
      <c r="D40" s="261"/>
      <c r="E40" s="261"/>
      <c r="F40" s="261"/>
      <c r="G40" s="263"/>
    </row>
    <row r="41" spans="2:7" x14ac:dyDescent="0.2">
      <c r="B41" s="256"/>
      <c r="C41" s="23"/>
      <c r="G41" s="259"/>
    </row>
    <row r="43" spans="2:7" x14ac:dyDescent="0.2">
      <c r="B43" s="27"/>
      <c r="C43" s="27"/>
      <c r="D43" s="27"/>
      <c r="E43" s="27"/>
      <c r="F43" s="27"/>
      <c r="G43" s="27"/>
    </row>
    <row r="44" spans="2:7" x14ac:dyDescent="0.2">
      <c r="B44" s="27"/>
      <c r="C44" s="27"/>
      <c r="D44" s="27"/>
      <c r="E44" s="27"/>
      <c r="F44" s="27"/>
      <c r="G44" s="27"/>
    </row>
    <row r="45" spans="2:7" x14ac:dyDescent="0.2">
      <c r="B45" s="27"/>
      <c r="C45" s="27"/>
      <c r="D45" s="27"/>
      <c r="E45" s="27"/>
      <c r="F45" s="238"/>
      <c r="G45" s="27"/>
    </row>
    <row r="46" spans="2:7" x14ac:dyDescent="0.2">
      <c r="B46" s="27"/>
      <c r="C46" s="27"/>
      <c r="D46" s="27"/>
      <c r="E46" s="27"/>
      <c r="F46" s="27"/>
      <c r="G46" s="27"/>
    </row>
    <row r="47" spans="2:7" x14ac:dyDescent="0.2">
      <c r="B47" s="27"/>
      <c r="C47" s="27"/>
      <c r="D47" s="27"/>
      <c r="E47" s="27"/>
      <c r="F47" s="27"/>
      <c r="G47" s="27"/>
    </row>
    <row r="48" spans="2:7" x14ac:dyDescent="0.2">
      <c r="B48" s="27"/>
      <c r="C48" s="27"/>
      <c r="D48" s="27"/>
      <c r="E48" s="27"/>
      <c r="F48" s="27"/>
      <c r="G48" s="27"/>
    </row>
    <row r="49" spans="2:7" x14ac:dyDescent="0.2">
      <c r="B49" s="27"/>
      <c r="C49" s="27"/>
      <c r="D49" s="27"/>
      <c r="E49" s="27"/>
      <c r="F49" s="27"/>
      <c r="G49" s="27"/>
    </row>
    <row r="50" spans="2:7" x14ac:dyDescent="0.2">
      <c r="B50" s="27"/>
      <c r="C50" s="27"/>
      <c r="D50" s="27"/>
      <c r="E50" s="27"/>
      <c r="F50" s="27"/>
      <c r="G50" s="27"/>
    </row>
    <row r="51" spans="2:7" x14ac:dyDescent="0.2">
      <c r="B51" s="27"/>
      <c r="C51" s="27"/>
      <c r="D51" s="27"/>
      <c r="E51" s="27"/>
      <c r="F51" s="27"/>
      <c r="G51" s="27"/>
    </row>
    <row r="52" spans="2:7" x14ac:dyDescent="0.2">
      <c r="B52" s="27"/>
      <c r="C52" s="27"/>
      <c r="D52" s="27"/>
      <c r="E52" s="27"/>
      <c r="F52" s="27"/>
      <c r="G52" s="27"/>
    </row>
    <row r="53" spans="2:7" x14ac:dyDescent="0.2">
      <c r="B53" s="27"/>
      <c r="C53" s="27"/>
      <c r="D53" s="27"/>
      <c r="E53" s="27"/>
      <c r="F53" s="27"/>
      <c r="G53" s="27"/>
    </row>
    <row r="54" spans="2:7" x14ac:dyDescent="0.2">
      <c r="B54" s="27"/>
      <c r="C54" s="27"/>
      <c r="D54" s="27"/>
      <c r="E54" s="27"/>
      <c r="F54" s="27"/>
      <c r="G54" s="27"/>
    </row>
    <row r="55" spans="2:7" x14ac:dyDescent="0.2">
      <c r="B55" s="27"/>
      <c r="C55" s="27"/>
      <c r="D55" s="27"/>
      <c r="E55" s="27"/>
      <c r="F55" s="27"/>
      <c r="G55" s="27"/>
    </row>
    <row r="56" spans="2:7" x14ac:dyDescent="0.2">
      <c r="B56" s="27"/>
      <c r="C56" s="27"/>
      <c r="D56" s="27"/>
      <c r="E56" s="27"/>
      <c r="F56" s="27"/>
      <c r="G56" s="27"/>
    </row>
    <row r="57" spans="2:7" x14ac:dyDescent="0.2">
      <c r="B57" s="27"/>
      <c r="C57" s="27"/>
      <c r="D57" s="27"/>
      <c r="E57" s="27"/>
      <c r="F57" s="27"/>
      <c r="G57" s="27"/>
    </row>
    <row r="58" spans="2:7" x14ac:dyDescent="0.2">
      <c r="B58" s="27"/>
      <c r="C58" s="27"/>
      <c r="D58" s="27"/>
      <c r="E58" s="27"/>
      <c r="F58" s="27"/>
      <c r="G58" s="27"/>
    </row>
    <row r="59" spans="2:7" x14ac:dyDescent="0.2">
      <c r="B59" s="27"/>
      <c r="C59" s="27"/>
      <c r="D59" s="27"/>
      <c r="E59" s="27"/>
      <c r="F59" s="27"/>
      <c r="G59" s="27"/>
    </row>
    <row r="60" spans="2:7" x14ac:dyDescent="0.2">
      <c r="B60" s="27"/>
      <c r="C60" s="27"/>
      <c r="D60" s="27"/>
      <c r="E60" s="27"/>
      <c r="F60" s="27"/>
      <c r="G60" s="27"/>
    </row>
    <row r="61" spans="2:7" x14ac:dyDescent="0.2">
      <c r="B61" s="27"/>
      <c r="C61" s="27"/>
      <c r="D61" s="27"/>
      <c r="E61" s="27"/>
      <c r="F61" s="27"/>
      <c r="G61" s="27"/>
    </row>
    <row r="62" spans="2:7" x14ac:dyDescent="0.2">
      <c r="B62" s="27"/>
      <c r="C62" s="27"/>
      <c r="D62" s="27"/>
      <c r="E62" s="27"/>
      <c r="F62" s="27"/>
      <c r="G62" s="27"/>
    </row>
    <row r="63" spans="2:7" x14ac:dyDescent="0.2">
      <c r="B63" s="27"/>
      <c r="C63" s="27"/>
      <c r="D63" s="27"/>
      <c r="E63" s="27"/>
      <c r="F63" s="27"/>
      <c r="G63" s="27"/>
    </row>
    <row r="64" spans="2:7" x14ac:dyDescent="0.2">
      <c r="B64" s="27"/>
      <c r="C64" s="27"/>
      <c r="D64" s="27"/>
      <c r="E64" s="27"/>
      <c r="F64" s="27"/>
      <c r="G64" s="27"/>
    </row>
    <row r="65" spans="2:7" x14ac:dyDescent="0.2">
      <c r="B65" s="27"/>
      <c r="C65" s="27"/>
      <c r="D65" s="27"/>
      <c r="E65" s="27"/>
      <c r="F65" s="27"/>
      <c r="G65" s="27"/>
    </row>
    <row r="66" spans="2:7" x14ac:dyDescent="0.2">
      <c r="B66" s="27"/>
      <c r="C66" s="27"/>
      <c r="D66" s="27"/>
      <c r="E66" s="27"/>
      <c r="F66" s="27"/>
      <c r="G66" s="27"/>
    </row>
    <row r="67" spans="2:7" x14ac:dyDescent="0.2">
      <c r="B67" s="27"/>
      <c r="C67" s="27"/>
      <c r="D67" s="27"/>
      <c r="E67" s="27"/>
      <c r="F67" s="27"/>
      <c r="G67" s="27"/>
    </row>
    <row r="68" spans="2:7" x14ac:dyDescent="0.2">
      <c r="B68" s="27"/>
      <c r="C68" s="27"/>
      <c r="D68" s="27"/>
      <c r="E68" s="27"/>
      <c r="F68" s="27"/>
      <c r="G68" s="27"/>
    </row>
    <row r="69" spans="2:7" x14ac:dyDescent="0.2">
      <c r="B69" s="27"/>
      <c r="C69" s="27"/>
      <c r="D69" s="27"/>
      <c r="E69" s="27"/>
      <c r="F69" s="27"/>
      <c r="G69" s="27"/>
    </row>
    <row r="70" spans="2:7" x14ac:dyDescent="0.2">
      <c r="B70" s="27"/>
      <c r="C70" s="27"/>
      <c r="D70" s="27"/>
      <c r="E70" s="27"/>
      <c r="F70" s="27"/>
      <c r="G70" s="27"/>
    </row>
    <row r="71" spans="2:7" x14ac:dyDescent="0.2">
      <c r="B71" s="27"/>
      <c r="C71" s="27"/>
      <c r="D71" s="27"/>
      <c r="E71" s="27"/>
      <c r="F71" s="27"/>
      <c r="G71" s="27"/>
    </row>
    <row r="72" spans="2:7" x14ac:dyDescent="0.2">
      <c r="B72" s="27"/>
      <c r="C72" s="27"/>
      <c r="D72" s="27"/>
      <c r="E72" s="27"/>
      <c r="F72" s="27"/>
      <c r="G72" s="27"/>
    </row>
    <row r="73" spans="2:7" x14ac:dyDescent="0.2">
      <c r="B73" s="27"/>
      <c r="C73" s="27"/>
      <c r="D73" s="27"/>
      <c r="E73" s="27"/>
      <c r="F73" s="27"/>
      <c r="G73" s="27"/>
    </row>
    <row r="74" spans="2:7" x14ac:dyDescent="0.2">
      <c r="B74" s="27"/>
      <c r="C74" s="27"/>
      <c r="D74" s="27"/>
      <c r="E74" s="27"/>
      <c r="F74" s="27"/>
      <c r="G74" s="27"/>
    </row>
    <row r="75" spans="2:7" x14ac:dyDescent="0.2">
      <c r="B75" s="27"/>
      <c r="C75" s="27"/>
      <c r="D75" s="27"/>
      <c r="E75" s="27"/>
      <c r="F75" s="27"/>
      <c r="G75" s="27"/>
    </row>
    <row r="76" spans="2:7" x14ac:dyDescent="0.2">
      <c r="B76" s="27"/>
      <c r="C76" s="27"/>
      <c r="D76" s="27"/>
      <c r="E76" s="27"/>
      <c r="F76" s="27"/>
      <c r="G76" s="27"/>
    </row>
    <row r="77" spans="2:7" x14ac:dyDescent="0.2">
      <c r="B77" s="27"/>
      <c r="C77" s="27"/>
      <c r="D77" s="27"/>
      <c r="E77" s="27"/>
      <c r="F77" s="27"/>
      <c r="G77" s="27"/>
    </row>
    <row r="78" spans="2:7" x14ac:dyDescent="0.2">
      <c r="B78" s="27"/>
      <c r="C78" s="27"/>
      <c r="D78" s="27"/>
      <c r="E78" s="27"/>
      <c r="F78" s="27"/>
      <c r="G78" s="27"/>
    </row>
    <row r="79" spans="2:7" x14ac:dyDescent="0.2">
      <c r="B79" s="27"/>
      <c r="C79" s="27"/>
      <c r="D79" s="27"/>
      <c r="E79" s="27"/>
      <c r="F79" s="27"/>
      <c r="G79" s="27"/>
    </row>
    <row r="80" spans="2:7" x14ac:dyDescent="0.2">
      <c r="B80" s="27"/>
      <c r="C80" s="27"/>
      <c r="D80" s="27"/>
      <c r="E80" s="27"/>
      <c r="F80" s="27"/>
      <c r="G80" s="27"/>
    </row>
    <row r="81" spans="2:7" x14ac:dyDescent="0.2">
      <c r="B81" s="27"/>
      <c r="C81" s="27"/>
      <c r="D81" s="27"/>
      <c r="E81" s="27"/>
      <c r="F81" s="27"/>
      <c r="G81" s="27"/>
    </row>
    <row r="82" spans="2:7" x14ac:dyDescent="0.2">
      <c r="B82" s="27"/>
      <c r="C82" s="27"/>
      <c r="D82" s="27"/>
      <c r="E82" s="27"/>
      <c r="F82" s="27"/>
      <c r="G82" s="27"/>
    </row>
    <row r="83" spans="2:7" x14ac:dyDescent="0.2">
      <c r="B83" s="27"/>
      <c r="C83" s="27"/>
      <c r="D83" s="27"/>
      <c r="E83" s="27"/>
      <c r="F83" s="27"/>
      <c r="G83" s="27"/>
    </row>
    <row r="84" spans="2:7" x14ac:dyDescent="0.2">
      <c r="B84" s="27"/>
      <c r="C84" s="27"/>
      <c r="D84" s="27"/>
      <c r="E84" s="27"/>
      <c r="F84" s="27"/>
      <c r="G84" s="27"/>
    </row>
    <row r="85" spans="2:7" x14ac:dyDescent="0.2">
      <c r="B85" s="27"/>
      <c r="C85" s="27"/>
      <c r="D85" s="27"/>
      <c r="E85" s="27"/>
      <c r="F85" s="27"/>
      <c r="G85" s="27"/>
    </row>
    <row r="86" spans="2:7" x14ac:dyDescent="0.2">
      <c r="B86" s="27"/>
      <c r="C86" s="27"/>
      <c r="D86" s="27"/>
      <c r="E86" s="27"/>
      <c r="F86" s="27"/>
      <c r="G86" s="27"/>
    </row>
    <row r="87" spans="2:7" x14ac:dyDescent="0.2">
      <c r="B87" s="27"/>
      <c r="C87" s="27"/>
      <c r="D87" s="27"/>
      <c r="E87" s="27"/>
      <c r="F87" s="27"/>
      <c r="G87" s="27"/>
    </row>
    <row r="88" spans="2:7" x14ac:dyDescent="0.2">
      <c r="B88" s="27"/>
      <c r="C88" s="27"/>
      <c r="D88" s="27"/>
      <c r="E88" s="27"/>
      <c r="F88" s="27"/>
      <c r="G88" s="27"/>
    </row>
    <row r="89" spans="2:7" x14ac:dyDescent="0.2">
      <c r="B89" s="27"/>
      <c r="C89" s="27"/>
      <c r="D89" s="27"/>
      <c r="E89" s="27"/>
      <c r="F89" s="27"/>
      <c r="G89" s="27"/>
    </row>
    <row r="90" spans="2:7" x14ac:dyDescent="0.2">
      <c r="B90" s="27"/>
      <c r="C90" s="27"/>
      <c r="D90" s="27"/>
      <c r="E90" s="27"/>
      <c r="F90" s="27"/>
      <c r="G90" s="27"/>
    </row>
    <row r="91" spans="2:7" x14ac:dyDescent="0.2">
      <c r="B91" s="27"/>
      <c r="C91" s="27"/>
      <c r="D91" s="27"/>
      <c r="E91" s="27"/>
      <c r="F91" s="27"/>
      <c r="G91" s="27"/>
    </row>
    <row r="92" spans="2:7" x14ac:dyDescent="0.2">
      <c r="B92" s="27"/>
      <c r="C92" s="27"/>
      <c r="D92" s="27"/>
      <c r="E92" s="27"/>
      <c r="F92" s="27"/>
      <c r="G92" s="27"/>
    </row>
    <row r="93" spans="2:7" x14ac:dyDescent="0.2">
      <c r="B93" s="27"/>
      <c r="C93" s="27"/>
      <c r="D93" s="27"/>
      <c r="E93" s="27"/>
      <c r="F93" s="27"/>
      <c r="G93" s="27"/>
    </row>
    <row r="94" spans="2:7" x14ac:dyDescent="0.2">
      <c r="B94" s="27"/>
      <c r="C94" s="27"/>
      <c r="D94" s="27"/>
      <c r="E94" s="27"/>
      <c r="F94" s="27"/>
      <c r="G94" s="27"/>
    </row>
    <row r="95" spans="2:7" x14ac:dyDescent="0.2">
      <c r="B95" s="27"/>
      <c r="C95" s="27"/>
      <c r="D95" s="27"/>
      <c r="E95" s="27"/>
      <c r="F95" s="27"/>
      <c r="G95" s="27"/>
    </row>
    <row r="96" spans="2:7" x14ac:dyDescent="0.2">
      <c r="B96" s="27"/>
      <c r="C96" s="27"/>
      <c r="D96" s="27"/>
      <c r="E96" s="27"/>
      <c r="F96" s="27"/>
      <c r="G96" s="27"/>
    </row>
    <row r="97" spans="2:7" x14ac:dyDescent="0.2">
      <c r="B97" s="27"/>
      <c r="C97" s="27"/>
      <c r="D97" s="27"/>
      <c r="E97" s="27"/>
      <c r="F97" s="27"/>
      <c r="G97" s="27"/>
    </row>
    <row r="98" spans="2:7" x14ac:dyDescent="0.2">
      <c r="B98" s="27"/>
      <c r="C98" s="27"/>
      <c r="D98" s="27"/>
      <c r="E98" s="27"/>
      <c r="F98" s="27"/>
      <c r="G98" s="27"/>
    </row>
    <row r="99" spans="2:7" x14ac:dyDescent="0.2">
      <c r="B99" s="27"/>
      <c r="C99" s="27"/>
      <c r="D99" s="27"/>
      <c r="E99" s="27"/>
      <c r="F99" s="27"/>
      <c r="G99" s="27"/>
    </row>
    <row r="100" spans="2:7" x14ac:dyDescent="0.2">
      <c r="B100" s="27"/>
      <c r="C100" s="27"/>
      <c r="D100" s="27"/>
      <c r="E100" s="27"/>
      <c r="F100" s="27"/>
      <c r="G100" s="27"/>
    </row>
    <row r="101" spans="2:7" x14ac:dyDescent="0.2">
      <c r="B101" s="27"/>
      <c r="C101" s="27"/>
      <c r="D101" s="27"/>
      <c r="E101" s="27"/>
      <c r="F101" s="27"/>
      <c r="G101" s="27"/>
    </row>
    <row r="102" spans="2:7" x14ac:dyDescent="0.2">
      <c r="B102" s="27"/>
      <c r="C102" s="27"/>
      <c r="D102" s="27"/>
      <c r="E102" s="27"/>
      <c r="F102" s="27"/>
      <c r="G102" s="27"/>
    </row>
    <row r="103" spans="2:7" x14ac:dyDescent="0.2">
      <c r="B103" s="27"/>
      <c r="C103" s="27"/>
      <c r="D103" s="27"/>
      <c r="E103" s="27"/>
      <c r="F103" s="27"/>
      <c r="G103" s="27"/>
    </row>
    <row r="104" spans="2:7" x14ac:dyDescent="0.2">
      <c r="B104" s="27"/>
      <c r="C104" s="27"/>
      <c r="D104" s="27"/>
      <c r="E104" s="27"/>
      <c r="F104" s="27"/>
      <c r="G104" s="27"/>
    </row>
    <row r="105" spans="2:7" x14ac:dyDescent="0.2">
      <c r="B105" s="27"/>
      <c r="C105" s="27"/>
      <c r="D105" s="27"/>
      <c r="E105" s="27"/>
      <c r="F105" s="27"/>
      <c r="G105" s="27"/>
    </row>
    <row r="106" spans="2:7" x14ac:dyDescent="0.2">
      <c r="B106" s="27"/>
      <c r="C106" s="27"/>
      <c r="D106" s="27"/>
      <c r="E106" s="27"/>
      <c r="F106" s="27"/>
      <c r="G106" s="27"/>
    </row>
    <row r="107" spans="2:7" x14ac:dyDescent="0.2">
      <c r="B107" s="27"/>
      <c r="C107" s="27"/>
      <c r="D107" s="27"/>
      <c r="E107" s="27"/>
      <c r="F107" s="27"/>
      <c r="G107" s="27"/>
    </row>
    <row r="108" spans="2:7" x14ac:dyDescent="0.2">
      <c r="B108" s="27"/>
      <c r="C108" s="27"/>
      <c r="D108" s="27"/>
      <c r="E108" s="27"/>
      <c r="F108" s="27"/>
      <c r="G108" s="27"/>
    </row>
    <row r="109" spans="2:7" x14ac:dyDescent="0.2">
      <c r="B109" s="27"/>
      <c r="C109" s="27"/>
      <c r="D109" s="27"/>
      <c r="E109" s="27"/>
      <c r="F109" s="27"/>
      <c r="G109" s="27"/>
    </row>
    <row r="110" spans="2:7" x14ac:dyDescent="0.2">
      <c r="B110" s="27"/>
      <c r="C110" s="27"/>
      <c r="D110" s="27"/>
      <c r="E110" s="27"/>
      <c r="F110" s="27"/>
      <c r="G110" s="27"/>
    </row>
    <row r="111" spans="2:7" x14ac:dyDescent="0.2">
      <c r="B111" s="27"/>
      <c r="C111" s="27"/>
      <c r="D111" s="27"/>
      <c r="E111" s="27"/>
      <c r="F111" s="27"/>
      <c r="G111" s="27"/>
    </row>
    <row r="112" spans="2:7" x14ac:dyDescent="0.2">
      <c r="B112" s="27"/>
      <c r="C112" s="27"/>
      <c r="D112" s="27"/>
      <c r="E112" s="27"/>
      <c r="F112" s="27"/>
      <c r="G112" s="27"/>
    </row>
    <row r="113" spans="2:7" x14ac:dyDescent="0.2">
      <c r="B113" s="27"/>
      <c r="C113" s="27"/>
      <c r="D113" s="27"/>
      <c r="E113" s="27"/>
      <c r="F113" s="27"/>
      <c r="G113" s="27"/>
    </row>
    <row r="114" spans="2:7" x14ac:dyDescent="0.2">
      <c r="B114" s="27"/>
      <c r="C114" s="27"/>
      <c r="D114" s="27"/>
      <c r="E114" s="27"/>
      <c r="F114" s="27"/>
      <c r="G114" s="27"/>
    </row>
    <row r="115" spans="2:7" x14ac:dyDescent="0.2">
      <c r="B115" s="27"/>
      <c r="C115" s="27"/>
      <c r="D115" s="27"/>
      <c r="E115" s="27"/>
      <c r="F115" s="27"/>
      <c r="G115" s="27"/>
    </row>
    <row r="116" spans="2:7" x14ac:dyDescent="0.2">
      <c r="B116" s="27"/>
      <c r="C116" s="27"/>
      <c r="D116" s="27"/>
      <c r="E116" s="27"/>
      <c r="F116" s="27"/>
      <c r="G116" s="27"/>
    </row>
    <row r="117" spans="2:7" x14ac:dyDescent="0.2">
      <c r="B117" s="27"/>
    </row>
  </sheetData>
  <mergeCells count="25">
    <mergeCell ref="F9:G9"/>
    <mergeCell ref="F20:G20"/>
    <mergeCell ref="C10:G10"/>
    <mergeCell ref="C15:G15"/>
    <mergeCell ref="C8:G8"/>
    <mergeCell ref="C9:E9"/>
    <mergeCell ref="C37:D37"/>
    <mergeCell ref="C19:G19"/>
    <mergeCell ref="C17:F17"/>
    <mergeCell ref="C13:F13"/>
    <mergeCell ref="C39:F39"/>
    <mergeCell ref="C27:G27"/>
    <mergeCell ref="C28:E28"/>
    <mergeCell ref="F28:G28"/>
    <mergeCell ref="C20:E20"/>
    <mergeCell ref="C21:G21"/>
    <mergeCell ref="C35:F35"/>
    <mergeCell ref="C29:G29"/>
    <mergeCell ref="C32:F32"/>
    <mergeCell ref="C25:F25"/>
    <mergeCell ref="B1:G1"/>
    <mergeCell ref="B2:G2"/>
    <mergeCell ref="B3:G3"/>
    <mergeCell ref="B5:G5"/>
    <mergeCell ref="B4:G4"/>
  </mergeCells>
  <phoneticPr fontId="38" type="noConversion"/>
  <printOptions horizontalCentered="1"/>
  <pageMargins left="0.70866141732283472" right="0.70866141732283472" top="0.74803149606299213" bottom="0.74803149606299213" header="0.31496062992125984" footer="0.31496062992125984"/>
  <pageSetup scale="63" orientation="portrait" r:id="rId1"/>
  <colBreaks count="1" manualBreakCount="1">
    <brk id="8" max="4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5D670-E417-4E6D-B6A9-55D7547C1DD5}">
  <dimension ref="A1:Q44"/>
  <sheetViews>
    <sheetView view="pageBreakPreview" topLeftCell="A35" zoomScale="85" zoomScaleNormal="90" zoomScaleSheetLayoutView="85" workbookViewId="0">
      <selection activeCell="F48" sqref="F48"/>
    </sheetView>
  </sheetViews>
  <sheetFormatPr baseColWidth="10" defaultColWidth="10.6640625" defaultRowHeight="15" x14ac:dyDescent="0.2"/>
  <cols>
    <col min="1" max="1" width="4.83203125" style="50" customWidth="1"/>
    <col min="2" max="2" width="29.1640625" style="37" customWidth="1"/>
    <col min="3" max="3" width="10.6640625" style="27"/>
    <col min="4" max="4" width="12.6640625" style="27" bestFit="1" customWidth="1"/>
    <col min="5" max="5" width="14.5" style="27" bestFit="1" customWidth="1"/>
    <col min="6" max="6" width="16.83203125" style="27" bestFit="1" customWidth="1"/>
    <col min="7" max="7" width="14.1640625" style="27" bestFit="1" customWidth="1"/>
    <col min="8" max="8" width="16.33203125" style="27" bestFit="1" customWidth="1"/>
    <col min="9" max="9" width="13.83203125" style="27" bestFit="1" customWidth="1"/>
    <col min="10" max="10" width="15.5" style="27" bestFit="1" customWidth="1"/>
    <col min="11" max="14" width="15.5" style="27" customWidth="1"/>
    <col min="15" max="15" width="11.5" style="27" bestFit="1" customWidth="1"/>
    <col min="16" max="16384" width="10.6640625" style="27"/>
  </cols>
  <sheetData>
    <row r="1" spans="1:17" ht="16" thickBot="1" x14ac:dyDescent="0.25">
      <c r="A1" s="62"/>
      <c r="B1" s="51"/>
      <c r="C1" s="52"/>
      <c r="D1" s="52"/>
      <c r="E1" s="52"/>
      <c r="F1" s="52"/>
      <c r="G1" s="52"/>
      <c r="H1" s="52"/>
      <c r="I1" s="52"/>
      <c r="J1" s="52"/>
      <c r="K1" s="52"/>
      <c r="L1" s="53"/>
    </row>
    <row r="2" spans="1:17" ht="35" customHeight="1" thickBot="1" x14ac:dyDescent="0.25">
      <c r="A2" s="353" t="str">
        <f>+'PPTO GENERAL'!B4</f>
        <v>RESTAURACIÓN ECOLÓGICA Y FORTALECIMIENTO DE LA GESTIÓN AMBIENTAL SOSTENIBLE EN EL MUNICIPIO DE LA LLANADA NARIÑO.</v>
      </c>
      <c r="B2" s="354"/>
      <c r="C2" s="354"/>
      <c r="D2" s="354"/>
      <c r="E2" s="354"/>
      <c r="F2" s="354"/>
      <c r="G2" s="354"/>
      <c r="H2" s="354"/>
      <c r="I2" s="354"/>
      <c r="J2" s="354"/>
      <c r="K2" s="354"/>
      <c r="L2" s="355"/>
    </row>
    <row r="3" spans="1:17" ht="16" thickBot="1" x14ac:dyDescent="0.25">
      <c r="A3" s="63"/>
      <c r="L3" s="275" t="e" cm="1">
        <f t="array" ref="L3">+'PPTO GENERAL'!#REF!</f>
        <v>#REF!</v>
      </c>
      <c r="M3" s="24"/>
      <c r="N3" s="24"/>
      <c r="O3" s="25"/>
      <c r="P3" s="25"/>
    </row>
    <row r="4" spans="1:17" s="38" customFormat="1" ht="27" thickBot="1" x14ac:dyDescent="0.25">
      <c r="A4" s="350" t="s">
        <v>67</v>
      </c>
      <c r="B4" s="351"/>
      <c r="C4" s="351"/>
      <c r="D4" s="351"/>
      <c r="E4" s="351"/>
      <c r="F4" s="351"/>
      <c r="G4" s="351"/>
      <c r="H4" s="351"/>
      <c r="I4" s="351"/>
      <c r="J4" s="351"/>
      <c r="K4" s="351"/>
      <c r="L4" s="352"/>
      <c r="M4" s="26"/>
      <c r="N4" s="26" t="s">
        <v>24</v>
      </c>
      <c r="O4" s="25"/>
      <c r="P4" s="25"/>
    </row>
    <row r="5" spans="1:17" s="38" customFormat="1" thickBot="1" x14ac:dyDescent="0.25">
      <c r="A5" s="55"/>
      <c r="B5" s="26"/>
      <c r="C5" s="26"/>
      <c r="D5" s="26"/>
      <c r="E5" s="26"/>
      <c r="F5" s="26"/>
      <c r="G5" s="26"/>
      <c r="H5" s="26"/>
      <c r="I5" s="26"/>
      <c r="J5" s="26"/>
      <c r="K5" s="26"/>
      <c r="L5" s="56"/>
      <c r="M5" s="26"/>
      <c r="N5" s="26"/>
      <c r="O5" s="25"/>
      <c r="P5" s="25"/>
    </row>
    <row r="6" spans="1:17" ht="48.75" customHeight="1" x14ac:dyDescent="0.2">
      <c r="A6" s="342" t="s">
        <v>0</v>
      </c>
      <c r="B6" s="343" t="s">
        <v>1</v>
      </c>
      <c r="C6" s="343" t="s">
        <v>2</v>
      </c>
      <c r="D6" s="344" t="s">
        <v>3</v>
      </c>
      <c r="E6" s="345" t="s">
        <v>211</v>
      </c>
      <c r="F6" s="345"/>
      <c r="G6" s="345" t="s">
        <v>212</v>
      </c>
      <c r="H6" s="345"/>
      <c r="I6" s="345" t="s">
        <v>213</v>
      </c>
      <c r="J6" s="345"/>
      <c r="K6" s="346" t="s">
        <v>24</v>
      </c>
      <c r="L6" s="348" t="s">
        <v>25</v>
      </c>
      <c r="M6" s="26"/>
      <c r="N6" s="26"/>
      <c r="O6" s="25"/>
      <c r="P6" s="25"/>
      <c r="Q6" s="38"/>
    </row>
    <row r="7" spans="1:17" ht="16.5" customHeight="1" x14ac:dyDescent="0.2">
      <c r="A7" s="342"/>
      <c r="B7" s="343"/>
      <c r="C7" s="343"/>
      <c r="D7" s="344"/>
      <c r="E7" s="264" t="s">
        <v>4</v>
      </c>
      <c r="F7" s="264" t="s">
        <v>5</v>
      </c>
      <c r="G7" s="264" t="s">
        <v>4</v>
      </c>
      <c r="H7" s="264" t="s">
        <v>5</v>
      </c>
      <c r="I7" s="264" t="s">
        <v>4</v>
      </c>
      <c r="J7" s="264" t="s">
        <v>5</v>
      </c>
      <c r="K7" s="347"/>
      <c r="L7" s="349"/>
      <c r="M7" s="28"/>
      <c r="N7" s="26"/>
      <c r="O7" s="25"/>
      <c r="P7" s="25"/>
    </row>
    <row r="8" spans="1:17" x14ac:dyDescent="0.2">
      <c r="A8" s="339" t="s">
        <v>10</v>
      </c>
      <c r="B8" s="340"/>
      <c r="C8" s="340"/>
      <c r="D8" s="340"/>
      <c r="E8" s="340"/>
      <c r="F8" s="340"/>
      <c r="G8" s="340"/>
      <c r="H8" s="340"/>
      <c r="I8" s="340"/>
      <c r="J8" s="340"/>
      <c r="K8" s="340"/>
      <c r="L8" s="341"/>
      <c r="M8" s="39"/>
      <c r="N8" s="28"/>
      <c r="O8" s="25"/>
      <c r="P8" s="25"/>
    </row>
    <row r="9" spans="1:17" s="38" customFormat="1" ht="27" customHeight="1" x14ac:dyDescent="0.2">
      <c r="A9" s="57">
        <v>1</v>
      </c>
      <c r="B9" s="35" t="s">
        <v>6</v>
      </c>
      <c r="C9" s="29" t="s">
        <v>7</v>
      </c>
      <c r="D9" s="29">
        <v>1300</v>
      </c>
      <c r="E9" s="40">
        <v>2200</v>
      </c>
      <c r="F9" s="40">
        <f>E9*D9</f>
        <v>2860000</v>
      </c>
      <c r="G9" s="41">
        <v>2180</v>
      </c>
      <c r="H9" s="42">
        <f>G9*D9</f>
        <v>2834000</v>
      </c>
      <c r="I9" s="41">
        <v>2000</v>
      </c>
      <c r="J9" s="42">
        <f>I9*D9</f>
        <v>2600000</v>
      </c>
      <c r="K9" s="42">
        <f>ROUND(AVERAGE(E9,G9,I9),2)</f>
        <v>2126.67</v>
      </c>
      <c r="L9" s="58" t="s">
        <v>188</v>
      </c>
      <c r="M9" s="30"/>
      <c r="N9" s="39">
        <v>900</v>
      </c>
      <c r="O9" s="27"/>
      <c r="P9" s="27"/>
      <c r="Q9" s="27"/>
    </row>
    <row r="10" spans="1:17" ht="26" x14ac:dyDescent="0.2">
      <c r="A10" s="57">
        <f>+A9+1</f>
        <v>2</v>
      </c>
      <c r="B10" s="35" t="s">
        <v>8</v>
      </c>
      <c r="C10" s="29" t="s">
        <v>9</v>
      </c>
      <c r="D10" s="29">
        <f>O10*1300</f>
        <v>104</v>
      </c>
      <c r="E10" s="40">
        <v>6800</v>
      </c>
      <c r="F10" s="42">
        <f>E10*D10</f>
        <v>707200</v>
      </c>
      <c r="G10" s="41">
        <v>6240</v>
      </c>
      <c r="H10" s="43">
        <f>G10*D10</f>
        <v>648960</v>
      </c>
      <c r="I10" s="41">
        <v>6980</v>
      </c>
      <c r="J10" s="42">
        <f t="shared" ref="J10:J11" si="0">I10*D10</f>
        <v>725920</v>
      </c>
      <c r="K10" s="42">
        <f>ROUND(AVERAGE(E10,G10,I10),2)</f>
        <v>6673.33</v>
      </c>
      <c r="L10" s="58" t="s">
        <v>188</v>
      </c>
      <c r="M10" s="39"/>
      <c r="N10" s="39">
        <f>208000/50</f>
        <v>4160</v>
      </c>
      <c r="O10" s="27">
        <v>0.08</v>
      </c>
      <c r="P10" s="27" t="s">
        <v>12</v>
      </c>
      <c r="Q10" s="27" t="s">
        <v>13</v>
      </c>
    </row>
    <row r="11" spans="1:17" x14ac:dyDescent="0.2">
      <c r="A11" s="59">
        <v>3</v>
      </c>
      <c r="B11" s="32" t="s">
        <v>66</v>
      </c>
      <c r="C11" s="44" t="s">
        <v>9</v>
      </c>
      <c r="D11" s="29">
        <f>D9*O11</f>
        <v>130</v>
      </c>
      <c r="E11" s="40">
        <v>1200</v>
      </c>
      <c r="F11" s="42">
        <f>E11*D11</f>
        <v>156000</v>
      </c>
      <c r="G11" s="41">
        <v>1075.5999999999999</v>
      </c>
      <c r="H11" s="40">
        <f>G11*D11</f>
        <v>139828</v>
      </c>
      <c r="I11" s="41">
        <v>1050</v>
      </c>
      <c r="J11" s="42">
        <f t="shared" si="0"/>
        <v>136500</v>
      </c>
      <c r="K11" s="42">
        <f>ROUND(AVERAGE(E11,G11,I11),2)</f>
        <v>1108.53</v>
      </c>
      <c r="L11" s="58" t="s">
        <v>188</v>
      </c>
      <c r="M11" s="28"/>
      <c r="N11" s="39">
        <f>37000/50</f>
        <v>740</v>
      </c>
      <c r="O11" s="27">
        <v>0.1</v>
      </c>
      <c r="P11" s="27" t="s">
        <v>12</v>
      </c>
      <c r="Q11" s="27" t="s">
        <v>14</v>
      </c>
    </row>
    <row r="12" spans="1:17" x14ac:dyDescent="0.2">
      <c r="A12" s="240"/>
      <c r="B12" s="241"/>
      <c r="C12" s="242"/>
      <c r="D12" s="243"/>
      <c r="E12" s="244"/>
      <c r="F12" s="245"/>
      <c r="G12" s="246"/>
      <c r="H12" s="244"/>
      <c r="I12" s="246"/>
      <c r="J12" s="247"/>
      <c r="K12" s="247"/>
      <c r="L12" s="248"/>
      <c r="M12" s="28"/>
      <c r="N12" s="39"/>
    </row>
    <row r="13" spans="1:17" x14ac:dyDescent="0.2">
      <c r="A13" s="339" t="s">
        <v>11</v>
      </c>
      <c r="B13" s="340"/>
      <c r="C13" s="340"/>
      <c r="D13" s="340"/>
      <c r="E13" s="340"/>
      <c r="F13" s="340"/>
      <c r="G13" s="340"/>
      <c r="H13" s="340"/>
      <c r="I13" s="340"/>
      <c r="J13" s="340"/>
      <c r="K13" s="340"/>
      <c r="L13" s="341"/>
      <c r="M13" s="39"/>
      <c r="N13" s="28"/>
      <c r="O13" s="33"/>
      <c r="P13" s="33"/>
    </row>
    <row r="14" spans="1:17" ht="14.25" customHeight="1" x14ac:dyDescent="0.2">
      <c r="A14" s="59">
        <v>4</v>
      </c>
      <c r="B14" s="35" t="s">
        <v>6</v>
      </c>
      <c r="C14" s="29" t="s">
        <v>7</v>
      </c>
      <c r="D14" s="45">
        <v>130</v>
      </c>
      <c r="E14" s="40">
        <f>+E9</f>
        <v>2200</v>
      </c>
      <c r="F14" s="43">
        <f>E14*D14</f>
        <v>286000</v>
      </c>
      <c r="G14" s="40">
        <f>+G9</f>
        <v>2180</v>
      </c>
      <c r="H14" s="42">
        <f>G14*D14</f>
        <v>283400</v>
      </c>
      <c r="I14" s="40">
        <f>+I9</f>
        <v>2000</v>
      </c>
      <c r="J14" s="42">
        <f>I14*D14</f>
        <v>260000</v>
      </c>
      <c r="K14" s="42">
        <f>ROUND(AVERAGE(E14,G14,I14),2)</f>
        <v>2126.67</v>
      </c>
      <c r="L14" s="58" t="s">
        <v>188</v>
      </c>
      <c r="M14" s="39"/>
      <c r="N14" s="39">
        <v>900</v>
      </c>
    </row>
    <row r="15" spans="1:17" ht="26" x14ac:dyDescent="0.2">
      <c r="A15" s="59">
        <v>5</v>
      </c>
      <c r="B15" s="35" t="s">
        <v>8</v>
      </c>
      <c r="C15" s="29" t="s">
        <v>9</v>
      </c>
      <c r="D15" s="29">
        <f>O10*D14</f>
        <v>10.4</v>
      </c>
      <c r="E15" s="40">
        <f>+E10</f>
        <v>6800</v>
      </c>
      <c r="F15" s="43">
        <f>E15*D14</f>
        <v>884000</v>
      </c>
      <c r="G15" s="40">
        <f>+G10</f>
        <v>6240</v>
      </c>
      <c r="H15" s="42">
        <f>G15*D15</f>
        <v>64896</v>
      </c>
      <c r="I15" s="40">
        <f>+I10</f>
        <v>6980</v>
      </c>
      <c r="J15" s="42">
        <f>I15*D15</f>
        <v>72592</v>
      </c>
      <c r="K15" s="42">
        <f>ROUND(AVERAGE(E15,G15,I15),2)</f>
        <v>6673.33</v>
      </c>
      <c r="L15" s="58" t="s">
        <v>188</v>
      </c>
      <c r="N15" s="39">
        <v>4560</v>
      </c>
    </row>
    <row r="16" spans="1:17" x14ac:dyDescent="0.2">
      <c r="A16" s="240"/>
      <c r="B16" s="249"/>
      <c r="C16" s="243"/>
      <c r="D16" s="243"/>
      <c r="E16" s="244"/>
      <c r="F16" s="247"/>
      <c r="G16" s="246"/>
      <c r="H16" s="244"/>
      <c r="I16" s="246"/>
      <c r="K16" s="247"/>
      <c r="L16" s="248"/>
      <c r="N16" s="39"/>
    </row>
    <row r="17" spans="1:16" ht="16" thickBot="1" x14ac:dyDescent="0.25">
      <c r="A17" s="339" t="s">
        <v>23</v>
      </c>
      <c r="B17" s="340"/>
      <c r="C17" s="340"/>
      <c r="D17" s="340"/>
      <c r="E17" s="340"/>
      <c r="F17" s="340"/>
      <c r="G17" s="340"/>
      <c r="H17" s="340"/>
      <c r="I17" s="340"/>
      <c r="J17" s="340"/>
      <c r="K17" s="340"/>
      <c r="L17" s="341"/>
      <c r="M17" s="30"/>
      <c r="N17" s="28"/>
      <c r="O17" s="33"/>
      <c r="P17" s="33"/>
    </row>
    <row r="18" spans="1:16" ht="45.75" customHeight="1" x14ac:dyDescent="0.2">
      <c r="A18" s="342" t="s">
        <v>0</v>
      </c>
      <c r="B18" s="343" t="s">
        <v>1</v>
      </c>
      <c r="C18" s="343" t="s">
        <v>2</v>
      </c>
      <c r="D18" s="344" t="s">
        <v>3</v>
      </c>
      <c r="E18" s="345" t="str">
        <f>+E6</f>
        <v>MULTISERVICIOS Y COMERCIALIZADORA JS 
NIT 901604516-1</v>
      </c>
      <c r="F18" s="345"/>
      <c r="G18" s="345" t="str">
        <f>+G6</f>
        <v>ASOCOLPRO 
NIT 901128386</v>
      </c>
      <c r="H18" s="345"/>
      <c r="I18" s="345" t="str">
        <f>+I6</f>
        <v>MULTISUMINISTROS A y C
NIT 36756429-1</v>
      </c>
      <c r="J18" s="345"/>
      <c r="K18" s="346" t="s">
        <v>24</v>
      </c>
      <c r="L18" s="348" t="s">
        <v>25</v>
      </c>
      <c r="M18" s="31"/>
      <c r="N18" s="30"/>
    </row>
    <row r="19" spans="1:16" x14ac:dyDescent="0.2">
      <c r="A19" s="342"/>
      <c r="B19" s="343"/>
      <c r="C19" s="343"/>
      <c r="D19" s="344"/>
      <c r="E19" s="264" t="s">
        <v>4</v>
      </c>
      <c r="F19" s="264" t="s">
        <v>5</v>
      </c>
      <c r="G19" s="264" t="s">
        <v>4</v>
      </c>
      <c r="H19" s="264" t="s">
        <v>5</v>
      </c>
      <c r="I19" s="264" t="s">
        <v>4</v>
      </c>
      <c r="J19" s="264" t="s">
        <v>5</v>
      </c>
      <c r="K19" s="347"/>
      <c r="L19" s="349"/>
      <c r="M19" s="39"/>
      <c r="N19" s="31"/>
    </row>
    <row r="20" spans="1:16" x14ac:dyDescent="0.2">
      <c r="A20" s="57">
        <v>6</v>
      </c>
      <c r="B20" s="35" t="s">
        <v>15</v>
      </c>
      <c r="C20" s="29" t="s">
        <v>22</v>
      </c>
      <c r="D20" s="34">
        <v>8</v>
      </c>
      <c r="E20" s="40">
        <v>543620</v>
      </c>
      <c r="F20" s="43">
        <f>E20*D20</f>
        <v>4348960</v>
      </c>
      <c r="G20" s="41">
        <v>522344</v>
      </c>
      <c r="H20" s="43">
        <f t="shared" ref="H20:H25" si="1">G20*D20</f>
        <v>4178752</v>
      </c>
      <c r="I20" s="41">
        <v>565163</v>
      </c>
      <c r="J20" s="43">
        <f t="shared" ref="J20:J25" si="2">I20*D20</f>
        <v>4521304</v>
      </c>
      <c r="K20" s="42">
        <f t="shared" ref="K20:K25" si="3">ROUND(AVERAGE(E20,G20,I20),2)</f>
        <v>543709</v>
      </c>
      <c r="L20" s="58" t="s">
        <v>188</v>
      </c>
      <c r="M20" s="39"/>
      <c r="N20" s="39">
        <v>298800</v>
      </c>
    </row>
    <row r="21" spans="1:16" x14ac:dyDescent="0.2">
      <c r="A21" s="57">
        <v>7</v>
      </c>
      <c r="B21" s="35" t="s">
        <v>17</v>
      </c>
      <c r="C21" s="29" t="s">
        <v>18</v>
      </c>
      <c r="D21" s="34">
        <v>12</v>
      </c>
      <c r="E21" s="40">
        <v>12320</v>
      </c>
      <c r="F21" s="43">
        <f t="shared" ref="F21:F25" si="4">E21*D21</f>
        <v>147840</v>
      </c>
      <c r="G21" s="41">
        <v>12384</v>
      </c>
      <c r="H21" s="43">
        <f t="shared" si="1"/>
        <v>148608</v>
      </c>
      <c r="I21" s="41">
        <v>15868</v>
      </c>
      <c r="J21" s="43">
        <f t="shared" si="2"/>
        <v>190416</v>
      </c>
      <c r="K21" s="42">
        <f t="shared" si="3"/>
        <v>13524</v>
      </c>
      <c r="L21" s="58" t="s">
        <v>188</v>
      </c>
      <c r="M21" s="39"/>
      <c r="N21" s="39">
        <v>8600</v>
      </c>
    </row>
    <row r="22" spans="1:16" x14ac:dyDescent="0.2">
      <c r="A22" s="57">
        <v>8</v>
      </c>
      <c r="B22" s="35" t="s">
        <v>19</v>
      </c>
      <c r="C22" s="29" t="s">
        <v>18</v>
      </c>
      <c r="D22" s="34">
        <v>3</v>
      </c>
      <c r="E22" s="40">
        <v>9820</v>
      </c>
      <c r="F22" s="43">
        <f t="shared" si="4"/>
        <v>29460</v>
      </c>
      <c r="G22" s="41">
        <v>9383.9999999999982</v>
      </c>
      <c r="H22" s="43">
        <f t="shared" si="1"/>
        <v>28151.999999999993</v>
      </c>
      <c r="I22" s="41">
        <v>8992.9999999999982</v>
      </c>
      <c r="J22" s="43">
        <f t="shared" si="2"/>
        <v>26978.999999999993</v>
      </c>
      <c r="K22" s="42">
        <f t="shared" si="3"/>
        <v>9399</v>
      </c>
      <c r="L22" s="58" t="s">
        <v>188</v>
      </c>
      <c r="M22" s="30"/>
      <c r="N22" s="39">
        <v>6800</v>
      </c>
    </row>
    <row r="23" spans="1:16" x14ac:dyDescent="0.2">
      <c r="A23" s="57">
        <v>9</v>
      </c>
      <c r="B23" s="35" t="s">
        <v>20</v>
      </c>
      <c r="C23" s="29" t="s">
        <v>16</v>
      </c>
      <c r="D23" s="34">
        <v>2</v>
      </c>
      <c r="E23" s="40">
        <v>99700</v>
      </c>
      <c r="F23" s="43">
        <f t="shared" si="4"/>
        <v>199400</v>
      </c>
      <c r="G23" s="41">
        <v>109640</v>
      </c>
      <c r="H23" s="43">
        <f t="shared" si="1"/>
        <v>219280</v>
      </c>
      <c r="I23" s="41">
        <v>105555</v>
      </c>
      <c r="J23" s="43">
        <f t="shared" si="2"/>
        <v>211110</v>
      </c>
      <c r="K23" s="42">
        <f t="shared" si="3"/>
        <v>104965</v>
      </c>
      <c r="L23" s="58" t="s">
        <v>188</v>
      </c>
      <c r="M23" s="30"/>
      <c r="N23" s="39">
        <v>78000</v>
      </c>
    </row>
    <row r="24" spans="1:16" ht="26" x14ac:dyDescent="0.2">
      <c r="A24" s="57">
        <v>10</v>
      </c>
      <c r="B24" s="35" t="s">
        <v>154</v>
      </c>
      <c r="C24" s="29" t="s">
        <v>16</v>
      </c>
      <c r="D24" s="34">
        <v>34</v>
      </c>
      <c r="E24" s="46">
        <v>35600</v>
      </c>
      <c r="F24" s="43">
        <f t="shared" si="4"/>
        <v>1210400</v>
      </c>
      <c r="G24" s="46">
        <v>39400</v>
      </c>
      <c r="H24" s="46">
        <f t="shared" si="1"/>
        <v>1339600</v>
      </c>
      <c r="I24" s="43">
        <v>32500</v>
      </c>
      <c r="J24" s="43">
        <f t="shared" si="2"/>
        <v>1105000</v>
      </c>
      <c r="K24" s="42">
        <f t="shared" si="3"/>
        <v>35833.33</v>
      </c>
      <c r="L24" s="58" t="s">
        <v>188</v>
      </c>
      <c r="M24" s="39"/>
      <c r="N24" s="39">
        <v>18000</v>
      </c>
      <c r="O24" s="27" t="s">
        <v>21</v>
      </c>
    </row>
    <row r="25" spans="1:16" ht="26" x14ac:dyDescent="0.2">
      <c r="A25" s="57">
        <v>11</v>
      </c>
      <c r="B25" s="35" t="s">
        <v>148</v>
      </c>
      <c r="C25" s="29" t="s">
        <v>16</v>
      </c>
      <c r="D25" s="34">
        <v>333</v>
      </c>
      <c r="E25" s="46">
        <f>+E24</f>
        <v>35600</v>
      </c>
      <c r="F25" s="43">
        <f t="shared" si="4"/>
        <v>11854800</v>
      </c>
      <c r="G25" s="46">
        <f>+G24</f>
        <v>39400</v>
      </c>
      <c r="H25" s="43">
        <f t="shared" si="1"/>
        <v>13120200</v>
      </c>
      <c r="I25" s="43">
        <f>+I24</f>
        <v>32500</v>
      </c>
      <c r="J25" s="43">
        <f t="shared" si="2"/>
        <v>10822500</v>
      </c>
      <c r="K25" s="42">
        <f t="shared" si="3"/>
        <v>35833.33</v>
      </c>
      <c r="L25" s="58" t="s">
        <v>188</v>
      </c>
      <c r="M25" s="47"/>
      <c r="N25" s="39">
        <f>+N24</f>
        <v>18000</v>
      </c>
    </row>
    <row r="26" spans="1:16" x14ac:dyDescent="0.2">
      <c r="A26" s="60"/>
      <c r="B26" s="48"/>
      <c r="C26" s="36"/>
      <c r="D26" s="36"/>
      <c r="E26" s="49"/>
      <c r="F26" s="47"/>
      <c r="G26" s="49"/>
      <c r="H26" s="47"/>
      <c r="I26" s="49"/>
      <c r="J26" s="47"/>
      <c r="K26" s="47"/>
      <c r="L26" s="61"/>
      <c r="M26" s="47"/>
      <c r="N26" s="47"/>
    </row>
    <row r="27" spans="1:16" ht="16" thickBot="1" x14ac:dyDescent="0.25">
      <c r="A27" s="339" t="s">
        <v>189</v>
      </c>
      <c r="B27" s="340"/>
      <c r="C27" s="340"/>
      <c r="D27" s="340"/>
      <c r="E27" s="340"/>
      <c r="F27" s="340"/>
      <c r="G27" s="340"/>
      <c r="H27" s="340"/>
      <c r="I27" s="340"/>
      <c r="J27" s="340"/>
      <c r="K27" s="340"/>
      <c r="L27" s="341"/>
      <c r="M27" s="30"/>
      <c r="N27" s="28"/>
      <c r="O27" s="33"/>
      <c r="P27" s="33"/>
    </row>
    <row r="28" spans="1:16" ht="45.75" customHeight="1" x14ac:dyDescent="0.2">
      <c r="A28" s="342" t="s">
        <v>0</v>
      </c>
      <c r="B28" s="343" t="s">
        <v>1</v>
      </c>
      <c r="C28" s="343" t="s">
        <v>2</v>
      </c>
      <c r="D28" s="344" t="s">
        <v>3</v>
      </c>
      <c r="E28" s="345" t="str">
        <f>+E18</f>
        <v>MULTISERVICIOS Y COMERCIALIZADORA JS 
NIT 901604516-1</v>
      </c>
      <c r="F28" s="345"/>
      <c r="G28" s="345" t="str">
        <f>+G18</f>
        <v>ASOCOLPRO 
NIT 901128386</v>
      </c>
      <c r="H28" s="345"/>
      <c r="I28" s="345" t="str">
        <f>+I18</f>
        <v>MULTISUMINISTROS A y C
NIT 36756429-1</v>
      </c>
      <c r="J28" s="345"/>
      <c r="K28" s="346" t="s">
        <v>24</v>
      </c>
      <c r="L28" s="348" t="s">
        <v>25</v>
      </c>
      <c r="M28" s="31"/>
      <c r="N28" s="30"/>
    </row>
    <row r="29" spans="1:16" x14ac:dyDescent="0.2">
      <c r="A29" s="342"/>
      <c r="B29" s="343"/>
      <c r="C29" s="343"/>
      <c r="D29" s="344"/>
      <c r="E29" s="264" t="s">
        <v>4</v>
      </c>
      <c r="F29" s="264" t="s">
        <v>5</v>
      </c>
      <c r="G29" s="264" t="s">
        <v>4</v>
      </c>
      <c r="H29" s="264" t="s">
        <v>5</v>
      </c>
      <c r="I29" s="264" t="s">
        <v>4</v>
      </c>
      <c r="J29" s="264" t="s">
        <v>5</v>
      </c>
      <c r="K29" s="347"/>
      <c r="L29" s="349"/>
      <c r="M29" s="39"/>
      <c r="N29" s="31"/>
    </row>
    <row r="30" spans="1:16" x14ac:dyDescent="0.2">
      <c r="A30" s="57">
        <v>6</v>
      </c>
      <c r="B30" s="35" t="s">
        <v>186</v>
      </c>
      <c r="C30" s="29" t="s">
        <v>187</v>
      </c>
      <c r="D30" s="34">
        <v>1</v>
      </c>
      <c r="E30" s="40">
        <v>57430</v>
      </c>
      <c r="F30" s="43">
        <f>E30*D30</f>
        <v>57430</v>
      </c>
      <c r="G30" s="41">
        <v>65350</v>
      </c>
      <c r="H30" s="43">
        <f t="shared" ref="H30:H32" si="5">G30*D30</f>
        <v>65350</v>
      </c>
      <c r="I30" s="41">
        <v>52812</v>
      </c>
      <c r="J30" s="43">
        <f t="shared" ref="J30:J32" si="6">I30*D30</f>
        <v>52812</v>
      </c>
      <c r="K30" s="42">
        <f>ROUND(AVERAGE(E30,G30,I30),2)</f>
        <v>58530.67</v>
      </c>
      <c r="L30" s="58" t="s">
        <v>188</v>
      </c>
      <c r="M30" s="39"/>
      <c r="N30" s="39"/>
    </row>
    <row r="31" spans="1:16" x14ac:dyDescent="0.2">
      <c r="A31" s="57">
        <v>7</v>
      </c>
      <c r="B31" s="35" t="s">
        <v>193</v>
      </c>
      <c r="C31" s="29" t="s">
        <v>187</v>
      </c>
      <c r="D31" s="34">
        <v>1</v>
      </c>
      <c r="E31" s="40">
        <v>602500</v>
      </c>
      <c r="F31" s="43">
        <f t="shared" ref="F31:F32" si="7">E31*D31</f>
        <v>602500</v>
      </c>
      <c r="G31" s="41">
        <v>578000</v>
      </c>
      <c r="H31" s="43">
        <f t="shared" si="5"/>
        <v>578000</v>
      </c>
      <c r="I31" s="41">
        <v>638160</v>
      </c>
      <c r="J31" s="43">
        <f t="shared" si="6"/>
        <v>638160</v>
      </c>
      <c r="K31" s="42">
        <f>ROUND(AVERAGE(E31,G31,I31),2)</f>
        <v>606220</v>
      </c>
      <c r="L31" s="58" t="s">
        <v>188</v>
      </c>
      <c r="M31" s="39"/>
      <c r="N31" s="39"/>
    </row>
    <row r="32" spans="1:16" x14ac:dyDescent="0.2">
      <c r="A32" s="57">
        <v>8</v>
      </c>
      <c r="B32" s="35" t="s">
        <v>194</v>
      </c>
      <c r="C32" s="29" t="s">
        <v>187</v>
      </c>
      <c r="D32" s="34">
        <v>1</v>
      </c>
      <c r="E32" s="40">
        <v>2569900</v>
      </c>
      <c r="F32" s="43">
        <f t="shared" si="7"/>
        <v>2569900</v>
      </c>
      <c r="G32" s="41">
        <v>2166500</v>
      </c>
      <c r="H32" s="43">
        <f t="shared" si="5"/>
        <v>2166500</v>
      </c>
      <c r="I32" s="41">
        <v>2170000</v>
      </c>
      <c r="J32" s="43">
        <f t="shared" si="6"/>
        <v>2170000</v>
      </c>
      <c r="K32" s="42">
        <f>ROUND(AVERAGE(E32,G32,I32),2)</f>
        <v>2302133.33</v>
      </c>
      <c r="L32" s="58" t="s">
        <v>188</v>
      </c>
      <c r="M32" s="30"/>
      <c r="N32" s="39"/>
    </row>
    <row r="33" spans="1:16" x14ac:dyDescent="0.2">
      <c r="A33" s="60"/>
      <c r="B33" s="48"/>
      <c r="C33" s="36"/>
      <c r="D33" s="36"/>
      <c r="E33" s="49"/>
      <c r="F33" s="47"/>
      <c r="G33" s="49"/>
      <c r="H33" s="47"/>
      <c r="I33" s="49"/>
      <c r="J33" s="47"/>
      <c r="K33" s="47"/>
      <c r="L33" s="61"/>
      <c r="M33" s="47"/>
      <c r="N33" s="47"/>
    </row>
    <row r="34" spans="1:16" ht="16" thickBot="1" x14ac:dyDescent="0.25">
      <c r="A34" s="339" t="s">
        <v>206</v>
      </c>
      <c r="B34" s="340"/>
      <c r="C34" s="340"/>
      <c r="D34" s="340"/>
      <c r="E34" s="340"/>
      <c r="F34" s="340"/>
      <c r="G34" s="340"/>
      <c r="H34" s="340"/>
      <c r="I34" s="340"/>
      <c r="J34" s="340"/>
      <c r="K34" s="340"/>
      <c r="L34" s="341"/>
      <c r="M34" s="30"/>
      <c r="N34" s="28"/>
      <c r="O34" s="33"/>
      <c r="P34" s="33"/>
    </row>
    <row r="35" spans="1:16" ht="45.75" customHeight="1" x14ac:dyDescent="0.2">
      <c r="A35" s="342" t="s">
        <v>0</v>
      </c>
      <c r="B35" s="343" t="s">
        <v>1</v>
      </c>
      <c r="C35" s="343" t="s">
        <v>2</v>
      </c>
      <c r="D35" s="344" t="s">
        <v>3</v>
      </c>
      <c r="E35" s="345" t="s">
        <v>214</v>
      </c>
      <c r="F35" s="345"/>
      <c r="G35" s="345" t="s">
        <v>217</v>
      </c>
      <c r="H35" s="345"/>
      <c r="I35" s="345"/>
      <c r="J35" s="345"/>
      <c r="K35" s="346" t="s">
        <v>24</v>
      </c>
      <c r="L35" s="348" t="s">
        <v>25</v>
      </c>
      <c r="M35" s="31"/>
      <c r="N35" s="30"/>
    </row>
    <row r="36" spans="1:16" x14ac:dyDescent="0.2">
      <c r="A36" s="342"/>
      <c r="B36" s="343"/>
      <c r="C36" s="343"/>
      <c r="D36" s="344"/>
      <c r="E36" s="264" t="s">
        <v>4</v>
      </c>
      <c r="F36" s="264" t="s">
        <v>5</v>
      </c>
      <c r="G36" s="264" t="s">
        <v>4</v>
      </c>
      <c r="H36" s="264" t="s">
        <v>5</v>
      </c>
      <c r="I36" s="264" t="s">
        <v>4</v>
      </c>
      <c r="J36" s="264" t="s">
        <v>5</v>
      </c>
      <c r="K36" s="347"/>
      <c r="L36" s="349"/>
      <c r="M36" s="39"/>
      <c r="N36" s="31"/>
    </row>
    <row r="37" spans="1:16" ht="26" x14ac:dyDescent="0.2">
      <c r="A37" s="57">
        <v>6</v>
      </c>
      <c r="B37" s="35" t="s">
        <v>216</v>
      </c>
      <c r="C37" s="29" t="s">
        <v>192</v>
      </c>
      <c r="D37" s="34">
        <v>1</v>
      </c>
      <c r="E37" s="40">
        <v>100000</v>
      </c>
      <c r="F37" s="43">
        <f>E37*D37</f>
        <v>100000</v>
      </c>
      <c r="G37" s="40">
        <v>110000</v>
      </c>
      <c r="H37" s="43">
        <f>G37*D37</f>
        <v>110000</v>
      </c>
      <c r="I37" s="40">
        <v>105000</v>
      </c>
      <c r="J37" s="43">
        <f t="shared" ref="J37:J38" si="8">I37*D37</f>
        <v>105000</v>
      </c>
      <c r="K37" s="42">
        <f>ROUND(AVERAGE(E37,G37,I37),2)</f>
        <v>105000</v>
      </c>
      <c r="L37" s="58" t="s">
        <v>188</v>
      </c>
      <c r="M37" s="39"/>
      <c r="N37" s="39"/>
    </row>
    <row r="38" spans="1:16" ht="26" x14ac:dyDescent="0.2">
      <c r="A38" s="57">
        <v>7</v>
      </c>
      <c r="B38" s="35" t="s">
        <v>215</v>
      </c>
      <c r="C38" s="29" t="s">
        <v>192</v>
      </c>
      <c r="D38" s="34">
        <v>1</v>
      </c>
      <c r="E38" s="40">
        <v>100000</v>
      </c>
      <c r="F38" s="43">
        <f t="shared" ref="F38" si="9">E38*D38</f>
        <v>100000</v>
      </c>
      <c r="G38" s="40">
        <v>110000</v>
      </c>
      <c r="H38" s="43">
        <f t="shared" ref="H38" si="10">G38*D38</f>
        <v>110000</v>
      </c>
      <c r="I38" s="40">
        <v>105000</v>
      </c>
      <c r="J38" s="43">
        <f t="shared" si="8"/>
        <v>105000</v>
      </c>
      <c r="K38" s="42">
        <f>ROUND(AVERAGE(E38,G38,I38),2)</f>
        <v>105000</v>
      </c>
      <c r="L38" s="58" t="s">
        <v>188</v>
      </c>
      <c r="M38" s="39"/>
      <c r="N38" s="39"/>
    </row>
    <row r="39" spans="1:16" x14ac:dyDescent="0.2">
      <c r="A39" s="60"/>
      <c r="B39" s="48"/>
      <c r="C39" s="36"/>
      <c r="D39" s="36"/>
      <c r="E39" s="49"/>
      <c r="F39" s="47"/>
      <c r="G39" s="49"/>
      <c r="H39" s="47"/>
      <c r="I39" s="49"/>
      <c r="J39" s="47"/>
      <c r="K39" s="47"/>
      <c r="L39" s="61"/>
      <c r="M39" s="47"/>
      <c r="N39" s="47"/>
    </row>
    <row r="40" spans="1:16" x14ac:dyDescent="0.2">
      <c r="A40" s="60"/>
      <c r="D40" s="36"/>
      <c r="E40" s="49"/>
      <c r="F40" s="47"/>
      <c r="G40" s="49"/>
      <c r="H40" s="47"/>
      <c r="I40" s="49"/>
      <c r="J40" s="47"/>
      <c r="K40" s="47"/>
      <c r="L40" s="61"/>
      <c r="M40" s="47"/>
      <c r="N40" s="47"/>
    </row>
    <row r="41" spans="1:16" x14ac:dyDescent="0.2">
      <c r="A41" s="60"/>
      <c r="D41" s="36"/>
      <c r="E41" s="49"/>
      <c r="F41" s="47"/>
      <c r="G41" s="49"/>
      <c r="H41" s="47"/>
      <c r="I41" s="49"/>
      <c r="J41" s="47"/>
      <c r="K41" s="47"/>
      <c r="L41" s="61"/>
      <c r="N41" s="47"/>
    </row>
    <row r="42" spans="1:16" x14ac:dyDescent="0.2">
      <c r="A42" s="63"/>
      <c r="B42" s="88"/>
      <c r="L42" s="54"/>
    </row>
    <row r="43" spans="1:16" x14ac:dyDescent="0.2">
      <c r="A43" s="63"/>
      <c r="L43" s="54"/>
    </row>
    <row r="44" spans="1:16" x14ac:dyDescent="0.2">
      <c r="A44" s="63"/>
      <c r="L44" s="54"/>
    </row>
  </sheetData>
  <mergeCells count="43">
    <mergeCell ref="K18:K19"/>
    <mergeCell ref="L18:L19"/>
    <mergeCell ref="G18:H18"/>
    <mergeCell ref="I18:J18"/>
    <mergeCell ref="A17:L17"/>
    <mergeCell ref="A18:A19"/>
    <mergeCell ref="B18:B19"/>
    <mergeCell ref="C18:C19"/>
    <mergeCell ref="D18:D19"/>
    <mergeCell ref="E18:F18"/>
    <mergeCell ref="A4:L4"/>
    <mergeCell ref="A2:L2"/>
    <mergeCell ref="A8:L8"/>
    <mergeCell ref="A13:L13"/>
    <mergeCell ref="K6:K7"/>
    <mergeCell ref="L6:L7"/>
    <mergeCell ref="C6:C7"/>
    <mergeCell ref="D6:D7"/>
    <mergeCell ref="E6:F6"/>
    <mergeCell ref="G6:H6"/>
    <mergeCell ref="I6:J6"/>
    <mergeCell ref="A6:A7"/>
    <mergeCell ref="B6:B7"/>
    <mergeCell ref="A27:L27"/>
    <mergeCell ref="A28:A29"/>
    <mergeCell ref="B28:B29"/>
    <mergeCell ref="C28:C29"/>
    <mergeCell ref="D28:D29"/>
    <mergeCell ref="E28:F28"/>
    <mergeCell ref="G28:H28"/>
    <mergeCell ref="I28:J28"/>
    <mergeCell ref="K28:K29"/>
    <mergeCell ref="L28:L29"/>
    <mergeCell ref="A34:L34"/>
    <mergeCell ref="A35:A36"/>
    <mergeCell ref="B35:B36"/>
    <mergeCell ref="C35:C36"/>
    <mergeCell ref="D35:D36"/>
    <mergeCell ref="E35:F35"/>
    <mergeCell ref="G35:H35"/>
    <mergeCell ref="I35:J35"/>
    <mergeCell ref="K35:K36"/>
    <mergeCell ref="L35:L36"/>
  </mergeCells>
  <printOptions horizontalCentered="1"/>
  <pageMargins left="0.70866141732283472" right="0.70866141732283472" top="1.1330314960629921" bottom="0.74803149606299213" header="0.31496062992125984" footer="0.31496062992125984"/>
  <pageSetup scale="4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828E4-AFE1-4CD9-801B-1F994BC145E8}">
  <dimension ref="A1:H305"/>
  <sheetViews>
    <sheetView view="pageBreakPreview" topLeftCell="A294" zoomScale="130" zoomScaleNormal="100" zoomScaleSheetLayoutView="130" workbookViewId="0">
      <selection activeCell="A122" sqref="A122"/>
    </sheetView>
  </sheetViews>
  <sheetFormatPr baseColWidth="10" defaultColWidth="10.6640625" defaultRowHeight="13" x14ac:dyDescent="0.15"/>
  <cols>
    <col min="1" max="1" width="41" style="2" bestFit="1" customWidth="1"/>
    <col min="2" max="3" width="17" style="2" customWidth="1"/>
    <col min="4" max="5" width="17" style="83" customWidth="1"/>
    <col min="6" max="6" width="13.5" style="2" bestFit="1" customWidth="1"/>
    <col min="7" max="16384" width="10.6640625" style="2"/>
  </cols>
  <sheetData>
    <row r="1" spans="1:6" x14ac:dyDescent="0.15">
      <c r="A1" s="367" t="s">
        <v>26</v>
      </c>
      <c r="B1" s="367"/>
      <c r="C1" s="367"/>
      <c r="D1" s="367"/>
      <c r="E1" s="367"/>
    </row>
    <row r="2" spans="1:6" ht="14" thickBot="1" x14ac:dyDescent="0.2">
      <c r="A2" s="368" t="e">
        <f>+'PPTO GENERAL'!#REF!</f>
        <v>#REF!</v>
      </c>
      <c r="B2" s="369"/>
      <c r="C2" s="369"/>
      <c r="D2" s="369"/>
      <c r="E2" s="369"/>
    </row>
    <row r="3" spans="1:6" ht="34.25" customHeight="1" thickBot="1" x14ac:dyDescent="0.2">
      <c r="A3" s="370" t="str">
        <f>+'PPTO GENERAL'!B4</f>
        <v>RESTAURACIÓN ECOLÓGICA Y FORTALECIMIENTO DE LA GESTIÓN AMBIENTAL SOSTENIBLE EN EL MUNICIPIO DE LA LLANADA NARIÑO.</v>
      </c>
      <c r="B3" s="361"/>
      <c r="C3" s="361"/>
      <c r="D3" s="361"/>
      <c r="E3" s="362"/>
    </row>
    <row r="4" spans="1:6" ht="14" thickBot="1" x14ac:dyDescent="0.2">
      <c r="A4" s="371"/>
      <c r="B4" s="371"/>
      <c r="C4" s="371"/>
      <c r="D4" s="371"/>
      <c r="E4" s="371"/>
    </row>
    <row r="5" spans="1:6" ht="14" thickBot="1" x14ac:dyDescent="0.2">
      <c r="A5" s="372" t="s">
        <v>27</v>
      </c>
      <c r="B5" s="373"/>
      <c r="C5" s="373"/>
      <c r="D5" s="373"/>
      <c r="E5" s="374"/>
    </row>
    <row r="6" spans="1:6" ht="14" thickBot="1" x14ac:dyDescent="0.2">
      <c r="A6" s="3"/>
      <c r="B6" s="3"/>
      <c r="C6" s="3"/>
      <c r="D6" s="75"/>
      <c r="E6" s="75"/>
    </row>
    <row r="7" spans="1:6" ht="23" customHeight="1" thickBot="1" x14ac:dyDescent="0.2">
      <c r="A7" s="356" t="str">
        <f>+'PPTO GENERAL'!C8</f>
        <v>Objetivo 1: Implementar acciones de restauración y protección de áreas de recarga hídrica</v>
      </c>
      <c r="B7" s="357"/>
      <c r="C7" s="357"/>
      <c r="D7" s="357"/>
      <c r="E7" s="358"/>
    </row>
    <row r="8" spans="1:6" ht="14" thickBot="1" x14ac:dyDescent="0.2">
      <c r="A8" s="3"/>
      <c r="B8" s="3"/>
      <c r="C8" s="3"/>
      <c r="D8" s="75"/>
      <c r="E8" s="75"/>
    </row>
    <row r="9" spans="1:6" s="21" customFormat="1" ht="14.75" customHeight="1" thickBot="1" x14ac:dyDescent="0.2">
      <c r="A9" s="66" t="s">
        <v>76</v>
      </c>
      <c r="B9" s="65" t="s">
        <v>59</v>
      </c>
      <c r="C9" s="361" t="str">
        <f>+'PPTO GENERAL'!C10</f>
        <v>Incrementar la recuperación de coberturas vegetales</v>
      </c>
      <c r="D9" s="361"/>
      <c r="E9" s="362"/>
    </row>
    <row r="10" spans="1:6" s="21" customFormat="1" ht="14.75" customHeight="1" thickBot="1" x14ac:dyDescent="0.2">
      <c r="A10" s="67" t="s">
        <v>77</v>
      </c>
      <c r="B10" s="68" t="str">
        <f>+'PPTO GENERAL'!B11</f>
        <v>1.1.1</v>
      </c>
      <c r="C10" s="359" t="str">
        <f>+'PPTO GENERAL'!C11</f>
        <v>Realizar Reforestación</v>
      </c>
      <c r="D10" s="359"/>
      <c r="E10" s="360"/>
    </row>
    <row r="12" spans="1:6" x14ac:dyDescent="0.15">
      <c r="A12" s="363" t="s">
        <v>28</v>
      </c>
      <c r="B12" s="363"/>
      <c r="C12" s="363"/>
      <c r="D12" s="363"/>
      <c r="E12" s="363"/>
    </row>
    <row r="13" spans="1:6" x14ac:dyDescent="0.15">
      <c r="A13" s="364" t="s">
        <v>29</v>
      </c>
      <c r="B13" s="365"/>
      <c r="C13" s="365"/>
      <c r="D13" s="365"/>
      <c r="E13" s="366"/>
    </row>
    <row r="14" spans="1:6" ht="14" x14ac:dyDescent="0.15">
      <c r="A14" s="72" t="s">
        <v>1</v>
      </c>
      <c r="B14" s="72" t="s">
        <v>30</v>
      </c>
      <c r="C14" s="72" t="s">
        <v>3</v>
      </c>
      <c r="D14" s="76" t="s">
        <v>31</v>
      </c>
      <c r="E14" s="76" t="s">
        <v>5</v>
      </c>
    </row>
    <row r="15" spans="1:6" x14ac:dyDescent="0.15">
      <c r="A15" s="13" t="str">
        <f>+COTIZACIONES!B9</f>
        <v>plantulas (tres bolillo 1300/ha)</v>
      </c>
      <c r="B15" s="14" t="s">
        <v>7</v>
      </c>
      <c r="C15" s="4">
        <f>+COTIZACIONES!D9</f>
        <v>1300</v>
      </c>
      <c r="D15" s="77">
        <f>+COTIZACIONES!K9</f>
        <v>2126.67</v>
      </c>
      <c r="E15" s="77">
        <f>ROUND(+C15*D15,2)</f>
        <v>2764671</v>
      </c>
      <c r="F15" s="2">
        <f>+C15*250</f>
        <v>325000</v>
      </c>
    </row>
    <row r="16" spans="1:6" x14ac:dyDescent="0.15">
      <c r="A16" s="13" t="str">
        <f>+COTIZACIONES!B10</f>
        <v>fertilizante quimico DAP 18-46-0 (80gr /planta)</v>
      </c>
      <c r="B16" s="14" t="s">
        <v>160</v>
      </c>
      <c r="C16" s="4">
        <f>+COTIZACIONES!D10</f>
        <v>104</v>
      </c>
      <c r="D16" s="77">
        <f>+COTIZACIONES!K10</f>
        <v>6673.33</v>
      </c>
      <c r="E16" s="77">
        <f>ROUND(+C16*D16,2)</f>
        <v>694026.32</v>
      </c>
      <c r="F16" s="2">
        <f>+F15+C16+C17</f>
        <v>325234</v>
      </c>
    </row>
    <row r="17" spans="1:6" x14ac:dyDescent="0.15">
      <c r="A17" s="13" t="str">
        <f>+COTIZACIONES!B11</f>
        <v>cal agricola  (100 gr/planta)</v>
      </c>
      <c r="B17" s="14" t="s">
        <v>160</v>
      </c>
      <c r="C17" s="4">
        <f>+COTIZACIONES!D11</f>
        <v>130</v>
      </c>
      <c r="D17" s="77">
        <f>+COTIZACIONES!K11</f>
        <v>1108.53</v>
      </c>
      <c r="E17" s="77">
        <f>ROUND(+C17*D17,2)</f>
        <v>144108.9</v>
      </c>
      <c r="F17" s="2">
        <f>+F16/1000</f>
        <v>325.23399999999998</v>
      </c>
    </row>
    <row r="18" spans="1:6" ht="14" x14ac:dyDescent="0.15">
      <c r="A18" s="5" t="s">
        <v>32</v>
      </c>
      <c r="B18" s="6"/>
      <c r="C18" s="6"/>
      <c r="D18" s="84"/>
      <c r="E18" s="78">
        <f>ROUND(SUM(E15:E17),2)</f>
        <v>3602806.22</v>
      </c>
      <c r="F18" s="2">
        <f>ROUND(+F17/1000,2)</f>
        <v>0.33</v>
      </c>
    </row>
    <row r="19" spans="1:6" x14ac:dyDescent="0.15">
      <c r="A19" s="7"/>
      <c r="B19" s="3"/>
      <c r="C19" s="3"/>
      <c r="D19" s="79"/>
      <c r="E19" s="79"/>
    </row>
    <row r="20" spans="1:6" x14ac:dyDescent="0.15">
      <c r="A20" s="364" t="s">
        <v>36</v>
      </c>
      <c r="B20" s="365"/>
      <c r="C20" s="365"/>
      <c r="D20" s="365"/>
      <c r="E20" s="366"/>
    </row>
    <row r="21" spans="1:6" ht="14" x14ac:dyDescent="0.15">
      <c r="A21" s="72" t="s">
        <v>1</v>
      </c>
      <c r="B21" s="72" t="s">
        <v>30</v>
      </c>
      <c r="C21" s="72" t="s">
        <v>3</v>
      </c>
      <c r="D21" s="76" t="s">
        <v>31</v>
      </c>
      <c r="E21" s="76" t="s">
        <v>5</v>
      </c>
    </row>
    <row r="22" spans="1:6" ht="14" x14ac:dyDescent="0.15">
      <c r="A22" s="16" t="s">
        <v>37</v>
      </c>
      <c r="B22" s="15" t="s">
        <v>38</v>
      </c>
      <c r="C22" s="15">
        <v>2</v>
      </c>
      <c r="D22" s="80">
        <v>80000</v>
      </c>
      <c r="E22" s="77">
        <f t="shared" ref="E22:E30" si="0">ROUND(+C22*D22,2)</f>
        <v>160000</v>
      </c>
      <c r="F22" s="2">
        <f t="shared" ref="F22:F30" si="1">+C22*7.15</f>
        <v>14.3</v>
      </c>
    </row>
    <row r="23" spans="1:6" ht="14" x14ac:dyDescent="0.15">
      <c r="A23" s="16" t="s">
        <v>39</v>
      </c>
      <c r="B23" s="15" t="s">
        <v>38</v>
      </c>
      <c r="C23" s="15">
        <v>3</v>
      </c>
      <c r="D23" s="80">
        <f>+D22</f>
        <v>80000</v>
      </c>
      <c r="E23" s="77">
        <f t="shared" si="0"/>
        <v>240000</v>
      </c>
      <c r="F23" s="2">
        <f t="shared" si="1"/>
        <v>21.450000000000003</v>
      </c>
    </row>
    <row r="24" spans="1:6" ht="14" x14ac:dyDescent="0.15">
      <c r="A24" s="16" t="s">
        <v>40</v>
      </c>
      <c r="B24" s="15" t="s">
        <v>38</v>
      </c>
      <c r="C24" s="15">
        <v>8</v>
      </c>
      <c r="D24" s="80">
        <f t="shared" ref="D24:D30" si="2">+D23</f>
        <v>80000</v>
      </c>
      <c r="E24" s="77">
        <f t="shared" si="0"/>
        <v>640000</v>
      </c>
      <c r="F24" s="2">
        <f t="shared" si="1"/>
        <v>57.2</v>
      </c>
    </row>
    <row r="25" spans="1:6" ht="14" x14ac:dyDescent="0.15">
      <c r="A25" s="16" t="s">
        <v>41</v>
      </c>
      <c r="B25" s="15" t="s">
        <v>38</v>
      </c>
      <c r="C25" s="15">
        <v>8</v>
      </c>
      <c r="D25" s="80">
        <f t="shared" si="2"/>
        <v>80000</v>
      </c>
      <c r="E25" s="77">
        <f t="shared" si="0"/>
        <v>640000</v>
      </c>
      <c r="F25" s="2">
        <f t="shared" si="1"/>
        <v>57.2</v>
      </c>
    </row>
    <row r="26" spans="1:6" ht="14" x14ac:dyDescent="0.15">
      <c r="A26" s="16" t="s">
        <v>42</v>
      </c>
      <c r="B26" s="15" t="s">
        <v>38</v>
      </c>
      <c r="C26" s="15">
        <v>5</v>
      </c>
      <c r="D26" s="80">
        <f t="shared" si="2"/>
        <v>80000</v>
      </c>
      <c r="E26" s="77">
        <f t="shared" si="0"/>
        <v>400000</v>
      </c>
      <c r="F26" s="2">
        <f t="shared" si="1"/>
        <v>35.75</v>
      </c>
    </row>
    <row r="27" spans="1:6" ht="14" x14ac:dyDescent="0.15">
      <c r="A27" s="16" t="s">
        <v>43</v>
      </c>
      <c r="B27" s="15" t="s">
        <v>38</v>
      </c>
      <c r="C27" s="15">
        <v>8</v>
      </c>
      <c r="D27" s="80">
        <f t="shared" si="2"/>
        <v>80000</v>
      </c>
      <c r="E27" s="77">
        <f t="shared" si="0"/>
        <v>640000</v>
      </c>
      <c r="F27" s="2">
        <f t="shared" si="1"/>
        <v>57.2</v>
      </c>
    </row>
    <row r="28" spans="1:6" ht="14" x14ac:dyDescent="0.15">
      <c r="A28" s="16" t="s">
        <v>44</v>
      </c>
      <c r="B28" s="15" t="s">
        <v>38</v>
      </c>
      <c r="C28" s="15">
        <v>5</v>
      </c>
      <c r="D28" s="80">
        <f t="shared" si="2"/>
        <v>80000</v>
      </c>
      <c r="E28" s="77">
        <f t="shared" si="0"/>
        <v>400000</v>
      </c>
      <c r="F28" s="2">
        <f t="shared" si="1"/>
        <v>35.75</v>
      </c>
    </row>
    <row r="29" spans="1:6" ht="14" x14ac:dyDescent="0.15">
      <c r="A29" s="16" t="s">
        <v>45</v>
      </c>
      <c r="B29" s="15" t="s">
        <v>38</v>
      </c>
      <c r="C29" s="15">
        <v>5</v>
      </c>
      <c r="D29" s="80">
        <f t="shared" si="2"/>
        <v>80000</v>
      </c>
      <c r="E29" s="77">
        <f t="shared" si="0"/>
        <v>400000</v>
      </c>
      <c r="F29" s="2">
        <f t="shared" si="1"/>
        <v>35.75</v>
      </c>
    </row>
    <row r="30" spans="1:6" ht="14" x14ac:dyDescent="0.15">
      <c r="A30" s="16" t="s">
        <v>46</v>
      </c>
      <c r="B30" s="15" t="s">
        <v>38</v>
      </c>
      <c r="C30" s="15">
        <v>8</v>
      </c>
      <c r="D30" s="80">
        <f t="shared" si="2"/>
        <v>80000</v>
      </c>
      <c r="E30" s="77">
        <f t="shared" si="0"/>
        <v>640000</v>
      </c>
      <c r="F30" s="2">
        <f t="shared" si="1"/>
        <v>57.2</v>
      </c>
    </row>
    <row r="31" spans="1:6" ht="14" x14ac:dyDescent="0.15">
      <c r="A31" s="10" t="s">
        <v>32</v>
      </c>
      <c r="B31" s="1"/>
      <c r="C31" s="1"/>
      <c r="D31" s="86"/>
      <c r="E31" s="78">
        <f>ROUND(SUM(E22:E30),2)</f>
        <v>4160000</v>
      </c>
    </row>
    <row r="32" spans="1:6" x14ac:dyDescent="0.15">
      <c r="A32" s="11"/>
      <c r="B32" s="12"/>
      <c r="C32" s="12"/>
      <c r="D32" s="81"/>
      <c r="E32" s="81"/>
    </row>
    <row r="33" spans="1:5" x14ac:dyDescent="0.15">
      <c r="A33" s="364" t="s">
        <v>50</v>
      </c>
      <c r="B33" s="365"/>
      <c r="C33" s="365"/>
      <c r="D33" s="365"/>
      <c r="E33" s="366"/>
    </row>
    <row r="34" spans="1:5" ht="14" x14ac:dyDescent="0.15">
      <c r="A34" s="72" t="s">
        <v>1</v>
      </c>
      <c r="B34" s="72" t="s">
        <v>30</v>
      </c>
      <c r="C34" s="72" t="s">
        <v>3</v>
      </c>
      <c r="D34" s="76" t="s">
        <v>31</v>
      </c>
      <c r="E34" s="76" t="s">
        <v>5</v>
      </c>
    </row>
    <row r="35" spans="1:5" s="19" customFormat="1" ht="46.5" customHeight="1" x14ac:dyDescent="0.2">
      <c r="A35" s="18" t="s">
        <v>176</v>
      </c>
      <c r="B35" s="9" t="s">
        <v>51</v>
      </c>
      <c r="C35" s="4">
        <f>+F18</f>
        <v>0.33</v>
      </c>
      <c r="D35" s="77">
        <v>600000</v>
      </c>
      <c r="E35" s="77">
        <f>ROUND(+C35*D35,2)</f>
        <v>198000</v>
      </c>
    </row>
    <row r="36" spans="1:5" s="19" customFormat="1" ht="42" x14ac:dyDescent="0.2">
      <c r="A36" s="18" t="s">
        <v>177</v>
      </c>
      <c r="B36" s="9" t="s">
        <v>51</v>
      </c>
      <c r="C36" s="4">
        <f>+C35</f>
        <v>0.33</v>
      </c>
      <c r="D36" s="77">
        <v>800000</v>
      </c>
      <c r="E36" s="77">
        <f>ROUND(+C36*D36,2)</f>
        <v>264000</v>
      </c>
    </row>
    <row r="37" spans="1:5" x14ac:dyDescent="0.15">
      <c r="A37" s="8"/>
      <c r="B37" s="14"/>
      <c r="C37" s="4"/>
      <c r="D37" s="77"/>
      <c r="E37" s="77"/>
    </row>
    <row r="38" spans="1:5" ht="14" x14ac:dyDescent="0.15">
      <c r="A38" s="5" t="s">
        <v>32</v>
      </c>
      <c r="B38" s="6"/>
      <c r="C38" s="6"/>
      <c r="D38" s="84"/>
      <c r="E38" s="78">
        <f>ROUND(SUM(E35:E37),2)</f>
        <v>462000</v>
      </c>
    </row>
    <row r="39" spans="1:5" x14ac:dyDescent="0.15">
      <c r="A39" s="7"/>
      <c r="B39" s="3"/>
      <c r="C39" s="3"/>
      <c r="D39" s="79"/>
      <c r="E39" s="79"/>
    </row>
    <row r="40" spans="1:5" ht="14" x14ac:dyDescent="0.15">
      <c r="A40" s="70" t="s">
        <v>34</v>
      </c>
      <c r="B40" s="71" t="str">
        <f>+B10</f>
        <v>1.1.1</v>
      </c>
      <c r="C40" s="71"/>
      <c r="D40" s="87"/>
      <c r="E40" s="82">
        <f>ROUND(E18+E31+E38,2)</f>
        <v>8224806.2199999997</v>
      </c>
    </row>
    <row r="41" spans="1:5" x14ac:dyDescent="0.15">
      <c r="A41" s="11"/>
      <c r="B41" s="12"/>
      <c r="C41" s="12"/>
      <c r="D41" s="81"/>
      <c r="E41" s="81"/>
    </row>
    <row r="45" spans="1:5" x14ac:dyDescent="0.15">
      <c r="A45" s="64">
        <f>+COTIZACIONES!B42</f>
        <v>0</v>
      </c>
    </row>
    <row r="46" spans="1:5" x14ac:dyDescent="0.15">
      <c r="A46" s="2">
        <f>+COTIZACIONES!B43</f>
        <v>0</v>
      </c>
    </row>
    <row r="47" spans="1:5" x14ac:dyDescent="0.15">
      <c r="A47" s="2">
        <f>+COTIZACIONES!B44</f>
        <v>0</v>
      </c>
    </row>
    <row r="49" spans="1:6" ht="14" thickBot="1" x14ac:dyDescent="0.2">
      <c r="A49" s="3"/>
      <c r="B49" s="3"/>
      <c r="C49" s="3"/>
      <c r="D49" s="75"/>
      <c r="E49" s="75"/>
    </row>
    <row r="50" spans="1:6" ht="27.75" customHeight="1" thickBot="1" x14ac:dyDescent="0.2">
      <c r="A50" s="356" t="str">
        <f>+A7</f>
        <v>Objetivo 1: Implementar acciones de restauración y protección de áreas de recarga hídrica</v>
      </c>
      <c r="B50" s="357"/>
      <c r="C50" s="357"/>
      <c r="D50" s="357"/>
      <c r="E50" s="358"/>
    </row>
    <row r="51" spans="1:6" ht="14" thickBot="1" x14ac:dyDescent="0.2">
      <c r="A51" s="3"/>
      <c r="B51" s="3"/>
      <c r="C51" s="3"/>
      <c r="D51" s="75"/>
      <c r="E51" s="75"/>
    </row>
    <row r="52" spans="1:6" s="21" customFormat="1" ht="14.75" customHeight="1" thickBot="1" x14ac:dyDescent="0.2">
      <c r="A52" s="66" t="s">
        <v>76</v>
      </c>
      <c r="B52" s="65" t="str">
        <f>+'PPTO GENERAL'!B10</f>
        <v>1.1</v>
      </c>
      <c r="C52" s="361" t="str">
        <f>+'PPTO GENERAL'!C10</f>
        <v>Incrementar la recuperación de coberturas vegetales</v>
      </c>
      <c r="D52" s="361"/>
      <c r="E52" s="362"/>
    </row>
    <row r="53" spans="1:6" s="21" customFormat="1" ht="14.75" customHeight="1" thickBot="1" x14ac:dyDescent="0.2">
      <c r="A53" s="67" t="s">
        <v>77</v>
      </c>
      <c r="B53" s="68" t="str">
        <f>+'PPTO GENERAL'!B12</f>
        <v>1.1.2</v>
      </c>
      <c r="C53" s="359" t="str">
        <f>+'PPTO GENERAL'!C12</f>
        <v>Aplicar proceso de mantenimiento a Reforestación</v>
      </c>
      <c r="D53" s="359"/>
      <c r="E53" s="360"/>
    </row>
    <row r="55" spans="1:6" x14ac:dyDescent="0.15">
      <c r="A55" s="363" t="s">
        <v>28</v>
      </c>
      <c r="B55" s="363"/>
      <c r="C55" s="363"/>
      <c r="D55" s="363"/>
      <c r="E55" s="363"/>
    </row>
    <row r="56" spans="1:6" x14ac:dyDescent="0.15">
      <c r="A56" s="364" t="s">
        <v>29</v>
      </c>
      <c r="B56" s="365"/>
      <c r="C56" s="365"/>
      <c r="D56" s="365"/>
      <c r="E56" s="366"/>
    </row>
    <row r="57" spans="1:6" ht="14" x14ac:dyDescent="0.15">
      <c r="A57" s="72" t="s">
        <v>1</v>
      </c>
      <c r="B57" s="72" t="s">
        <v>30</v>
      </c>
      <c r="C57" s="72" t="s">
        <v>3</v>
      </c>
      <c r="D57" s="76" t="s">
        <v>31</v>
      </c>
      <c r="E57" s="76" t="s">
        <v>5</v>
      </c>
    </row>
    <row r="58" spans="1:6" x14ac:dyDescent="0.15">
      <c r="A58" s="13" t="str">
        <f>+COTIZACIONES!B14</f>
        <v>plantulas (tres bolillo 1300/ha)</v>
      </c>
      <c r="B58" s="14" t="s">
        <v>7</v>
      </c>
      <c r="C58" s="17">
        <f>+COTIZACIONES!D14</f>
        <v>130</v>
      </c>
      <c r="D58" s="77">
        <f>+D15</f>
        <v>2126.67</v>
      </c>
      <c r="E58" s="77">
        <f>ROUND(+C58*D58,2)</f>
        <v>276467.09999999998</v>
      </c>
      <c r="F58" s="2">
        <f>+C58*250</f>
        <v>32500</v>
      </c>
    </row>
    <row r="59" spans="1:6" x14ac:dyDescent="0.15">
      <c r="A59" s="13" t="str">
        <f>+COTIZACIONES!B15</f>
        <v>fertilizante quimico DAP 18-46-0 (80gr /planta)</v>
      </c>
      <c r="B59" s="14" t="s">
        <v>35</v>
      </c>
      <c r="C59" s="17">
        <f>+COTIZACIONES!D15</f>
        <v>10.4</v>
      </c>
      <c r="D59" s="77">
        <f>+D16</f>
        <v>6673.33</v>
      </c>
      <c r="E59" s="77">
        <f>ROUND(+C59*D59,2)</f>
        <v>69402.63</v>
      </c>
      <c r="F59" s="20">
        <f>+C59</f>
        <v>10.4</v>
      </c>
    </row>
    <row r="60" spans="1:6" ht="14" x14ac:dyDescent="0.15">
      <c r="A60" s="5" t="s">
        <v>32</v>
      </c>
      <c r="B60" s="6"/>
      <c r="C60" s="6"/>
      <c r="D60" s="84"/>
      <c r="E60" s="78">
        <f>ROUND(SUM(E58:E59),2)</f>
        <v>345869.73</v>
      </c>
      <c r="F60" s="20">
        <f>+F58+F59</f>
        <v>32510.400000000001</v>
      </c>
    </row>
    <row r="61" spans="1:6" x14ac:dyDescent="0.15">
      <c r="A61" s="7"/>
      <c r="B61" s="3"/>
      <c r="C61" s="3"/>
      <c r="D61" s="79"/>
      <c r="E61" s="79"/>
      <c r="F61" s="2">
        <f>+F60/1000</f>
        <v>32.510400000000004</v>
      </c>
    </row>
    <row r="62" spans="1:6" x14ac:dyDescent="0.15">
      <c r="A62" s="364" t="s">
        <v>36</v>
      </c>
      <c r="B62" s="365"/>
      <c r="C62" s="365"/>
      <c r="D62" s="365"/>
      <c r="E62" s="366"/>
      <c r="F62" s="2">
        <f>ROUND(+F61/1000,2)</f>
        <v>0.03</v>
      </c>
    </row>
    <row r="63" spans="1:6" ht="14" x14ac:dyDescent="0.15">
      <c r="A63" s="72" t="s">
        <v>1</v>
      </c>
      <c r="B63" s="72" t="s">
        <v>30</v>
      </c>
      <c r="C63" s="72" t="s">
        <v>3</v>
      </c>
      <c r="D63" s="76" t="s">
        <v>31</v>
      </c>
      <c r="E63" s="76" t="s">
        <v>5</v>
      </c>
    </row>
    <row r="64" spans="1:6" ht="14" x14ac:dyDescent="0.15">
      <c r="A64" s="16" t="s">
        <v>48</v>
      </c>
      <c r="B64" s="15" t="s">
        <v>38</v>
      </c>
      <c r="C64" s="15">
        <v>14</v>
      </c>
      <c r="D64" s="80">
        <f>+D22</f>
        <v>80000</v>
      </c>
      <c r="E64" s="77">
        <f>ROUND(+C64*D64,2)</f>
        <v>1120000</v>
      </c>
    </row>
    <row r="65" spans="1:5" ht="14" x14ac:dyDescent="0.15">
      <c r="A65" s="16" t="s">
        <v>49</v>
      </c>
      <c r="B65" s="15" t="s">
        <v>38</v>
      </c>
      <c r="C65" s="15">
        <v>5</v>
      </c>
      <c r="D65" s="80">
        <f t="shared" ref="D65:D67" si="3">+D23</f>
        <v>80000</v>
      </c>
      <c r="E65" s="77">
        <f>ROUND(+C65*D65,2)</f>
        <v>400000</v>
      </c>
    </row>
    <row r="66" spans="1:5" ht="14" x14ac:dyDescent="0.15">
      <c r="A66" s="16" t="s">
        <v>47</v>
      </c>
      <c r="B66" s="15" t="s">
        <v>38</v>
      </c>
      <c r="C66" s="15">
        <v>5</v>
      </c>
      <c r="D66" s="80">
        <f t="shared" si="3"/>
        <v>80000</v>
      </c>
      <c r="E66" s="77">
        <f>ROUND(+C66*D66,2)</f>
        <v>400000</v>
      </c>
    </row>
    <row r="67" spans="1:5" ht="14" x14ac:dyDescent="0.15">
      <c r="A67" s="16" t="s">
        <v>46</v>
      </c>
      <c r="B67" s="15" t="s">
        <v>38</v>
      </c>
      <c r="C67" s="15">
        <v>10</v>
      </c>
      <c r="D67" s="80">
        <f t="shared" si="3"/>
        <v>80000</v>
      </c>
      <c r="E67" s="77">
        <f>ROUND(+C67*D67,2)</f>
        <v>800000</v>
      </c>
    </row>
    <row r="68" spans="1:5" ht="14" x14ac:dyDescent="0.15">
      <c r="A68" s="10" t="s">
        <v>32</v>
      </c>
      <c r="B68" s="1"/>
      <c r="C68" s="1"/>
      <c r="D68" s="86"/>
      <c r="E68" s="78">
        <f>ROUND(SUM(E64:E67),2)</f>
        <v>2720000</v>
      </c>
    </row>
    <row r="69" spans="1:5" x14ac:dyDescent="0.15">
      <c r="A69" s="11"/>
      <c r="B69" s="12"/>
      <c r="C69" s="12"/>
      <c r="D69" s="81"/>
      <c r="E69" s="81"/>
    </row>
    <row r="70" spans="1:5" x14ac:dyDescent="0.15">
      <c r="A70" s="364" t="s">
        <v>50</v>
      </c>
      <c r="B70" s="365"/>
      <c r="C70" s="365"/>
      <c r="D70" s="365"/>
      <c r="E70" s="366"/>
    </row>
    <row r="71" spans="1:5" ht="14" x14ac:dyDescent="0.15">
      <c r="A71" s="72" t="s">
        <v>1</v>
      </c>
      <c r="B71" s="72" t="s">
        <v>30</v>
      </c>
      <c r="C71" s="72" t="s">
        <v>3</v>
      </c>
      <c r="D71" s="76" t="s">
        <v>31</v>
      </c>
      <c r="E71" s="76" t="s">
        <v>5</v>
      </c>
    </row>
    <row r="72" spans="1:5" s="19" customFormat="1" ht="46.5" customHeight="1" x14ac:dyDescent="0.2">
      <c r="A72" s="18" t="s">
        <v>178</v>
      </c>
      <c r="B72" s="9" t="s">
        <v>51</v>
      </c>
      <c r="C72" s="4">
        <f>+F62</f>
        <v>0.03</v>
      </c>
      <c r="D72" s="77">
        <f>+D35</f>
        <v>600000</v>
      </c>
      <c r="E72" s="77">
        <f>ROUND(+C72*D72,2)</f>
        <v>18000</v>
      </c>
    </row>
    <row r="73" spans="1:5" s="19" customFormat="1" ht="42" x14ac:dyDescent="0.2">
      <c r="A73" s="18" t="s">
        <v>179</v>
      </c>
      <c r="B73" s="9" t="s">
        <v>51</v>
      </c>
      <c r="C73" s="4">
        <f>+C72</f>
        <v>0.03</v>
      </c>
      <c r="D73" s="77">
        <f>+D36</f>
        <v>800000</v>
      </c>
      <c r="E73" s="77">
        <f>ROUND(+C73*D73,2)</f>
        <v>24000</v>
      </c>
    </row>
    <row r="74" spans="1:5" x14ac:dyDescent="0.15">
      <c r="A74" s="8"/>
      <c r="B74" s="14"/>
      <c r="C74" s="4"/>
      <c r="D74" s="77"/>
      <c r="E74" s="77"/>
    </row>
    <row r="75" spans="1:5" ht="14" x14ac:dyDescent="0.15">
      <c r="A75" s="5" t="s">
        <v>32</v>
      </c>
      <c r="B75" s="6"/>
      <c r="C75" s="6"/>
      <c r="D75" s="84"/>
      <c r="E75" s="78">
        <f>ROUND(SUM(E72:E74),2)</f>
        <v>42000</v>
      </c>
    </row>
    <row r="76" spans="1:5" x14ac:dyDescent="0.15">
      <c r="A76" s="11"/>
      <c r="B76" s="12"/>
      <c r="C76" s="12"/>
      <c r="D76" s="81"/>
      <c r="E76" s="81"/>
    </row>
    <row r="77" spans="1:5" ht="14" x14ac:dyDescent="0.15">
      <c r="A77" s="70" t="s">
        <v>34</v>
      </c>
      <c r="B77" s="71" t="str">
        <f>+B53</f>
        <v>1.1.2</v>
      </c>
      <c r="C77" s="71"/>
      <c r="D77" s="87"/>
      <c r="E77" s="82">
        <f>ROUND(E60+E68+E75,2)</f>
        <v>3107869.73</v>
      </c>
    </row>
    <row r="78" spans="1:5" x14ac:dyDescent="0.15">
      <c r="A78" s="11"/>
      <c r="B78" s="12"/>
      <c r="C78" s="12"/>
      <c r="D78" s="81"/>
      <c r="E78" s="81"/>
    </row>
    <row r="82" spans="1:8" x14ac:dyDescent="0.15">
      <c r="A82" s="64">
        <f>+A45</f>
        <v>0</v>
      </c>
    </row>
    <row r="83" spans="1:8" x14ac:dyDescent="0.15">
      <c r="A83" s="64">
        <f t="shared" ref="A83:A84" si="4">+A46</f>
        <v>0</v>
      </c>
    </row>
    <row r="84" spans="1:8" x14ac:dyDescent="0.15">
      <c r="A84" s="64">
        <f t="shared" si="4"/>
        <v>0</v>
      </c>
    </row>
    <row r="85" spans="1:8" x14ac:dyDescent="0.15">
      <c r="A85" s="64"/>
    </row>
    <row r="86" spans="1:8" ht="14" thickBot="1" x14ac:dyDescent="0.2"/>
    <row r="87" spans="1:8" ht="21.75" customHeight="1" thickBot="1" x14ac:dyDescent="0.2">
      <c r="A87" s="356" t="str">
        <f>+'PPTO GENERAL'!C8</f>
        <v>Objetivo 1: Implementar acciones de restauración y protección de áreas de recarga hídrica</v>
      </c>
      <c r="B87" s="357"/>
      <c r="C87" s="357"/>
      <c r="D87" s="357"/>
      <c r="E87" s="358"/>
    </row>
    <row r="88" spans="1:8" ht="14" thickBot="1" x14ac:dyDescent="0.2">
      <c r="A88" s="3"/>
      <c r="B88" s="3"/>
      <c r="C88" s="3"/>
      <c r="D88" s="75"/>
      <c r="E88" s="75"/>
    </row>
    <row r="89" spans="1:8" s="21" customFormat="1" ht="14.75" customHeight="1" thickBot="1" x14ac:dyDescent="0.2">
      <c r="A89" s="66" t="s">
        <v>76</v>
      </c>
      <c r="B89" s="65" t="str">
        <f>+'PPTO GENERAL'!B15</f>
        <v>1.2</v>
      </c>
      <c r="C89" s="361" t="str">
        <f>+'PPTO GENERAL'!C15</f>
        <v>Fortalecer acciones de protección de cobertura vegetal</v>
      </c>
      <c r="D89" s="361"/>
      <c r="E89" s="362"/>
    </row>
    <row r="90" spans="1:8" s="21" customFormat="1" ht="14.75" customHeight="1" thickBot="1" x14ac:dyDescent="0.2">
      <c r="A90" s="67" t="s">
        <v>77</v>
      </c>
      <c r="B90" s="68" t="str">
        <f>+'PPTO GENERAL'!B16</f>
        <v>1.2.1</v>
      </c>
      <c r="C90" s="359" t="str">
        <f>+'PPTO GENERAL'!C16</f>
        <v>Aislar y proteger área reforestada</v>
      </c>
      <c r="D90" s="359"/>
      <c r="E90" s="360"/>
    </row>
    <row r="92" spans="1:8" x14ac:dyDescent="0.15">
      <c r="A92" s="363" t="s">
        <v>28</v>
      </c>
      <c r="B92" s="363"/>
      <c r="C92" s="363"/>
      <c r="D92" s="363"/>
      <c r="E92" s="363"/>
    </row>
    <row r="93" spans="1:8" x14ac:dyDescent="0.15">
      <c r="A93" s="364" t="s">
        <v>29</v>
      </c>
      <c r="B93" s="365"/>
      <c r="C93" s="365"/>
      <c r="D93" s="365"/>
      <c r="E93" s="366"/>
    </row>
    <row r="94" spans="1:8" ht="14" x14ac:dyDescent="0.15">
      <c r="A94" s="72" t="s">
        <v>1</v>
      </c>
      <c r="B94" s="72" t="s">
        <v>30</v>
      </c>
      <c r="C94" s="72" t="s">
        <v>3</v>
      </c>
      <c r="D94" s="76" t="s">
        <v>31</v>
      </c>
      <c r="E94" s="76" t="s">
        <v>5</v>
      </c>
      <c r="F94" s="2" t="s">
        <v>55</v>
      </c>
      <c r="G94" s="2" t="s">
        <v>9</v>
      </c>
      <c r="H94" s="2" t="s">
        <v>56</v>
      </c>
    </row>
    <row r="95" spans="1:8" x14ac:dyDescent="0.15">
      <c r="A95" s="13" t="str">
        <f>+COTIZACIONES!B20</f>
        <v>Alambre de pua calibre 14 (rollo 500 mt)</v>
      </c>
      <c r="B95" s="14" t="str">
        <f>+COTIZACIONES!C20</f>
        <v>Rollo</v>
      </c>
      <c r="C95" s="14">
        <f>+COTIZACIONES!D20</f>
        <v>8</v>
      </c>
      <c r="D95" s="77">
        <f>+COTIZACIONES!K20</f>
        <v>543709</v>
      </c>
      <c r="E95" s="77">
        <f t="shared" ref="E95:E100" si="5">ROUND(+C95*D95,2)</f>
        <v>4349672</v>
      </c>
      <c r="G95" s="2">
        <f>+C95*38</f>
        <v>304</v>
      </c>
      <c r="H95" s="2">
        <f t="shared" ref="H95:H100" si="6">+G95/1000</f>
        <v>0.30399999999999999</v>
      </c>
    </row>
    <row r="96" spans="1:8" x14ac:dyDescent="0.15">
      <c r="A96" s="13" t="str">
        <f>+COTIZACIONES!B21</f>
        <v>grapas (Paquete 800 gr)</v>
      </c>
      <c r="B96" s="14" t="str">
        <f>+COTIZACIONES!C21</f>
        <v>Caja</v>
      </c>
      <c r="C96" s="14">
        <v>10</v>
      </c>
      <c r="D96" s="77">
        <f>+COTIZACIONES!K21</f>
        <v>13524</v>
      </c>
      <c r="E96" s="77">
        <f t="shared" si="5"/>
        <v>135240</v>
      </c>
      <c r="F96" s="2">
        <f>+C96*800</f>
        <v>8000</v>
      </c>
      <c r="G96" s="2">
        <f>+F96/1000</f>
        <v>8</v>
      </c>
      <c r="H96" s="2">
        <f t="shared" si="6"/>
        <v>8.0000000000000002E-3</v>
      </c>
    </row>
    <row r="97" spans="1:8" x14ac:dyDescent="0.15">
      <c r="A97" s="13" t="str">
        <f>+COTIZACIONES!B22</f>
        <v>clavos (caja 800 gr)</v>
      </c>
      <c r="B97" s="14" t="str">
        <f>+COTIZACIONES!C22</f>
        <v>Caja</v>
      </c>
      <c r="C97" s="14">
        <f>+COTIZACIONES!D22</f>
        <v>3</v>
      </c>
      <c r="D97" s="77">
        <f>+COTIZACIONES!K22</f>
        <v>9399</v>
      </c>
      <c r="E97" s="77">
        <f t="shared" si="5"/>
        <v>28197</v>
      </c>
      <c r="F97" s="2">
        <f>+C97*800</f>
        <v>2400</v>
      </c>
      <c r="G97" s="2">
        <f>+F97/1000</f>
        <v>2.4</v>
      </c>
      <c r="H97" s="2">
        <f t="shared" si="6"/>
        <v>2.3999999999999998E-3</v>
      </c>
    </row>
    <row r="98" spans="1:8" x14ac:dyDescent="0.15">
      <c r="A98" s="13" t="str">
        <f>+COTIZACIONES!B23</f>
        <v>Pintura de Aceite para alambre</v>
      </c>
      <c r="B98" s="9" t="str">
        <f>+COTIZACIONES!C23</f>
        <v>Numero</v>
      </c>
      <c r="C98" s="9">
        <f>+COTIZACIONES!D23</f>
        <v>2</v>
      </c>
      <c r="D98" s="77">
        <f>+COTIZACIONES!K23</f>
        <v>104965</v>
      </c>
      <c r="E98" s="77">
        <f t="shared" si="5"/>
        <v>209930</v>
      </c>
      <c r="G98" s="2">
        <f>+C98*3.5</f>
        <v>7</v>
      </c>
      <c r="H98" s="2">
        <f t="shared" si="6"/>
        <v>7.0000000000000001E-3</v>
      </c>
    </row>
    <row r="99" spans="1:8" ht="28" x14ac:dyDescent="0.15">
      <c r="A99" s="8" t="str">
        <f>+COTIZACIONES!B24</f>
        <v>Pie de amigo: postes en madera 2 m alto, cuadrado o triangular 11 x 11 cm de lado</v>
      </c>
      <c r="B99" s="4" t="str">
        <f>+COTIZACIONES!C24</f>
        <v>Numero</v>
      </c>
      <c r="C99" s="4">
        <f>+COTIZACIONES!D24</f>
        <v>34</v>
      </c>
      <c r="D99" s="77">
        <f>+COTIZACIONES!K24</f>
        <v>35833.33</v>
      </c>
      <c r="E99" s="77">
        <f t="shared" si="5"/>
        <v>1218333.22</v>
      </c>
      <c r="G99" s="2">
        <f>+C99*10</f>
        <v>340</v>
      </c>
      <c r="H99" s="2">
        <f t="shared" si="6"/>
        <v>0.34</v>
      </c>
    </row>
    <row r="100" spans="1:8" ht="28" x14ac:dyDescent="0.15">
      <c r="A100" s="8" t="str">
        <f>+COTIZACIONES!B25</f>
        <v>postes en madera 2 m alto, cuadrado o triangular 11 x 11 cm de lado</v>
      </c>
      <c r="B100" s="4" t="str">
        <f>+COTIZACIONES!C25</f>
        <v>Numero</v>
      </c>
      <c r="C100" s="4">
        <f>+COTIZACIONES!D25</f>
        <v>333</v>
      </c>
      <c r="D100" s="77">
        <f>+COTIZACIONES!K25</f>
        <v>35833.33</v>
      </c>
      <c r="E100" s="77">
        <f t="shared" si="5"/>
        <v>11932498.890000001</v>
      </c>
      <c r="G100" s="2">
        <f>+C100*1</f>
        <v>333</v>
      </c>
      <c r="H100" s="2">
        <f t="shared" si="6"/>
        <v>0.33300000000000002</v>
      </c>
    </row>
    <row r="101" spans="1:8" ht="14" x14ac:dyDescent="0.15">
      <c r="A101" s="5" t="s">
        <v>32</v>
      </c>
      <c r="B101" s="6"/>
      <c r="C101" s="6"/>
      <c r="D101" s="84"/>
      <c r="E101" s="78">
        <f>ROUND(SUM(E95:E100),2)</f>
        <v>17873871.109999999</v>
      </c>
      <c r="F101" s="239"/>
      <c r="H101" s="2">
        <f>ROUND(SUM(H95:H100),2)</f>
        <v>0.99</v>
      </c>
    </row>
    <row r="102" spans="1:8" x14ac:dyDescent="0.15">
      <c r="A102" s="7"/>
      <c r="B102" s="3"/>
      <c r="C102" s="3"/>
      <c r="D102" s="79"/>
      <c r="E102" s="79"/>
    </row>
    <row r="103" spans="1:8" x14ac:dyDescent="0.15">
      <c r="A103" s="364" t="s">
        <v>36</v>
      </c>
      <c r="B103" s="365"/>
      <c r="C103" s="365"/>
      <c r="D103" s="365"/>
      <c r="E103" s="366"/>
    </row>
    <row r="104" spans="1:8" ht="14" x14ac:dyDescent="0.15">
      <c r="A104" s="72" t="s">
        <v>1</v>
      </c>
      <c r="B104" s="72" t="s">
        <v>30</v>
      </c>
      <c r="C104" s="72" t="s">
        <v>3</v>
      </c>
      <c r="D104" s="76" t="s">
        <v>31</v>
      </c>
      <c r="E104" s="76" t="s">
        <v>5</v>
      </c>
    </row>
    <row r="105" spans="1:8" ht="14" x14ac:dyDescent="0.15">
      <c r="A105" s="16" t="s">
        <v>39</v>
      </c>
      <c r="B105" s="15" t="s">
        <v>38</v>
      </c>
      <c r="C105" s="15">
        <v>5</v>
      </c>
      <c r="D105" s="80">
        <f>+D64</f>
        <v>80000</v>
      </c>
      <c r="E105" s="77">
        <f>ROUND(+C105*D105,2)</f>
        <v>400000</v>
      </c>
      <c r="F105" s="2">
        <f>+C105*2.5</f>
        <v>12.5</v>
      </c>
    </row>
    <row r="106" spans="1:8" ht="14" x14ac:dyDescent="0.15">
      <c r="A106" s="16" t="s">
        <v>41</v>
      </c>
      <c r="B106" s="15" t="s">
        <v>38</v>
      </c>
      <c r="C106" s="15">
        <v>12</v>
      </c>
      <c r="D106" s="80">
        <f t="shared" ref="D106:D108" si="7">+D65</f>
        <v>80000</v>
      </c>
      <c r="E106" s="77">
        <f>ROUND(+C106*D106,2)</f>
        <v>960000</v>
      </c>
      <c r="F106" s="2">
        <f>+C106*2.5</f>
        <v>30</v>
      </c>
    </row>
    <row r="107" spans="1:8" ht="14" x14ac:dyDescent="0.15">
      <c r="A107" s="16" t="s">
        <v>52</v>
      </c>
      <c r="B107" s="15" t="s">
        <v>38</v>
      </c>
      <c r="C107" s="15">
        <v>12</v>
      </c>
      <c r="D107" s="80">
        <f t="shared" si="7"/>
        <v>80000</v>
      </c>
      <c r="E107" s="77">
        <f>ROUND(+C107*D107,2)</f>
        <v>960000</v>
      </c>
      <c r="F107" s="2">
        <f>+C107*2.5</f>
        <v>30</v>
      </c>
    </row>
    <row r="108" spans="1:8" ht="14" x14ac:dyDescent="0.15">
      <c r="A108" s="16" t="s">
        <v>53</v>
      </c>
      <c r="B108" s="15" t="s">
        <v>38</v>
      </c>
      <c r="C108" s="15">
        <v>10</v>
      </c>
      <c r="D108" s="80">
        <f t="shared" si="7"/>
        <v>80000</v>
      </c>
      <c r="E108" s="77">
        <f>ROUND(+C108*D108,2)</f>
        <v>800000</v>
      </c>
      <c r="F108" s="2">
        <f>+C108*2.5</f>
        <v>25</v>
      </c>
    </row>
    <row r="109" spans="1:8" ht="14" x14ac:dyDescent="0.15">
      <c r="A109" s="16" t="s">
        <v>54</v>
      </c>
      <c r="B109" s="15" t="s">
        <v>38</v>
      </c>
      <c r="C109" s="15">
        <v>25</v>
      </c>
      <c r="D109" s="80">
        <f>+D105</f>
        <v>80000</v>
      </c>
      <c r="E109" s="77">
        <f>ROUND(+C109*D109,2)</f>
        <v>2000000</v>
      </c>
      <c r="F109" s="2">
        <f>+C109*2.5</f>
        <v>62.5</v>
      </c>
    </row>
    <row r="110" spans="1:8" ht="14" x14ac:dyDescent="0.15">
      <c r="A110" s="10" t="s">
        <v>32</v>
      </c>
      <c r="B110" s="1"/>
      <c r="C110" s="1"/>
      <c r="D110" s="86"/>
      <c r="E110" s="78">
        <f>ROUND(SUM(E105:E109),2)</f>
        <v>5120000</v>
      </c>
    </row>
    <row r="111" spans="1:8" x14ac:dyDescent="0.15">
      <c r="A111" s="11"/>
      <c r="B111" s="12"/>
      <c r="C111" s="12"/>
      <c r="D111" s="81"/>
      <c r="E111" s="81"/>
    </row>
    <row r="112" spans="1:8" x14ac:dyDescent="0.15">
      <c r="A112" s="364" t="s">
        <v>50</v>
      </c>
      <c r="B112" s="365"/>
      <c r="C112" s="365"/>
      <c r="D112" s="365"/>
      <c r="E112" s="366"/>
    </row>
    <row r="113" spans="1:5" ht="14" x14ac:dyDescent="0.15">
      <c r="A113" s="72" t="s">
        <v>1</v>
      </c>
      <c r="B113" s="72" t="s">
        <v>30</v>
      </c>
      <c r="C113" s="72" t="s">
        <v>3</v>
      </c>
      <c r="D113" s="76" t="s">
        <v>31</v>
      </c>
      <c r="E113" s="76" t="s">
        <v>5</v>
      </c>
    </row>
    <row r="114" spans="1:5" s="19" customFormat="1" ht="46.5" customHeight="1" x14ac:dyDescent="0.2">
      <c r="A114" s="18" t="s">
        <v>178</v>
      </c>
      <c r="B114" s="9" t="s">
        <v>51</v>
      </c>
      <c r="C114" s="4">
        <f>+H101</f>
        <v>0.99</v>
      </c>
      <c r="D114" s="77">
        <f>+D72</f>
        <v>600000</v>
      </c>
      <c r="E114" s="77">
        <f>ROUND(+C114*D114,2)</f>
        <v>594000</v>
      </c>
    </row>
    <row r="115" spans="1:5" s="19" customFormat="1" ht="42" x14ac:dyDescent="0.2">
      <c r="A115" s="18" t="s">
        <v>177</v>
      </c>
      <c r="B115" s="9" t="s">
        <v>51</v>
      </c>
      <c r="C115" s="4">
        <f>+C114</f>
        <v>0.99</v>
      </c>
      <c r="D115" s="77">
        <f>+D73</f>
        <v>800000</v>
      </c>
      <c r="E115" s="77">
        <f>ROUND(+C115*D115,2)</f>
        <v>792000</v>
      </c>
    </row>
    <row r="116" spans="1:5" x14ac:dyDescent="0.15">
      <c r="A116" s="8"/>
      <c r="B116" s="14"/>
      <c r="C116" s="4"/>
      <c r="D116" s="77"/>
      <c r="E116" s="77"/>
    </row>
    <row r="117" spans="1:5" ht="14" x14ac:dyDescent="0.15">
      <c r="A117" s="5" t="s">
        <v>32</v>
      </c>
      <c r="B117" s="6"/>
      <c r="C117" s="6"/>
      <c r="D117" s="84"/>
      <c r="E117" s="78">
        <f>ROUND(SUM(E114:E116),2)</f>
        <v>1386000</v>
      </c>
    </row>
    <row r="118" spans="1:5" x14ac:dyDescent="0.15">
      <c r="A118" s="7"/>
      <c r="B118" s="3"/>
      <c r="C118" s="3"/>
      <c r="D118" s="79"/>
      <c r="E118" s="79"/>
    </row>
    <row r="119" spans="1:5" ht="14" x14ac:dyDescent="0.15">
      <c r="A119" s="70" t="s">
        <v>34</v>
      </c>
      <c r="B119" s="71" t="str">
        <f>+B90</f>
        <v>1.2.1</v>
      </c>
      <c r="C119" s="71"/>
      <c r="D119" s="87"/>
      <c r="E119" s="82">
        <f>ROUND(E101+E110+E117,2)</f>
        <v>24379871.109999999</v>
      </c>
    </row>
    <row r="120" spans="1:5" x14ac:dyDescent="0.15">
      <c r="A120" s="11"/>
      <c r="B120" s="12"/>
      <c r="C120" s="12"/>
      <c r="D120" s="81"/>
      <c r="E120" s="81"/>
    </row>
    <row r="124" spans="1:5" x14ac:dyDescent="0.15">
      <c r="A124" s="64">
        <f>+A82</f>
        <v>0</v>
      </c>
    </row>
    <row r="125" spans="1:5" x14ac:dyDescent="0.15">
      <c r="A125" s="64">
        <f t="shared" ref="A125:A126" si="8">+A83</f>
        <v>0</v>
      </c>
    </row>
    <row r="126" spans="1:5" x14ac:dyDescent="0.15">
      <c r="A126" s="64">
        <f t="shared" si="8"/>
        <v>0</v>
      </c>
    </row>
    <row r="128" spans="1:5" ht="14" thickBot="1" x14ac:dyDescent="0.2"/>
    <row r="129" spans="1:5" ht="25.25" customHeight="1" thickBot="1" x14ac:dyDescent="0.2">
      <c r="A129" s="356" t="str">
        <f>+'PPTO GENERAL'!C19</f>
        <v>Objetivo 2: Fortalecer la gestión integral de residuos sólidos en hogares, espacios públicos y áreas mineras</v>
      </c>
      <c r="B129" s="357"/>
      <c r="C129" s="357"/>
      <c r="D129" s="357"/>
      <c r="E129" s="358"/>
    </row>
    <row r="130" spans="1:5" ht="14" thickBot="1" x14ac:dyDescent="0.2">
      <c r="A130" s="3"/>
      <c r="B130" s="3"/>
      <c r="C130" s="3"/>
      <c r="D130" s="75"/>
      <c r="E130" s="75"/>
    </row>
    <row r="131" spans="1:5" s="21" customFormat="1" ht="27.75" customHeight="1" thickBot="1" x14ac:dyDescent="0.2">
      <c r="A131" s="66" t="s">
        <v>76</v>
      </c>
      <c r="B131" s="65" t="str">
        <f>+'PPTO GENERAL'!B21</f>
        <v>2.1</v>
      </c>
      <c r="C131" s="361" t="str">
        <f>+'PPTO GENERAL'!C21</f>
        <v>Mejorar la dotación y el acceso a infraestructura ambiental básica en la comunidad.</v>
      </c>
      <c r="D131" s="361"/>
      <c r="E131" s="362"/>
    </row>
    <row r="132" spans="1:5" s="21" customFormat="1" ht="24" customHeight="1" thickBot="1" x14ac:dyDescent="0.2">
      <c r="A132" s="67" t="s">
        <v>77</v>
      </c>
      <c r="B132" s="68" t="str">
        <f>+'PPTO GENERAL'!B22</f>
        <v>2.1.1</v>
      </c>
      <c r="C132" s="359" t="str">
        <f>+'PPTO GENERAL'!C22</f>
        <v>Entrega de canecas para manejo de residuos sólidos</v>
      </c>
      <c r="D132" s="359"/>
      <c r="E132" s="360"/>
    </row>
    <row r="134" spans="1:5" x14ac:dyDescent="0.15">
      <c r="A134" s="363" t="s">
        <v>28</v>
      </c>
      <c r="B134" s="363"/>
      <c r="C134" s="363"/>
      <c r="D134" s="363"/>
      <c r="E134" s="363"/>
    </row>
    <row r="135" spans="1:5" x14ac:dyDescent="0.15">
      <c r="A135" s="364" t="s">
        <v>29</v>
      </c>
      <c r="B135" s="365"/>
      <c r="C135" s="365"/>
      <c r="D135" s="365"/>
      <c r="E135" s="366"/>
    </row>
    <row r="136" spans="1:5" ht="14" x14ac:dyDescent="0.15">
      <c r="A136" s="72" t="s">
        <v>1</v>
      </c>
      <c r="B136" s="72" t="s">
        <v>30</v>
      </c>
      <c r="C136" s="72" t="s">
        <v>3</v>
      </c>
      <c r="D136" s="76" t="s">
        <v>31</v>
      </c>
      <c r="E136" s="76" t="s">
        <v>5</v>
      </c>
    </row>
    <row r="137" spans="1:5" x14ac:dyDescent="0.15">
      <c r="A137" s="13" t="str">
        <f>+COTIZACIONES!B30</f>
        <v xml:space="preserve">Canecas con tapa vaivén </v>
      </c>
      <c r="B137" s="14" t="s">
        <v>33</v>
      </c>
      <c r="C137" s="14">
        <v>1</v>
      </c>
      <c r="D137" s="77">
        <f>+COTIZACIONES!K30</f>
        <v>58530.67</v>
      </c>
      <c r="E137" s="77">
        <f>ROUND(+C137*D137,2)</f>
        <v>58530.67</v>
      </c>
    </row>
    <row r="138" spans="1:5" x14ac:dyDescent="0.15">
      <c r="A138" s="13"/>
      <c r="B138" s="14"/>
      <c r="C138" s="14"/>
      <c r="D138" s="77"/>
      <c r="E138" s="77"/>
    </row>
    <row r="139" spans="1:5" ht="14" x14ac:dyDescent="0.15">
      <c r="A139" s="5" t="s">
        <v>32</v>
      </c>
      <c r="B139" s="6"/>
      <c r="C139" s="6"/>
      <c r="D139" s="84"/>
      <c r="E139" s="78">
        <f>ROUND(SUM(E137:E138),2)</f>
        <v>58530.67</v>
      </c>
    </row>
    <row r="140" spans="1:5" x14ac:dyDescent="0.15">
      <c r="A140" s="7"/>
      <c r="B140" s="3"/>
      <c r="C140" s="3"/>
      <c r="D140" s="79"/>
      <c r="E140" s="79"/>
    </row>
    <row r="141" spans="1:5" x14ac:dyDescent="0.15">
      <c r="A141" s="364" t="s">
        <v>36</v>
      </c>
      <c r="B141" s="365"/>
      <c r="C141" s="365"/>
      <c r="D141" s="365"/>
      <c r="E141" s="366"/>
    </row>
    <row r="142" spans="1:5" ht="14" x14ac:dyDescent="0.15">
      <c r="A142" s="72" t="s">
        <v>1</v>
      </c>
      <c r="B142" s="72" t="s">
        <v>30</v>
      </c>
      <c r="C142" s="72" t="s">
        <v>3</v>
      </c>
      <c r="D142" s="76" t="s">
        <v>31</v>
      </c>
      <c r="E142" s="76" t="s">
        <v>5</v>
      </c>
    </row>
    <row r="143" spans="1:5" ht="14" x14ac:dyDescent="0.15">
      <c r="A143" s="16" t="s">
        <v>158</v>
      </c>
      <c r="B143" s="15" t="s">
        <v>38</v>
      </c>
      <c r="C143" s="15">
        <v>0.2</v>
      </c>
      <c r="D143" s="80">
        <f>+D105</f>
        <v>80000</v>
      </c>
      <c r="E143" s="77">
        <f>ROUND(+C143*D143,2)</f>
        <v>16000</v>
      </c>
    </row>
    <row r="144" spans="1:5" x14ac:dyDescent="0.15">
      <c r="A144" s="16"/>
      <c r="B144" s="15"/>
      <c r="C144" s="15"/>
      <c r="D144" s="85"/>
      <c r="E144" s="80"/>
    </row>
    <row r="145" spans="1:5" ht="14" x14ac:dyDescent="0.15">
      <c r="A145" s="10" t="s">
        <v>32</v>
      </c>
      <c r="B145" s="1"/>
      <c r="C145" s="1"/>
      <c r="D145" s="86"/>
      <c r="E145" s="78">
        <f>ROUND(SUM(E143:E144),2)</f>
        <v>16000</v>
      </c>
    </row>
    <row r="146" spans="1:5" x14ac:dyDescent="0.15">
      <c r="A146" s="11"/>
      <c r="B146" s="12"/>
      <c r="C146" s="12"/>
      <c r="D146" s="81"/>
      <c r="E146" s="81"/>
    </row>
    <row r="147" spans="1:5" x14ac:dyDescent="0.15">
      <c r="A147" s="364" t="s">
        <v>50</v>
      </c>
      <c r="B147" s="365"/>
      <c r="C147" s="365"/>
      <c r="D147" s="365"/>
      <c r="E147" s="366"/>
    </row>
    <row r="148" spans="1:5" ht="14" x14ac:dyDescent="0.15">
      <c r="A148" s="72" t="s">
        <v>1</v>
      </c>
      <c r="B148" s="72" t="s">
        <v>30</v>
      </c>
      <c r="C148" s="72" t="s">
        <v>3</v>
      </c>
      <c r="D148" s="76" t="s">
        <v>31</v>
      </c>
      <c r="E148" s="76" t="s">
        <v>5</v>
      </c>
    </row>
    <row r="149" spans="1:5" ht="36.75" customHeight="1" x14ac:dyDescent="0.15">
      <c r="A149" s="18" t="str">
        <f>+A114</f>
        <v>Transporte Material e Insumos Pasto - municipio La Llanada - vereda El vergel. Vehiculo tipo camión. Distancia 28 Km</v>
      </c>
      <c r="B149" s="9" t="s">
        <v>159</v>
      </c>
      <c r="C149" s="4">
        <v>0.03</v>
      </c>
      <c r="D149" s="77">
        <f>+D114</f>
        <v>600000</v>
      </c>
      <c r="E149" s="77">
        <f>ROUND(+C149*D149,2)</f>
        <v>18000</v>
      </c>
    </row>
    <row r="150" spans="1:5" x14ac:dyDescent="0.15">
      <c r="A150" s="18"/>
      <c r="B150" s="14"/>
      <c r="C150" s="4"/>
      <c r="D150" s="77"/>
      <c r="E150" s="77"/>
    </row>
    <row r="151" spans="1:5" x14ac:dyDescent="0.15">
      <c r="A151" s="8"/>
      <c r="B151" s="14"/>
      <c r="C151" s="4"/>
      <c r="D151" s="77"/>
      <c r="E151" s="77"/>
    </row>
    <row r="152" spans="1:5" ht="14" x14ac:dyDescent="0.15">
      <c r="A152" s="5" t="s">
        <v>32</v>
      </c>
      <c r="B152" s="6"/>
      <c r="C152" s="6"/>
      <c r="D152" s="84"/>
      <c r="E152" s="78">
        <f>ROUND(SUM(E149:E151),2)</f>
        <v>18000</v>
      </c>
    </row>
    <row r="153" spans="1:5" x14ac:dyDescent="0.15">
      <c r="A153" s="7"/>
      <c r="B153" s="3"/>
      <c r="C153" s="3"/>
      <c r="D153" s="79"/>
      <c r="E153" s="79"/>
    </row>
    <row r="154" spans="1:5" ht="14" x14ac:dyDescent="0.15">
      <c r="A154" s="70" t="s">
        <v>34</v>
      </c>
      <c r="B154" s="71" t="str">
        <f>+B132</f>
        <v>2.1.1</v>
      </c>
      <c r="C154" s="71"/>
      <c r="D154" s="87"/>
      <c r="E154" s="82">
        <f>ROUND(E139+E145+E152,2)</f>
        <v>92530.67</v>
      </c>
    </row>
    <row r="155" spans="1:5" x14ac:dyDescent="0.15">
      <c r="A155" s="11"/>
      <c r="B155" s="12"/>
      <c r="C155" s="12"/>
      <c r="D155" s="81"/>
      <c r="E155" s="81"/>
    </row>
    <row r="156" spans="1:5" x14ac:dyDescent="0.15">
      <c r="A156" s="11"/>
      <c r="B156" s="12"/>
      <c r="C156" s="12"/>
      <c r="D156" s="81"/>
      <c r="E156" s="81"/>
    </row>
    <row r="157" spans="1:5" x14ac:dyDescent="0.15">
      <c r="A157" s="11"/>
      <c r="B157" s="12"/>
      <c r="C157" s="12"/>
      <c r="D157" s="81"/>
      <c r="E157" s="81"/>
    </row>
    <row r="158" spans="1:5" x14ac:dyDescent="0.15">
      <c r="A158" s="64">
        <f>+A124</f>
        <v>0</v>
      </c>
      <c r="B158" s="12"/>
      <c r="C158" s="12"/>
      <c r="D158" s="81"/>
      <c r="E158" s="81"/>
    </row>
    <row r="159" spans="1:5" x14ac:dyDescent="0.15">
      <c r="A159" s="64">
        <f t="shared" ref="A159:A160" si="9">+A125</f>
        <v>0</v>
      </c>
      <c r="B159" s="12"/>
      <c r="C159" s="12"/>
      <c r="D159" s="81"/>
      <c r="E159" s="81"/>
    </row>
    <row r="160" spans="1:5" x14ac:dyDescent="0.15">
      <c r="A160" s="64">
        <f t="shared" si="9"/>
        <v>0</v>
      </c>
      <c r="B160" s="12"/>
      <c r="C160" s="12"/>
      <c r="D160" s="81"/>
      <c r="E160" s="81"/>
    </row>
    <row r="161" spans="1:5" ht="14" thickBot="1" x14ac:dyDescent="0.2">
      <c r="B161" s="12"/>
      <c r="C161" s="12"/>
      <c r="D161" s="81"/>
      <c r="E161" s="81"/>
    </row>
    <row r="162" spans="1:5" ht="25.25" customHeight="1" thickBot="1" x14ac:dyDescent="0.2">
      <c r="A162" s="356" t="str">
        <f>+A197</f>
        <v>Objetivo 2: Fortalecer la gestión integral de residuos sólidos en hogares, espacios públicos y áreas mineras</v>
      </c>
      <c r="B162" s="357"/>
      <c r="C162" s="357"/>
      <c r="D162" s="357"/>
      <c r="E162" s="358"/>
    </row>
    <row r="163" spans="1:5" ht="14" thickBot="1" x14ac:dyDescent="0.2">
      <c r="A163" s="69"/>
      <c r="B163" s="12"/>
      <c r="C163" s="12"/>
      <c r="D163" s="81"/>
      <c r="E163" s="81"/>
    </row>
    <row r="164" spans="1:5" s="265" customFormat="1" ht="27.75" customHeight="1" thickBot="1" x14ac:dyDescent="0.2">
      <c r="A164" s="266" t="s">
        <v>76</v>
      </c>
      <c r="B164" s="267" t="str">
        <f>+'PPTO GENERAL'!B21</f>
        <v>2.1</v>
      </c>
      <c r="C164" s="375" t="str">
        <f>+'PPTO GENERAL'!C21</f>
        <v>Mejorar la dotación y el acceso a infraestructura ambiental básica en la comunidad.</v>
      </c>
      <c r="D164" s="375"/>
      <c r="E164" s="375"/>
    </row>
    <row r="165" spans="1:5" s="265" customFormat="1" ht="23.25" customHeight="1" thickBot="1" x14ac:dyDescent="0.2">
      <c r="A165" s="268" t="s">
        <v>77</v>
      </c>
      <c r="B165" s="269" t="str">
        <f>+'PPTO GENERAL'!B23</f>
        <v>2.1.2</v>
      </c>
      <c r="C165" s="359" t="str">
        <f>+'PPTO GENERAL'!C23</f>
        <v>Instalación de puntos ecológicos en espacios públicos</v>
      </c>
      <c r="D165" s="359"/>
      <c r="E165" s="359"/>
    </row>
    <row r="167" spans="1:5" x14ac:dyDescent="0.15">
      <c r="A167" s="363" t="s">
        <v>28</v>
      </c>
      <c r="B167" s="363"/>
      <c r="C167" s="363"/>
      <c r="D167" s="363"/>
      <c r="E167" s="363"/>
    </row>
    <row r="168" spans="1:5" x14ac:dyDescent="0.15">
      <c r="A168" s="364" t="s">
        <v>29</v>
      </c>
      <c r="B168" s="365"/>
      <c r="C168" s="365"/>
      <c r="D168" s="365"/>
      <c r="E168" s="366"/>
    </row>
    <row r="169" spans="1:5" ht="14" x14ac:dyDescent="0.15">
      <c r="A169" s="72" t="s">
        <v>1</v>
      </c>
      <c r="B169" s="72" t="s">
        <v>30</v>
      </c>
      <c r="C169" s="72" t="s">
        <v>3</v>
      </c>
      <c r="D169" s="76" t="s">
        <v>31</v>
      </c>
      <c r="E169" s="76" t="s">
        <v>5</v>
      </c>
    </row>
    <row r="170" spans="1:5" x14ac:dyDescent="0.15">
      <c r="A170" s="13" t="str">
        <f>+COTIZACIONES!B32</f>
        <v>puntos de recoleccion de acero inoxidable</v>
      </c>
      <c r="B170" s="14" t="s">
        <v>33</v>
      </c>
      <c r="C170" s="14">
        <v>1</v>
      </c>
      <c r="D170" s="77">
        <f>+COTIZACIONES!K32</f>
        <v>2302133.33</v>
      </c>
      <c r="E170" s="77">
        <f>ROUND(+C170*D170,2)</f>
        <v>2302133.33</v>
      </c>
    </row>
    <row r="171" spans="1:5" x14ac:dyDescent="0.15">
      <c r="A171" s="13"/>
      <c r="B171" s="14"/>
      <c r="C171" s="14"/>
      <c r="D171" s="77"/>
      <c r="E171" s="77"/>
    </row>
    <row r="172" spans="1:5" ht="14" x14ac:dyDescent="0.15">
      <c r="A172" s="5" t="s">
        <v>32</v>
      </c>
      <c r="B172" s="6"/>
      <c r="C172" s="6"/>
      <c r="D172" s="84"/>
      <c r="E172" s="78">
        <f>ROUND(SUM(E170:E171),2)</f>
        <v>2302133.33</v>
      </c>
    </row>
    <row r="173" spans="1:5" x14ac:dyDescent="0.15">
      <c r="A173" s="7"/>
      <c r="B173" s="3"/>
      <c r="C173" s="3"/>
      <c r="D173" s="79"/>
      <c r="E173" s="79"/>
    </row>
    <row r="174" spans="1:5" x14ac:dyDescent="0.15">
      <c r="A174" s="364" t="s">
        <v>36</v>
      </c>
      <c r="B174" s="365"/>
      <c r="C174" s="365"/>
      <c r="D174" s="365"/>
      <c r="E174" s="366"/>
    </row>
    <row r="175" spans="1:5" ht="14" x14ac:dyDescent="0.15">
      <c r="A175" s="72" t="s">
        <v>1</v>
      </c>
      <c r="B175" s="72" t="s">
        <v>30</v>
      </c>
      <c r="C175" s="72" t="s">
        <v>3</v>
      </c>
      <c r="D175" s="76" t="s">
        <v>31</v>
      </c>
      <c r="E175" s="76" t="s">
        <v>5</v>
      </c>
    </row>
    <row r="176" spans="1:5" ht="14" x14ac:dyDescent="0.15">
      <c r="A176" s="16" t="s">
        <v>180</v>
      </c>
      <c r="B176" s="15" t="s">
        <v>38</v>
      </c>
      <c r="C176" s="15">
        <v>0.2</v>
      </c>
      <c r="D176" s="80">
        <f>+D211</f>
        <v>80000</v>
      </c>
      <c r="E176" s="77">
        <f>ROUND(+C176*D176,2)</f>
        <v>16000</v>
      </c>
    </row>
    <row r="177" spans="1:5" ht="14" x14ac:dyDescent="0.15">
      <c r="A177" s="16" t="s">
        <v>190</v>
      </c>
      <c r="B177" s="15" t="s">
        <v>38</v>
      </c>
      <c r="C177" s="15">
        <v>0.4</v>
      </c>
      <c r="D177" s="80">
        <f>+D176</f>
        <v>80000</v>
      </c>
      <c r="E177" s="77">
        <f>ROUND(+C177*D177,2)</f>
        <v>32000</v>
      </c>
    </row>
    <row r="178" spans="1:5" ht="14" x14ac:dyDescent="0.15">
      <c r="A178" s="10" t="s">
        <v>32</v>
      </c>
      <c r="B178" s="1"/>
      <c r="C178" s="1"/>
      <c r="D178" s="86"/>
      <c r="E178" s="78">
        <f>ROUND(SUM(E176:E177),2)</f>
        <v>48000</v>
      </c>
    </row>
    <row r="179" spans="1:5" x14ac:dyDescent="0.15">
      <c r="A179" s="11"/>
      <c r="B179" s="12"/>
      <c r="C179" s="12"/>
      <c r="D179" s="81"/>
      <c r="E179" s="81"/>
    </row>
    <row r="180" spans="1:5" x14ac:dyDescent="0.15">
      <c r="A180" s="364" t="s">
        <v>50</v>
      </c>
      <c r="B180" s="365"/>
      <c r="C180" s="365"/>
      <c r="D180" s="365"/>
      <c r="E180" s="366"/>
    </row>
    <row r="181" spans="1:5" ht="14" x14ac:dyDescent="0.15">
      <c r="A181" s="72" t="s">
        <v>1</v>
      </c>
      <c r="B181" s="72" t="s">
        <v>30</v>
      </c>
      <c r="C181" s="72" t="s">
        <v>3</v>
      </c>
      <c r="D181" s="76" t="s">
        <v>31</v>
      </c>
      <c r="E181" s="76" t="s">
        <v>5</v>
      </c>
    </row>
    <row r="182" spans="1:5" ht="30" customHeight="1" x14ac:dyDescent="0.15">
      <c r="A182" s="18" t="str">
        <f>+A217</f>
        <v>Transporte Material e Insumos Pasto - municipio La Llanada - vereda El vergel. Vehiculo tipo camión. Distancia 28 Km</v>
      </c>
      <c r="B182" s="9" t="s">
        <v>159</v>
      </c>
      <c r="C182" s="4">
        <v>0.1</v>
      </c>
      <c r="D182" s="77">
        <f>+D217</f>
        <v>600000</v>
      </c>
      <c r="E182" s="77">
        <f>ROUND(+C182*D182,2)</f>
        <v>60000</v>
      </c>
    </row>
    <row r="183" spans="1:5" x14ac:dyDescent="0.15">
      <c r="A183" s="18"/>
      <c r="B183" s="14"/>
      <c r="C183" s="4"/>
      <c r="D183" s="77"/>
      <c r="E183" s="77"/>
    </row>
    <row r="184" spans="1:5" x14ac:dyDescent="0.15">
      <c r="A184" s="8"/>
      <c r="B184" s="14"/>
      <c r="C184" s="4"/>
      <c r="D184" s="77"/>
      <c r="E184" s="78"/>
    </row>
    <row r="185" spans="1:5" ht="14" x14ac:dyDescent="0.15">
      <c r="A185" s="5" t="s">
        <v>32</v>
      </c>
      <c r="B185" s="6"/>
      <c r="C185" s="6"/>
      <c r="D185" s="84"/>
      <c r="E185" s="78">
        <f>ROUND(SUM(E182:E184),2)</f>
        <v>60000</v>
      </c>
    </row>
    <row r="186" spans="1:5" x14ac:dyDescent="0.15">
      <c r="A186" s="7"/>
      <c r="B186" s="3"/>
      <c r="C186" s="3"/>
      <c r="D186" s="79"/>
      <c r="E186" s="79"/>
    </row>
    <row r="187" spans="1:5" ht="14" x14ac:dyDescent="0.15">
      <c r="A187" s="70" t="s">
        <v>34</v>
      </c>
      <c r="B187" s="71" t="str">
        <f>+B165</f>
        <v>2.1.2</v>
      </c>
      <c r="C187" s="71"/>
      <c r="D187" s="87"/>
      <c r="E187" s="82">
        <f>ROUND(E172+E178+E185,2)</f>
        <v>2410133.33</v>
      </c>
    </row>
    <row r="188" spans="1:5" x14ac:dyDescent="0.15">
      <c r="A188" s="11"/>
      <c r="B188" s="12"/>
      <c r="C188" s="12"/>
      <c r="D188" s="81"/>
      <c r="E188" s="81"/>
    </row>
    <row r="189" spans="1:5" x14ac:dyDescent="0.15">
      <c r="A189" s="11"/>
      <c r="B189" s="12"/>
      <c r="C189" s="12"/>
      <c r="D189" s="81"/>
      <c r="E189" s="81"/>
    </row>
    <row r="190" spans="1:5" x14ac:dyDescent="0.15">
      <c r="A190" s="11"/>
      <c r="B190" s="12"/>
      <c r="C190" s="12"/>
      <c r="D190" s="81"/>
      <c r="E190" s="81"/>
    </row>
    <row r="191" spans="1:5" x14ac:dyDescent="0.15">
      <c r="A191" s="11"/>
      <c r="B191" s="12"/>
      <c r="C191" s="12"/>
      <c r="D191" s="81"/>
      <c r="E191" s="81"/>
    </row>
    <row r="192" spans="1:5" x14ac:dyDescent="0.15">
      <c r="A192" s="64">
        <f>+A227</f>
        <v>0</v>
      </c>
      <c r="B192" s="12"/>
      <c r="C192" s="12"/>
      <c r="D192" s="81"/>
      <c r="E192" s="81"/>
    </row>
    <row r="193" spans="1:5" x14ac:dyDescent="0.15">
      <c r="A193" s="64">
        <f>+A228</f>
        <v>0</v>
      </c>
      <c r="B193" s="12"/>
      <c r="C193" s="12"/>
      <c r="D193" s="81"/>
      <c r="E193" s="81"/>
    </row>
    <row r="194" spans="1:5" x14ac:dyDescent="0.15">
      <c r="A194" s="64">
        <f>+A229</f>
        <v>0</v>
      </c>
      <c r="B194" s="12"/>
      <c r="C194" s="12"/>
      <c r="D194" s="81"/>
      <c r="E194" s="81"/>
    </row>
    <row r="195" spans="1:5" x14ac:dyDescent="0.15">
      <c r="B195" s="12"/>
      <c r="C195" s="12"/>
      <c r="D195" s="81"/>
      <c r="E195" s="81"/>
    </row>
    <row r="196" spans="1:5" ht="14" thickBot="1" x14ac:dyDescent="0.2">
      <c r="B196" s="12"/>
      <c r="C196" s="12"/>
      <c r="D196" s="81"/>
      <c r="E196" s="81"/>
    </row>
    <row r="197" spans="1:5" ht="25.25" customHeight="1" thickBot="1" x14ac:dyDescent="0.2">
      <c r="A197" s="356" t="str">
        <f>+A129</f>
        <v>Objetivo 2: Fortalecer la gestión integral de residuos sólidos en hogares, espacios públicos y áreas mineras</v>
      </c>
      <c r="B197" s="357"/>
      <c r="C197" s="357"/>
      <c r="D197" s="357"/>
      <c r="E197" s="358"/>
    </row>
    <row r="198" spans="1:5" ht="14" thickBot="1" x14ac:dyDescent="0.2">
      <c r="A198" s="3"/>
      <c r="B198" s="3"/>
      <c r="C198" s="3"/>
      <c r="D198" s="75"/>
      <c r="E198" s="75"/>
    </row>
    <row r="199" spans="1:5" s="265" customFormat="1" ht="27.75" customHeight="1" thickBot="1" x14ac:dyDescent="0.2">
      <c r="A199" s="266" t="s">
        <v>76</v>
      </c>
      <c r="B199" s="267" t="str">
        <f>+'PPTO GENERAL'!B21</f>
        <v>2.1</v>
      </c>
      <c r="C199" s="375" t="str">
        <f>+'PPTO GENERAL'!C21</f>
        <v>Mejorar la dotación y el acceso a infraestructura ambiental básica en la comunidad.</v>
      </c>
      <c r="D199" s="375"/>
      <c r="E199" s="375"/>
    </row>
    <row r="200" spans="1:5" s="265" customFormat="1" ht="24" customHeight="1" thickBot="1" x14ac:dyDescent="0.2">
      <c r="A200" s="268" t="s">
        <v>77</v>
      </c>
      <c r="B200" s="269" t="str">
        <f>+'PPTO GENERAL'!B24</f>
        <v>2.1.3</v>
      </c>
      <c r="C200" s="376" t="str">
        <f>+'PPTO GENERAL'!C24</f>
        <v>Dotar con puntos ecológicos las zonas mineras</v>
      </c>
      <c r="D200" s="376"/>
      <c r="E200" s="376"/>
    </row>
    <row r="202" spans="1:5" x14ac:dyDescent="0.15">
      <c r="A202" s="363" t="s">
        <v>28</v>
      </c>
      <c r="B202" s="363"/>
      <c r="C202" s="363"/>
      <c r="D202" s="363"/>
      <c r="E202" s="363"/>
    </row>
    <row r="203" spans="1:5" x14ac:dyDescent="0.15">
      <c r="A203" s="364" t="s">
        <v>29</v>
      </c>
      <c r="B203" s="365"/>
      <c r="C203" s="365"/>
      <c r="D203" s="365"/>
      <c r="E203" s="366"/>
    </row>
    <row r="204" spans="1:5" ht="14" x14ac:dyDescent="0.15">
      <c r="A204" s="72" t="s">
        <v>1</v>
      </c>
      <c r="B204" s="72" t="s">
        <v>30</v>
      </c>
      <c r="C204" s="72" t="s">
        <v>3</v>
      </c>
      <c r="D204" s="76" t="s">
        <v>31</v>
      </c>
      <c r="E204" s="76" t="s">
        <v>5</v>
      </c>
    </row>
    <row r="205" spans="1:5" x14ac:dyDescent="0.15">
      <c r="A205" s="13" t="str">
        <f>+COTIZACIONES!B31</f>
        <v>puntos ecologicos plasticos tres puntos</v>
      </c>
      <c r="B205" s="14" t="s">
        <v>33</v>
      </c>
      <c r="C205" s="14">
        <v>1</v>
      </c>
      <c r="D205" s="77">
        <f>+COTIZACIONES!K31</f>
        <v>606220</v>
      </c>
      <c r="E205" s="77">
        <f>ROUND(+C205*D205,2)</f>
        <v>606220</v>
      </c>
    </row>
    <row r="206" spans="1:5" x14ac:dyDescent="0.15">
      <c r="A206" s="13"/>
      <c r="B206" s="14"/>
      <c r="C206" s="14"/>
      <c r="D206" s="77"/>
      <c r="E206" s="77"/>
    </row>
    <row r="207" spans="1:5" ht="14" x14ac:dyDescent="0.15">
      <c r="A207" s="5" t="s">
        <v>32</v>
      </c>
      <c r="B207" s="6"/>
      <c r="C207" s="6"/>
      <c r="D207" s="84"/>
      <c r="E207" s="78">
        <f>ROUND(SUM(E205:E206),2)</f>
        <v>606220</v>
      </c>
    </row>
    <row r="208" spans="1:5" x14ac:dyDescent="0.15">
      <c r="A208" s="7"/>
      <c r="B208" s="3"/>
      <c r="C208" s="3"/>
      <c r="D208" s="79"/>
      <c r="E208" s="79"/>
    </row>
    <row r="209" spans="1:5" x14ac:dyDescent="0.15">
      <c r="A209" s="364" t="s">
        <v>36</v>
      </c>
      <c r="B209" s="365"/>
      <c r="C209" s="365"/>
      <c r="D209" s="365"/>
      <c r="E209" s="366"/>
    </row>
    <row r="210" spans="1:5" ht="14" x14ac:dyDescent="0.15">
      <c r="A210" s="72" t="s">
        <v>1</v>
      </c>
      <c r="B210" s="72" t="s">
        <v>30</v>
      </c>
      <c r="C210" s="72" t="s">
        <v>3</v>
      </c>
      <c r="D210" s="76" t="s">
        <v>31</v>
      </c>
      <c r="E210" s="76" t="s">
        <v>5</v>
      </c>
    </row>
    <row r="211" spans="1:5" ht="14" x14ac:dyDescent="0.15">
      <c r="A211" s="16" t="s">
        <v>191</v>
      </c>
      <c r="B211" s="15" t="s">
        <v>38</v>
      </c>
      <c r="C211" s="15">
        <v>0.2</v>
      </c>
      <c r="D211" s="80">
        <f>+D143</f>
        <v>80000</v>
      </c>
      <c r="E211" s="77">
        <f>ROUND(+C211*D211,2)</f>
        <v>16000</v>
      </c>
    </row>
    <row r="212" spans="1:5" x14ac:dyDescent="0.15">
      <c r="A212" s="16"/>
      <c r="B212" s="15"/>
      <c r="C212" s="15"/>
      <c r="D212" s="85"/>
      <c r="E212" s="80"/>
    </row>
    <row r="213" spans="1:5" ht="14" x14ac:dyDescent="0.15">
      <c r="A213" s="10" t="s">
        <v>32</v>
      </c>
      <c r="B213" s="1"/>
      <c r="C213" s="1"/>
      <c r="D213" s="86"/>
      <c r="E213" s="78">
        <f>ROUND(SUM(E211:E212),2)</f>
        <v>16000</v>
      </c>
    </row>
    <row r="214" spans="1:5" x14ac:dyDescent="0.15">
      <c r="A214" s="11"/>
      <c r="B214" s="12"/>
      <c r="C214" s="12"/>
      <c r="D214" s="81"/>
      <c r="E214" s="81"/>
    </row>
    <row r="215" spans="1:5" x14ac:dyDescent="0.15">
      <c r="A215" s="364" t="s">
        <v>50</v>
      </c>
      <c r="B215" s="365"/>
      <c r="C215" s="365"/>
      <c r="D215" s="365"/>
      <c r="E215" s="366"/>
    </row>
    <row r="216" spans="1:5" ht="14" x14ac:dyDescent="0.15">
      <c r="A216" s="72" t="s">
        <v>1</v>
      </c>
      <c r="B216" s="72" t="s">
        <v>30</v>
      </c>
      <c r="C216" s="72" t="s">
        <v>3</v>
      </c>
      <c r="D216" s="76" t="s">
        <v>31</v>
      </c>
      <c r="E216" s="76" t="s">
        <v>5</v>
      </c>
    </row>
    <row r="217" spans="1:5" ht="41.25" customHeight="1" x14ac:dyDescent="0.15">
      <c r="A217" s="18" t="str">
        <f>+A114</f>
        <v>Transporte Material e Insumos Pasto - municipio La Llanada - vereda El vergel. Vehiculo tipo camión. Distancia 28 Km</v>
      </c>
      <c r="B217" s="9" t="s">
        <v>159</v>
      </c>
      <c r="C217" s="4">
        <v>0.05</v>
      </c>
      <c r="D217" s="77">
        <f>+D149</f>
        <v>600000</v>
      </c>
      <c r="E217" s="77">
        <f>ROUND(+C217*D217,2)</f>
        <v>30000</v>
      </c>
    </row>
    <row r="218" spans="1:5" x14ac:dyDescent="0.15">
      <c r="A218" s="18"/>
      <c r="B218" s="14"/>
      <c r="C218" s="4"/>
      <c r="D218" s="77"/>
      <c r="E218" s="77"/>
    </row>
    <row r="219" spans="1:5" x14ac:dyDescent="0.15">
      <c r="A219" s="8"/>
      <c r="B219" s="14"/>
      <c r="C219" s="4"/>
      <c r="D219" s="77"/>
      <c r="E219" s="77"/>
    </row>
    <row r="220" spans="1:5" ht="14" x14ac:dyDescent="0.15">
      <c r="A220" s="5" t="s">
        <v>32</v>
      </c>
      <c r="B220" s="6"/>
      <c r="C220" s="6"/>
      <c r="D220" s="84"/>
      <c r="E220" s="78">
        <f>ROUND(SUM(E217:E219),2)</f>
        <v>30000</v>
      </c>
    </row>
    <row r="221" spans="1:5" x14ac:dyDescent="0.15">
      <c r="A221" s="7"/>
      <c r="B221" s="3"/>
      <c r="C221" s="3"/>
      <c r="D221" s="79"/>
      <c r="E221" s="79"/>
    </row>
    <row r="222" spans="1:5" ht="14" x14ac:dyDescent="0.15">
      <c r="A222" s="70" t="s">
        <v>34</v>
      </c>
      <c r="B222" s="71" t="str">
        <f>+B200</f>
        <v>2.1.3</v>
      </c>
      <c r="C222" s="71"/>
      <c r="D222" s="87"/>
      <c r="E222" s="82">
        <f>ROUND(E207+E213+E220,2)</f>
        <v>652220</v>
      </c>
    </row>
    <row r="223" spans="1:5" x14ac:dyDescent="0.15">
      <c r="A223" s="11"/>
      <c r="B223" s="12"/>
      <c r="C223" s="12"/>
      <c r="D223" s="81"/>
      <c r="E223" s="81"/>
    </row>
    <row r="224" spans="1:5" x14ac:dyDescent="0.15">
      <c r="A224" s="11"/>
      <c r="B224" s="12"/>
      <c r="C224" s="12"/>
      <c r="D224" s="81"/>
      <c r="E224" s="81"/>
    </row>
    <row r="225" spans="1:5" x14ac:dyDescent="0.15">
      <c r="A225" s="11"/>
      <c r="B225" s="12"/>
      <c r="C225" s="12"/>
      <c r="D225" s="81"/>
      <c r="E225" s="81"/>
    </row>
    <row r="226" spans="1:5" x14ac:dyDescent="0.15">
      <c r="A226" s="11"/>
      <c r="B226" s="12"/>
      <c r="C226" s="12"/>
      <c r="D226" s="81"/>
      <c r="E226" s="81"/>
    </row>
    <row r="227" spans="1:5" x14ac:dyDescent="0.15">
      <c r="A227" s="64">
        <f>+A158</f>
        <v>0</v>
      </c>
      <c r="B227" s="12"/>
      <c r="C227" s="12"/>
      <c r="D227" s="81"/>
      <c r="E227" s="81"/>
    </row>
    <row r="228" spans="1:5" x14ac:dyDescent="0.15">
      <c r="A228" s="64">
        <f>+A159</f>
        <v>0</v>
      </c>
      <c r="B228" s="12"/>
      <c r="C228" s="12"/>
      <c r="D228" s="81"/>
      <c r="E228" s="81"/>
    </row>
    <row r="229" spans="1:5" x14ac:dyDescent="0.15">
      <c r="A229" s="64">
        <f>+A160</f>
        <v>0</v>
      </c>
      <c r="B229" s="12"/>
      <c r="C229" s="12"/>
      <c r="D229" s="81"/>
      <c r="E229" s="81"/>
    </row>
    <row r="230" spans="1:5" x14ac:dyDescent="0.15">
      <c r="B230" s="12"/>
      <c r="C230" s="12"/>
      <c r="D230" s="81"/>
      <c r="E230" s="81"/>
    </row>
    <row r="231" spans="1:5" x14ac:dyDescent="0.15">
      <c r="B231" s="12"/>
      <c r="C231" s="12"/>
      <c r="D231" s="81"/>
      <c r="E231" s="81"/>
    </row>
    <row r="232" spans="1:5" ht="14" thickBot="1" x14ac:dyDescent="0.2">
      <c r="B232" s="12"/>
      <c r="C232" s="12"/>
      <c r="D232" s="81"/>
      <c r="E232" s="81"/>
    </row>
    <row r="233" spans="1:5" ht="25.25" customHeight="1" thickBot="1" x14ac:dyDescent="0.2">
      <c r="A233" s="356" t="str">
        <f>+'PPTO GENERAL'!C27</f>
        <v>Objetivo 3: Fortalecer la gestión integral de residuos sólidos en hogares, espacios públicos y áreas mineras</v>
      </c>
      <c r="B233" s="357"/>
      <c r="C233" s="357"/>
      <c r="D233" s="357"/>
      <c r="E233" s="358"/>
    </row>
    <row r="234" spans="1:5" ht="14" thickBot="1" x14ac:dyDescent="0.2">
      <c r="A234" s="3"/>
      <c r="B234" s="3"/>
      <c r="C234" s="3"/>
      <c r="D234" s="75"/>
      <c r="E234" s="75"/>
    </row>
    <row r="235" spans="1:5" s="21" customFormat="1" ht="27.75" customHeight="1" thickBot="1" x14ac:dyDescent="0.2">
      <c r="A235" s="66" t="s">
        <v>76</v>
      </c>
      <c r="B235" s="65">
        <f>+'PPTO GENERAL'!B29</f>
        <v>3.1</v>
      </c>
      <c r="C235" s="361" t="str">
        <f>+'PPTO GENERAL'!C29</f>
        <v>Desarrollar campañas de sensibilización y educación ambiental</v>
      </c>
      <c r="D235" s="361"/>
      <c r="E235" s="362"/>
    </row>
    <row r="236" spans="1:5" s="21" customFormat="1" ht="25.25" customHeight="1" thickBot="1" x14ac:dyDescent="0.2">
      <c r="A236" s="67" t="s">
        <v>77</v>
      </c>
      <c r="B236" s="68" t="str">
        <f>+'PPTO GENERAL'!B30</f>
        <v>2,2,1</v>
      </c>
      <c r="C236" s="359" t="str">
        <f>+'PPTO GENERAL'!C30</f>
        <v>Realizar jornada de asistencia técnica en protección de fuentes hídricas</v>
      </c>
      <c r="D236" s="359"/>
      <c r="E236" s="360"/>
    </row>
    <row r="238" spans="1:5" x14ac:dyDescent="0.15">
      <c r="A238" s="363" t="s">
        <v>28</v>
      </c>
      <c r="B238" s="363"/>
      <c r="C238" s="363"/>
      <c r="D238" s="363"/>
      <c r="E238" s="363"/>
    </row>
    <row r="239" spans="1:5" x14ac:dyDescent="0.15">
      <c r="A239" s="364" t="s">
        <v>29</v>
      </c>
      <c r="B239" s="365"/>
      <c r="C239" s="365"/>
      <c r="D239" s="365"/>
      <c r="E239" s="366"/>
    </row>
    <row r="240" spans="1:5" ht="14" x14ac:dyDescent="0.15">
      <c r="A240" s="72" t="s">
        <v>1</v>
      </c>
      <c r="B240" s="72" t="s">
        <v>30</v>
      </c>
      <c r="C240" s="72" t="s">
        <v>3</v>
      </c>
      <c r="D240" s="76" t="s">
        <v>31</v>
      </c>
      <c r="E240" s="76" t="s">
        <v>5</v>
      </c>
    </row>
    <row r="241" spans="1:5" x14ac:dyDescent="0.15">
      <c r="A241" s="13" t="s">
        <v>173</v>
      </c>
      <c r="B241" s="14" t="s">
        <v>33</v>
      </c>
      <c r="C241" s="14">
        <v>300</v>
      </c>
      <c r="D241" s="77">
        <v>3500</v>
      </c>
      <c r="E241" s="77">
        <f>ROUND(+C241*D241,2)</f>
        <v>1050000</v>
      </c>
    </row>
    <row r="242" spans="1:5" x14ac:dyDescent="0.15">
      <c r="A242" s="13"/>
      <c r="B242" s="14"/>
      <c r="C242" s="14"/>
      <c r="D242" s="77"/>
      <c r="E242" s="77"/>
    </row>
    <row r="243" spans="1:5" ht="14" x14ac:dyDescent="0.15">
      <c r="A243" s="5" t="s">
        <v>32</v>
      </c>
      <c r="B243" s="6"/>
      <c r="C243" s="6"/>
      <c r="D243" s="84"/>
      <c r="E243" s="78">
        <f>ROUND(SUM(E241:E242),2)</f>
        <v>1050000</v>
      </c>
    </row>
    <row r="244" spans="1:5" x14ac:dyDescent="0.15">
      <c r="A244" s="7"/>
      <c r="B244" s="3"/>
      <c r="C244" s="3"/>
      <c r="D244" s="79"/>
      <c r="E244" s="79"/>
    </row>
    <row r="245" spans="1:5" x14ac:dyDescent="0.15">
      <c r="A245" s="364" t="s">
        <v>36</v>
      </c>
      <c r="B245" s="365"/>
      <c r="C245" s="365"/>
      <c r="D245" s="365"/>
      <c r="E245" s="366"/>
    </row>
    <row r="246" spans="1:5" ht="14" x14ac:dyDescent="0.15">
      <c r="A246" s="72" t="s">
        <v>1</v>
      </c>
      <c r="B246" s="72" t="s">
        <v>30</v>
      </c>
      <c r="C246" s="72" t="s">
        <v>3</v>
      </c>
      <c r="D246" s="76" t="s">
        <v>31</v>
      </c>
      <c r="E246" s="76" t="s">
        <v>5</v>
      </c>
    </row>
    <row r="247" spans="1:5" ht="70" x14ac:dyDescent="0.15">
      <c r="A247" s="16" t="s">
        <v>170</v>
      </c>
      <c r="B247" s="15" t="s">
        <v>57</v>
      </c>
      <c r="C247" s="15">
        <v>8</v>
      </c>
      <c r="D247" s="80">
        <f>+COTIZACIONES!K37</f>
        <v>105000</v>
      </c>
      <c r="E247" s="77">
        <f>ROUND(+C247*D247,2)</f>
        <v>840000</v>
      </c>
    </row>
    <row r="248" spans="1:5" x14ac:dyDescent="0.15">
      <c r="A248" s="16"/>
      <c r="B248" s="15"/>
      <c r="C248" s="15"/>
      <c r="D248" s="85"/>
      <c r="E248" s="80"/>
    </row>
    <row r="249" spans="1:5" ht="14" x14ac:dyDescent="0.15">
      <c r="A249" s="10" t="s">
        <v>32</v>
      </c>
      <c r="B249" s="1"/>
      <c r="C249" s="1"/>
      <c r="D249" s="86"/>
      <c r="E249" s="78">
        <f>ROUND(SUM(E247:E248),2)</f>
        <v>840000</v>
      </c>
    </row>
    <row r="250" spans="1:5" x14ac:dyDescent="0.15">
      <c r="A250" s="11"/>
      <c r="B250" s="12"/>
      <c r="C250" s="12"/>
      <c r="D250" s="81"/>
      <c r="E250" s="81"/>
    </row>
    <row r="251" spans="1:5" x14ac:dyDescent="0.15">
      <c r="A251" s="364" t="s">
        <v>50</v>
      </c>
      <c r="B251" s="365"/>
      <c r="C251" s="365"/>
      <c r="D251" s="365"/>
      <c r="E251" s="366"/>
    </row>
    <row r="252" spans="1:5" ht="14" x14ac:dyDescent="0.15">
      <c r="A252" s="72" t="s">
        <v>1</v>
      </c>
      <c r="B252" s="72" t="s">
        <v>30</v>
      </c>
      <c r="C252" s="72" t="s">
        <v>3</v>
      </c>
      <c r="D252" s="76" t="s">
        <v>31</v>
      </c>
      <c r="E252" s="76" t="s">
        <v>5</v>
      </c>
    </row>
    <row r="253" spans="1:5" x14ac:dyDescent="0.15">
      <c r="A253" s="18"/>
      <c r="B253" s="9"/>
      <c r="C253" s="4"/>
      <c r="D253" s="77"/>
      <c r="E253" s="77"/>
    </row>
    <row r="254" spans="1:5" x14ac:dyDescent="0.15">
      <c r="A254" s="18"/>
      <c r="B254" s="14"/>
      <c r="C254" s="4"/>
      <c r="D254" s="77"/>
      <c r="E254" s="77"/>
    </row>
    <row r="255" spans="1:5" x14ac:dyDescent="0.15">
      <c r="A255" s="8"/>
      <c r="B255" s="14"/>
      <c r="C255" s="4"/>
      <c r="D255" s="77"/>
      <c r="E255" s="77"/>
    </row>
    <row r="256" spans="1:5" ht="14" x14ac:dyDescent="0.15">
      <c r="A256" s="5" t="s">
        <v>32</v>
      </c>
      <c r="B256" s="6"/>
      <c r="C256" s="6"/>
      <c r="D256" s="84"/>
      <c r="E256" s="78">
        <f>SUM(E253:E255)</f>
        <v>0</v>
      </c>
    </row>
    <row r="257" spans="1:5" x14ac:dyDescent="0.15">
      <c r="A257" s="7"/>
      <c r="B257" s="3"/>
      <c r="C257" s="3"/>
      <c r="D257" s="79"/>
      <c r="E257" s="79"/>
    </row>
    <row r="258" spans="1:5" ht="14" x14ac:dyDescent="0.15">
      <c r="A258" s="70" t="s">
        <v>34</v>
      </c>
      <c r="B258" s="71" t="str">
        <f>+B236</f>
        <v>2,2,1</v>
      </c>
      <c r="C258" s="71"/>
      <c r="D258" s="87"/>
      <c r="E258" s="82">
        <f>ROUND(E243+E249+E256,2)</f>
        <v>1890000</v>
      </c>
    </row>
    <row r="259" spans="1:5" x14ac:dyDescent="0.15">
      <c r="A259" s="11"/>
      <c r="B259" s="12"/>
      <c r="C259" s="12"/>
      <c r="D259" s="81"/>
      <c r="E259" s="81"/>
    </row>
    <row r="260" spans="1:5" x14ac:dyDescent="0.15">
      <c r="A260" s="11"/>
      <c r="B260" s="12"/>
      <c r="C260" s="12"/>
      <c r="D260" s="81"/>
      <c r="E260" s="81"/>
    </row>
    <row r="261" spans="1:5" x14ac:dyDescent="0.15">
      <c r="A261" s="11"/>
      <c r="B261" s="12"/>
      <c r="C261" s="12"/>
      <c r="D261" s="81"/>
      <c r="E261" s="81"/>
    </row>
    <row r="262" spans="1:5" x14ac:dyDescent="0.15">
      <c r="C262" s="377"/>
      <c r="D262" s="377"/>
      <c r="E262" s="74"/>
    </row>
    <row r="263" spans="1:5" x14ac:dyDescent="0.15">
      <c r="C263" s="378"/>
      <c r="D263" s="378"/>
    </row>
    <row r="264" spans="1:5" x14ac:dyDescent="0.15">
      <c r="A264" s="64">
        <f>+A192</f>
        <v>0</v>
      </c>
      <c r="C264" s="378"/>
      <c r="D264" s="378"/>
    </row>
    <row r="265" spans="1:5" x14ac:dyDescent="0.15">
      <c r="A265" s="64">
        <f>+A193</f>
        <v>0</v>
      </c>
      <c r="C265" s="378"/>
      <c r="D265" s="378"/>
    </row>
    <row r="266" spans="1:5" x14ac:dyDescent="0.15">
      <c r="A266" s="64">
        <f>+A194</f>
        <v>0</v>
      </c>
    </row>
    <row r="268" spans="1:5" ht="14" thickBot="1" x14ac:dyDescent="0.2"/>
    <row r="269" spans="1:5" ht="25.25" customHeight="1" thickBot="1" x14ac:dyDescent="0.2">
      <c r="A269" s="356" t="str">
        <f>+A233</f>
        <v>Objetivo 3: Fortalecer la gestión integral de residuos sólidos en hogares, espacios públicos y áreas mineras</v>
      </c>
      <c r="B269" s="357"/>
      <c r="C269" s="357"/>
      <c r="D269" s="357"/>
      <c r="E269" s="358"/>
    </row>
    <row r="270" spans="1:5" ht="14" thickBot="1" x14ac:dyDescent="0.2">
      <c r="A270" s="3"/>
      <c r="B270" s="3"/>
      <c r="C270" s="3"/>
      <c r="D270" s="75"/>
      <c r="E270" s="75"/>
    </row>
    <row r="271" spans="1:5" s="21" customFormat="1" ht="27.75" customHeight="1" thickBot="1" x14ac:dyDescent="0.2">
      <c r="A271" s="66" t="s">
        <v>76</v>
      </c>
      <c r="B271" s="65">
        <f>+B235</f>
        <v>3.1</v>
      </c>
      <c r="C271" s="361" t="str">
        <f>+C235</f>
        <v>Desarrollar campañas de sensibilización y educación ambiental</v>
      </c>
      <c r="D271" s="361"/>
      <c r="E271" s="362"/>
    </row>
    <row r="272" spans="1:5" s="21" customFormat="1" ht="25.25" customHeight="1" thickBot="1" x14ac:dyDescent="0.2">
      <c r="A272" s="67" t="s">
        <v>77</v>
      </c>
      <c r="B272" s="68" t="str">
        <f>+'PPTO GENERAL'!B31</f>
        <v>2,2,2</v>
      </c>
      <c r="C272" s="359" t="str">
        <f>+'PPTO GENERAL'!C31</f>
        <v>Realizar jornada de asistencia técnica en gestión integral de residuos sólidos</v>
      </c>
      <c r="D272" s="359"/>
      <c r="E272" s="359"/>
    </row>
    <row r="274" spans="1:5" x14ac:dyDescent="0.15">
      <c r="A274" s="363" t="s">
        <v>28</v>
      </c>
      <c r="B274" s="363"/>
      <c r="C274" s="363"/>
      <c r="D274" s="363"/>
      <c r="E274" s="363"/>
    </row>
    <row r="275" spans="1:5" x14ac:dyDescent="0.15">
      <c r="A275" s="364" t="s">
        <v>29</v>
      </c>
      <c r="B275" s="365"/>
      <c r="C275" s="365"/>
      <c r="D275" s="365"/>
      <c r="E275" s="366"/>
    </row>
    <row r="276" spans="1:5" ht="14" x14ac:dyDescent="0.15">
      <c r="A276" s="72" t="s">
        <v>1</v>
      </c>
      <c r="B276" s="72" t="s">
        <v>30</v>
      </c>
      <c r="C276" s="72" t="s">
        <v>3</v>
      </c>
      <c r="D276" s="76" t="s">
        <v>31</v>
      </c>
      <c r="E276" s="76" t="s">
        <v>5</v>
      </c>
    </row>
    <row r="277" spans="1:5" x14ac:dyDescent="0.15">
      <c r="A277" s="13" t="s">
        <v>173</v>
      </c>
      <c r="B277" s="14" t="s">
        <v>33</v>
      </c>
      <c r="C277" s="14">
        <v>300</v>
      </c>
      <c r="D277" s="77">
        <v>3500</v>
      </c>
      <c r="E277" s="77">
        <f>ROUND(+C277*D277,2)</f>
        <v>1050000</v>
      </c>
    </row>
    <row r="278" spans="1:5" x14ac:dyDescent="0.15">
      <c r="A278" s="13"/>
      <c r="B278" s="14"/>
      <c r="C278" s="14"/>
      <c r="D278" s="77"/>
      <c r="E278" s="77"/>
    </row>
    <row r="279" spans="1:5" ht="14" x14ac:dyDescent="0.15">
      <c r="A279" s="5" t="s">
        <v>32</v>
      </c>
      <c r="B279" s="6"/>
      <c r="C279" s="6"/>
      <c r="D279" s="84"/>
      <c r="E279" s="78">
        <f>ROUND(SUM(E277:E278),2)</f>
        <v>1050000</v>
      </c>
    </row>
    <row r="280" spans="1:5" x14ac:dyDescent="0.15">
      <c r="A280" s="7"/>
      <c r="B280" s="3"/>
      <c r="C280" s="3"/>
      <c r="D280" s="79"/>
      <c r="E280" s="79"/>
    </row>
    <row r="281" spans="1:5" x14ac:dyDescent="0.15">
      <c r="A281" s="364" t="s">
        <v>36</v>
      </c>
      <c r="B281" s="365"/>
      <c r="C281" s="365"/>
      <c r="D281" s="365"/>
      <c r="E281" s="366"/>
    </row>
    <row r="282" spans="1:5" ht="14" x14ac:dyDescent="0.15">
      <c r="A282" s="72" t="s">
        <v>1</v>
      </c>
      <c r="B282" s="72" t="s">
        <v>30</v>
      </c>
      <c r="C282" s="72" t="s">
        <v>3</v>
      </c>
      <c r="D282" s="76" t="s">
        <v>31</v>
      </c>
      <c r="E282" s="76" t="s">
        <v>5</v>
      </c>
    </row>
    <row r="283" spans="1:5" ht="70" x14ac:dyDescent="0.15">
      <c r="A283" s="16" t="s">
        <v>170</v>
      </c>
      <c r="B283" s="15" t="s">
        <v>57</v>
      </c>
      <c r="C283" s="15">
        <v>8</v>
      </c>
      <c r="D283" s="80">
        <f>+COTIZACIONES!K38</f>
        <v>105000</v>
      </c>
      <c r="E283" s="77">
        <f>ROUND(+C283*D283,2)</f>
        <v>840000</v>
      </c>
    </row>
    <row r="284" spans="1:5" x14ac:dyDescent="0.15">
      <c r="A284" s="16"/>
      <c r="B284" s="15"/>
      <c r="C284" s="15"/>
      <c r="D284" s="85"/>
      <c r="E284" s="80"/>
    </row>
    <row r="285" spans="1:5" ht="14" x14ac:dyDescent="0.15">
      <c r="A285" s="10" t="s">
        <v>32</v>
      </c>
      <c r="B285" s="1"/>
      <c r="C285" s="1"/>
      <c r="D285" s="86"/>
      <c r="E285" s="78">
        <f>ROUND(SUM(E283:E284),2)</f>
        <v>840000</v>
      </c>
    </row>
    <row r="286" spans="1:5" x14ac:dyDescent="0.15">
      <c r="A286" s="11"/>
      <c r="B286" s="12"/>
      <c r="C286" s="12"/>
      <c r="D286" s="81"/>
      <c r="E286" s="81"/>
    </row>
    <row r="287" spans="1:5" x14ac:dyDescent="0.15">
      <c r="A287" s="364" t="s">
        <v>50</v>
      </c>
      <c r="B287" s="365"/>
      <c r="C287" s="365"/>
      <c r="D287" s="365"/>
      <c r="E287" s="366"/>
    </row>
    <row r="288" spans="1:5" ht="14" x14ac:dyDescent="0.15">
      <c r="A288" s="72" t="s">
        <v>1</v>
      </c>
      <c r="B288" s="72" t="s">
        <v>30</v>
      </c>
      <c r="C288" s="72" t="s">
        <v>3</v>
      </c>
      <c r="D288" s="76" t="s">
        <v>31</v>
      </c>
      <c r="E288" s="76" t="s">
        <v>5</v>
      </c>
    </row>
    <row r="289" spans="1:5" x14ac:dyDescent="0.15">
      <c r="A289" s="18"/>
      <c r="B289" s="9"/>
      <c r="C289" s="4"/>
      <c r="D289" s="77"/>
      <c r="E289" s="77"/>
    </row>
    <row r="290" spans="1:5" x14ac:dyDescent="0.15">
      <c r="A290" s="18"/>
      <c r="B290" s="14"/>
      <c r="C290" s="4"/>
      <c r="D290" s="77"/>
      <c r="E290" s="77"/>
    </row>
    <row r="291" spans="1:5" x14ac:dyDescent="0.15">
      <c r="A291" s="8"/>
      <c r="B291" s="14"/>
      <c r="C291" s="4"/>
      <c r="D291" s="77"/>
      <c r="E291" s="77"/>
    </row>
    <row r="292" spans="1:5" ht="14" x14ac:dyDescent="0.15">
      <c r="A292" s="5" t="s">
        <v>32</v>
      </c>
      <c r="B292" s="6"/>
      <c r="C292" s="6"/>
      <c r="D292" s="84"/>
      <c r="E292" s="78">
        <f>SUM(E289:E291)</f>
        <v>0</v>
      </c>
    </row>
    <row r="293" spans="1:5" x14ac:dyDescent="0.15">
      <c r="A293" s="7"/>
      <c r="B293" s="3"/>
      <c r="C293" s="3"/>
      <c r="D293" s="79"/>
      <c r="E293" s="79"/>
    </row>
    <row r="294" spans="1:5" ht="14" x14ac:dyDescent="0.15">
      <c r="A294" s="70" t="s">
        <v>34</v>
      </c>
      <c r="B294" s="71" t="str">
        <f>+B272</f>
        <v>2,2,2</v>
      </c>
      <c r="C294" s="71"/>
      <c r="D294" s="87"/>
      <c r="E294" s="82">
        <f>ROUND(E279+E285+E291,2)</f>
        <v>1890000</v>
      </c>
    </row>
    <row r="295" spans="1:5" x14ac:dyDescent="0.15">
      <c r="A295" s="11"/>
      <c r="B295" s="12"/>
      <c r="C295" s="12"/>
      <c r="D295" s="81"/>
      <c r="E295" s="81"/>
    </row>
    <row r="296" spans="1:5" x14ac:dyDescent="0.15">
      <c r="A296" s="11"/>
      <c r="B296" s="12"/>
      <c r="C296" s="12"/>
      <c r="D296" s="81"/>
      <c r="E296" s="81"/>
    </row>
    <row r="297" spans="1:5" x14ac:dyDescent="0.15">
      <c r="A297" s="11"/>
      <c r="B297" s="12"/>
      <c r="C297" s="12"/>
      <c r="D297" s="81"/>
      <c r="E297" s="81"/>
    </row>
    <row r="298" spans="1:5" x14ac:dyDescent="0.15">
      <c r="C298" s="377"/>
      <c r="D298" s="377"/>
      <c r="E298" s="74"/>
    </row>
    <row r="299" spans="1:5" x14ac:dyDescent="0.15">
      <c r="A299" s="64">
        <f>+A264</f>
        <v>0</v>
      </c>
      <c r="C299" s="378"/>
      <c r="D299" s="378"/>
    </row>
    <row r="300" spans="1:5" x14ac:dyDescent="0.15">
      <c r="A300" s="64">
        <f>+A265</f>
        <v>0</v>
      </c>
      <c r="C300" s="378"/>
      <c r="D300" s="378"/>
    </row>
    <row r="301" spans="1:5" x14ac:dyDescent="0.15">
      <c r="A301" s="64">
        <f>+A266</f>
        <v>0</v>
      </c>
    </row>
    <row r="302" spans="1:5" x14ac:dyDescent="0.15">
      <c r="C302" s="377"/>
      <c r="D302" s="377"/>
      <c r="E302" s="74"/>
    </row>
    <row r="303" spans="1:5" x14ac:dyDescent="0.15">
      <c r="C303" s="378"/>
      <c r="D303" s="378"/>
    </row>
    <row r="304" spans="1:5" x14ac:dyDescent="0.15">
      <c r="A304" s="64"/>
      <c r="C304" s="378"/>
      <c r="D304" s="378"/>
    </row>
    <row r="305" spans="3:4" x14ac:dyDescent="0.15">
      <c r="C305" s="378"/>
      <c r="D305" s="378"/>
    </row>
  </sheetData>
  <mergeCells count="72">
    <mergeCell ref="C298:D298"/>
    <mergeCell ref="C299:D299"/>
    <mergeCell ref="C300:D300"/>
    <mergeCell ref="C305:D305"/>
    <mergeCell ref="C302:D302"/>
    <mergeCell ref="C303:D303"/>
    <mergeCell ref="C304:D304"/>
    <mergeCell ref="C272:E272"/>
    <mergeCell ref="A274:E274"/>
    <mergeCell ref="A275:E275"/>
    <mergeCell ref="A281:E281"/>
    <mergeCell ref="A287:E287"/>
    <mergeCell ref="C262:D262"/>
    <mergeCell ref="C263:D263"/>
    <mergeCell ref="C264:D264"/>
    <mergeCell ref="C265:D265"/>
    <mergeCell ref="C271:E271"/>
    <mergeCell ref="C89:E89"/>
    <mergeCell ref="A239:E239"/>
    <mergeCell ref="A245:E245"/>
    <mergeCell ref="A251:E251"/>
    <mergeCell ref="A134:E134"/>
    <mergeCell ref="A135:E135"/>
    <mergeCell ref="A141:E141"/>
    <mergeCell ref="A147:E147"/>
    <mergeCell ref="A238:E238"/>
    <mergeCell ref="C199:E199"/>
    <mergeCell ref="C200:E200"/>
    <mergeCell ref="A202:E202"/>
    <mergeCell ref="A203:E203"/>
    <mergeCell ref="A209:E209"/>
    <mergeCell ref="A215:E215"/>
    <mergeCell ref="C164:E164"/>
    <mergeCell ref="A62:E62"/>
    <mergeCell ref="A33:E33"/>
    <mergeCell ref="A70:E70"/>
    <mergeCell ref="A87:E87"/>
    <mergeCell ref="A55:E55"/>
    <mergeCell ref="C52:E52"/>
    <mergeCell ref="C53:E53"/>
    <mergeCell ref="A168:E168"/>
    <mergeCell ref="A174:E174"/>
    <mergeCell ref="A180:E180"/>
    <mergeCell ref="A7:E7"/>
    <mergeCell ref="A1:E1"/>
    <mergeCell ref="A2:E2"/>
    <mergeCell ref="A3:E3"/>
    <mergeCell ref="A4:E4"/>
    <mergeCell ref="A5:E5"/>
    <mergeCell ref="A12:E12"/>
    <mergeCell ref="A13:E13"/>
    <mergeCell ref="A20:E20"/>
    <mergeCell ref="A50:E50"/>
    <mergeCell ref="C9:E9"/>
    <mergeCell ref="C10:E10"/>
    <mergeCell ref="A56:E56"/>
    <mergeCell ref="A197:E197"/>
    <mergeCell ref="A162:E162"/>
    <mergeCell ref="A233:E233"/>
    <mergeCell ref="A269:E269"/>
    <mergeCell ref="C90:E90"/>
    <mergeCell ref="C131:E131"/>
    <mergeCell ref="C132:E132"/>
    <mergeCell ref="C235:E235"/>
    <mergeCell ref="C236:E236"/>
    <mergeCell ref="A92:E92"/>
    <mergeCell ref="A93:E93"/>
    <mergeCell ref="A103:E103"/>
    <mergeCell ref="A112:E112"/>
    <mergeCell ref="A129:E129"/>
    <mergeCell ref="C165:E165"/>
    <mergeCell ref="A167:E167"/>
  </mergeCells>
  <pageMargins left="0.70866141732283472" right="0.70866141732283472" top="0.74803149606299213" bottom="0.74803149606299213" header="0.31496062992125984" footer="0.31496062992125984"/>
  <pageSetup scale="81" orientation="portrait" r:id="rId1"/>
  <rowBreaks count="3" manualBreakCount="3">
    <brk id="49" max="4" man="1"/>
    <brk id="86" max="4" man="1"/>
    <brk id="128" max="4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B6D4D-6CA3-4D0F-A05C-4AEBE3A15C21}">
  <dimension ref="A1:I57"/>
  <sheetViews>
    <sheetView view="pageBreakPreview" topLeftCell="A44" zoomScale="85" zoomScaleNormal="100" zoomScaleSheetLayoutView="85" workbookViewId="0">
      <selection activeCell="F28" sqref="F28"/>
    </sheetView>
  </sheetViews>
  <sheetFormatPr baseColWidth="10" defaultRowHeight="13" x14ac:dyDescent="0.15"/>
  <cols>
    <col min="1" max="1" width="5.5" style="173" bestFit="1" customWidth="1"/>
    <col min="2" max="2" width="41.33203125" style="96" customWidth="1"/>
    <col min="3" max="3" width="12" style="96" customWidth="1"/>
    <col min="4" max="4" width="14.5" style="177" customWidth="1"/>
    <col min="5" max="5" width="14" style="177" customWidth="1"/>
    <col min="6" max="6" width="14.5" style="177" customWidth="1"/>
    <col min="7" max="7" width="20.33203125" style="179" customWidth="1"/>
    <col min="8" max="8" width="14.33203125" style="96" bestFit="1" customWidth="1"/>
    <col min="9" max="9" width="13.1640625" style="96" bestFit="1" customWidth="1"/>
    <col min="10" max="246" width="10.6640625" style="96"/>
    <col min="247" max="247" width="5.5" style="96" bestFit="1" customWidth="1"/>
    <col min="248" max="248" width="47.33203125" style="96" customWidth="1"/>
    <col min="249" max="249" width="11.5" style="96" customWidth="1"/>
    <col min="250" max="250" width="9.83203125" style="96" customWidth="1"/>
    <col min="251" max="251" width="15.5" style="96" customWidth="1"/>
    <col min="252" max="252" width="14.5" style="96" customWidth="1"/>
    <col min="253" max="253" width="18.5" style="96" bestFit="1" customWidth="1"/>
    <col min="254" max="254" width="16.5" style="96" bestFit="1" customWidth="1"/>
    <col min="255" max="255" width="20.5" style="96" bestFit="1" customWidth="1"/>
    <col min="256" max="257" width="17" style="96" bestFit="1" customWidth="1"/>
    <col min="258" max="258" width="16.5" style="96" customWidth="1"/>
    <col min="259" max="259" width="17" style="96" bestFit="1" customWidth="1"/>
    <col min="260" max="260" width="18" style="96" bestFit="1" customWidth="1"/>
    <col min="261" max="502" width="10.6640625" style="96"/>
    <col min="503" max="503" width="5.5" style="96" bestFit="1" customWidth="1"/>
    <col min="504" max="504" width="47.33203125" style="96" customWidth="1"/>
    <col min="505" max="505" width="11.5" style="96" customWidth="1"/>
    <col min="506" max="506" width="9.83203125" style="96" customWidth="1"/>
    <col min="507" max="507" width="15.5" style="96" customWidth="1"/>
    <col min="508" max="508" width="14.5" style="96" customWidth="1"/>
    <col min="509" max="509" width="18.5" style="96" bestFit="1" customWidth="1"/>
    <col min="510" max="510" width="16.5" style="96" bestFit="1" customWidth="1"/>
    <col min="511" max="511" width="20.5" style="96" bestFit="1" customWidth="1"/>
    <col min="512" max="513" width="17" style="96" bestFit="1" customWidth="1"/>
    <col min="514" max="514" width="16.5" style="96" customWidth="1"/>
    <col min="515" max="515" width="17" style="96" bestFit="1" customWidth="1"/>
    <col min="516" max="516" width="18" style="96" bestFit="1" customWidth="1"/>
    <col min="517" max="758" width="10.6640625" style="96"/>
    <col min="759" max="759" width="5.5" style="96" bestFit="1" customWidth="1"/>
    <col min="760" max="760" width="47.33203125" style="96" customWidth="1"/>
    <col min="761" max="761" width="11.5" style="96" customWidth="1"/>
    <col min="762" max="762" width="9.83203125" style="96" customWidth="1"/>
    <col min="763" max="763" width="15.5" style="96" customWidth="1"/>
    <col min="764" max="764" width="14.5" style="96" customWidth="1"/>
    <col min="765" max="765" width="18.5" style="96" bestFit="1" customWidth="1"/>
    <col min="766" max="766" width="16.5" style="96" bestFit="1" customWidth="1"/>
    <col min="767" max="767" width="20.5" style="96" bestFit="1" customWidth="1"/>
    <col min="768" max="769" width="17" style="96" bestFit="1" customWidth="1"/>
    <col min="770" max="770" width="16.5" style="96" customWidth="1"/>
    <col min="771" max="771" width="17" style="96" bestFit="1" customWidth="1"/>
    <col min="772" max="772" width="18" style="96" bestFit="1" customWidth="1"/>
    <col min="773" max="1014" width="10.6640625" style="96"/>
    <col min="1015" max="1015" width="5.5" style="96" bestFit="1" customWidth="1"/>
    <col min="1016" max="1016" width="47.33203125" style="96" customWidth="1"/>
    <col min="1017" max="1017" width="11.5" style="96" customWidth="1"/>
    <col min="1018" max="1018" width="9.83203125" style="96" customWidth="1"/>
    <col min="1019" max="1019" width="15.5" style="96" customWidth="1"/>
    <col min="1020" max="1020" width="14.5" style="96" customWidth="1"/>
    <col min="1021" max="1021" width="18.5" style="96" bestFit="1" customWidth="1"/>
    <col min="1022" max="1022" width="16.5" style="96" bestFit="1" customWidth="1"/>
    <col min="1023" max="1023" width="20.5" style="96" bestFit="1" customWidth="1"/>
    <col min="1024" max="1025" width="17" style="96" bestFit="1" customWidth="1"/>
    <col min="1026" max="1026" width="16.5" style="96" customWidth="1"/>
    <col min="1027" max="1027" width="17" style="96" bestFit="1" customWidth="1"/>
    <col min="1028" max="1028" width="18" style="96" bestFit="1" customWidth="1"/>
    <col min="1029" max="1270" width="10.6640625" style="96"/>
    <col min="1271" max="1271" width="5.5" style="96" bestFit="1" customWidth="1"/>
    <col min="1272" max="1272" width="47.33203125" style="96" customWidth="1"/>
    <col min="1273" max="1273" width="11.5" style="96" customWidth="1"/>
    <col min="1274" max="1274" width="9.83203125" style="96" customWidth="1"/>
    <col min="1275" max="1275" width="15.5" style="96" customWidth="1"/>
    <col min="1276" max="1276" width="14.5" style="96" customWidth="1"/>
    <col min="1277" max="1277" width="18.5" style="96" bestFit="1" customWidth="1"/>
    <col min="1278" max="1278" width="16.5" style="96" bestFit="1" customWidth="1"/>
    <col min="1279" max="1279" width="20.5" style="96" bestFit="1" customWidth="1"/>
    <col min="1280" max="1281" width="17" style="96" bestFit="1" customWidth="1"/>
    <col min="1282" max="1282" width="16.5" style="96" customWidth="1"/>
    <col min="1283" max="1283" width="17" style="96" bestFit="1" customWidth="1"/>
    <col min="1284" max="1284" width="18" style="96" bestFit="1" customWidth="1"/>
    <col min="1285" max="1526" width="10.6640625" style="96"/>
    <col min="1527" max="1527" width="5.5" style="96" bestFit="1" customWidth="1"/>
    <col min="1528" max="1528" width="47.33203125" style="96" customWidth="1"/>
    <col min="1529" max="1529" width="11.5" style="96" customWidth="1"/>
    <col min="1530" max="1530" width="9.83203125" style="96" customWidth="1"/>
    <col min="1531" max="1531" width="15.5" style="96" customWidth="1"/>
    <col min="1532" max="1532" width="14.5" style="96" customWidth="1"/>
    <col min="1533" max="1533" width="18.5" style="96" bestFit="1" customWidth="1"/>
    <col min="1534" max="1534" width="16.5" style="96" bestFit="1" customWidth="1"/>
    <col min="1535" max="1535" width="20.5" style="96" bestFit="1" customWidth="1"/>
    <col min="1536" max="1537" width="17" style="96" bestFit="1" customWidth="1"/>
    <col min="1538" max="1538" width="16.5" style="96" customWidth="1"/>
    <col min="1539" max="1539" width="17" style="96" bestFit="1" customWidth="1"/>
    <col min="1540" max="1540" width="18" style="96" bestFit="1" customWidth="1"/>
    <col min="1541" max="1782" width="10.6640625" style="96"/>
    <col min="1783" max="1783" width="5.5" style="96" bestFit="1" customWidth="1"/>
    <col min="1784" max="1784" width="47.33203125" style="96" customWidth="1"/>
    <col min="1785" max="1785" width="11.5" style="96" customWidth="1"/>
    <col min="1786" max="1786" width="9.83203125" style="96" customWidth="1"/>
    <col min="1787" max="1787" width="15.5" style="96" customWidth="1"/>
    <col min="1788" max="1788" width="14.5" style="96" customWidth="1"/>
    <col min="1789" max="1789" width="18.5" style="96" bestFit="1" customWidth="1"/>
    <col min="1790" max="1790" width="16.5" style="96" bestFit="1" customWidth="1"/>
    <col min="1791" max="1791" width="20.5" style="96" bestFit="1" customWidth="1"/>
    <col min="1792" max="1793" width="17" style="96" bestFit="1" customWidth="1"/>
    <col min="1794" max="1794" width="16.5" style="96" customWidth="1"/>
    <col min="1795" max="1795" width="17" style="96" bestFit="1" customWidth="1"/>
    <col min="1796" max="1796" width="18" style="96" bestFit="1" customWidth="1"/>
    <col min="1797" max="2038" width="10.6640625" style="96"/>
    <col min="2039" max="2039" width="5.5" style="96" bestFit="1" customWidth="1"/>
    <col min="2040" max="2040" width="47.33203125" style="96" customWidth="1"/>
    <col min="2041" max="2041" width="11.5" style="96" customWidth="1"/>
    <col min="2042" max="2042" width="9.83203125" style="96" customWidth="1"/>
    <col min="2043" max="2043" width="15.5" style="96" customWidth="1"/>
    <col min="2044" max="2044" width="14.5" style="96" customWidth="1"/>
    <col min="2045" max="2045" width="18.5" style="96" bestFit="1" customWidth="1"/>
    <col min="2046" max="2046" width="16.5" style="96" bestFit="1" customWidth="1"/>
    <col min="2047" max="2047" width="20.5" style="96" bestFit="1" customWidth="1"/>
    <col min="2048" max="2049" width="17" style="96" bestFit="1" customWidth="1"/>
    <col min="2050" max="2050" width="16.5" style="96" customWidth="1"/>
    <col min="2051" max="2051" width="17" style="96" bestFit="1" customWidth="1"/>
    <col min="2052" max="2052" width="18" style="96" bestFit="1" customWidth="1"/>
    <col min="2053" max="2294" width="10.6640625" style="96"/>
    <col min="2295" max="2295" width="5.5" style="96" bestFit="1" customWidth="1"/>
    <col min="2296" max="2296" width="47.33203125" style="96" customWidth="1"/>
    <col min="2297" max="2297" width="11.5" style="96" customWidth="1"/>
    <col min="2298" max="2298" width="9.83203125" style="96" customWidth="1"/>
    <col min="2299" max="2299" width="15.5" style="96" customWidth="1"/>
    <col min="2300" max="2300" width="14.5" style="96" customWidth="1"/>
    <col min="2301" max="2301" width="18.5" style="96" bestFit="1" customWidth="1"/>
    <col min="2302" max="2302" width="16.5" style="96" bestFit="1" customWidth="1"/>
    <col min="2303" max="2303" width="20.5" style="96" bestFit="1" customWidth="1"/>
    <col min="2304" max="2305" width="17" style="96" bestFit="1" customWidth="1"/>
    <col min="2306" max="2306" width="16.5" style="96" customWidth="1"/>
    <col min="2307" max="2307" width="17" style="96" bestFit="1" customWidth="1"/>
    <col min="2308" max="2308" width="18" style="96" bestFit="1" customWidth="1"/>
    <col min="2309" max="2550" width="10.6640625" style="96"/>
    <col min="2551" max="2551" width="5.5" style="96" bestFit="1" customWidth="1"/>
    <col min="2552" max="2552" width="47.33203125" style="96" customWidth="1"/>
    <col min="2553" max="2553" width="11.5" style="96" customWidth="1"/>
    <col min="2554" max="2554" width="9.83203125" style="96" customWidth="1"/>
    <col min="2555" max="2555" width="15.5" style="96" customWidth="1"/>
    <col min="2556" max="2556" width="14.5" style="96" customWidth="1"/>
    <col min="2557" max="2557" width="18.5" style="96" bestFit="1" customWidth="1"/>
    <col min="2558" max="2558" width="16.5" style="96" bestFit="1" customWidth="1"/>
    <col min="2559" max="2559" width="20.5" style="96" bestFit="1" customWidth="1"/>
    <col min="2560" max="2561" width="17" style="96" bestFit="1" customWidth="1"/>
    <col min="2562" max="2562" width="16.5" style="96" customWidth="1"/>
    <col min="2563" max="2563" width="17" style="96" bestFit="1" customWidth="1"/>
    <col min="2564" max="2564" width="18" style="96" bestFit="1" customWidth="1"/>
    <col min="2565" max="2806" width="10.6640625" style="96"/>
    <col min="2807" max="2807" width="5.5" style="96" bestFit="1" customWidth="1"/>
    <col min="2808" max="2808" width="47.33203125" style="96" customWidth="1"/>
    <col min="2809" max="2809" width="11.5" style="96" customWidth="1"/>
    <col min="2810" max="2810" width="9.83203125" style="96" customWidth="1"/>
    <col min="2811" max="2811" width="15.5" style="96" customWidth="1"/>
    <col min="2812" max="2812" width="14.5" style="96" customWidth="1"/>
    <col min="2813" max="2813" width="18.5" style="96" bestFit="1" customWidth="1"/>
    <col min="2814" max="2814" width="16.5" style="96" bestFit="1" customWidth="1"/>
    <col min="2815" max="2815" width="20.5" style="96" bestFit="1" customWidth="1"/>
    <col min="2816" max="2817" width="17" style="96" bestFit="1" customWidth="1"/>
    <col min="2818" max="2818" width="16.5" style="96" customWidth="1"/>
    <col min="2819" max="2819" width="17" style="96" bestFit="1" customWidth="1"/>
    <col min="2820" max="2820" width="18" style="96" bestFit="1" customWidth="1"/>
    <col min="2821" max="3062" width="10.6640625" style="96"/>
    <col min="3063" max="3063" width="5.5" style="96" bestFit="1" customWidth="1"/>
    <col min="3064" max="3064" width="47.33203125" style="96" customWidth="1"/>
    <col min="3065" max="3065" width="11.5" style="96" customWidth="1"/>
    <col min="3066" max="3066" width="9.83203125" style="96" customWidth="1"/>
    <col min="3067" max="3067" width="15.5" style="96" customWidth="1"/>
    <col min="3068" max="3068" width="14.5" style="96" customWidth="1"/>
    <col min="3069" max="3069" width="18.5" style="96" bestFit="1" customWidth="1"/>
    <col min="3070" max="3070" width="16.5" style="96" bestFit="1" customWidth="1"/>
    <col min="3071" max="3071" width="20.5" style="96" bestFit="1" customWidth="1"/>
    <col min="3072" max="3073" width="17" style="96" bestFit="1" customWidth="1"/>
    <col min="3074" max="3074" width="16.5" style="96" customWidth="1"/>
    <col min="3075" max="3075" width="17" style="96" bestFit="1" customWidth="1"/>
    <col min="3076" max="3076" width="18" style="96" bestFit="1" customWidth="1"/>
    <col min="3077" max="3318" width="10.6640625" style="96"/>
    <col min="3319" max="3319" width="5.5" style="96" bestFit="1" customWidth="1"/>
    <col min="3320" max="3320" width="47.33203125" style="96" customWidth="1"/>
    <col min="3321" max="3321" width="11.5" style="96" customWidth="1"/>
    <col min="3322" max="3322" width="9.83203125" style="96" customWidth="1"/>
    <col min="3323" max="3323" width="15.5" style="96" customWidth="1"/>
    <col min="3324" max="3324" width="14.5" style="96" customWidth="1"/>
    <col min="3325" max="3325" width="18.5" style="96" bestFit="1" customWidth="1"/>
    <col min="3326" max="3326" width="16.5" style="96" bestFit="1" customWidth="1"/>
    <col min="3327" max="3327" width="20.5" style="96" bestFit="1" customWidth="1"/>
    <col min="3328" max="3329" width="17" style="96" bestFit="1" customWidth="1"/>
    <col min="3330" max="3330" width="16.5" style="96" customWidth="1"/>
    <col min="3331" max="3331" width="17" style="96" bestFit="1" customWidth="1"/>
    <col min="3332" max="3332" width="18" style="96" bestFit="1" customWidth="1"/>
    <col min="3333" max="3574" width="10.6640625" style="96"/>
    <col min="3575" max="3575" width="5.5" style="96" bestFit="1" customWidth="1"/>
    <col min="3576" max="3576" width="47.33203125" style="96" customWidth="1"/>
    <col min="3577" max="3577" width="11.5" style="96" customWidth="1"/>
    <col min="3578" max="3578" width="9.83203125" style="96" customWidth="1"/>
    <col min="3579" max="3579" width="15.5" style="96" customWidth="1"/>
    <col min="3580" max="3580" width="14.5" style="96" customWidth="1"/>
    <col min="3581" max="3581" width="18.5" style="96" bestFit="1" customWidth="1"/>
    <col min="3582" max="3582" width="16.5" style="96" bestFit="1" customWidth="1"/>
    <col min="3583" max="3583" width="20.5" style="96" bestFit="1" customWidth="1"/>
    <col min="3584" max="3585" width="17" style="96" bestFit="1" customWidth="1"/>
    <col min="3586" max="3586" width="16.5" style="96" customWidth="1"/>
    <col min="3587" max="3587" width="17" style="96" bestFit="1" customWidth="1"/>
    <col min="3588" max="3588" width="18" style="96" bestFit="1" customWidth="1"/>
    <col min="3589" max="3830" width="10.6640625" style="96"/>
    <col min="3831" max="3831" width="5.5" style="96" bestFit="1" customWidth="1"/>
    <col min="3832" max="3832" width="47.33203125" style="96" customWidth="1"/>
    <col min="3833" max="3833" width="11.5" style="96" customWidth="1"/>
    <col min="3834" max="3834" width="9.83203125" style="96" customWidth="1"/>
    <col min="3835" max="3835" width="15.5" style="96" customWidth="1"/>
    <col min="3836" max="3836" width="14.5" style="96" customWidth="1"/>
    <col min="3837" max="3837" width="18.5" style="96" bestFit="1" customWidth="1"/>
    <col min="3838" max="3838" width="16.5" style="96" bestFit="1" customWidth="1"/>
    <col min="3839" max="3839" width="20.5" style="96" bestFit="1" customWidth="1"/>
    <col min="3840" max="3841" width="17" style="96" bestFit="1" customWidth="1"/>
    <col min="3842" max="3842" width="16.5" style="96" customWidth="1"/>
    <col min="3843" max="3843" width="17" style="96" bestFit="1" customWidth="1"/>
    <col min="3844" max="3844" width="18" style="96" bestFit="1" customWidth="1"/>
    <col min="3845" max="4086" width="10.6640625" style="96"/>
    <col min="4087" max="4087" width="5.5" style="96" bestFit="1" customWidth="1"/>
    <col min="4088" max="4088" width="47.33203125" style="96" customWidth="1"/>
    <col min="4089" max="4089" width="11.5" style="96" customWidth="1"/>
    <col min="4090" max="4090" width="9.83203125" style="96" customWidth="1"/>
    <col min="4091" max="4091" width="15.5" style="96" customWidth="1"/>
    <col min="4092" max="4092" width="14.5" style="96" customWidth="1"/>
    <col min="4093" max="4093" width="18.5" style="96" bestFit="1" customWidth="1"/>
    <col min="4094" max="4094" width="16.5" style="96" bestFit="1" customWidth="1"/>
    <col min="4095" max="4095" width="20.5" style="96" bestFit="1" customWidth="1"/>
    <col min="4096" max="4097" width="17" style="96" bestFit="1" customWidth="1"/>
    <col min="4098" max="4098" width="16.5" style="96" customWidth="1"/>
    <col min="4099" max="4099" width="17" style="96" bestFit="1" customWidth="1"/>
    <col min="4100" max="4100" width="18" style="96" bestFit="1" customWidth="1"/>
    <col min="4101" max="4342" width="10.6640625" style="96"/>
    <col min="4343" max="4343" width="5.5" style="96" bestFit="1" customWidth="1"/>
    <col min="4344" max="4344" width="47.33203125" style="96" customWidth="1"/>
    <col min="4345" max="4345" width="11.5" style="96" customWidth="1"/>
    <col min="4346" max="4346" width="9.83203125" style="96" customWidth="1"/>
    <col min="4347" max="4347" width="15.5" style="96" customWidth="1"/>
    <col min="4348" max="4348" width="14.5" style="96" customWidth="1"/>
    <col min="4349" max="4349" width="18.5" style="96" bestFit="1" customWidth="1"/>
    <col min="4350" max="4350" width="16.5" style="96" bestFit="1" customWidth="1"/>
    <col min="4351" max="4351" width="20.5" style="96" bestFit="1" customWidth="1"/>
    <col min="4352" max="4353" width="17" style="96" bestFit="1" customWidth="1"/>
    <col min="4354" max="4354" width="16.5" style="96" customWidth="1"/>
    <col min="4355" max="4355" width="17" style="96" bestFit="1" customWidth="1"/>
    <col min="4356" max="4356" width="18" style="96" bestFit="1" customWidth="1"/>
    <col min="4357" max="4598" width="10.6640625" style="96"/>
    <col min="4599" max="4599" width="5.5" style="96" bestFit="1" customWidth="1"/>
    <col min="4600" max="4600" width="47.33203125" style="96" customWidth="1"/>
    <col min="4601" max="4601" width="11.5" style="96" customWidth="1"/>
    <col min="4602" max="4602" width="9.83203125" style="96" customWidth="1"/>
    <col min="4603" max="4603" width="15.5" style="96" customWidth="1"/>
    <col min="4604" max="4604" width="14.5" style="96" customWidth="1"/>
    <col min="4605" max="4605" width="18.5" style="96" bestFit="1" customWidth="1"/>
    <col min="4606" max="4606" width="16.5" style="96" bestFit="1" customWidth="1"/>
    <col min="4607" max="4607" width="20.5" style="96" bestFit="1" customWidth="1"/>
    <col min="4608" max="4609" width="17" style="96" bestFit="1" customWidth="1"/>
    <col min="4610" max="4610" width="16.5" style="96" customWidth="1"/>
    <col min="4611" max="4611" width="17" style="96" bestFit="1" customWidth="1"/>
    <col min="4612" max="4612" width="18" style="96" bestFit="1" customWidth="1"/>
    <col min="4613" max="4854" width="10.6640625" style="96"/>
    <col min="4855" max="4855" width="5.5" style="96" bestFit="1" customWidth="1"/>
    <col min="4856" max="4856" width="47.33203125" style="96" customWidth="1"/>
    <col min="4857" max="4857" width="11.5" style="96" customWidth="1"/>
    <col min="4858" max="4858" width="9.83203125" style="96" customWidth="1"/>
    <col min="4859" max="4859" width="15.5" style="96" customWidth="1"/>
    <col min="4860" max="4860" width="14.5" style="96" customWidth="1"/>
    <col min="4861" max="4861" width="18.5" style="96" bestFit="1" customWidth="1"/>
    <col min="4862" max="4862" width="16.5" style="96" bestFit="1" customWidth="1"/>
    <col min="4863" max="4863" width="20.5" style="96" bestFit="1" customWidth="1"/>
    <col min="4864" max="4865" width="17" style="96" bestFit="1" customWidth="1"/>
    <col min="4866" max="4866" width="16.5" style="96" customWidth="1"/>
    <col min="4867" max="4867" width="17" style="96" bestFit="1" customWidth="1"/>
    <col min="4868" max="4868" width="18" style="96" bestFit="1" customWidth="1"/>
    <col min="4869" max="5110" width="10.6640625" style="96"/>
    <col min="5111" max="5111" width="5.5" style="96" bestFit="1" customWidth="1"/>
    <col min="5112" max="5112" width="47.33203125" style="96" customWidth="1"/>
    <col min="5113" max="5113" width="11.5" style="96" customWidth="1"/>
    <col min="5114" max="5114" width="9.83203125" style="96" customWidth="1"/>
    <col min="5115" max="5115" width="15.5" style="96" customWidth="1"/>
    <col min="5116" max="5116" width="14.5" style="96" customWidth="1"/>
    <col min="5117" max="5117" width="18.5" style="96" bestFit="1" customWidth="1"/>
    <col min="5118" max="5118" width="16.5" style="96" bestFit="1" customWidth="1"/>
    <col min="5119" max="5119" width="20.5" style="96" bestFit="1" customWidth="1"/>
    <col min="5120" max="5121" width="17" style="96" bestFit="1" customWidth="1"/>
    <col min="5122" max="5122" width="16.5" style="96" customWidth="1"/>
    <col min="5123" max="5123" width="17" style="96" bestFit="1" customWidth="1"/>
    <col min="5124" max="5124" width="18" style="96" bestFit="1" customWidth="1"/>
    <col min="5125" max="5366" width="10.6640625" style="96"/>
    <col min="5367" max="5367" width="5.5" style="96" bestFit="1" customWidth="1"/>
    <col min="5368" max="5368" width="47.33203125" style="96" customWidth="1"/>
    <col min="5369" max="5369" width="11.5" style="96" customWidth="1"/>
    <col min="5370" max="5370" width="9.83203125" style="96" customWidth="1"/>
    <col min="5371" max="5371" width="15.5" style="96" customWidth="1"/>
    <col min="5372" max="5372" width="14.5" style="96" customWidth="1"/>
    <col min="5373" max="5373" width="18.5" style="96" bestFit="1" customWidth="1"/>
    <col min="5374" max="5374" width="16.5" style="96" bestFit="1" customWidth="1"/>
    <col min="5375" max="5375" width="20.5" style="96" bestFit="1" customWidth="1"/>
    <col min="5376" max="5377" width="17" style="96" bestFit="1" customWidth="1"/>
    <col min="5378" max="5378" width="16.5" style="96" customWidth="1"/>
    <col min="5379" max="5379" width="17" style="96" bestFit="1" customWidth="1"/>
    <col min="5380" max="5380" width="18" style="96" bestFit="1" customWidth="1"/>
    <col min="5381" max="5622" width="10.6640625" style="96"/>
    <col min="5623" max="5623" width="5.5" style="96" bestFit="1" customWidth="1"/>
    <col min="5624" max="5624" width="47.33203125" style="96" customWidth="1"/>
    <col min="5625" max="5625" width="11.5" style="96" customWidth="1"/>
    <col min="5626" max="5626" width="9.83203125" style="96" customWidth="1"/>
    <col min="5627" max="5627" width="15.5" style="96" customWidth="1"/>
    <col min="5628" max="5628" width="14.5" style="96" customWidth="1"/>
    <col min="5629" max="5629" width="18.5" style="96" bestFit="1" customWidth="1"/>
    <col min="5630" max="5630" width="16.5" style="96" bestFit="1" customWidth="1"/>
    <col min="5631" max="5631" width="20.5" style="96" bestFit="1" customWidth="1"/>
    <col min="5632" max="5633" width="17" style="96" bestFit="1" customWidth="1"/>
    <col min="5634" max="5634" width="16.5" style="96" customWidth="1"/>
    <col min="5635" max="5635" width="17" style="96" bestFit="1" customWidth="1"/>
    <col min="5636" max="5636" width="18" style="96" bestFit="1" customWidth="1"/>
    <col min="5637" max="5878" width="10.6640625" style="96"/>
    <col min="5879" max="5879" width="5.5" style="96" bestFit="1" customWidth="1"/>
    <col min="5880" max="5880" width="47.33203125" style="96" customWidth="1"/>
    <col min="5881" max="5881" width="11.5" style="96" customWidth="1"/>
    <col min="5882" max="5882" width="9.83203125" style="96" customWidth="1"/>
    <col min="5883" max="5883" width="15.5" style="96" customWidth="1"/>
    <col min="5884" max="5884" width="14.5" style="96" customWidth="1"/>
    <col min="5885" max="5885" width="18.5" style="96" bestFit="1" customWidth="1"/>
    <col min="5886" max="5886" width="16.5" style="96" bestFit="1" customWidth="1"/>
    <col min="5887" max="5887" width="20.5" style="96" bestFit="1" customWidth="1"/>
    <col min="5888" max="5889" width="17" style="96" bestFit="1" customWidth="1"/>
    <col min="5890" max="5890" width="16.5" style="96" customWidth="1"/>
    <col min="5891" max="5891" width="17" style="96" bestFit="1" customWidth="1"/>
    <col min="5892" max="5892" width="18" style="96" bestFit="1" customWidth="1"/>
    <col min="5893" max="6134" width="10.6640625" style="96"/>
    <col min="6135" max="6135" width="5.5" style="96" bestFit="1" customWidth="1"/>
    <col min="6136" max="6136" width="47.33203125" style="96" customWidth="1"/>
    <col min="6137" max="6137" width="11.5" style="96" customWidth="1"/>
    <col min="6138" max="6138" width="9.83203125" style="96" customWidth="1"/>
    <col min="6139" max="6139" width="15.5" style="96" customWidth="1"/>
    <col min="6140" max="6140" width="14.5" style="96" customWidth="1"/>
    <col min="6141" max="6141" width="18.5" style="96" bestFit="1" customWidth="1"/>
    <col min="6142" max="6142" width="16.5" style="96" bestFit="1" customWidth="1"/>
    <col min="6143" max="6143" width="20.5" style="96" bestFit="1" customWidth="1"/>
    <col min="6144" max="6145" width="17" style="96" bestFit="1" customWidth="1"/>
    <col min="6146" max="6146" width="16.5" style="96" customWidth="1"/>
    <col min="6147" max="6147" width="17" style="96" bestFit="1" customWidth="1"/>
    <col min="6148" max="6148" width="18" style="96" bestFit="1" customWidth="1"/>
    <col min="6149" max="6390" width="10.6640625" style="96"/>
    <col min="6391" max="6391" width="5.5" style="96" bestFit="1" customWidth="1"/>
    <col min="6392" max="6392" width="47.33203125" style="96" customWidth="1"/>
    <col min="6393" max="6393" width="11.5" style="96" customWidth="1"/>
    <col min="6394" max="6394" width="9.83203125" style="96" customWidth="1"/>
    <col min="6395" max="6395" width="15.5" style="96" customWidth="1"/>
    <col min="6396" max="6396" width="14.5" style="96" customWidth="1"/>
    <col min="6397" max="6397" width="18.5" style="96" bestFit="1" customWidth="1"/>
    <col min="6398" max="6398" width="16.5" style="96" bestFit="1" customWidth="1"/>
    <col min="6399" max="6399" width="20.5" style="96" bestFit="1" customWidth="1"/>
    <col min="6400" max="6401" width="17" style="96" bestFit="1" customWidth="1"/>
    <col min="6402" max="6402" width="16.5" style="96" customWidth="1"/>
    <col min="6403" max="6403" width="17" style="96" bestFit="1" customWidth="1"/>
    <col min="6404" max="6404" width="18" style="96" bestFit="1" customWidth="1"/>
    <col min="6405" max="6646" width="10.6640625" style="96"/>
    <col min="6647" max="6647" width="5.5" style="96" bestFit="1" customWidth="1"/>
    <col min="6648" max="6648" width="47.33203125" style="96" customWidth="1"/>
    <col min="6649" max="6649" width="11.5" style="96" customWidth="1"/>
    <col min="6650" max="6650" width="9.83203125" style="96" customWidth="1"/>
    <col min="6651" max="6651" width="15.5" style="96" customWidth="1"/>
    <col min="6652" max="6652" width="14.5" style="96" customWidth="1"/>
    <col min="6653" max="6653" width="18.5" style="96" bestFit="1" customWidth="1"/>
    <col min="6654" max="6654" width="16.5" style="96" bestFit="1" customWidth="1"/>
    <col min="6655" max="6655" width="20.5" style="96" bestFit="1" customWidth="1"/>
    <col min="6656" max="6657" width="17" style="96" bestFit="1" customWidth="1"/>
    <col min="6658" max="6658" width="16.5" style="96" customWidth="1"/>
    <col min="6659" max="6659" width="17" style="96" bestFit="1" customWidth="1"/>
    <col min="6660" max="6660" width="18" style="96" bestFit="1" customWidth="1"/>
    <col min="6661" max="6902" width="10.6640625" style="96"/>
    <col min="6903" max="6903" width="5.5" style="96" bestFit="1" customWidth="1"/>
    <col min="6904" max="6904" width="47.33203125" style="96" customWidth="1"/>
    <col min="6905" max="6905" width="11.5" style="96" customWidth="1"/>
    <col min="6906" max="6906" width="9.83203125" style="96" customWidth="1"/>
    <col min="6907" max="6907" width="15.5" style="96" customWidth="1"/>
    <col min="6908" max="6908" width="14.5" style="96" customWidth="1"/>
    <col min="6909" max="6909" width="18.5" style="96" bestFit="1" customWidth="1"/>
    <col min="6910" max="6910" width="16.5" style="96" bestFit="1" customWidth="1"/>
    <col min="6911" max="6911" width="20.5" style="96" bestFit="1" customWidth="1"/>
    <col min="6912" max="6913" width="17" style="96" bestFit="1" customWidth="1"/>
    <col min="6914" max="6914" width="16.5" style="96" customWidth="1"/>
    <col min="6915" max="6915" width="17" style="96" bestFit="1" customWidth="1"/>
    <col min="6916" max="6916" width="18" style="96" bestFit="1" customWidth="1"/>
    <col min="6917" max="7158" width="10.6640625" style="96"/>
    <col min="7159" max="7159" width="5.5" style="96" bestFit="1" customWidth="1"/>
    <col min="7160" max="7160" width="47.33203125" style="96" customWidth="1"/>
    <col min="7161" max="7161" width="11.5" style="96" customWidth="1"/>
    <col min="7162" max="7162" width="9.83203125" style="96" customWidth="1"/>
    <col min="7163" max="7163" width="15.5" style="96" customWidth="1"/>
    <col min="7164" max="7164" width="14.5" style="96" customWidth="1"/>
    <col min="7165" max="7165" width="18.5" style="96" bestFit="1" customWidth="1"/>
    <col min="7166" max="7166" width="16.5" style="96" bestFit="1" customWidth="1"/>
    <col min="7167" max="7167" width="20.5" style="96" bestFit="1" customWidth="1"/>
    <col min="7168" max="7169" width="17" style="96" bestFit="1" customWidth="1"/>
    <col min="7170" max="7170" width="16.5" style="96" customWidth="1"/>
    <col min="7171" max="7171" width="17" style="96" bestFit="1" customWidth="1"/>
    <col min="7172" max="7172" width="18" style="96" bestFit="1" customWidth="1"/>
    <col min="7173" max="7414" width="10.6640625" style="96"/>
    <col min="7415" max="7415" width="5.5" style="96" bestFit="1" customWidth="1"/>
    <col min="7416" max="7416" width="47.33203125" style="96" customWidth="1"/>
    <col min="7417" max="7417" width="11.5" style="96" customWidth="1"/>
    <col min="7418" max="7418" width="9.83203125" style="96" customWidth="1"/>
    <col min="7419" max="7419" width="15.5" style="96" customWidth="1"/>
    <col min="7420" max="7420" width="14.5" style="96" customWidth="1"/>
    <col min="7421" max="7421" width="18.5" style="96" bestFit="1" customWidth="1"/>
    <col min="7422" max="7422" width="16.5" style="96" bestFit="1" customWidth="1"/>
    <col min="7423" max="7423" width="20.5" style="96" bestFit="1" customWidth="1"/>
    <col min="7424" max="7425" width="17" style="96" bestFit="1" customWidth="1"/>
    <col min="7426" max="7426" width="16.5" style="96" customWidth="1"/>
    <col min="7427" max="7427" width="17" style="96" bestFit="1" customWidth="1"/>
    <col min="7428" max="7428" width="18" style="96" bestFit="1" customWidth="1"/>
    <col min="7429" max="7670" width="10.6640625" style="96"/>
    <col min="7671" max="7671" width="5.5" style="96" bestFit="1" customWidth="1"/>
    <col min="7672" max="7672" width="47.33203125" style="96" customWidth="1"/>
    <col min="7673" max="7673" width="11.5" style="96" customWidth="1"/>
    <col min="7674" max="7674" width="9.83203125" style="96" customWidth="1"/>
    <col min="7675" max="7675" width="15.5" style="96" customWidth="1"/>
    <col min="7676" max="7676" width="14.5" style="96" customWidth="1"/>
    <col min="7677" max="7677" width="18.5" style="96" bestFit="1" customWidth="1"/>
    <col min="7678" max="7678" width="16.5" style="96" bestFit="1" customWidth="1"/>
    <col min="7679" max="7679" width="20.5" style="96" bestFit="1" customWidth="1"/>
    <col min="7680" max="7681" width="17" style="96" bestFit="1" customWidth="1"/>
    <col min="7682" max="7682" width="16.5" style="96" customWidth="1"/>
    <col min="7683" max="7683" width="17" style="96" bestFit="1" customWidth="1"/>
    <col min="7684" max="7684" width="18" style="96" bestFit="1" customWidth="1"/>
    <col min="7685" max="7926" width="10.6640625" style="96"/>
    <col min="7927" max="7927" width="5.5" style="96" bestFit="1" customWidth="1"/>
    <col min="7928" max="7928" width="47.33203125" style="96" customWidth="1"/>
    <col min="7929" max="7929" width="11.5" style="96" customWidth="1"/>
    <col min="7930" max="7930" width="9.83203125" style="96" customWidth="1"/>
    <col min="7931" max="7931" width="15.5" style="96" customWidth="1"/>
    <col min="7932" max="7932" width="14.5" style="96" customWidth="1"/>
    <col min="7933" max="7933" width="18.5" style="96" bestFit="1" customWidth="1"/>
    <col min="7934" max="7934" width="16.5" style="96" bestFit="1" customWidth="1"/>
    <col min="7935" max="7935" width="20.5" style="96" bestFit="1" customWidth="1"/>
    <col min="7936" max="7937" width="17" style="96" bestFit="1" customWidth="1"/>
    <col min="7938" max="7938" width="16.5" style="96" customWidth="1"/>
    <col min="7939" max="7939" width="17" style="96" bestFit="1" customWidth="1"/>
    <col min="7940" max="7940" width="18" style="96" bestFit="1" customWidth="1"/>
    <col min="7941" max="8182" width="10.6640625" style="96"/>
    <col min="8183" max="8183" width="5.5" style="96" bestFit="1" customWidth="1"/>
    <col min="8184" max="8184" width="47.33203125" style="96" customWidth="1"/>
    <col min="8185" max="8185" width="11.5" style="96" customWidth="1"/>
    <col min="8186" max="8186" width="9.83203125" style="96" customWidth="1"/>
    <col min="8187" max="8187" width="15.5" style="96" customWidth="1"/>
    <col min="8188" max="8188" width="14.5" style="96" customWidth="1"/>
    <col min="8189" max="8189" width="18.5" style="96" bestFit="1" customWidth="1"/>
    <col min="8190" max="8190" width="16.5" style="96" bestFit="1" customWidth="1"/>
    <col min="8191" max="8191" width="20.5" style="96" bestFit="1" customWidth="1"/>
    <col min="8192" max="8193" width="17" style="96" bestFit="1" customWidth="1"/>
    <col min="8194" max="8194" width="16.5" style="96" customWidth="1"/>
    <col min="8195" max="8195" width="17" style="96" bestFit="1" customWidth="1"/>
    <col min="8196" max="8196" width="18" style="96" bestFit="1" customWidth="1"/>
    <col min="8197" max="8438" width="10.6640625" style="96"/>
    <col min="8439" max="8439" width="5.5" style="96" bestFit="1" customWidth="1"/>
    <col min="8440" max="8440" width="47.33203125" style="96" customWidth="1"/>
    <col min="8441" max="8441" width="11.5" style="96" customWidth="1"/>
    <col min="8442" max="8442" width="9.83203125" style="96" customWidth="1"/>
    <col min="8443" max="8443" width="15.5" style="96" customWidth="1"/>
    <col min="8444" max="8444" width="14.5" style="96" customWidth="1"/>
    <col min="8445" max="8445" width="18.5" style="96" bestFit="1" customWidth="1"/>
    <col min="8446" max="8446" width="16.5" style="96" bestFit="1" customWidth="1"/>
    <col min="8447" max="8447" width="20.5" style="96" bestFit="1" customWidth="1"/>
    <col min="8448" max="8449" width="17" style="96" bestFit="1" customWidth="1"/>
    <col min="8450" max="8450" width="16.5" style="96" customWidth="1"/>
    <col min="8451" max="8451" width="17" style="96" bestFit="1" customWidth="1"/>
    <col min="8452" max="8452" width="18" style="96" bestFit="1" customWidth="1"/>
    <col min="8453" max="8694" width="10.6640625" style="96"/>
    <col min="8695" max="8695" width="5.5" style="96" bestFit="1" customWidth="1"/>
    <col min="8696" max="8696" width="47.33203125" style="96" customWidth="1"/>
    <col min="8697" max="8697" width="11.5" style="96" customWidth="1"/>
    <col min="8698" max="8698" width="9.83203125" style="96" customWidth="1"/>
    <col min="8699" max="8699" width="15.5" style="96" customWidth="1"/>
    <col min="8700" max="8700" width="14.5" style="96" customWidth="1"/>
    <col min="8701" max="8701" width="18.5" style="96" bestFit="1" customWidth="1"/>
    <col min="8702" max="8702" width="16.5" style="96" bestFit="1" customWidth="1"/>
    <col min="8703" max="8703" width="20.5" style="96" bestFit="1" customWidth="1"/>
    <col min="8704" max="8705" width="17" style="96" bestFit="1" customWidth="1"/>
    <col min="8706" max="8706" width="16.5" style="96" customWidth="1"/>
    <col min="8707" max="8707" width="17" style="96" bestFit="1" customWidth="1"/>
    <col min="8708" max="8708" width="18" style="96" bestFit="1" customWidth="1"/>
    <col min="8709" max="8950" width="10.6640625" style="96"/>
    <col min="8951" max="8951" width="5.5" style="96" bestFit="1" customWidth="1"/>
    <col min="8952" max="8952" width="47.33203125" style="96" customWidth="1"/>
    <col min="8953" max="8953" width="11.5" style="96" customWidth="1"/>
    <col min="8954" max="8954" width="9.83203125" style="96" customWidth="1"/>
    <col min="8955" max="8955" width="15.5" style="96" customWidth="1"/>
    <col min="8956" max="8956" width="14.5" style="96" customWidth="1"/>
    <col min="8957" max="8957" width="18.5" style="96" bestFit="1" customWidth="1"/>
    <col min="8958" max="8958" width="16.5" style="96" bestFit="1" customWidth="1"/>
    <col min="8959" max="8959" width="20.5" style="96" bestFit="1" customWidth="1"/>
    <col min="8960" max="8961" width="17" style="96" bestFit="1" customWidth="1"/>
    <col min="8962" max="8962" width="16.5" style="96" customWidth="1"/>
    <col min="8963" max="8963" width="17" style="96" bestFit="1" customWidth="1"/>
    <col min="8964" max="8964" width="18" style="96" bestFit="1" customWidth="1"/>
    <col min="8965" max="9206" width="10.6640625" style="96"/>
    <col min="9207" max="9207" width="5.5" style="96" bestFit="1" customWidth="1"/>
    <col min="9208" max="9208" width="47.33203125" style="96" customWidth="1"/>
    <col min="9209" max="9209" width="11.5" style="96" customWidth="1"/>
    <col min="9210" max="9210" width="9.83203125" style="96" customWidth="1"/>
    <col min="9211" max="9211" width="15.5" style="96" customWidth="1"/>
    <col min="9212" max="9212" width="14.5" style="96" customWidth="1"/>
    <col min="9213" max="9213" width="18.5" style="96" bestFit="1" customWidth="1"/>
    <col min="9214" max="9214" width="16.5" style="96" bestFit="1" customWidth="1"/>
    <col min="9215" max="9215" width="20.5" style="96" bestFit="1" customWidth="1"/>
    <col min="9216" max="9217" width="17" style="96" bestFit="1" customWidth="1"/>
    <col min="9218" max="9218" width="16.5" style="96" customWidth="1"/>
    <col min="9219" max="9219" width="17" style="96" bestFit="1" customWidth="1"/>
    <col min="9220" max="9220" width="18" style="96" bestFit="1" customWidth="1"/>
    <col min="9221" max="9462" width="10.6640625" style="96"/>
    <col min="9463" max="9463" width="5.5" style="96" bestFit="1" customWidth="1"/>
    <col min="9464" max="9464" width="47.33203125" style="96" customWidth="1"/>
    <col min="9465" max="9465" width="11.5" style="96" customWidth="1"/>
    <col min="9466" max="9466" width="9.83203125" style="96" customWidth="1"/>
    <col min="9467" max="9467" width="15.5" style="96" customWidth="1"/>
    <col min="9468" max="9468" width="14.5" style="96" customWidth="1"/>
    <col min="9469" max="9469" width="18.5" style="96" bestFit="1" customWidth="1"/>
    <col min="9470" max="9470" width="16.5" style="96" bestFit="1" customWidth="1"/>
    <col min="9471" max="9471" width="20.5" style="96" bestFit="1" customWidth="1"/>
    <col min="9472" max="9473" width="17" style="96" bestFit="1" customWidth="1"/>
    <col min="9474" max="9474" width="16.5" style="96" customWidth="1"/>
    <col min="9475" max="9475" width="17" style="96" bestFit="1" customWidth="1"/>
    <col min="9476" max="9476" width="18" style="96" bestFit="1" customWidth="1"/>
    <col min="9477" max="9718" width="10.6640625" style="96"/>
    <col min="9719" max="9719" width="5.5" style="96" bestFit="1" customWidth="1"/>
    <col min="9720" max="9720" width="47.33203125" style="96" customWidth="1"/>
    <col min="9721" max="9721" width="11.5" style="96" customWidth="1"/>
    <col min="9722" max="9722" width="9.83203125" style="96" customWidth="1"/>
    <col min="9723" max="9723" width="15.5" style="96" customWidth="1"/>
    <col min="9724" max="9724" width="14.5" style="96" customWidth="1"/>
    <col min="9725" max="9725" width="18.5" style="96" bestFit="1" customWidth="1"/>
    <col min="9726" max="9726" width="16.5" style="96" bestFit="1" customWidth="1"/>
    <col min="9727" max="9727" width="20.5" style="96" bestFit="1" customWidth="1"/>
    <col min="9728" max="9729" width="17" style="96" bestFit="1" customWidth="1"/>
    <col min="9730" max="9730" width="16.5" style="96" customWidth="1"/>
    <col min="9731" max="9731" width="17" style="96" bestFit="1" customWidth="1"/>
    <col min="9732" max="9732" width="18" style="96" bestFit="1" customWidth="1"/>
    <col min="9733" max="9974" width="10.6640625" style="96"/>
    <col min="9975" max="9975" width="5.5" style="96" bestFit="1" customWidth="1"/>
    <col min="9976" max="9976" width="47.33203125" style="96" customWidth="1"/>
    <col min="9977" max="9977" width="11.5" style="96" customWidth="1"/>
    <col min="9978" max="9978" width="9.83203125" style="96" customWidth="1"/>
    <col min="9979" max="9979" width="15.5" style="96" customWidth="1"/>
    <col min="9980" max="9980" width="14.5" style="96" customWidth="1"/>
    <col min="9981" max="9981" width="18.5" style="96" bestFit="1" customWidth="1"/>
    <col min="9982" max="9982" width="16.5" style="96" bestFit="1" customWidth="1"/>
    <col min="9983" max="9983" width="20.5" style="96" bestFit="1" customWidth="1"/>
    <col min="9984" max="9985" width="17" style="96" bestFit="1" customWidth="1"/>
    <col min="9986" max="9986" width="16.5" style="96" customWidth="1"/>
    <col min="9987" max="9987" width="17" style="96" bestFit="1" customWidth="1"/>
    <col min="9988" max="9988" width="18" style="96" bestFit="1" customWidth="1"/>
    <col min="9989" max="10230" width="10.6640625" style="96"/>
    <col min="10231" max="10231" width="5.5" style="96" bestFit="1" customWidth="1"/>
    <col min="10232" max="10232" width="47.33203125" style="96" customWidth="1"/>
    <col min="10233" max="10233" width="11.5" style="96" customWidth="1"/>
    <col min="10234" max="10234" width="9.83203125" style="96" customWidth="1"/>
    <col min="10235" max="10235" width="15.5" style="96" customWidth="1"/>
    <col min="10236" max="10236" width="14.5" style="96" customWidth="1"/>
    <col min="10237" max="10237" width="18.5" style="96" bestFit="1" customWidth="1"/>
    <col min="10238" max="10238" width="16.5" style="96" bestFit="1" customWidth="1"/>
    <col min="10239" max="10239" width="20.5" style="96" bestFit="1" customWidth="1"/>
    <col min="10240" max="10241" width="17" style="96" bestFit="1" customWidth="1"/>
    <col min="10242" max="10242" width="16.5" style="96" customWidth="1"/>
    <col min="10243" max="10243" width="17" style="96" bestFit="1" customWidth="1"/>
    <col min="10244" max="10244" width="18" style="96" bestFit="1" customWidth="1"/>
    <col min="10245" max="10486" width="10.6640625" style="96"/>
    <col min="10487" max="10487" width="5.5" style="96" bestFit="1" customWidth="1"/>
    <col min="10488" max="10488" width="47.33203125" style="96" customWidth="1"/>
    <col min="10489" max="10489" width="11.5" style="96" customWidth="1"/>
    <col min="10490" max="10490" width="9.83203125" style="96" customWidth="1"/>
    <col min="10491" max="10491" width="15.5" style="96" customWidth="1"/>
    <col min="10492" max="10492" width="14.5" style="96" customWidth="1"/>
    <col min="10493" max="10493" width="18.5" style="96" bestFit="1" customWidth="1"/>
    <col min="10494" max="10494" width="16.5" style="96" bestFit="1" customWidth="1"/>
    <col min="10495" max="10495" width="20.5" style="96" bestFit="1" customWidth="1"/>
    <col min="10496" max="10497" width="17" style="96" bestFit="1" customWidth="1"/>
    <col min="10498" max="10498" width="16.5" style="96" customWidth="1"/>
    <col min="10499" max="10499" width="17" style="96" bestFit="1" customWidth="1"/>
    <col min="10500" max="10500" width="18" style="96" bestFit="1" customWidth="1"/>
    <col min="10501" max="10742" width="10.6640625" style="96"/>
    <col min="10743" max="10743" width="5.5" style="96" bestFit="1" customWidth="1"/>
    <col min="10744" max="10744" width="47.33203125" style="96" customWidth="1"/>
    <col min="10745" max="10745" width="11.5" style="96" customWidth="1"/>
    <col min="10746" max="10746" width="9.83203125" style="96" customWidth="1"/>
    <col min="10747" max="10747" width="15.5" style="96" customWidth="1"/>
    <col min="10748" max="10748" width="14.5" style="96" customWidth="1"/>
    <col min="10749" max="10749" width="18.5" style="96" bestFit="1" customWidth="1"/>
    <col min="10750" max="10750" width="16.5" style="96" bestFit="1" customWidth="1"/>
    <col min="10751" max="10751" width="20.5" style="96" bestFit="1" customWidth="1"/>
    <col min="10752" max="10753" width="17" style="96" bestFit="1" customWidth="1"/>
    <col min="10754" max="10754" width="16.5" style="96" customWidth="1"/>
    <col min="10755" max="10755" width="17" style="96" bestFit="1" customWidth="1"/>
    <col min="10756" max="10756" width="18" style="96" bestFit="1" customWidth="1"/>
    <col min="10757" max="10998" width="10.6640625" style="96"/>
    <col min="10999" max="10999" width="5.5" style="96" bestFit="1" customWidth="1"/>
    <col min="11000" max="11000" width="47.33203125" style="96" customWidth="1"/>
    <col min="11001" max="11001" width="11.5" style="96" customWidth="1"/>
    <col min="11002" max="11002" width="9.83203125" style="96" customWidth="1"/>
    <col min="11003" max="11003" width="15.5" style="96" customWidth="1"/>
    <col min="11004" max="11004" width="14.5" style="96" customWidth="1"/>
    <col min="11005" max="11005" width="18.5" style="96" bestFit="1" customWidth="1"/>
    <col min="11006" max="11006" width="16.5" style="96" bestFit="1" customWidth="1"/>
    <col min="11007" max="11007" width="20.5" style="96" bestFit="1" customWidth="1"/>
    <col min="11008" max="11009" width="17" style="96" bestFit="1" customWidth="1"/>
    <col min="11010" max="11010" width="16.5" style="96" customWidth="1"/>
    <col min="11011" max="11011" width="17" style="96" bestFit="1" customWidth="1"/>
    <col min="11012" max="11012" width="18" style="96" bestFit="1" customWidth="1"/>
    <col min="11013" max="11254" width="10.6640625" style="96"/>
    <col min="11255" max="11255" width="5.5" style="96" bestFit="1" customWidth="1"/>
    <col min="11256" max="11256" width="47.33203125" style="96" customWidth="1"/>
    <col min="11257" max="11257" width="11.5" style="96" customWidth="1"/>
    <col min="11258" max="11258" width="9.83203125" style="96" customWidth="1"/>
    <col min="11259" max="11259" width="15.5" style="96" customWidth="1"/>
    <col min="11260" max="11260" width="14.5" style="96" customWidth="1"/>
    <col min="11261" max="11261" width="18.5" style="96" bestFit="1" customWidth="1"/>
    <col min="11262" max="11262" width="16.5" style="96" bestFit="1" customWidth="1"/>
    <col min="11263" max="11263" width="20.5" style="96" bestFit="1" customWidth="1"/>
    <col min="11264" max="11265" width="17" style="96" bestFit="1" customWidth="1"/>
    <col min="11266" max="11266" width="16.5" style="96" customWidth="1"/>
    <col min="11267" max="11267" width="17" style="96" bestFit="1" customWidth="1"/>
    <col min="11268" max="11268" width="18" style="96" bestFit="1" customWidth="1"/>
    <col min="11269" max="11510" width="10.6640625" style="96"/>
    <col min="11511" max="11511" width="5.5" style="96" bestFit="1" customWidth="1"/>
    <col min="11512" max="11512" width="47.33203125" style="96" customWidth="1"/>
    <col min="11513" max="11513" width="11.5" style="96" customWidth="1"/>
    <col min="11514" max="11514" width="9.83203125" style="96" customWidth="1"/>
    <col min="11515" max="11515" width="15.5" style="96" customWidth="1"/>
    <col min="11516" max="11516" width="14.5" style="96" customWidth="1"/>
    <col min="11517" max="11517" width="18.5" style="96" bestFit="1" customWidth="1"/>
    <col min="11518" max="11518" width="16.5" style="96" bestFit="1" customWidth="1"/>
    <col min="11519" max="11519" width="20.5" style="96" bestFit="1" customWidth="1"/>
    <col min="11520" max="11521" width="17" style="96" bestFit="1" customWidth="1"/>
    <col min="11522" max="11522" width="16.5" style="96" customWidth="1"/>
    <col min="11523" max="11523" width="17" style="96" bestFit="1" customWidth="1"/>
    <col min="11524" max="11524" width="18" style="96" bestFit="1" customWidth="1"/>
    <col min="11525" max="11766" width="10.6640625" style="96"/>
    <col min="11767" max="11767" width="5.5" style="96" bestFit="1" customWidth="1"/>
    <col min="11768" max="11768" width="47.33203125" style="96" customWidth="1"/>
    <col min="11769" max="11769" width="11.5" style="96" customWidth="1"/>
    <col min="11770" max="11770" width="9.83203125" style="96" customWidth="1"/>
    <col min="11771" max="11771" width="15.5" style="96" customWidth="1"/>
    <col min="11772" max="11772" width="14.5" style="96" customWidth="1"/>
    <col min="11773" max="11773" width="18.5" style="96" bestFit="1" customWidth="1"/>
    <col min="11774" max="11774" width="16.5" style="96" bestFit="1" customWidth="1"/>
    <col min="11775" max="11775" width="20.5" style="96" bestFit="1" customWidth="1"/>
    <col min="11776" max="11777" width="17" style="96" bestFit="1" customWidth="1"/>
    <col min="11778" max="11778" width="16.5" style="96" customWidth="1"/>
    <col min="11779" max="11779" width="17" style="96" bestFit="1" customWidth="1"/>
    <col min="11780" max="11780" width="18" style="96" bestFit="1" customWidth="1"/>
    <col min="11781" max="12022" width="10.6640625" style="96"/>
    <col min="12023" max="12023" width="5.5" style="96" bestFit="1" customWidth="1"/>
    <col min="12024" max="12024" width="47.33203125" style="96" customWidth="1"/>
    <col min="12025" max="12025" width="11.5" style="96" customWidth="1"/>
    <col min="12026" max="12026" width="9.83203125" style="96" customWidth="1"/>
    <col min="12027" max="12027" width="15.5" style="96" customWidth="1"/>
    <col min="12028" max="12028" width="14.5" style="96" customWidth="1"/>
    <col min="12029" max="12029" width="18.5" style="96" bestFit="1" customWidth="1"/>
    <col min="12030" max="12030" width="16.5" style="96" bestFit="1" customWidth="1"/>
    <col min="12031" max="12031" width="20.5" style="96" bestFit="1" customWidth="1"/>
    <col min="12032" max="12033" width="17" style="96" bestFit="1" customWidth="1"/>
    <col min="12034" max="12034" width="16.5" style="96" customWidth="1"/>
    <col min="12035" max="12035" width="17" style="96" bestFit="1" customWidth="1"/>
    <col min="12036" max="12036" width="18" style="96" bestFit="1" customWidth="1"/>
    <col min="12037" max="12278" width="10.6640625" style="96"/>
    <col min="12279" max="12279" width="5.5" style="96" bestFit="1" customWidth="1"/>
    <col min="12280" max="12280" width="47.33203125" style="96" customWidth="1"/>
    <col min="12281" max="12281" width="11.5" style="96" customWidth="1"/>
    <col min="12282" max="12282" width="9.83203125" style="96" customWidth="1"/>
    <col min="12283" max="12283" width="15.5" style="96" customWidth="1"/>
    <col min="12284" max="12284" width="14.5" style="96" customWidth="1"/>
    <col min="12285" max="12285" width="18.5" style="96" bestFit="1" customWidth="1"/>
    <col min="12286" max="12286" width="16.5" style="96" bestFit="1" customWidth="1"/>
    <col min="12287" max="12287" width="20.5" style="96" bestFit="1" customWidth="1"/>
    <col min="12288" max="12289" width="17" style="96" bestFit="1" customWidth="1"/>
    <col min="12290" max="12290" width="16.5" style="96" customWidth="1"/>
    <col min="12291" max="12291" width="17" style="96" bestFit="1" customWidth="1"/>
    <col min="12292" max="12292" width="18" style="96" bestFit="1" customWidth="1"/>
    <col min="12293" max="12534" width="10.6640625" style="96"/>
    <col min="12535" max="12535" width="5.5" style="96" bestFit="1" customWidth="1"/>
    <col min="12536" max="12536" width="47.33203125" style="96" customWidth="1"/>
    <col min="12537" max="12537" width="11.5" style="96" customWidth="1"/>
    <col min="12538" max="12538" width="9.83203125" style="96" customWidth="1"/>
    <col min="12539" max="12539" width="15.5" style="96" customWidth="1"/>
    <col min="12540" max="12540" width="14.5" style="96" customWidth="1"/>
    <col min="12541" max="12541" width="18.5" style="96" bestFit="1" customWidth="1"/>
    <col min="12542" max="12542" width="16.5" style="96" bestFit="1" customWidth="1"/>
    <col min="12543" max="12543" width="20.5" style="96" bestFit="1" customWidth="1"/>
    <col min="12544" max="12545" width="17" style="96" bestFit="1" customWidth="1"/>
    <col min="12546" max="12546" width="16.5" style="96" customWidth="1"/>
    <col min="12547" max="12547" width="17" style="96" bestFit="1" customWidth="1"/>
    <col min="12548" max="12548" width="18" style="96" bestFit="1" customWidth="1"/>
    <col min="12549" max="12790" width="10.6640625" style="96"/>
    <col min="12791" max="12791" width="5.5" style="96" bestFit="1" customWidth="1"/>
    <col min="12792" max="12792" width="47.33203125" style="96" customWidth="1"/>
    <col min="12793" max="12793" width="11.5" style="96" customWidth="1"/>
    <col min="12794" max="12794" width="9.83203125" style="96" customWidth="1"/>
    <col min="12795" max="12795" width="15.5" style="96" customWidth="1"/>
    <col min="12796" max="12796" width="14.5" style="96" customWidth="1"/>
    <col min="12797" max="12797" width="18.5" style="96" bestFit="1" customWidth="1"/>
    <col min="12798" max="12798" width="16.5" style="96" bestFit="1" customWidth="1"/>
    <col min="12799" max="12799" width="20.5" style="96" bestFit="1" customWidth="1"/>
    <col min="12800" max="12801" width="17" style="96" bestFit="1" customWidth="1"/>
    <col min="12802" max="12802" width="16.5" style="96" customWidth="1"/>
    <col min="12803" max="12803" width="17" style="96" bestFit="1" customWidth="1"/>
    <col min="12804" max="12804" width="18" style="96" bestFit="1" customWidth="1"/>
    <col min="12805" max="13046" width="10.6640625" style="96"/>
    <col min="13047" max="13047" width="5.5" style="96" bestFit="1" customWidth="1"/>
    <col min="13048" max="13048" width="47.33203125" style="96" customWidth="1"/>
    <col min="13049" max="13049" width="11.5" style="96" customWidth="1"/>
    <col min="13050" max="13050" width="9.83203125" style="96" customWidth="1"/>
    <col min="13051" max="13051" width="15.5" style="96" customWidth="1"/>
    <col min="13052" max="13052" width="14.5" style="96" customWidth="1"/>
    <col min="13053" max="13053" width="18.5" style="96" bestFit="1" customWidth="1"/>
    <col min="13054" max="13054" width="16.5" style="96" bestFit="1" customWidth="1"/>
    <col min="13055" max="13055" width="20.5" style="96" bestFit="1" customWidth="1"/>
    <col min="13056" max="13057" width="17" style="96" bestFit="1" customWidth="1"/>
    <col min="13058" max="13058" width="16.5" style="96" customWidth="1"/>
    <col min="13059" max="13059" width="17" style="96" bestFit="1" customWidth="1"/>
    <col min="13060" max="13060" width="18" style="96" bestFit="1" customWidth="1"/>
    <col min="13061" max="13302" width="10.6640625" style="96"/>
    <col min="13303" max="13303" width="5.5" style="96" bestFit="1" customWidth="1"/>
    <col min="13304" max="13304" width="47.33203125" style="96" customWidth="1"/>
    <col min="13305" max="13305" width="11.5" style="96" customWidth="1"/>
    <col min="13306" max="13306" width="9.83203125" style="96" customWidth="1"/>
    <col min="13307" max="13307" width="15.5" style="96" customWidth="1"/>
    <col min="13308" max="13308" width="14.5" style="96" customWidth="1"/>
    <col min="13309" max="13309" width="18.5" style="96" bestFit="1" customWidth="1"/>
    <col min="13310" max="13310" width="16.5" style="96" bestFit="1" customWidth="1"/>
    <col min="13311" max="13311" width="20.5" style="96" bestFit="1" customWidth="1"/>
    <col min="13312" max="13313" width="17" style="96" bestFit="1" customWidth="1"/>
    <col min="13314" max="13314" width="16.5" style="96" customWidth="1"/>
    <col min="13315" max="13315" width="17" style="96" bestFit="1" customWidth="1"/>
    <col min="13316" max="13316" width="18" style="96" bestFit="1" customWidth="1"/>
    <col min="13317" max="13558" width="10.6640625" style="96"/>
    <col min="13559" max="13559" width="5.5" style="96" bestFit="1" customWidth="1"/>
    <col min="13560" max="13560" width="47.33203125" style="96" customWidth="1"/>
    <col min="13561" max="13561" width="11.5" style="96" customWidth="1"/>
    <col min="13562" max="13562" width="9.83203125" style="96" customWidth="1"/>
    <col min="13563" max="13563" width="15.5" style="96" customWidth="1"/>
    <col min="13564" max="13564" width="14.5" style="96" customWidth="1"/>
    <col min="13565" max="13565" width="18.5" style="96" bestFit="1" customWidth="1"/>
    <col min="13566" max="13566" width="16.5" style="96" bestFit="1" customWidth="1"/>
    <col min="13567" max="13567" width="20.5" style="96" bestFit="1" customWidth="1"/>
    <col min="13568" max="13569" width="17" style="96" bestFit="1" customWidth="1"/>
    <col min="13570" max="13570" width="16.5" style="96" customWidth="1"/>
    <col min="13571" max="13571" width="17" style="96" bestFit="1" customWidth="1"/>
    <col min="13572" max="13572" width="18" style="96" bestFit="1" customWidth="1"/>
    <col min="13573" max="13814" width="10.6640625" style="96"/>
    <col min="13815" max="13815" width="5.5" style="96" bestFit="1" customWidth="1"/>
    <col min="13816" max="13816" width="47.33203125" style="96" customWidth="1"/>
    <col min="13817" max="13817" width="11.5" style="96" customWidth="1"/>
    <col min="13818" max="13818" width="9.83203125" style="96" customWidth="1"/>
    <col min="13819" max="13819" width="15.5" style="96" customWidth="1"/>
    <col min="13820" max="13820" width="14.5" style="96" customWidth="1"/>
    <col min="13821" max="13821" width="18.5" style="96" bestFit="1" customWidth="1"/>
    <col min="13822" max="13822" width="16.5" style="96" bestFit="1" customWidth="1"/>
    <col min="13823" max="13823" width="20.5" style="96" bestFit="1" customWidth="1"/>
    <col min="13824" max="13825" width="17" style="96" bestFit="1" customWidth="1"/>
    <col min="13826" max="13826" width="16.5" style="96" customWidth="1"/>
    <col min="13827" max="13827" width="17" style="96" bestFit="1" customWidth="1"/>
    <col min="13828" max="13828" width="18" style="96" bestFit="1" customWidth="1"/>
    <col min="13829" max="14070" width="10.6640625" style="96"/>
    <col min="14071" max="14071" width="5.5" style="96" bestFit="1" customWidth="1"/>
    <col min="14072" max="14072" width="47.33203125" style="96" customWidth="1"/>
    <col min="14073" max="14073" width="11.5" style="96" customWidth="1"/>
    <col min="14074" max="14074" width="9.83203125" style="96" customWidth="1"/>
    <col min="14075" max="14075" width="15.5" style="96" customWidth="1"/>
    <col min="14076" max="14076" width="14.5" style="96" customWidth="1"/>
    <col min="14077" max="14077" width="18.5" style="96" bestFit="1" customWidth="1"/>
    <col min="14078" max="14078" width="16.5" style="96" bestFit="1" customWidth="1"/>
    <col min="14079" max="14079" width="20.5" style="96" bestFit="1" customWidth="1"/>
    <col min="14080" max="14081" width="17" style="96" bestFit="1" customWidth="1"/>
    <col min="14082" max="14082" width="16.5" style="96" customWidth="1"/>
    <col min="14083" max="14083" width="17" style="96" bestFit="1" customWidth="1"/>
    <col min="14084" max="14084" width="18" style="96" bestFit="1" customWidth="1"/>
    <col min="14085" max="14326" width="10.6640625" style="96"/>
    <col min="14327" max="14327" width="5.5" style="96" bestFit="1" customWidth="1"/>
    <col min="14328" max="14328" width="47.33203125" style="96" customWidth="1"/>
    <col min="14329" max="14329" width="11.5" style="96" customWidth="1"/>
    <col min="14330" max="14330" width="9.83203125" style="96" customWidth="1"/>
    <col min="14331" max="14331" width="15.5" style="96" customWidth="1"/>
    <col min="14332" max="14332" width="14.5" style="96" customWidth="1"/>
    <col min="14333" max="14333" width="18.5" style="96" bestFit="1" customWidth="1"/>
    <col min="14334" max="14334" width="16.5" style="96" bestFit="1" customWidth="1"/>
    <col min="14335" max="14335" width="20.5" style="96" bestFit="1" customWidth="1"/>
    <col min="14336" max="14337" width="17" style="96" bestFit="1" customWidth="1"/>
    <col min="14338" max="14338" width="16.5" style="96" customWidth="1"/>
    <col min="14339" max="14339" width="17" style="96" bestFit="1" customWidth="1"/>
    <col min="14340" max="14340" width="18" style="96" bestFit="1" customWidth="1"/>
    <col min="14341" max="14582" width="10.6640625" style="96"/>
    <col min="14583" max="14583" width="5.5" style="96" bestFit="1" customWidth="1"/>
    <col min="14584" max="14584" width="47.33203125" style="96" customWidth="1"/>
    <col min="14585" max="14585" width="11.5" style="96" customWidth="1"/>
    <col min="14586" max="14586" width="9.83203125" style="96" customWidth="1"/>
    <col min="14587" max="14587" width="15.5" style="96" customWidth="1"/>
    <col min="14588" max="14588" width="14.5" style="96" customWidth="1"/>
    <col min="14589" max="14589" width="18.5" style="96" bestFit="1" customWidth="1"/>
    <col min="14590" max="14590" width="16.5" style="96" bestFit="1" customWidth="1"/>
    <col min="14591" max="14591" width="20.5" style="96" bestFit="1" customWidth="1"/>
    <col min="14592" max="14593" width="17" style="96" bestFit="1" customWidth="1"/>
    <col min="14594" max="14594" width="16.5" style="96" customWidth="1"/>
    <col min="14595" max="14595" width="17" style="96" bestFit="1" customWidth="1"/>
    <col min="14596" max="14596" width="18" style="96" bestFit="1" customWidth="1"/>
    <col min="14597" max="14838" width="10.6640625" style="96"/>
    <col min="14839" max="14839" width="5.5" style="96" bestFit="1" customWidth="1"/>
    <col min="14840" max="14840" width="47.33203125" style="96" customWidth="1"/>
    <col min="14841" max="14841" width="11.5" style="96" customWidth="1"/>
    <col min="14842" max="14842" width="9.83203125" style="96" customWidth="1"/>
    <col min="14843" max="14843" width="15.5" style="96" customWidth="1"/>
    <col min="14844" max="14844" width="14.5" style="96" customWidth="1"/>
    <col min="14845" max="14845" width="18.5" style="96" bestFit="1" customWidth="1"/>
    <col min="14846" max="14846" width="16.5" style="96" bestFit="1" customWidth="1"/>
    <col min="14847" max="14847" width="20.5" style="96" bestFit="1" customWidth="1"/>
    <col min="14848" max="14849" width="17" style="96" bestFit="1" customWidth="1"/>
    <col min="14850" max="14850" width="16.5" style="96" customWidth="1"/>
    <col min="14851" max="14851" width="17" style="96" bestFit="1" customWidth="1"/>
    <col min="14852" max="14852" width="18" style="96" bestFit="1" customWidth="1"/>
    <col min="14853" max="15094" width="10.6640625" style="96"/>
    <col min="15095" max="15095" width="5.5" style="96" bestFit="1" customWidth="1"/>
    <col min="15096" max="15096" width="47.33203125" style="96" customWidth="1"/>
    <col min="15097" max="15097" width="11.5" style="96" customWidth="1"/>
    <col min="15098" max="15098" width="9.83203125" style="96" customWidth="1"/>
    <col min="15099" max="15099" width="15.5" style="96" customWidth="1"/>
    <col min="15100" max="15100" width="14.5" style="96" customWidth="1"/>
    <col min="15101" max="15101" width="18.5" style="96" bestFit="1" customWidth="1"/>
    <col min="15102" max="15102" width="16.5" style="96" bestFit="1" customWidth="1"/>
    <col min="15103" max="15103" width="20.5" style="96" bestFit="1" customWidth="1"/>
    <col min="15104" max="15105" width="17" style="96" bestFit="1" customWidth="1"/>
    <col min="15106" max="15106" width="16.5" style="96" customWidth="1"/>
    <col min="15107" max="15107" width="17" style="96" bestFit="1" customWidth="1"/>
    <col min="15108" max="15108" width="18" style="96" bestFit="1" customWidth="1"/>
    <col min="15109" max="15350" width="10.6640625" style="96"/>
    <col min="15351" max="15351" width="5.5" style="96" bestFit="1" customWidth="1"/>
    <col min="15352" max="15352" width="47.33203125" style="96" customWidth="1"/>
    <col min="15353" max="15353" width="11.5" style="96" customWidth="1"/>
    <col min="15354" max="15354" width="9.83203125" style="96" customWidth="1"/>
    <col min="15355" max="15355" width="15.5" style="96" customWidth="1"/>
    <col min="15356" max="15356" width="14.5" style="96" customWidth="1"/>
    <col min="15357" max="15357" width="18.5" style="96" bestFit="1" customWidth="1"/>
    <col min="15358" max="15358" width="16.5" style="96" bestFit="1" customWidth="1"/>
    <col min="15359" max="15359" width="20.5" style="96" bestFit="1" customWidth="1"/>
    <col min="15360" max="15361" width="17" style="96" bestFit="1" customWidth="1"/>
    <col min="15362" max="15362" width="16.5" style="96" customWidth="1"/>
    <col min="15363" max="15363" width="17" style="96" bestFit="1" customWidth="1"/>
    <col min="15364" max="15364" width="18" style="96" bestFit="1" customWidth="1"/>
    <col min="15365" max="15606" width="10.6640625" style="96"/>
    <col min="15607" max="15607" width="5.5" style="96" bestFit="1" customWidth="1"/>
    <col min="15608" max="15608" width="47.33203125" style="96" customWidth="1"/>
    <col min="15609" max="15609" width="11.5" style="96" customWidth="1"/>
    <col min="15610" max="15610" width="9.83203125" style="96" customWidth="1"/>
    <col min="15611" max="15611" width="15.5" style="96" customWidth="1"/>
    <col min="15612" max="15612" width="14.5" style="96" customWidth="1"/>
    <col min="15613" max="15613" width="18.5" style="96" bestFit="1" customWidth="1"/>
    <col min="15614" max="15614" width="16.5" style="96" bestFit="1" customWidth="1"/>
    <col min="15615" max="15615" width="20.5" style="96" bestFit="1" customWidth="1"/>
    <col min="15616" max="15617" width="17" style="96" bestFit="1" customWidth="1"/>
    <col min="15618" max="15618" width="16.5" style="96" customWidth="1"/>
    <col min="15619" max="15619" width="17" style="96" bestFit="1" customWidth="1"/>
    <col min="15620" max="15620" width="18" style="96" bestFit="1" customWidth="1"/>
    <col min="15621" max="15862" width="10.6640625" style="96"/>
    <col min="15863" max="15863" width="5.5" style="96" bestFit="1" customWidth="1"/>
    <col min="15864" max="15864" width="47.33203125" style="96" customWidth="1"/>
    <col min="15865" max="15865" width="11.5" style="96" customWidth="1"/>
    <col min="15866" max="15866" width="9.83203125" style="96" customWidth="1"/>
    <col min="15867" max="15867" width="15.5" style="96" customWidth="1"/>
    <col min="15868" max="15868" width="14.5" style="96" customWidth="1"/>
    <col min="15869" max="15869" width="18.5" style="96" bestFit="1" customWidth="1"/>
    <col min="15870" max="15870" width="16.5" style="96" bestFit="1" customWidth="1"/>
    <col min="15871" max="15871" width="20.5" style="96" bestFit="1" customWidth="1"/>
    <col min="15872" max="15873" width="17" style="96" bestFit="1" customWidth="1"/>
    <col min="15874" max="15874" width="16.5" style="96" customWidth="1"/>
    <col min="15875" max="15875" width="17" style="96" bestFit="1" customWidth="1"/>
    <col min="15876" max="15876" width="18" style="96" bestFit="1" customWidth="1"/>
    <col min="15877" max="16118" width="10.6640625" style="96"/>
    <col min="16119" max="16119" width="5.5" style="96" bestFit="1" customWidth="1"/>
    <col min="16120" max="16120" width="47.33203125" style="96" customWidth="1"/>
    <col min="16121" max="16121" width="11.5" style="96" customWidth="1"/>
    <col min="16122" max="16122" width="9.83203125" style="96" customWidth="1"/>
    <col min="16123" max="16123" width="15.5" style="96" customWidth="1"/>
    <col min="16124" max="16124" width="14.5" style="96" customWidth="1"/>
    <col min="16125" max="16125" width="18.5" style="96" bestFit="1" customWidth="1"/>
    <col min="16126" max="16126" width="16.5" style="96" bestFit="1" customWidth="1"/>
    <col min="16127" max="16127" width="20.5" style="96" bestFit="1" customWidth="1"/>
    <col min="16128" max="16129" width="17" style="96" bestFit="1" customWidth="1"/>
    <col min="16130" max="16130" width="16.5" style="96" customWidth="1"/>
    <col min="16131" max="16131" width="17" style="96" bestFit="1" customWidth="1"/>
    <col min="16132" max="16132" width="18" style="96" bestFit="1" customWidth="1"/>
    <col min="16133" max="16384" width="10.6640625" style="96"/>
  </cols>
  <sheetData>
    <row r="1" spans="1:7" ht="7.5" customHeight="1" thickBot="1" x14ac:dyDescent="0.25">
      <c r="A1" s="380"/>
      <c r="B1" s="380"/>
      <c r="C1" s="380"/>
      <c r="D1" s="380"/>
      <c r="E1" s="380"/>
      <c r="F1" s="380"/>
      <c r="G1" s="380"/>
    </row>
    <row r="2" spans="1:7" s="217" customFormat="1" ht="20.25" customHeight="1" x14ac:dyDescent="0.2">
      <c r="A2" s="381" t="s">
        <v>150</v>
      </c>
      <c r="B2" s="382"/>
      <c r="C2" s="382"/>
      <c r="D2" s="382"/>
      <c r="E2" s="382"/>
      <c r="F2" s="382"/>
      <c r="G2" s="383"/>
    </row>
    <row r="3" spans="1:7" ht="10.5" customHeight="1" x14ac:dyDescent="0.2">
      <c r="A3" s="231"/>
      <c r="B3" s="230"/>
      <c r="C3" s="230"/>
      <c r="D3" s="232"/>
      <c r="E3" s="232"/>
      <c r="F3" s="232"/>
      <c r="G3" s="233" t="e">
        <f>+#REF!</f>
        <v>#REF!</v>
      </c>
    </row>
    <row r="4" spans="1:7" ht="35.25" customHeight="1" x14ac:dyDescent="0.15">
      <c r="A4" s="384" t="str">
        <f>+APUS!A3</f>
        <v>RESTAURACIÓN ECOLÓGICA Y FORTALECIMIENTO DE LA GESTIÓN AMBIENTAL SOSTENIBLE EN EL MUNICIPIO DE LA LLANADA NARIÑO.</v>
      </c>
      <c r="B4" s="385"/>
      <c r="C4" s="385"/>
      <c r="D4" s="385"/>
      <c r="E4" s="385"/>
      <c r="F4" s="385"/>
      <c r="G4" s="386"/>
    </row>
    <row r="5" spans="1:7" ht="8.25" customHeight="1" x14ac:dyDescent="0.15">
      <c r="A5" s="234"/>
      <c r="B5" s="235"/>
      <c r="C5" s="235"/>
      <c r="D5" s="236"/>
      <c r="E5" s="236"/>
      <c r="F5" s="236"/>
      <c r="G5" s="237"/>
    </row>
    <row r="6" spans="1:7" ht="8.25" customHeight="1" thickBot="1" x14ac:dyDescent="0.25">
      <c r="A6" s="98"/>
      <c r="B6" s="97"/>
      <c r="C6" s="99"/>
      <c r="D6" s="98"/>
      <c r="E6" s="98"/>
      <c r="F6" s="98"/>
      <c r="G6" s="100"/>
    </row>
    <row r="7" spans="1:7" ht="13.5" customHeight="1" thickBot="1" x14ac:dyDescent="0.2">
      <c r="A7" s="387" t="s">
        <v>79</v>
      </c>
      <c r="B7" s="388"/>
      <c r="C7" s="388"/>
      <c r="D7" s="388"/>
      <c r="E7" s="388"/>
      <c r="F7" s="388"/>
      <c r="G7" s="389"/>
    </row>
    <row r="8" spans="1:7" s="104" customFormat="1" ht="27.75" customHeight="1" x14ac:dyDescent="0.15">
      <c r="A8" s="101" t="s">
        <v>0</v>
      </c>
      <c r="B8" s="101" t="s">
        <v>80</v>
      </c>
      <c r="C8" s="101" t="s">
        <v>81</v>
      </c>
      <c r="D8" s="102" t="s">
        <v>82</v>
      </c>
      <c r="E8" s="102" t="s">
        <v>83</v>
      </c>
      <c r="F8" s="101" t="s">
        <v>84</v>
      </c>
      <c r="G8" s="103" t="s">
        <v>85</v>
      </c>
    </row>
    <row r="9" spans="1:7" s="104" customFormat="1" ht="12" customHeight="1" thickBot="1" x14ac:dyDescent="0.2">
      <c r="A9" s="390"/>
      <c r="B9" s="390"/>
      <c r="C9" s="390"/>
      <c r="D9" s="390"/>
      <c r="E9" s="390"/>
      <c r="F9" s="390"/>
      <c r="G9" s="390"/>
    </row>
    <row r="10" spans="1:7" s="104" customFormat="1" x14ac:dyDescent="0.15">
      <c r="A10" s="105" t="s">
        <v>86</v>
      </c>
      <c r="B10" s="106" t="s">
        <v>87</v>
      </c>
      <c r="C10" s="107"/>
      <c r="D10" s="108"/>
      <c r="E10" s="109"/>
      <c r="F10" s="109"/>
      <c r="G10" s="110"/>
    </row>
    <row r="11" spans="1:7" s="117" customFormat="1" x14ac:dyDescent="0.15">
      <c r="A11" s="111" t="s">
        <v>59</v>
      </c>
      <c r="B11" s="112" t="s">
        <v>88</v>
      </c>
      <c r="C11" s="113">
        <v>3000000</v>
      </c>
      <c r="D11" s="114">
        <f>+'FP ADMON'!E78</f>
        <v>1.5185</v>
      </c>
      <c r="E11" s="115">
        <v>0.5</v>
      </c>
      <c r="F11" s="116">
        <v>3</v>
      </c>
      <c r="G11" s="228">
        <f>ROUND(C11*D11*E11*F11,2)</f>
        <v>6833250</v>
      </c>
    </row>
    <row r="12" spans="1:7" s="117" customFormat="1" x14ac:dyDescent="0.15">
      <c r="A12" s="111" t="s">
        <v>61</v>
      </c>
      <c r="B12" s="112" t="s">
        <v>89</v>
      </c>
      <c r="C12" s="113">
        <v>2000000</v>
      </c>
      <c r="D12" s="114">
        <f>+'FP ADMON'!K36</f>
        <v>1.6905000000000001</v>
      </c>
      <c r="E12" s="115">
        <v>1</v>
      </c>
      <c r="F12" s="116">
        <f>+F11</f>
        <v>3</v>
      </c>
      <c r="G12" s="228">
        <f>ROUND(C12*D12*E12*F12,2)</f>
        <v>10143000</v>
      </c>
    </row>
    <row r="13" spans="1:7" s="117" customFormat="1" ht="15" thickBot="1" x14ac:dyDescent="0.2">
      <c r="A13" s="118"/>
      <c r="B13" s="119" t="s">
        <v>175</v>
      </c>
      <c r="C13" s="120"/>
      <c r="D13" s="121"/>
      <c r="E13" s="122"/>
      <c r="F13" s="123"/>
      <c r="G13" s="229">
        <f>ROUND(SUM(G11:G12),2)</f>
        <v>16976250</v>
      </c>
    </row>
    <row r="14" spans="1:7" s="117" customFormat="1" ht="4.5" customHeight="1" x14ac:dyDescent="0.15">
      <c r="A14" s="124"/>
      <c r="B14" s="125"/>
      <c r="C14" s="125"/>
      <c r="D14" s="126"/>
      <c r="E14" s="126"/>
      <c r="F14" s="126"/>
      <c r="G14" s="127"/>
    </row>
    <row r="15" spans="1:7" ht="15.75" customHeight="1" x14ac:dyDescent="0.15">
      <c r="A15" s="379" t="s">
        <v>92</v>
      </c>
      <c r="B15" s="379"/>
      <c r="C15" s="379"/>
      <c r="D15" s="379"/>
      <c r="E15" s="379"/>
      <c r="F15" s="379"/>
      <c r="G15" s="379"/>
    </row>
    <row r="16" spans="1:7" ht="6" customHeight="1" x14ac:dyDescent="0.15">
      <c r="A16" s="128"/>
      <c r="B16" s="129"/>
      <c r="C16" s="130"/>
      <c r="D16" s="131"/>
      <c r="E16" s="131"/>
      <c r="F16" s="131"/>
      <c r="G16" s="132"/>
    </row>
    <row r="17" spans="1:9" x14ac:dyDescent="0.15">
      <c r="A17" s="101" t="s">
        <v>0</v>
      </c>
      <c r="B17" s="133" t="s">
        <v>1</v>
      </c>
      <c r="C17" s="101"/>
      <c r="D17" s="134" t="s">
        <v>30</v>
      </c>
      <c r="E17" s="101" t="s">
        <v>4</v>
      </c>
      <c r="F17" s="134" t="s">
        <v>90</v>
      </c>
      <c r="G17" s="135" t="s">
        <v>91</v>
      </c>
    </row>
    <row r="18" spans="1:9" ht="6.75" customHeight="1" thickBot="1" x14ac:dyDescent="0.2">
      <c r="A18" s="136"/>
      <c r="B18" s="137"/>
      <c r="C18" s="138"/>
      <c r="D18" s="139"/>
      <c r="E18" s="139"/>
      <c r="F18" s="139"/>
      <c r="G18" s="140"/>
    </row>
    <row r="19" spans="1:9" ht="15" customHeight="1" x14ac:dyDescent="0.15">
      <c r="A19" s="141">
        <v>3</v>
      </c>
      <c r="B19" s="394" t="s">
        <v>92</v>
      </c>
      <c r="C19" s="395"/>
      <c r="D19" s="142"/>
      <c r="E19" s="142"/>
      <c r="F19" s="142"/>
      <c r="G19" s="143"/>
    </row>
    <row r="20" spans="1:9" x14ac:dyDescent="0.15">
      <c r="A20" s="144" t="s">
        <v>93</v>
      </c>
      <c r="B20" s="396" t="s">
        <v>94</v>
      </c>
      <c r="C20" s="397"/>
      <c r="D20" s="145" t="s">
        <v>95</v>
      </c>
      <c r="E20" s="146">
        <v>600000</v>
      </c>
      <c r="F20" s="147">
        <f>+F12</f>
        <v>3</v>
      </c>
      <c r="G20" s="222">
        <f>ROUND(F20*E20,2)</f>
        <v>1800000</v>
      </c>
    </row>
    <row r="21" spans="1:9" x14ac:dyDescent="0.15">
      <c r="A21" s="144" t="s">
        <v>96</v>
      </c>
      <c r="B21" s="396" t="s">
        <v>97</v>
      </c>
      <c r="C21" s="397"/>
      <c r="D21" s="145" t="s">
        <v>95</v>
      </c>
      <c r="E21" s="146">
        <v>180000</v>
      </c>
      <c r="F21" s="147">
        <f>+F20</f>
        <v>3</v>
      </c>
      <c r="G21" s="222">
        <f t="shared" ref="G21:G23" si="0">ROUND(F21*E21,2)</f>
        <v>540000</v>
      </c>
      <c r="H21" s="148"/>
    </row>
    <row r="22" spans="1:9" x14ac:dyDescent="0.15">
      <c r="A22" s="144" t="s">
        <v>98</v>
      </c>
      <c r="B22" s="396" t="s">
        <v>99</v>
      </c>
      <c r="C22" s="397"/>
      <c r="D22" s="145" t="s">
        <v>95</v>
      </c>
      <c r="E22" s="146">
        <v>50000</v>
      </c>
      <c r="F22" s="147">
        <f>+F21</f>
        <v>3</v>
      </c>
      <c r="G22" s="222">
        <f t="shared" si="0"/>
        <v>150000</v>
      </c>
      <c r="I22" s="149"/>
    </row>
    <row r="23" spans="1:9" x14ac:dyDescent="0.15">
      <c r="A23" s="144" t="s">
        <v>100</v>
      </c>
      <c r="B23" s="396" t="s">
        <v>101</v>
      </c>
      <c r="C23" s="397"/>
      <c r="D23" s="145" t="s">
        <v>102</v>
      </c>
      <c r="E23" s="146">
        <v>558688.77</v>
      </c>
      <c r="F23" s="147">
        <v>1</v>
      </c>
      <c r="G23" s="222">
        <f t="shared" si="0"/>
        <v>558688.77</v>
      </c>
      <c r="I23" s="149"/>
    </row>
    <row r="24" spans="1:9" ht="15.75" customHeight="1" thickBot="1" x14ac:dyDescent="0.2">
      <c r="A24" s="391" t="s">
        <v>103</v>
      </c>
      <c r="B24" s="392"/>
      <c r="C24" s="150"/>
      <c r="D24" s="151"/>
      <c r="E24" s="151"/>
      <c r="F24" s="152"/>
      <c r="G24" s="224">
        <f>ROUND(SUM(G20:G23),2)</f>
        <v>3048688.77</v>
      </c>
    </row>
    <row r="25" spans="1:9" ht="7.5" customHeight="1" x14ac:dyDescent="0.15">
      <c r="A25" s="153"/>
      <c r="B25" s="154"/>
      <c r="C25" s="154"/>
      <c r="D25" s="155"/>
      <c r="E25" s="155"/>
      <c r="F25" s="155"/>
      <c r="G25" s="156"/>
    </row>
    <row r="26" spans="1:9" ht="24" customHeight="1" thickBot="1" x14ac:dyDescent="0.2">
      <c r="A26" s="101" t="s">
        <v>0</v>
      </c>
      <c r="B26" s="134" t="s">
        <v>1</v>
      </c>
      <c r="C26" s="134" t="s">
        <v>30</v>
      </c>
      <c r="D26" s="101" t="s">
        <v>104</v>
      </c>
      <c r="E26" s="157" t="s">
        <v>105</v>
      </c>
      <c r="F26" s="158" t="s">
        <v>106</v>
      </c>
      <c r="G26" s="159" t="s">
        <v>107</v>
      </c>
    </row>
    <row r="27" spans="1:9" x14ac:dyDescent="0.15">
      <c r="A27" s="141" t="s">
        <v>108</v>
      </c>
      <c r="B27" s="160" t="s">
        <v>109</v>
      </c>
      <c r="C27" s="161"/>
      <c r="D27" s="142"/>
      <c r="E27" s="142"/>
      <c r="F27" s="161"/>
      <c r="G27" s="162"/>
    </row>
    <row r="28" spans="1:9" x14ac:dyDescent="0.15">
      <c r="A28" s="144" t="s">
        <v>110</v>
      </c>
      <c r="B28" s="163" t="s">
        <v>1</v>
      </c>
      <c r="C28" s="164"/>
      <c r="D28" s="145"/>
      <c r="E28" s="165"/>
      <c r="F28" s="164"/>
      <c r="G28" s="227"/>
    </row>
    <row r="29" spans="1:9" x14ac:dyDescent="0.15">
      <c r="A29" s="144" t="s">
        <v>111</v>
      </c>
      <c r="B29" s="163" t="s">
        <v>112</v>
      </c>
      <c r="C29" s="145" t="s">
        <v>102</v>
      </c>
      <c r="D29" s="166">
        <f>+'PPTO GENERAL'!G35</f>
        <v>207599367.04249999</v>
      </c>
      <c r="E29" s="167">
        <v>0.1</v>
      </c>
      <c r="F29" s="168">
        <v>3.0000000000000001E-3</v>
      </c>
      <c r="G29" s="227">
        <f>ROUND(D29*E29*F29,2)</f>
        <v>62279.81</v>
      </c>
    </row>
    <row r="30" spans="1:9" x14ac:dyDescent="0.15">
      <c r="A30" s="144" t="s">
        <v>113</v>
      </c>
      <c r="B30" s="163" t="s">
        <v>114</v>
      </c>
      <c r="C30" s="145" t="s">
        <v>102</v>
      </c>
      <c r="D30" s="166">
        <f>+D29</f>
        <v>207599367.04249999</v>
      </c>
      <c r="E30" s="167">
        <v>0.1</v>
      </c>
      <c r="F30" s="168">
        <v>3.0000000000000001E-3</v>
      </c>
      <c r="G30" s="227">
        <f t="shared" ref="G30:G32" si="1">ROUND(D30*E30*F30,2)</f>
        <v>62279.81</v>
      </c>
    </row>
    <row r="31" spans="1:9" x14ac:dyDescent="0.15">
      <c r="A31" s="144" t="s">
        <v>115</v>
      </c>
      <c r="B31" s="163" t="s">
        <v>116</v>
      </c>
      <c r="C31" s="145" t="s">
        <v>102</v>
      </c>
      <c r="D31" s="166">
        <f>+D30</f>
        <v>207599367.04249999</v>
      </c>
      <c r="E31" s="167">
        <v>0.3</v>
      </c>
      <c r="F31" s="168">
        <v>2E-3</v>
      </c>
      <c r="G31" s="227">
        <f t="shared" si="1"/>
        <v>124559.62</v>
      </c>
    </row>
    <row r="32" spans="1:9" x14ac:dyDescent="0.15">
      <c r="A32" s="144" t="s">
        <v>117</v>
      </c>
      <c r="B32" s="163" t="s">
        <v>118</v>
      </c>
      <c r="C32" s="145" t="s">
        <v>102</v>
      </c>
      <c r="D32" s="166">
        <f>+D31/2</f>
        <v>103799683.52124999</v>
      </c>
      <c r="E32" s="167">
        <v>1</v>
      </c>
      <c r="F32" s="168">
        <v>2E-3</v>
      </c>
      <c r="G32" s="227">
        <f t="shared" si="1"/>
        <v>207599.37</v>
      </c>
    </row>
    <row r="33" spans="1:9" ht="15.75" customHeight="1" thickBot="1" x14ac:dyDescent="0.2">
      <c r="A33" s="391" t="s">
        <v>119</v>
      </c>
      <c r="B33" s="392"/>
      <c r="C33" s="150"/>
      <c r="D33" s="151"/>
      <c r="E33" s="151"/>
      <c r="F33" s="151"/>
      <c r="G33" s="224">
        <f>ROUND(SUM(G29:G32),2)</f>
        <v>456718.61</v>
      </c>
    </row>
    <row r="34" spans="1:9" x14ac:dyDescent="0.15">
      <c r="A34" s="153"/>
      <c r="B34" s="154"/>
      <c r="C34" s="154"/>
      <c r="D34" s="155"/>
      <c r="E34" s="155"/>
      <c r="F34" s="155"/>
      <c r="G34" s="156"/>
    </row>
    <row r="35" spans="1:9" x14ac:dyDescent="0.15">
      <c r="A35" s="101" t="s">
        <v>0</v>
      </c>
      <c r="B35" s="133" t="s">
        <v>1</v>
      </c>
      <c r="C35" s="101" t="s">
        <v>78</v>
      </c>
      <c r="D35" s="134" t="s">
        <v>30</v>
      </c>
      <c r="E35" s="101" t="s">
        <v>104</v>
      </c>
      <c r="F35" s="134" t="s">
        <v>4</v>
      </c>
      <c r="G35" s="135" t="s">
        <v>5</v>
      </c>
    </row>
    <row r="36" spans="1:9" ht="14" thickBot="1" x14ac:dyDescent="0.2">
      <c r="A36" s="136"/>
      <c r="B36" s="137"/>
      <c r="C36" s="138"/>
      <c r="D36" s="139"/>
      <c r="E36" s="139"/>
      <c r="F36" s="139"/>
      <c r="G36" s="140"/>
    </row>
    <row r="37" spans="1:9" x14ac:dyDescent="0.15">
      <c r="A37" s="141" t="s">
        <v>120</v>
      </c>
      <c r="B37" s="160" t="s">
        <v>121</v>
      </c>
      <c r="C37" s="161"/>
      <c r="D37" s="142"/>
      <c r="E37" s="142"/>
      <c r="F37" s="142"/>
      <c r="G37" s="143"/>
    </row>
    <row r="38" spans="1:9" x14ac:dyDescent="0.15">
      <c r="A38" s="144" t="s">
        <v>122</v>
      </c>
      <c r="B38" s="163" t="s">
        <v>146</v>
      </c>
      <c r="C38" s="169">
        <f>+C39+C40+C41+C42</f>
        <v>0.06</v>
      </c>
      <c r="D38" s="170" t="s">
        <v>78</v>
      </c>
      <c r="E38" s="171">
        <f>+$D$29</f>
        <v>207599367.04249999</v>
      </c>
      <c r="F38" s="166">
        <f>ROUND(C38*E38,2)</f>
        <v>12455962.02</v>
      </c>
      <c r="G38" s="222">
        <f>+F38</f>
        <v>12455962.02</v>
      </c>
    </row>
    <row r="39" spans="1:9" x14ac:dyDescent="0.15">
      <c r="A39" s="218"/>
      <c r="B39" s="219" t="s">
        <v>164</v>
      </c>
      <c r="C39" s="169">
        <v>0.02</v>
      </c>
      <c r="D39" s="170" t="s">
        <v>78</v>
      </c>
      <c r="E39" s="171">
        <f t="shared" ref="E39:E44" si="2">+$D$29</f>
        <v>207599367.04249999</v>
      </c>
      <c r="F39" s="166">
        <f t="shared" ref="F39:F43" si="3">ROUND(C39*E39,2)</f>
        <v>4151987.34</v>
      </c>
      <c r="G39" s="222">
        <f>+F39</f>
        <v>4151987.34</v>
      </c>
    </row>
    <row r="40" spans="1:9" x14ac:dyDescent="0.15">
      <c r="A40" s="218"/>
      <c r="B40" s="219" t="s">
        <v>165</v>
      </c>
      <c r="C40" s="169">
        <v>0.02</v>
      </c>
      <c r="D40" s="170" t="s">
        <v>78</v>
      </c>
      <c r="E40" s="171">
        <f>+$D$29</f>
        <v>207599367.04249999</v>
      </c>
      <c r="F40" s="166">
        <f t="shared" si="3"/>
        <v>4151987.34</v>
      </c>
      <c r="G40" s="222">
        <f t="shared" ref="G40:G41" si="4">+F40</f>
        <v>4151987.34</v>
      </c>
    </row>
    <row r="41" spans="1:9" x14ac:dyDescent="0.15">
      <c r="A41" s="218"/>
      <c r="B41" s="219" t="s">
        <v>166</v>
      </c>
      <c r="C41" s="169">
        <v>5.0000000000000001E-3</v>
      </c>
      <c r="D41" s="170" t="s">
        <v>78</v>
      </c>
      <c r="E41" s="171">
        <f t="shared" si="2"/>
        <v>207599367.04249999</v>
      </c>
      <c r="F41" s="166">
        <f t="shared" si="3"/>
        <v>1037996.84</v>
      </c>
      <c r="G41" s="222">
        <f t="shared" si="4"/>
        <v>1037996.84</v>
      </c>
    </row>
    <row r="42" spans="1:9" x14ac:dyDescent="0.15">
      <c r="A42" s="218"/>
      <c r="B42" s="219" t="s">
        <v>167</v>
      </c>
      <c r="C42" s="169">
        <v>1.4999999999999999E-2</v>
      </c>
      <c r="D42" s="170" t="s">
        <v>78</v>
      </c>
      <c r="E42" s="171">
        <f t="shared" si="2"/>
        <v>207599367.04249999</v>
      </c>
      <c r="F42" s="166">
        <f t="shared" si="3"/>
        <v>3113990.51</v>
      </c>
      <c r="G42" s="222">
        <f>+F42</f>
        <v>3113990.51</v>
      </c>
    </row>
    <row r="43" spans="1:9" x14ac:dyDescent="0.15">
      <c r="A43" s="218"/>
      <c r="B43" s="219" t="s">
        <v>207</v>
      </c>
      <c r="C43" s="169">
        <v>0.01</v>
      </c>
      <c r="D43" s="170" t="s">
        <v>78</v>
      </c>
      <c r="E43" s="171">
        <f t="shared" si="2"/>
        <v>207599367.04249999</v>
      </c>
      <c r="F43" s="166">
        <f t="shared" si="3"/>
        <v>2075993.67</v>
      </c>
      <c r="G43" s="222">
        <f>+F43</f>
        <v>2075993.67</v>
      </c>
    </row>
    <row r="44" spans="1:9" x14ac:dyDescent="0.15">
      <c r="A44" s="218"/>
      <c r="B44" s="219" t="s">
        <v>207</v>
      </c>
      <c r="C44" s="169">
        <v>0.02</v>
      </c>
      <c r="D44" s="170" t="s">
        <v>78</v>
      </c>
      <c r="E44" s="171">
        <f t="shared" si="2"/>
        <v>207599367.04249999</v>
      </c>
      <c r="F44" s="166">
        <f>ROUND(C44*E44,2)</f>
        <v>4151987.34</v>
      </c>
      <c r="G44" s="222">
        <f>+F44</f>
        <v>4151987.34</v>
      </c>
    </row>
    <row r="45" spans="1:9" x14ac:dyDescent="0.15">
      <c r="A45" s="218"/>
      <c r="B45" s="219"/>
      <c r="C45" s="169"/>
      <c r="D45" s="170"/>
      <c r="E45" s="220"/>
      <c r="F45" s="221"/>
      <c r="G45" s="223"/>
    </row>
    <row r="46" spans="1:9" ht="15.75" customHeight="1" thickBot="1" x14ac:dyDescent="0.2">
      <c r="A46" s="391" t="s">
        <v>123</v>
      </c>
      <c r="B46" s="392"/>
      <c r="C46" s="150"/>
      <c r="D46" s="151"/>
      <c r="E46" s="151"/>
      <c r="F46" s="172"/>
      <c r="G46" s="224">
        <f>ROUND(SUM(G38:G45),2)</f>
        <v>31139905.059999999</v>
      </c>
    </row>
    <row r="47" spans="1:9" ht="14" thickBot="1" x14ac:dyDescent="0.2">
      <c r="B47" s="174"/>
      <c r="C47" s="175"/>
      <c r="D47" s="176"/>
      <c r="E47" s="176"/>
      <c r="F47" s="176"/>
      <c r="G47" s="225"/>
    </row>
    <row r="48" spans="1:9" ht="14.75" customHeight="1" thickBot="1" x14ac:dyDescent="0.2">
      <c r="C48" s="398" t="s">
        <v>195</v>
      </c>
      <c r="D48" s="399"/>
      <c r="E48" s="399"/>
      <c r="F48" s="400"/>
      <c r="G48" s="226">
        <f>+G13+G24+G33+G46</f>
        <v>51621562.439999998</v>
      </c>
      <c r="H48" s="178"/>
      <c r="I48" s="148"/>
    </row>
    <row r="49" spans="2:8" x14ac:dyDescent="0.15">
      <c r="H49" s="178"/>
    </row>
    <row r="50" spans="2:8" x14ac:dyDescent="0.15">
      <c r="E50" s="393"/>
      <c r="F50" s="393"/>
      <c r="G50" s="393"/>
    </row>
    <row r="54" spans="2:8" ht="14" x14ac:dyDescent="0.15">
      <c r="B54" s="252" t="e">
        <f>#REF!</f>
        <v>#REF!</v>
      </c>
      <c r="C54" s="250"/>
      <c r="D54" s="180"/>
    </row>
    <row r="55" spans="2:8" x14ac:dyDescent="0.15">
      <c r="B55" s="96" t="e">
        <f>#REF!</f>
        <v>#REF!</v>
      </c>
      <c r="C55" s="90"/>
      <c r="D55" s="180"/>
    </row>
    <row r="56" spans="2:8" ht="14" x14ac:dyDescent="0.15">
      <c r="B56" s="251" t="e">
        <f>#REF!</f>
        <v>#REF!</v>
      </c>
    </row>
    <row r="57" spans="2:8" x14ac:dyDescent="0.15">
      <c r="B57" s="94"/>
    </row>
  </sheetData>
  <mergeCells count="16">
    <mergeCell ref="A33:B33"/>
    <mergeCell ref="A46:B46"/>
    <mergeCell ref="E50:G50"/>
    <mergeCell ref="B19:C19"/>
    <mergeCell ref="B20:C20"/>
    <mergeCell ref="B21:C21"/>
    <mergeCell ref="B22:C22"/>
    <mergeCell ref="B23:C23"/>
    <mergeCell ref="A24:B24"/>
    <mergeCell ref="C48:F48"/>
    <mergeCell ref="A15:G15"/>
    <mergeCell ref="A1:G1"/>
    <mergeCell ref="A2:G2"/>
    <mergeCell ref="A4:G4"/>
    <mergeCell ref="A7:G7"/>
    <mergeCell ref="A9:G9"/>
  </mergeCells>
  <pageMargins left="0.7" right="0.7" top="0.75" bottom="0.75" header="0.3" footer="0.3"/>
  <pageSetup scale="6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22997-F50D-4A3D-B5CC-47D1CE6A2D5F}">
  <dimension ref="B1:L87"/>
  <sheetViews>
    <sheetView view="pageBreakPreview" zoomScale="97" zoomScaleNormal="100" workbookViewId="0">
      <selection activeCell="K36" sqref="K36"/>
    </sheetView>
  </sheetViews>
  <sheetFormatPr baseColWidth="10" defaultRowHeight="15" x14ac:dyDescent="0.2"/>
  <cols>
    <col min="1" max="1" width="4.5" customWidth="1"/>
    <col min="2" max="2" width="13.33203125" customWidth="1"/>
    <col min="3" max="3" width="25.6640625" customWidth="1"/>
    <col min="4" max="4" width="17.6640625" customWidth="1"/>
    <col min="5" max="5" width="14.5" customWidth="1"/>
    <col min="6" max="6" width="5.83203125" customWidth="1"/>
    <col min="7" max="7" width="3.5" customWidth="1"/>
    <col min="8" max="8" width="13.33203125" customWidth="1"/>
    <col min="9" max="9" width="25.6640625" customWidth="1"/>
    <col min="10" max="10" width="17.6640625" customWidth="1"/>
    <col min="11" max="11" width="14.5" customWidth="1"/>
    <col min="12" max="12" width="5.83203125" customWidth="1"/>
    <col min="253" max="253" width="13.33203125" customWidth="1"/>
    <col min="254" max="255" width="25.6640625" customWidth="1"/>
    <col min="256" max="256" width="16.6640625" customWidth="1"/>
    <col min="257" max="257" width="16" customWidth="1"/>
    <col min="509" max="509" width="13.33203125" customWidth="1"/>
    <col min="510" max="511" width="25.6640625" customWidth="1"/>
    <col min="512" max="512" width="16.6640625" customWidth="1"/>
    <col min="513" max="513" width="16" customWidth="1"/>
    <col min="765" max="765" width="13.33203125" customWidth="1"/>
    <col min="766" max="767" width="25.6640625" customWidth="1"/>
    <col min="768" max="768" width="16.6640625" customWidth="1"/>
    <col min="769" max="769" width="16" customWidth="1"/>
    <col min="1021" max="1021" width="13.33203125" customWidth="1"/>
    <col min="1022" max="1023" width="25.6640625" customWidth="1"/>
    <col min="1024" max="1024" width="16.6640625" customWidth="1"/>
    <col min="1025" max="1025" width="16" customWidth="1"/>
    <col min="1277" max="1277" width="13.33203125" customWidth="1"/>
    <col min="1278" max="1279" width="25.6640625" customWidth="1"/>
    <col min="1280" max="1280" width="16.6640625" customWidth="1"/>
    <col min="1281" max="1281" width="16" customWidth="1"/>
    <col min="1533" max="1533" width="13.33203125" customWidth="1"/>
    <col min="1534" max="1535" width="25.6640625" customWidth="1"/>
    <col min="1536" max="1536" width="16.6640625" customWidth="1"/>
    <col min="1537" max="1537" width="16" customWidth="1"/>
    <col min="1789" max="1789" width="13.33203125" customWidth="1"/>
    <col min="1790" max="1791" width="25.6640625" customWidth="1"/>
    <col min="1792" max="1792" width="16.6640625" customWidth="1"/>
    <col min="1793" max="1793" width="16" customWidth="1"/>
    <col min="2045" max="2045" width="13.33203125" customWidth="1"/>
    <col min="2046" max="2047" width="25.6640625" customWidth="1"/>
    <col min="2048" max="2048" width="16.6640625" customWidth="1"/>
    <col min="2049" max="2049" width="16" customWidth="1"/>
    <col min="2301" max="2301" width="13.33203125" customWidth="1"/>
    <col min="2302" max="2303" width="25.6640625" customWidth="1"/>
    <col min="2304" max="2304" width="16.6640625" customWidth="1"/>
    <col min="2305" max="2305" width="16" customWidth="1"/>
    <col min="2557" max="2557" width="13.33203125" customWidth="1"/>
    <col min="2558" max="2559" width="25.6640625" customWidth="1"/>
    <col min="2560" max="2560" width="16.6640625" customWidth="1"/>
    <col min="2561" max="2561" width="16" customWidth="1"/>
    <col min="2813" max="2813" width="13.33203125" customWidth="1"/>
    <col min="2814" max="2815" width="25.6640625" customWidth="1"/>
    <col min="2816" max="2816" width="16.6640625" customWidth="1"/>
    <col min="2817" max="2817" width="16" customWidth="1"/>
    <col min="3069" max="3069" width="13.33203125" customWidth="1"/>
    <col min="3070" max="3071" width="25.6640625" customWidth="1"/>
    <col min="3072" max="3072" width="16.6640625" customWidth="1"/>
    <col min="3073" max="3073" width="16" customWidth="1"/>
    <col min="3325" max="3325" width="13.33203125" customWidth="1"/>
    <col min="3326" max="3327" width="25.6640625" customWidth="1"/>
    <col min="3328" max="3328" width="16.6640625" customWidth="1"/>
    <col min="3329" max="3329" width="16" customWidth="1"/>
    <col min="3581" max="3581" width="13.33203125" customWidth="1"/>
    <col min="3582" max="3583" width="25.6640625" customWidth="1"/>
    <col min="3584" max="3584" width="16.6640625" customWidth="1"/>
    <col min="3585" max="3585" width="16" customWidth="1"/>
    <col min="3837" max="3837" width="13.33203125" customWidth="1"/>
    <col min="3838" max="3839" width="25.6640625" customWidth="1"/>
    <col min="3840" max="3840" width="16.6640625" customWidth="1"/>
    <col min="3841" max="3841" width="16" customWidth="1"/>
    <col min="4093" max="4093" width="13.33203125" customWidth="1"/>
    <col min="4094" max="4095" width="25.6640625" customWidth="1"/>
    <col min="4096" max="4096" width="16.6640625" customWidth="1"/>
    <col min="4097" max="4097" width="16" customWidth="1"/>
    <col min="4349" max="4349" width="13.33203125" customWidth="1"/>
    <col min="4350" max="4351" width="25.6640625" customWidth="1"/>
    <col min="4352" max="4352" width="16.6640625" customWidth="1"/>
    <col min="4353" max="4353" width="16" customWidth="1"/>
    <col min="4605" max="4605" width="13.33203125" customWidth="1"/>
    <col min="4606" max="4607" width="25.6640625" customWidth="1"/>
    <col min="4608" max="4608" width="16.6640625" customWidth="1"/>
    <col min="4609" max="4609" width="16" customWidth="1"/>
    <col min="4861" max="4861" width="13.33203125" customWidth="1"/>
    <col min="4862" max="4863" width="25.6640625" customWidth="1"/>
    <col min="4864" max="4864" width="16.6640625" customWidth="1"/>
    <col min="4865" max="4865" width="16" customWidth="1"/>
    <col min="5117" max="5117" width="13.33203125" customWidth="1"/>
    <col min="5118" max="5119" width="25.6640625" customWidth="1"/>
    <col min="5120" max="5120" width="16.6640625" customWidth="1"/>
    <col min="5121" max="5121" width="16" customWidth="1"/>
    <col min="5373" max="5373" width="13.33203125" customWidth="1"/>
    <col min="5374" max="5375" width="25.6640625" customWidth="1"/>
    <col min="5376" max="5376" width="16.6640625" customWidth="1"/>
    <col min="5377" max="5377" width="16" customWidth="1"/>
    <col min="5629" max="5629" width="13.33203125" customWidth="1"/>
    <col min="5630" max="5631" width="25.6640625" customWidth="1"/>
    <col min="5632" max="5632" width="16.6640625" customWidth="1"/>
    <col min="5633" max="5633" width="16" customWidth="1"/>
    <col min="5885" max="5885" width="13.33203125" customWidth="1"/>
    <col min="5886" max="5887" width="25.6640625" customWidth="1"/>
    <col min="5888" max="5888" width="16.6640625" customWidth="1"/>
    <col min="5889" max="5889" width="16" customWidth="1"/>
    <col min="6141" max="6141" width="13.33203125" customWidth="1"/>
    <col min="6142" max="6143" width="25.6640625" customWidth="1"/>
    <col min="6144" max="6144" width="16.6640625" customWidth="1"/>
    <col min="6145" max="6145" width="16" customWidth="1"/>
    <col min="6397" max="6397" width="13.33203125" customWidth="1"/>
    <col min="6398" max="6399" width="25.6640625" customWidth="1"/>
    <col min="6400" max="6400" width="16.6640625" customWidth="1"/>
    <col min="6401" max="6401" width="16" customWidth="1"/>
    <col min="6653" max="6653" width="13.33203125" customWidth="1"/>
    <col min="6654" max="6655" width="25.6640625" customWidth="1"/>
    <col min="6656" max="6656" width="16.6640625" customWidth="1"/>
    <col min="6657" max="6657" width="16" customWidth="1"/>
    <col min="6909" max="6909" width="13.33203125" customWidth="1"/>
    <col min="6910" max="6911" width="25.6640625" customWidth="1"/>
    <col min="6912" max="6912" width="16.6640625" customWidth="1"/>
    <col min="6913" max="6913" width="16" customWidth="1"/>
    <col min="7165" max="7165" width="13.33203125" customWidth="1"/>
    <col min="7166" max="7167" width="25.6640625" customWidth="1"/>
    <col min="7168" max="7168" width="16.6640625" customWidth="1"/>
    <col min="7169" max="7169" width="16" customWidth="1"/>
    <col min="7421" max="7421" width="13.33203125" customWidth="1"/>
    <col min="7422" max="7423" width="25.6640625" customWidth="1"/>
    <col min="7424" max="7424" width="16.6640625" customWidth="1"/>
    <col min="7425" max="7425" width="16" customWidth="1"/>
    <col min="7677" max="7677" width="13.33203125" customWidth="1"/>
    <col min="7678" max="7679" width="25.6640625" customWidth="1"/>
    <col min="7680" max="7680" width="16.6640625" customWidth="1"/>
    <col min="7681" max="7681" width="16" customWidth="1"/>
    <col min="7933" max="7933" width="13.33203125" customWidth="1"/>
    <col min="7934" max="7935" width="25.6640625" customWidth="1"/>
    <col min="7936" max="7936" width="16.6640625" customWidth="1"/>
    <col min="7937" max="7937" width="16" customWidth="1"/>
    <col min="8189" max="8189" width="13.33203125" customWidth="1"/>
    <col min="8190" max="8191" width="25.6640625" customWidth="1"/>
    <col min="8192" max="8192" width="16.6640625" customWidth="1"/>
    <col min="8193" max="8193" width="16" customWidth="1"/>
    <col min="8445" max="8445" width="13.33203125" customWidth="1"/>
    <col min="8446" max="8447" width="25.6640625" customWidth="1"/>
    <col min="8448" max="8448" width="16.6640625" customWidth="1"/>
    <col min="8449" max="8449" width="16" customWidth="1"/>
    <col min="8701" max="8701" width="13.33203125" customWidth="1"/>
    <col min="8702" max="8703" width="25.6640625" customWidth="1"/>
    <col min="8704" max="8704" width="16.6640625" customWidth="1"/>
    <col min="8705" max="8705" width="16" customWidth="1"/>
    <col min="8957" max="8957" width="13.33203125" customWidth="1"/>
    <col min="8958" max="8959" width="25.6640625" customWidth="1"/>
    <col min="8960" max="8960" width="16.6640625" customWidth="1"/>
    <col min="8961" max="8961" width="16" customWidth="1"/>
    <col min="9213" max="9213" width="13.33203125" customWidth="1"/>
    <col min="9214" max="9215" width="25.6640625" customWidth="1"/>
    <col min="9216" max="9216" width="16.6640625" customWidth="1"/>
    <col min="9217" max="9217" width="16" customWidth="1"/>
    <col min="9469" max="9469" width="13.33203125" customWidth="1"/>
    <col min="9470" max="9471" width="25.6640625" customWidth="1"/>
    <col min="9472" max="9472" width="16.6640625" customWidth="1"/>
    <col min="9473" max="9473" width="16" customWidth="1"/>
    <col min="9725" max="9725" width="13.33203125" customWidth="1"/>
    <col min="9726" max="9727" width="25.6640625" customWidth="1"/>
    <col min="9728" max="9728" width="16.6640625" customWidth="1"/>
    <col min="9729" max="9729" width="16" customWidth="1"/>
    <col min="9981" max="9981" width="13.33203125" customWidth="1"/>
    <col min="9982" max="9983" width="25.6640625" customWidth="1"/>
    <col min="9984" max="9984" width="16.6640625" customWidth="1"/>
    <col min="9985" max="9985" width="16" customWidth="1"/>
    <col min="10237" max="10237" width="13.33203125" customWidth="1"/>
    <col min="10238" max="10239" width="25.6640625" customWidth="1"/>
    <col min="10240" max="10240" width="16.6640625" customWidth="1"/>
    <col min="10241" max="10241" width="16" customWidth="1"/>
    <col min="10493" max="10493" width="13.33203125" customWidth="1"/>
    <col min="10494" max="10495" width="25.6640625" customWidth="1"/>
    <col min="10496" max="10496" width="16.6640625" customWidth="1"/>
    <col min="10497" max="10497" width="16" customWidth="1"/>
    <col min="10749" max="10749" width="13.33203125" customWidth="1"/>
    <col min="10750" max="10751" width="25.6640625" customWidth="1"/>
    <col min="10752" max="10752" width="16.6640625" customWidth="1"/>
    <col min="10753" max="10753" width="16" customWidth="1"/>
    <col min="11005" max="11005" width="13.33203125" customWidth="1"/>
    <col min="11006" max="11007" width="25.6640625" customWidth="1"/>
    <col min="11008" max="11008" width="16.6640625" customWidth="1"/>
    <col min="11009" max="11009" width="16" customWidth="1"/>
    <col min="11261" max="11261" width="13.33203125" customWidth="1"/>
    <col min="11262" max="11263" width="25.6640625" customWidth="1"/>
    <col min="11264" max="11264" width="16.6640625" customWidth="1"/>
    <col min="11265" max="11265" width="16" customWidth="1"/>
    <col min="11517" max="11517" width="13.33203125" customWidth="1"/>
    <col min="11518" max="11519" width="25.6640625" customWidth="1"/>
    <col min="11520" max="11520" width="16.6640625" customWidth="1"/>
    <col min="11521" max="11521" width="16" customWidth="1"/>
    <col min="11773" max="11773" width="13.33203125" customWidth="1"/>
    <col min="11774" max="11775" width="25.6640625" customWidth="1"/>
    <col min="11776" max="11776" width="16.6640625" customWidth="1"/>
    <col min="11777" max="11777" width="16" customWidth="1"/>
    <col min="12029" max="12029" width="13.33203125" customWidth="1"/>
    <col min="12030" max="12031" width="25.6640625" customWidth="1"/>
    <col min="12032" max="12032" width="16.6640625" customWidth="1"/>
    <col min="12033" max="12033" width="16" customWidth="1"/>
    <col min="12285" max="12285" width="13.33203125" customWidth="1"/>
    <col min="12286" max="12287" width="25.6640625" customWidth="1"/>
    <col min="12288" max="12288" width="16.6640625" customWidth="1"/>
    <col min="12289" max="12289" width="16" customWidth="1"/>
    <col min="12541" max="12541" width="13.33203125" customWidth="1"/>
    <col min="12542" max="12543" width="25.6640625" customWidth="1"/>
    <col min="12544" max="12544" width="16.6640625" customWidth="1"/>
    <col min="12545" max="12545" width="16" customWidth="1"/>
    <col min="12797" max="12797" width="13.33203125" customWidth="1"/>
    <col min="12798" max="12799" width="25.6640625" customWidth="1"/>
    <col min="12800" max="12800" width="16.6640625" customWidth="1"/>
    <col min="12801" max="12801" width="16" customWidth="1"/>
    <col min="13053" max="13053" width="13.33203125" customWidth="1"/>
    <col min="13054" max="13055" width="25.6640625" customWidth="1"/>
    <col min="13056" max="13056" width="16.6640625" customWidth="1"/>
    <col min="13057" max="13057" width="16" customWidth="1"/>
    <col min="13309" max="13309" width="13.33203125" customWidth="1"/>
    <col min="13310" max="13311" width="25.6640625" customWidth="1"/>
    <col min="13312" max="13312" width="16.6640625" customWidth="1"/>
    <col min="13313" max="13313" width="16" customWidth="1"/>
    <col min="13565" max="13565" width="13.33203125" customWidth="1"/>
    <col min="13566" max="13567" width="25.6640625" customWidth="1"/>
    <col min="13568" max="13568" width="16.6640625" customWidth="1"/>
    <col min="13569" max="13569" width="16" customWidth="1"/>
    <col min="13821" max="13821" width="13.33203125" customWidth="1"/>
    <col min="13822" max="13823" width="25.6640625" customWidth="1"/>
    <col min="13824" max="13824" width="16.6640625" customWidth="1"/>
    <col min="13825" max="13825" width="16" customWidth="1"/>
    <col min="14077" max="14077" width="13.33203125" customWidth="1"/>
    <col min="14078" max="14079" width="25.6640625" customWidth="1"/>
    <col min="14080" max="14080" width="16.6640625" customWidth="1"/>
    <col min="14081" max="14081" width="16" customWidth="1"/>
    <col min="14333" max="14333" width="13.33203125" customWidth="1"/>
    <col min="14334" max="14335" width="25.6640625" customWidth="1"/>
    <col min="14336" max="14336" width="16.6640625" customWidth="1"/>
    <col min="14337" max="14337" width="16" customWidth="1"/>
    <col min="14589" max="14589" width="13.33203125" customWidth="1"/>
    <col min="14590" max="14591" width="25.6640625" customWidth="1"/>
    <col min="14592" max="14592" width="16.6640625" customWidth="1"/>
    <col min="14593" max="14593" width="16" customWidth="1"/>
    <col min="14845" max="14845" width="13.33203125" customWidth="1"/>
    <col min="14846" max="14847" width="25.6640625" customWidth="1"/>
    <col min="14848" max="14848" width="16.6640625" customWidth="1"/>
    <col min="14849" max="14849" width="16" customWidth="1"/>
    <col min="15101" max="15101" width="13.33203125" customWidth="1"/>
    <col min="15102" max="15103" width="25.6640625" customWidth="1"/>
    <col min="15104" max="15104" width="16.6640625" customWidth="1"/>
    <col min="15105" max="15105" width="16" customWidth="1"/>
    <col min="15357" max="15357" width="13.33203125" customWidth="1"/>
    <col min="15358" max="15359" width="25.6640625" customWidth="1"/>
    <col min="15360" max="15360" width="16.6640625" customWidth="1"/>
    <col min="15361" max="15361" width="16" customWidth="1"/>
    <col min="15613" max="15613" width="13.33203125" customWidth="1"/>
    <col min="15614" max="15615" width="25.6640625" customWidth="1"/>
    <col min="15616" max="15616" width="16.6640625" customWidth="1"/>
    <col min="15617" max="15617" width="16" customWidth="1"/>
    <col min="15869" max="15869" width="13.33203125" customWidth="1"/>
    <col min="15870" max="15871" width="25.6640625" customWidth="1"/>
    <col min="15872" max="15872" width="16.6640625" customWidth="1"/>
    <col min="15873" max="15873" width="16" customWidth="1"/>
    <col min="16125" max="16125" width="13.33203125" customWidth="1"/>
    <col min="16126" max="16127" width="25.6640625" customWidth="1"/>
    <col min="16128" max="16128" width="16.6640625" customWidth="1"/>
    <col min="16129" max="16129" width="16" customWidth="1"/>
  </cols>
  <sheetData>
    <row r="1" spans="2:12" x14ac:dyDescent="0.2">
      <c r="B1" s="181"/>
      <c r="C1" s="181"/>
      <c r="D1" s="181"/>
      <c r="E1" s="181"/>
      <c r="F1" s="181"/>
      <c r="H1" s="181"/>
      <c r="I1" s="181"/>
      <c r="J1" s="181"/>
      <c r="K1" s="181"/>
      <c r="L1" s="181"/>
    </row>
    <row r="2" spans="2:12" x14ac:dyDescent="0.2">
      <c r="B2" s="403" t="s">
        <v>147</v>
      </c>
      <c r="C2" s="403"/>
      <c r="D2" s="403"/>
      <c r="E2" s="403"/>
      <c r="F2" s="403"/>
      <c r="H2" s="403" t="s">
        <v>147</v>
      </c>
      <c r="I2" s="403"/>
      <c r="J2" s="403"/>
      <c r="K2" s="403"/>
      <c r="L2" s="403"/>
    </row>
    <row r="3" spans="2:12" x14ac:dyDescent="0.2">
      <c r="B3" s="404" t="s">
        <v>209</v>
      </c>
      <c r="C3" s="404"/>
      <c r="D3" s="404"/>
      <c r="E3" s="404"/>
      <c r="F3" s="404"/>
      <c r="H3" s="404" t="str">
        <f>+B3</f>
        <v>FECHA :   JUNIO 2026</v>
      </c>
      <c r="I3" s="404"/>
      <c r="J3" s="404"/>
      <c r="K3" s="404"/>
      <c r="L3" s="404"/>
    </row>
    <row r="4" spans="2:12" ht="20.25" customHeight="1" x14ac:dyDescent="0.2">
      <c r="B4" s="405" t="str">
        <f>+ADMOM!A4</f>
        <v>RESTAURACIÓN ECOLÓGICA Y FORTALECIMIENTO DE LA GESTIÓN AMBIENTAL SOSTENIBLE EN EL MUNICIPIO DE LA LLANADA NARIÑO.</v>
      </c>
      <c r="C4" s="406"/>
      <c r="D4" s="406"/>
      <c r="E4" s="406"/>
      <c r="F4" s="406"/>
      <c r="H4" s="405" t="str">
        <f>+B4</f>
        <v>RESTAURACIÓN ECOLÓGICA Y FORTALECIMIENTO DE LA GESTIÓN AMBIENTAL SOSTENIBLE EN EL MUNICIPIO DE LA LLANADA NARIÑO.</v>
      </c>
      <c r="I4" s="406"/>
      <c r="J4" s="406"/>
      <c r="K4" s="406"/>
      <c r="L4" s="406"/>
    </row>
    <row r="5" spans="2:12" ht="24" customHeight="1" x14ac:dyDescent="0.2">
      <c r="B5" s="406"/>
      <c r="C5" s="406"/>
      <c r="D5" s="406"/>
      <c r="E5" s="406"/>
      <c r="F5" s="406"/>
      <c r="H5" s="406"/>
      <c r="I5" s="406"/>
      <c r="J5" s="406"/>
      <c r="K5" s="406"/>
      <c r="L5" s="406"/>
    </row>
    <row r="6" spans="2:12" x14ac:dyDescent="0.2">
      <c r="B6" s="182"/>
      <c r="C6" s="418" t="s">
        <v>169</v>
      </c>
      <c r="D6" s="419"/>
      <c r="E6" s="181"/>
      <c r="F6" s="181"/>
      <c r="H6" s="182"/>
      <c r="I6" s="418" t="s">
        <v>168</v>
      </c>
      <c r="J6" s="419"/>
      <c r="K6" s="181"/>
      <c r="L6" s="181"/>
    </row>
    <row r="7" spans="2:12" ht="16" thickBot="1" x14ac:dyDescent="0.25">
      <c r="B7" s="182"/>
      <c r="C7" s="182"/>
      <c r="D7" s="182"/>
      <c r="E7" s="182"/>
      <c r="F7" s="182"/>
      <c r="H7" s="182"/>
      <c r="I7" s="182"/>
      <c r="J7" s="182"/>
      <c r="K7" s="182"/>
      <c r="L7" s="182"/>
    </row>
    <row r="8" spans="2:12" ht="16" thickBot="1" x14ac:dyDescent="0.25">
      <c r="B8" s="183" t="s">
        <v>124</v>
      </c>
      <c r="C8" s="407" t="s">
        <v>1</v>
      </c>
      <c r="D8" s="408"/>
      <c r="E8" s="184" t="s">
        <v>125</v>
      </c>
      <c r="F8" s="185" t="s">
        <v>78</v>
      </c>
      <c r="H8" s="183" t="s">
        <v>124</v>
      </c>
      <c r="I8" s="407" t="s">
        <v>1</v>
      </c>
      <c r="J8" s="408"/>
      <c r="K8" s="184" t="s">
        <v>125</v>
      </c>
      <c r="L8" s="185" t="s">
        <v>78</v>
      </c>
    </row>
    <row r="9" spans="2:12" x14ac:dyDescent="0.2">
      <c r="B9" s="409"/>
      <c r="C9" s="410"/>
      <c r="D9" s="410"/>
      <c r="E9" s="410"/>
      <c r="F9" s="411"/>
      <c r="H9" s="409"/>
      <c r="I9" s="410"/>
      <c r="J9" s="410"/>
      <c r="K9" s="410"/>
      <c r="L9" s="411"/>
    </row>
    <row r="10" spans="2:12" x14ac:dyDescent="0.2">
      <c r="B10" s="186">
        <v>1</v>
      </c>
      <c r="C10" s="187" t="s">
        <v>126</v>
      </c>
      <c r="D10" s="187"/>
      <c r="E10" s="188"/>
      <c r="F10" s="189"/>
      <c r="H10" s="186">
        <v>1</v>
      </c>
      <c r="I10" s="187" t="s">
        <v>126</v>
      </c>
      <c r="J10" s="187"/>
      <c r="K10" s="188"/>
      <c r="L10" s="189"/>
    </row>
    <row r="11" spans="2:12" x14ac:dyDescent="0.2">
      <c r="B11" s="190">
        <v>1.01</v>
      </c>
      <c r="C11" s="401" t="s">
        <v>127</v>
      </c>
      <c r="D11" s="402"/>
      <c r="E11" s="191">
        <v>100</v>
      </c>
      <c r="F11" s="192" t="s">
        <v>78</v>
      </c>
      <c r="H11" s="190">
        <v>1.01</v>
      </c>
      <c r="I11" s="401" t="s">
        <v>127</v>
      </c>
      <c r="J11" s="402"/>
      <c r="K11" s="191">
        <v>100</v>
      </c>
      <c r="L11" s="192" t="s">
        <v>78</v>
      </c>
    </row>
    <row r="12" spans="2:12" x14ac:dyDescent="0.2">
      <c r="B12" s="190">
        <v>1.02</v>
      </c>
      <c r="C12" s="401" t="s">
        <v>128</v>
      </c>
      <c r="D12" s="402"/>
      <c r="E12" s="191">
        <v>11.29</v>
      </c>
      <c r="F12" s="192"/>
      <c r="H12" s="190">
        <v>1.02</v>
      </c>
      <c r="I12" s="401" t="s">
        <v>128</v>
      </c>
      <c r="J12" s="402"/>
      <c r="K12" s="191">
        <v>11.29</v>
      </c>
      <c r="L12" s="192"/>
    </row>
    <row r="13" spans="2:12" x14ac:dyDescent="0.2">
      <c r="B13" s="412" t="s">
        <v>129</v>
      </c>
      <c r="C13" s="413"/>
      <c r="D13" s="414"/>
      <c r="E13" s="193">
        <f>SUM(E11:E12)</f>
        <v>111.28999999999999</v>
      </c>
      <c r="F13" s="194" t="s">
        <v>78</v>
      </c>
      <c r="H13" s="412" t="s">
        <v>129</v>
      </c>
      <c r="I13" s="413"/>
      <c r="J13" s="414"/>
      <c r="K13" s="193">
        <f>SUM(K11:K12)</f>
        <v>111.28999999999999</v>
      </c>
      <c r="L13" s="194" t="s">
        <v>78</v>
      </c>
    </row>
    <row r="14" spans="2:12" x14ac:dyDescent="0.2">
      <c r="B14" s="415"/>
      <c r="C14" s="416"/>
      <c r="D14" s="416"/>
      <c r="E14" s="416"/>
      <c r="F14" s="417"/>
      <c r="H14" s="415"/>
      <c r="I14" s="416"/>
      <c r="J14" s="416"/>
      <c r="K14" s="416"/>
      <c r="L14" s="417"/>
    </row>
    <row r="15" spans="2:12" x14ac:dyDescent="0.2">
      <c r="B15" s="186">
        <v>2</v>
      </c>
      <c r="C15" s="187" t="s">
        <v>130</v>
      </c>
      <c r="D15" s="187"/>
      <c r="E15" s="188"/>
      <c r="F15" s="189"/>
      <c r="H15" s="186">
        <v>2</v>
      </c>
      <c r="I15" s="187" t="s">
        <v>130</v>
      </c>
      <c r="J15" s="187"/>
      <c r="K15" s="188"/>
      <c r="L15" s="189"/>
    </row>
    <row r="16" spans="2:12" x14ac:dyDescent="0.2">
      <c r="B16" s="190">
        <v>2.0099999999999998</v>
      </c>
      <c r="C16" s="401" t="s">
        <v>131</v>
      </c>
      <c r="D16" s="402"/>
      <c r="E16" s="195">
        <v>8.33</v>
      </c>
      <c r="F16" s="192" t="s">
        <v>78</v>
      </c>
      <c r="H16" s="190">
        <v>2.0099999999999998</v>
      </c>
      <c r="I16" s="401" t="s">
        <v>131</v>
      </c>
      <c r="J16" s="402"/>
      <c r="K16" s="195">
        <v>8.33</v>
      </c>
      <c r="L16" s="192" t="s">
        <v>78</v>
      </c>
    </row>
    <row r="17" spans="2:12" x14ac:dyDescent="0.2">
      <c r="B17" s="196">
        <f>+B16+0.01</f>
        <v>2.0199999999999996</v>
      </c>
      <c r="C17" s="401" t="s">
        <v>132</v>
      </c>
      <c r="D17" s="402"/>
      <c r="E17" s="195">
        <v>1</v>
      </c>
      <c r="F17" s="192" t="s">
        <v>78</v>
      </c>
      <c r="H17" s="196">
        <f>+H16+0.01</f>
        <v>2.0199999999999996</v>
      </c>
      <c r="I17" s="401" t="s">
        <v>132</v>
      </c>
      <c r="J17" s="402"/>
      <c r="K17" s="195">
        <v>1</v>
      </c>
      <c r="L17" s="192" t="s">
        <v>78</v>
      </c>
    </row>
    <row r="18" spans="2:12" x14ac:dyDescent="0.2">
      <c r="B18" s="196">
        <f t="shared" ref="B18:B28" si="0">+B17+0.01</f>
        <v>2.0299999999999994</v>
      </c>
      <c r="C18" s="401" t="s">
        <v>133</v>
      </c>
      <c r="D18" s="402"/>
      <c r="E18" s="195">
        <v>8.33</v>
      </c>
      <c r="F18" s="192" t="s">
        <v>78</v>
      </c>
      <c r="H18" s="196">
        <f t="shared" ref="H18:H28" si="1">+H17+0.01</f>
        <v>2.0299999999999994</v>
      </c>
      <c r="I18" s="401" t="s">
        <v>133</v>
      </c>
      <c r="J18" s="402"/>
      <c r="K18" s="195">
        <v>8.33</v>
      </c>
      <c r="L18" s="192" t="s">
        <v>78</v>
      </c>
    </row>
    <row r="19" spans="2:12" x14ac:dyDescent="0.2">
      <c r="B19" s="196">
        <f t="shared" si="0"/>
        <v>2.0399999999999991</v>
      </c>
      <c r="C19" s="401" t="s">
        <v>134</v>
      </c>
      <c r="D19" s="402"/>
      <c r="E19" s="195">
        <v>4.17</v>
      </c>
      <c r="F19" s="192" t="s">
        <v>78</v>
      </c>
      <c r="H19" s="196">
        <f t="shared" si="1"/>
        <v>2.0399999999999991</v>
      </c>
      <c r="I19" s="401" t="s">
        <v>134</v>
      </c>
      <c r="J19" s="402"/>
      <c r="K19" s="195">
        <v>4.17</v>
      </c>
      <c r="L19" s="192" t="s">
        <v>78</v>
      </c>
    </row>
    <row r="20" spans="2:12" x14ac:dyDescent="0.2">
      <c r="B20" s="412" t="s">
        <v>129</v>
      </c>
      <c r="C20" s="413"/>
      <c r="D20" s="414"/>
      <c r="E20" s="193">
        <f>SUM(E16:E19)</f>
        <v>21.83</v>
      </c>
      <c r="F20" s="194" t="s">
        <v>78</v>
      </c>
      <c r="H20" s="412" t="s">
        <v>129</v>
      </c>
      <c r="I20" s="413"/>
      <c r="J20" s="414"/>
      <c r="K20" s="193">
        <f>SUM(K16:K19)</f>
        <v>21.83</v>
      </c>
      <c r="L20" s="194" t="s">
        <v>78</v>
      </c>
    </row>
    <row r="21" spans="2:12" x14ac:dyDescent="0.2">
      <c r="B21" s="415"/>
      <c r="C21" s="416"/>
      <c r="D21" s="416"/>
      <c r="E21" s="416"/>
      <c r="F21" s="417"/>
      <c r="H21" s="415"/>
      <c r="I21" s="416"/>
      <c r="J21" s="416"/>
      <c r="K21" s="416"/>
      <c r="L21" s="417"/>
    </row>
    <row r="22" spans="2:12" x14ac:dyDescent="0.2">
      <c r="B22" s="186">
        <v>3</v>
      </c>
      <c r="C22" s="187" t="s">
        <v>135</v>
      </c>
      <c r="D22" s="187"/>
      <c r="E22" s="188"/>
      <c r="F22" s="189"/>
      <c r="H22" s="186">
        <v>3</v>
      </c>
      <c r="I22" s="187" t="s">
        <v>135</v>
      </c>
      <c r="J22" s="187"/>
      <c r="K22" s="188"/>
      <c r="L22" s="189"/>
    </row>
    <row r="23" spans="2:12" x14ac:dyDescent="0.2">
      <c r="B23" s="196">
        <v>3.01</v>
      </c>
      <c r="C23" s="401" t="s">
        <v>136</v>
      </c>
      <c r="D23" s="402"/>
      <c r="E23" s="195">
        <v>4</v>
      </c>
      <c r="F23" s="192" t="s">
        <v>78</v>
      </c>
      <c r="H23" s="196">
        <v>3.01</v>
      </c>
      <c r="I23" s="401" t="s">
        <v>136</v>
      </c>
      <c r="J23" s="402"/>
      <c r="K23" s="195">
        <v>4</v>
      </c>
      <c r="L23" s="192" t="s">
        <v>78</v>
      </c>
    </row>
    <row r="24" spans="2:12" x14ac:dyDescent="0.2">
      <c r="B24" s="196">
        <f t="shared" si="0"/>
        <v>3.0199999999999996</v>
      </c>
      <c r="C24" s="401" t="s">
        <v>137</v>
      </c>
      <c r="D24" s="402"/>
      <c r="E24" s="195">
        <v>2</v>
      </c>
      <c r="F24" s="192" t="s">
        <v>78</v>
      </c>
      <c r="H24" s="196">
        <f t="shared" si="1"/>
        <v>3.0199999999999996</v>
      </c>
      <c r="I24" s="401" t="s">
        <v>137</v>
      </c>
      <c r="J24" s="402"/>
      <c r="K24" s="195">
        <v>2</v>
      </c>
      <c r="L24" s="192" t="s">
        <v>78</v>
      </c>
    </row>
    <row r="25" spans="2:12" x14ac:dyDescent="0.2">
      <c r="B25" s="196">
        <f t="shared" si="0"/>
        <v>3.0299999999999994</v>
      </c>
      <c r="C25" s="401" t="s">
        <v>138</v>
      </c>
      <c r="D25" s="402"/>
      <c r="E25" s="195">
        <v>3</v>
      </c>
      <c r="F25" s="192" t="s">
        <v>78</v>
      </c>
      <c r="H25" s="196">
        <f t="shared" si="1"/>
        <v>3.0299999999999994</v>
      </c>
      <c r="I25" s="401" t="s">
        <v>138</v>
      </c>
      <c r="J25" s="402"/>
      <c r="K25" s="195">
        <v>3</v>
      </c>
      <c r="L25" s="192" t="s">
        <v>78</v>
      </c>
    </row>
    <row r="26" spans="2:12" x14ac:dyDescent="0.2">
      <c r="B26" s="196">
        <f t="shared" si="0"/>
        <v>3.0399999999999991</v>
      </c>
      <c r="C26" s="401" t="s">
        <v>139</v>
      </c>
      <c r="D26" s="402"/>
      <c r="E26" s="195">
        <v>8.5</v>
      </c>
      <c r="F26" s="192" t="s">
        <v>78</v>
      </c>
      <c r="H26" s="196">
        <f t="shared" si="1"/>
        <v>3.0399999999999991</v>
      </c>
      <c r="I26" s="401" t="s">
        <v>139</v>
      </c>
      <c r="J26" s="402"/>
      <c r="K26" s="195">
        <v>8.5</v>
      </c>
      <c r="L26" s="192" t="s">
        <v>78</v>
      </c>
    </row>
    <row r="27" spans="2:12" x14ac:dyDescent="0.2">
      <c r="B27" s="196">
        <f t="shared" si="0"/>
        <v>3.0499999999999989</v>
      </c>
      <c r="C27" s="401" t="s">
        <v>140</v>
      </c>
      <c r="D27" s="402"/>
      <c r="E27" s="195">
        <v>12</v>
      </c>
      <c r="F27" s="192" t="s">
        <v>78</v>
      </c>
      <c r="H27" s="196">
        <f t="shared" si="1"/>
        <v>3.0499999999999989</v>
      </c>
      <c r="I27" s="401" t="s">
        <v>140</v>
      </c>
      <c r="J27" s="402"/>
      <c r="K27" s="195">
        <v>12</v>
      </c>
      <c r="L27" s="192" t="s">
        <v>78</v>
      </c>
    </row>
    <row r="28" spans="2:12" x14ac:dyDescent="0.2">
      <c r="B28" s="196">
        <f t="shared" si="0"/>
        <v>3.0599999999999987</v>
      </c>
      <c r="C28" s="401" t="s">
        <v>141</v>
      </c>
      <c r="D28" s="402"/>
      <c r="E28" s="195">
        <v>0.52200000000000002</v>
      </c>
      <c r="F28" s="192" t="s">
        <v>78</v>
      </c>
      <c r="H28" s="196">
        <f t="shared" si="1"/>
        <v>3.0599999999999987</v>
      </c>
      <c r="I28" s="401" t="s">
        <v>141</v>
      </c>
      <c r="J28" s="402"/>
      <c r="K28" s="195">
        <v>2.4300000000000002</v>
      </c>
      <c r="L28" s="192" t="s">
        <v>78</v>
      </c>
    </row>
    <row r="29" spans="2:12" x14ac:dyDescent="0.2">
      <c r="B29" s="412" t="s">
        <v>129</v>
      </c>
      <c r="C29" s="413"/>
      <c r="D29" s="414"/>
      <c r="E29" s="193">
        <f>SUM(E23:E28)</f>
        <v>30.021999999999998</v>
      </c>
      <c r="F29" s="194" t="s">
        <v>78</v>
      </c>
      <c r="H29" s="412" t="s">
        <v>129</v>
      </c>
      <c r="I29" s="413"/>
      <c r="J29" s="414"/>
      <c r="K29" s="193">
        <f>SUM(K23:K28)</f>
        <v>31.93</v>
      </c>
      <c r="L29" s="194" t="s">
        <v>78</v>
      </c>
    </row>
    <row r="30" spans="2:12" x14ac:dyDescent="0.2">
      <c r="B30" s="415"/>
      <c r="C30" s="416"/>
      <c r="D30" s="416"/>
      <c r="E30" s="416"/>
      <c r="F30" s="417"/>
      <c r="H30" s="415"/>
      <c r="I30" s="416"/>
      <c r="J30" s="416"/>
      <c r="K30" s="416"/>
      <c r="L30" s="417"/>
    </row>
    <row r="31" spans="2:12" x14ac:dyDescent="0.2">
      <c r="B31" s="186">
        <v>4</v>
      </c>
      <c r="C31" s="187" t="s">
        <v>142</v>
      </c>
      <c r="D31" s="187"/>
      <c r="E31" s="188"/>
      <c r="F31" s="189"/>
      <c r="H31" s="186">
        <v>4</v>
      </c>
      <c r="I31" s="187" t="s">
        <v>142</v>
      </c>
      <c r="J31" s="187"/>
      <c r="K31" s="188"/>
      <c r="L31" s="189"/>
    </row>
    <row r="32" spans="2:12" x14ac:dyDescent="0.2">
      <c r="B32" s="196">
        <v>4.01</v>
      </c>
      <c r="C32" s="401" t="s">
        <v>143</v>
      </c>
      <c r="D32" s="402"/>
      <c r="E32" s="195">
        <v>2</v>
      </c>
      <c r="F32" s="192" t="s">
        <v>78</v>
      </c>
      <c r="H32" s="196">
        <v>4.01</v>
      </c>
      <c r="I32" s="401" t="s">
        <v>143</v>
      </c>
      <c r="J32" s="402"/>
      <c r="K32" s="195">
        <v>4</v>
      </c>
      <c r="L32" s="192" t="s">
        <v>78</v>
      </c>
    </row>
    <row r="33" spans="2:12" x14ac:dyDescent="0.2">
      <c r="B33" s="196"/>
      <c r="C33" s="401"/>
      <c r="D33" s="402"/>
      <c r="E33" s="195"/>
      <c r="F33" s="192"/>
      <c r="H33" s="196"/>
      <c r="I33" s="401"/>
      <c r="J33" s="402"/>
      <c r="K33" s="195"/>
      <c r="L33" s="192"/>
    </row>
    <row r="34" spans="2:12" x14ac:dyDescent="0.2">
      <c r="B34" s="412" t="s">
        <v>129</v>
      </c>
      <c r="C34" s="413"/>
      <c r="D34" s="414"/>
      <c r="E34" s="197">
        <f>+E32</f>
        <v>2</v>
      </c>
      <c r="F34" s="192" t="s">
        <v>78</v>
      </c>
      <c r="H34" s="412" t="s">
        <v>129</v>
      </c>
      <c r="I34" s="413"/>
      <c r="J34" s="414"/>
      <c r="K34" s="197">
        <f>+K32</f>
        <v>4</v>
      </c>
      <c r="L34" s="192" t="s">
        <v>78</v>
      </c>
    </row>
    <row r="35" spans="2:12" ht="16" thickBot="1" x14ac:dyDescent="0.25">
      <c r="B35" s="198"/>
      <c r="C35" s="199"/>
      <c r="D35" s="199"/>
      <c r="E35" s="200"/>
      <c r="F35" s="201"/>
      <c r="H35" s="198"/>
      <c r="I35" s="199"/>
      <c r="J35" s="199"/>
      <c r="K35" s="200"/>
      <c r="L35" s="201"/>
    </row>
    <row r="36" spans="2:12" ht="16" thickBot="1" x14ac:dyDescent="0.25">
      <c r="B36" s="436" t="s">
        <v>82</v>
      </c>
      <c r="C36" s="437"/>
      <c r="D36" s="438"/>
      <c r="E36" s="202">
        <f>(E13+E20+E29+E34)/100</f>
        <v>1.6514199999999999</v>
      </c>
      <c r="F36" s="203" t="s">
        <v>78</v>
      </c>
      <c r="H36" s="436" t="s">
        <v>82</v>
      </c>
      <c r="I36" s="437"/>
      <c r="J36" s="438"/>
      <c r="K36" s="202">
        <f>(K13+K20+K29+K34)/100</f>
        <v>1.6905000000000001</v>
      </c>
      <c r="L36" s="203" t="s">
        <v>78</v>
      </c>
    </row>
    <row r="37" spans="2:12" x14ac:dyDescent="0.2">
      <c r="B37" s="204"/>
      <c r="C37" s="205"/>
      <c r="D37" s="205"/>
      <c r="E37" s="205"/>
      <c r="F37" s="206"/>
      <c r="H37" s="204"/>
      <c r="I37" s="205"/>
      <c r="J37" s="205"/>
      <c r="K37" s="205"/>
      <c r="L37" s="206"/>
    </row>
    <row r="38" spans="2:12" x14ac:dyDescent="0.2">
      <c r="B38" s="207" t="s">
        <v>144</v>
      </c>
      <c r="C38" s="208"/>
      <c r="D38" s="181"/>
      <c r="E38" s="181"/>
      <c r="F38" s="209"/>
      <c r="H38" s="207" t="s">
        <v>144</v>
      </c>
      <c r="I38" s="208"/>
      <c r="J38" s="181"/>
      <c r="K38" s="181"/>
      <c r="L38" s="209"/>
    </row>
    <row r="39" spans="2:12" x14ac:dyDescent="0.2">
      <c r="B39" s="210"/>
      <c r="C39" s="182"/>
      <c r="D39" s="181"/>
      <c r="E39" s="181"/>
      <c r="F39" s="209"/>
      <c r="H39" s="210"/>
      <c r="I39" s="182"/>
      <c r="J39" s="181"/>
      <c r="K39" s="181"/>
      <c r="L39" s="209"/>
    </row>
    <row r="40" spans="2:12" x14ac:dyDescent="0.2">
      <c r="B40" s="210"/>
      <c r="C40" s="182"/>
      <c r="D40" s="181"/>
      <c r="E40" s="181"/>
      <c r="F40" s="209"/>
      <c r="H40" s="210"/>
      <c r="I40" s="182"/>
      <c r="J40" s="181"/>
      <c r="K40" s="181"/>
      <c r="L40" s="209"/>
    </row>
    <row r="41" spans="2:12" x14ac:dyDescent="0.2">
      <c r="B41" s="210"/>
      <c r="C41" s="253" t="e">
        <f>ADMOM!B54</f>
        <v>#REF!</v>
      </c>
      <c r="D41" s="181"/>
      <c r="E41" s="181"/>
      <c r="F41" s="209"/>
      <c r="H41" s="210"/>
      <c r="I41" s="253" t="e">
        <f t="shared" ref="I41:I43" si="2">C41</f>
        <v>#REF!</v>
      </c>
      <c r="J41" s="181"/>
      <c r="K41" s="181"/>
      <c r="L41" s="209"/>
    </row>
    <row r="42" spans="2:12" x14ac:dyDescent="0.2">
      <c r="B42" s="210"/>
      <c r="C42" s="208" t="e">
        <f>ADMOM!B55</f>
        <v>#REF!</v>
      </c>
      <c r="D42" s="181"/>
      <c r="E42" s="181"/>
      <c r="F42" s="211"/>
      <c r="H42" s="210"/>
      <c r="I42" s="208" t="e">
        <f t="shared" si="2"/>
        <v>#REF!</v>
      </c>
      <c r="J42" s="181"/>
      <c r="K42" s="181"/>
      <c r="L42" s="211"/>
    </row>
    <row r="43" spans="2:12" x14ac:dyDescent="0.2">
      <c r="B43" s="95"/>
      <c r="C43" s="93" t="e">
        <f>ADMOM!B56</f>
        <v>#REF!</v>
      </c>
      <c r="D43" s="181"/>
      <c r="E43" s="181"/>
      <c r="F43" s="212"/>
      <c r="H43" s="95"/>
      <c r="I43" s="93" t="e">
        <f t="shared" si="2"/>
        <v>#REF!</v>
      </c>
      <c r="J43" s="181"/>
      <c r="K43" s="181"/>
      <c r="L43" s="212"/>
    </row>
    <row r="44" spans="2:12" ht="15" customHeight="1" x14ac:dyDescent="0.2">
      <c r="B44" s="95"/>
      <c r="C44" s="93"/>
      <c r="D44" s="181"/>
      <c r="E44" s="181"/>
      <c r="F44" s="211"/>
      <c r="H44" s="95"/>
      <c r="I44" s="93"/>
      <c r="J44" s="181"/>
      <c r="K44" s="181"/>
      <c r="L44" s="211"/>
    </row>
    <row r="45" spans="2:12" ht="16" thickBot="1" x14ac:dyDescent="0.25">
      <c r="B45" s="213"/>
      <c r="C45" s="214"/>
      <c r="D45" s="215"/>
      <c r="E45" s="215"/>
      <c r="F45" s="216"/>
      <c r="H45" s="213"/>
      <c r="I45" s="214"/>
      <c r="J45" s="215"/>
      <c r="K45" s="215"/>
      <c r="L45" s="216"/>
    </row>
    <row r="46" spans="2:12" x14ac:dyDescent="0.2">
      <c r="B46" s="182"/>
      <c r="C46" s="182"/>
      <c r="D46" s="181"/>
      <c r="E46" s="181"/>
      <c r="F46" s="181"/>
      <c r="H46" s="182"/>
      <c r="I46" s="182"/>
      <c r="J46" s="181"/>
      <c r="K46" s="181"/>
      <c r="L46" s="181"/>
    </row>
    <row r="47" spans="2:12" ht="17.25" customHeight="1" thickBot="1" x14ac:dyDescent="0.25">
      <c r="B47" s="182"/>
      <c r="C47" s="182"/>
      <c r="D47" s="181"/>
      <c r="E47" s="181"/>
      <c r="F47" s="181"/>
      <c r="H47" s="182"/>
      <c r="I47" s="182"/>
      <c r="J47" s="181"/>
      <c r="K47" s="181"/>
      <c r="L47" s="181"/>
    </row>
    <row r="48" spans="2:12" ht="23.25" customHeight="1" x14ac:dyDescent="0.2">
      <c r="B48" s="420" t="s">
        <v>145</v>
      </c>
      <c r="C48" s="421"/>
      <c r="D48" s="421"/>
      <c r="E48" s="421"/>
      <c r="F48" s="422"/>
      <c r="H48" s="420" t="s">
        <v>145</v>
      </c>
      <c r="I48" s="421"/>
      <c r="J48" s="421"/>
      <c r="K48" s="421"/>
      <c r="L48" s="422"/>
    </row>
    <row r="49" spans="2:12" x14ac:dyDescent="0.2">
      <c r="B49" s="423" t="str">
        <f>+B3</f>
        <v>FECHA :   JUNIO 2026</v>
      </c>
      <c r="C49" s="404"/>
      <c r="D49" s="404"/>
      <c r="E49" s="404"/>
      <c r="F49" s="424"/>
      <c r="H49" s="423" t="str">
        <f>+H3</f>
        <v>FECHA :   JUNIO 2026</v>
      </c>
      <c r="I49" s="404"/>
      <c r="J49" s="404"/>
      <c r="K49" s="404"/>
      <c r="L49" s="424"/>
    </row>
    <row r="50" spans="2:12" ht="15" customHeight="1" x14ac:dyDescent="0.2">
      <c r="B50" s="427" t="str">
        <f>+B4</f>
        <v>RESTAURACIÓN ECOLÓGICA Y FORTALECIMIENTO DE LA GESTIÓN AMBIENTAL SOSTENIBLE EN EL MUNICIPIO DE LA LLANADA NARIÑO.</v>
      </c>
      <c r="C50" s="428"/>
      <c r="D50" s="428"/>
      <c r="E50" s="428"/>
      <c r="F50" s="429"/>
      <c r="H50" s="427" t="str">
        <f>+H4</f>
        <v>RESTAURACIÓN ECOLÓGICA Y FORTALECIMIENTO DE LA GESTIÓN AMBIENTAL SOSTENIBLE EN EL MUNICIPIO DE LA LLANADA NARIÑO.</v>
      </c>
      <c r="I50" s="428"/>
      <c r="J50" s="428"/>
      <c r="K50" s="428"/>
      <c r="L50" s="429"/>
    </row>
    <row r="51" spans="2:12" x14ac:dyDescent="0.2">
      <c r="B51" s="430"/>
      <c r="C51" s="431"/>
      <c r="D51" s="431"/>
      <c r="E51" s="431"/>
      <c r="F51" s="432"/>
      <c r="H51" s="430"/>
      <c r="I51" s="431"/>
      <c r="J51" s="431"/>
      <c r="K51" s="431"/>
      <c r="L51" s="432"/>
    </row>
    <row r="52" spans="2:12" ht="16" thickBot="1" x14ac:dyDescent="0.25">
      <c r="B52" s="433"/>
      <c r="C52" s="434"/>
      <c r="D52" s="434"/>
      <c r="E52" s="434"/>
      <c r="F52" s="435"/>
      <c r="H52" s="433"/>
      <c r="I52" s="434"/>
      <c r="J52" s="434"/>
      <c r="K52" s="434"/>
      <c r="L52" s="435"/>
    </row>
    <row r="53" spans="2:12" x14ac:dyDescent="0.2">
      <c r="B53" s="182"/>
      <c r="C53" s="418" t="s">
        <v>169</v>
      </c>
      <c r="D53" s="419"/>
      <c r="E53" s="181"/>
      <c r="F53" s="181"/>
      <c r="H53" s="182"/>
      <c r="I53" s="418" t="s">
        <v>168</v>
      </c>
      <c r="J53" s="419"/>
      <c r="K53" s="181"/>
      <c r="L53" s="181"/>
    </row>
    <row r="54" spans="2:12" ht="16" thickBot="1" x14ac:dyDescent="0.25">
      <c r="B54" s="182"/>
      <c r="C54" s="182"/>
      <c r="D54" s="182"/>
      <c r="E54" s="182"/>
      <c r="F54" s="182"/>
      <c r="H54" s="182"/>
      <c r="I54" s="182"/>
      <c r="J54" s="182"/>
      <c r="K54" s="182"/>
      <c r="L54" s="182"/>
    </row>
    <row r="55" spans="2:12" ht="16" thickBot="1" x14ac:dyDescent="0.25">
      <c r="B55" s="183" t="s">
        <v>124</v>
      </c>
      <c r="C55" s="407" t="s">
        <v>1</v>
      </c>
      <c r="D55" s="408"/>
      <c r="E55" s="184" t="s">
        <v>125</v>
      </c>
      <c r="F55" s="185" t="s">
        <v>78</v>
      </c>
      <c r="H55" s="183" t="s">
        <v>124</v>
      </c>
      <c r="I55" s="407" t="s">
        <v>1</v>
      </c>
      <c r="J55" s="408"/>
      <c r="K55" s="184" t="s">
        <v>125</v>
      </c>
      <c r="L55" s="185" t="s">
        <v>78</v>
      </c>
    </row>
    <row r="56" spans="2:12" x14ac:dyDescent="0.2">
      <c r="B56" s="210"/>
      <c r="C56" s="181"/>
      <c r="D56" s="181"/>
      <c r="E56" s="181"/>
      <c r="F56" s="211"/>
      <c r="H56" s="210"/>
      <c r="I56" s="181"/>
      <c r="J56" s="181"/>
      <c r="K56" s="181"/>
      <c r="L56" s="211"/>
    </row>
    <row r="57" spans="2:12" x14ac:dyDescent="0.2">
      <c r="B57" s="186">
        <v>1</v>
      </c>
      <c r="C57" s="187" t="s">
        <v>126</v>
      </c>
      <c r="D57" s="187"/>
      <c r="E57" s="188"/>
      <c r="F57" s="189"/>
      <c r="H57" s="186">
        <v>1</v>
      </c>
      <c r="I57" s="187" t="s">
        <v>126</v>
      </c>
      <c r="J57" s="187"/>
      <c r="K57" s="188"/>
      <c r="L57" s="189"/>
    </row>
    <row r="58" spans="2:12" x14ac:dyDescent="0.2">
      <c r="B58" s="190">
        <v>1.01</v>
      </c>
      <c r="C58" s="401" t="s">
        <v>127</v>
      </c>
      <c r="D58" s="402"/>
      <c r="E58" s="191">
        <v>100</v>
      </c>
      <c r="F58" s="192" t="s">
        <v>78</v>
      </c>
      <c r="H58" s="190">
        <v>1.01</v>
      </c>
      <c r="I58" s="401" t="s">
        <v>127</v>
      </c>
      <c r="J58" s="402"/>
      <c r="K58" s="191">
        <v>100</v>
      </c>
      <c r="L58" s="192" t="s">
        <v>78</v>
      </c>
    </row>
    <row r="59" spans="2:12" x14ac:dyDescent="0.2">
      <c r="B59" s="412" t="s">
        <v>129</v>
      </c>
      <c r="C59" s="413"/>
      <c r="D59" s="414"/>
      <c r="E59" s="193">
        <f>SUM(E58:E58)</f>
        <v>100</v>
      </c>
      <c r="F59" s="194" t="s">
        <v>78</v>
      </c>
      <c r="H59" s="412" t="s">
        <v>129</v>
      </c>
      <c r="I59" s="413"/>
      <c r="J59" s="414"/>
      <c r="K59" s="193">
        <f>SUM(K58:K58)</f>
        <v>100</v>
      </c>
      <c r="L59" s="194" t="s">
        <v>78</v>
      </c>
    </row>
    <row r="60" spans="2:12" x14ac:dyDescent="0.2">
      <c r="B60" s="415"/>
      <c r="C60" s="416"/>
      <c r="D60" s="416"/>
      <c r="E60" s="416"/>
      <c r="F60" s="417"/>
      <c r="H60" s="415"/>
      <c r="I60" s="416"/>
      <c r="J60" s="416"/>
      <c r="K60" s="416"/>
      <c r="L60" s="417"/>
    </row>
    <row r="61" spans="2:12" x14ac:dyDescent="0.2">
      <c r="B61" s="186">
        <v>2</v>
      </c>
      <c r="C61" s="187" t="s">
        <v>130</v>
      </c>
      <c r="D61" s="187"/>
      <c r="E61" s="188"/>
      <c r="F61" s="189"/>
      <c r="H61" s="186">
        <v>2</v>
      </c>
      <c r="I61" s="187" t="s">
        <v>130</v>
      </c>
      <c r="J61" s="187"/>
      <c r="K61" s="188"/>
      <c r="L61" s="189"/>
    </row>
    <row r="62" spans="2:12" x14ac:dyDescent="0.2">
      <c r="B62" s="190">
        <v>2.0099999999999998</v>
      </c>
      <c r="C62" s="401" t="s">
        <v>131</v>
      </c>
      <c r="D62" s="402"/>
      <c r="E62" s="195">
        <v>8.33</v>
      </c>
      <c r="F62" s="192" t="s">
        <v>78</v>
      </c>
      <c r="H62" s="190">
        <v>2.0099999999999998</v>
      </c>
      <c r="I62" s="401" t="s">
        <v>131</v>
      </c>
      <c r="J62" s="402"/>
      <c r="K62" s="195">
        <v>8.33</v>
      </c>
      <c r="L62" s="192" t="s">
        <v>78</v>
      </c>
    </row>
    <row r="63" spans="2:12" x14ac:dyDescent="0.2">
      <c r="B63" s="196">
        <f>+B62+0.01</f>
        <v>2.0199999999999996</v>
      </c>
      <c r="C63" s="401" t="s">
        <v>132</v>
      </c>
      <c r="D63" s="402"/>
      <c r="E63" s="195">
        <v>1</v>
      </c>
      <c r="F63" s="192" t="s">
        <v>78</v>
      </c>
      <c r="H63" s="196">
        <f>+H62+0.01</f>
        <v>2.0199999999999996</v>
      </c>
      <c r="I63" s="401" t="s">
        <v>132</v>
      </c>
      <c r="J63" s="402"/>
      <c r="K63" s="195">
        <v>1</v>
      </c>
      <c r="L63" s="192" t="s">
        <v>78</v>
      </c>
    </row>
    <row r="64" spans="2:12" x14ac:dyDescent="0.2">
      <c r="B64" s="196">
        <f t="shared" ref="B64:B74" si="3">+B63+0.01</f>
        <v>2.0299999999999994</v>
      </c>
      <c r="C64" s="401" t="s">
        <v>133</v>
      </c>
      <c r="D64" s="402"/>
      <c r="E64" s="195">
        <v>8.33</v>
      </c>
      <c r="F64" s="192" t="s">
        <v>78</v>
      </c>
      <c r="H64" s="196">
        <f t="shared" ref="H64:H74" si="4">+H63+0.01</f>
        <v>2.0299999999999994</v>
      </c>
      <c r="I64" s="401" t="s">
        <v>133</v>
      </c>
      <c r="J64" s="402"/>
      <c r="K64" s="195">
        <v>8.33</v>
      </c>
      <c r="L64" s="192" t="s">
        <v>78</v>
      </c>
    </row>
    <row r="65" spans="2:12" x14ac:dyDescent="0.2">
      <c r="B65" s="196">
        <f t="shared" si="3"/>
        <v>2.0399999999999991</v>
      </c>
      <c r="C65" s="401" t="s">
        <v>134</v>
      </c>
      <c r="D65" s="402"/>
      <c r="E65" s="195">
        <v>4.17</v>
      </c>
      <c r="F65" s="192" t="s">
        <v>78</v>
      </c>
      <c r="H65" s="196">
        <f t="shared" si="4"/>
        <v>2.0399999999999991</v>
      </c>
      <c r="I65" s="401" t="s">
        <v>134</v>
      </c>
      <c r="J65" s="402"/>
      <c r="K65" s="195">
        <v>4.17</v>
      </c>
      <c r="L65" s="192" t="s">
        <v>78</v>
      </c>
    </row>
    <row r="66" spans="2:12" x14ac:dyDescent="0.2">
      <c r="B66" s="412" t="s">
        <v>129</v>
      </c>
      <c r="C66" s="413"/>
      <c r="D66" s="414"/>
      <c r="E66" s="193">
        <f>SUM(E62:E65)</f>
        <v>21.83</v>
      </c>
      <c r="F66" s="194" t="s">
        <v>78</v>
      </c>
      <c r="H66" s="412" t="s">
        <v>129</v>
      </c>
      <c r="I66" s="413"/>
      <c r="J66" s="414"/>
      <c r="K66" s="193">
        <f>SUM(K62:K65)</f>
        <v>21.83</v>
      </c>
      <c r="L66" s="194" t="s">
        <v>78</v>
      </c>
    </row>
    <row r="67" spans="2:12" x14ac:dyDescent="0.2">
      <c r="B67" s="415"/>
      <c r="C67" s="416"/>
      <c r="D67" s="416"/>
      <c r="E67" s="416"/>
      <c r="F67" s="417"/>
      <c r="H67" s="415"/>
      <c r="I67" s="416"/>
      <c r="J67" s="416"/>
      <c r="K67" s="416"/>
      <c r="L67" s="417"/>
    </row>
    <row r="68" spans="2:12" x14ac:dyDescent="0.2">
      <c r="B68" s="186">
        <v>3</v>
      </c>
      <c r="C68" s="187" t="s">
        <v>135</v>
      </c>
      <c r="D68" s="187"/>
      <c r="E68" s="188"/>
      <c r="F68" s="189"/>
      <c r="H68" s="186">
        <v>3</v>
      </c>
      <c r="I68" s="187" t="s">
        <v>135</v>
      </c>
      <c r="J68" s="187"/>
      <c r="K68" s="188"/>
      <c r="L68" s="189"/>
    </row>
    <row r="69" spans="2:12" x14ac:dyDescent="0.2">
      <c r="B69" s="196">
        <v>3.01</v>
      </c>
      <c r="C69" s="401" t="s">
        <v>136</v>
      </c>
      <c r="D69" s="402"/>
      <c r="E69" s="195">
        <v>4</v>
      </c>
      <c r="F69" s="192" t="s">
        <v>78</v>
      </c>
      <c r="H69" s="196">
        <v>3.01</v>
      </c>
      <c r="I69" s="401" t="s">
        <v>136</v>
      </c>
      <c r="J69" s="402"/>
      <c r="K69" s="195">
        <v>4</v>
      </c>
      <c r="L69" s="192" t="s">
        <v>78</v>
      </c>
    </row>
    <row r="70" spans="2:12" x14ac:dyDescent="0.2">
      <c r="B70" s="196">
        <f t="shared" si="3"/>
        <v>3.0199999999999996</v>
      </c>
      <c r="C70" s="401" t="s">
        <v>137</v>
      </c>
      <c r="D70" s="402"/>
      <c r="E70" s="195">
        <v>2</v>
      </c>
      <c r="F70" s="192" t="s">
        <v>78</v>
      </c>
      <c r="H70" s="196">
        <f t="shared" si="4"/>
        <v>3.0199999999999996</v>
      </c>
      <c r="I70" s="401" t="s">
        <v>137</v>
      </c>
      <c r="J70" s="402"/>
      <c r="K70" s="195">
        <v>2</v>
      </c>
      <c r="L70" s="192" t="s">
        <v>78</v>
      </c>
    </row>
    <row r="71" spans="2:12" x14ac:dyDescent="0.2">
      <c r="B71" s="196">
        <f t="shared" si="3"/>
        <v>3.0299999999999994</v>
      </c>
      <c r="C71" s="401" t="s">
        <v>138</v>
      </c>
      <c r="D71" s="402"/>
      <c r="E71" s="195">
        <v>3</v>
      </c>
      <c r="F71" s="192" t="s">
        <v>78</v>
      </c>
      <c r="H71" s="196">
        <f t="shared" si="4"/>
        <v>3.0299999999999994</v>
      </c>
      <c r="I71" s="401" t="s">
        <v>138</v>
      </c>
      <c r="J71" s="402"/>
      <c r="K71" s="195">
        <v>3</v>
      </c>
      <c r="L71" s="192" t="s">
        <v>78</v>
      </c>
    </row>
    <row r="72" spans="2:12" x14ac:dyDescent="0.2">
      <c r="B72" s="196">
        <f t="shared" si="3"/>
        <v>3.0399999999999991</v>
      </c>
      <c r="C72" s="401" t="s">
        <v>139</v>
      </c>
      <c r="D72" s="402"/>
      <c r="E72" s="195">
        <v>8.5</v>
      </c>
      <c r="F72" s="192" t="s">
        <v>78</v>
      </c>
      <c r="H72" s="196">
        <f t="shared" si="4"/>
        <v>3.0399999999999991</v>
      </c>
      <c r="I72" s="401" t="s">
        <v>139</v>
      </c>
      <c r="J72" s="402"/>
      <c r="K72" s="195">
        <v>8.5</v>
      </c>
      <c r="L72" s="192" t="s">
        <v>78</v>
      </c>
    </row>
    <row r="73" spans="2:12" x14ac:dyDescent="0.2">
      <c r="B73" s="196">
        <f t="shared" si="3"/>
        <v>3.0499999999999989</v>
      </c>
      <c r="C73" s="401" t="s">
        <v>140</v>
      </c>
      <c r="D73" s="402"/>
      <c r="E73" s="195">
        <v>12</v>
      </c>
      <c r="F73" s="192" t="s">
        <v>78</v>
      </c>
      <c r="H73" s="196">
        <f t="shared" si="4"/>
        <v>3.0499999999999989</v>
      </c>
      <c r="I73" s="401" t="s">
        <v>140</v>
      </c>
      <c r="J73" s="402"/>
      <c r="K73" s="195">
        <v>12</v>
      </c>
      <c r="L73" s="192" t="s">
        <v>78</v>
      </c>
    </row>
    <row r="74" spans="2:12" x14ac:dyDescent="0.2">
      <c r="B74" s="196">
        <f t="shared" si="3"/>
        <v>3.0599999999999987</v>
      </c>
      <c r="C74" s="401" t="s">
        <v>141</v>
      </c>
      <c r="D74" s="402"/>
      <c r="E74" s="195">
        <v>0.52</v>
      </c>
      <c r="F74" s="192" t="s">
        <v>78</v>
      </c>
      <c r="H74" s="196">
        <f t="shared" si="4"/>
        <v>3.0599999999999987</v>
      </c>
      <c r="I74" s="401" t="s">
        <v>141</v>
      </c>
      <c r="J74" s="402"/>
      <c r="K74" s="195">
        <v>2.4359999999999999</v>
      </c>
      <c r="L74" s="192" t="s">
        <v>78</v>
      </c>
    </row>
    <row r="75" spans="2:12" x14ac:dyDescent="0.2">
      <c r="B75" s="412" t="s">
        <v>129</v>
      </c>
      <c r="C75" s="413"/>
      <c r="D75" s="414"/>
      <c r="E75" s="193">
        <f>SUM(E69:E74)</f>
        <v>30.02</v>
      </c>
      <c r="F75" s="194" t="s">
        <v>78</v>
      </c>
      <c r="H75" s="412" t="s">
        <v>129</v>
      </c>
      <c r="I75" s="413"/>
      <c r="J75" s="414"/>
      <c r="K75" s="193">
        <f>SUM(K69:K74)</f>
        <v>31.936</v>
      </c>
      <c r="L75" s="194" t="s">
        <v>78</v>
      </c>
    </row>
    <row r="76" spans="2:12" x14ac:dyDescent="0.2">
      <c r="B76" s="415"/>
      <c r="C76" s="416"/>
      <c r="D76" s="416"/>
      <c r="E76" s="416"/>
      <c r="F76" s="417"/>
      <c r="H76" s="415"/>
      <c r="I76" s="416"/>
      <c r="J76" s="416"/>
      <c r="K76" s="416"/>
      <c r="L76" s="417"/>
    </row>
    <row r="77" spans="2:12" ht="16" thickBot="1" x14ac:dyDescent="0.25">
      <c r="B77" s="198"/>
      <c r="C77" s="199"/>
      <c r="D77" s="199"/>
      <c r="E77" s="200"/>
      <c r="F77" s="201"/>
      <c r="H77" s="198"/>
      <c r="I77" s="199"/>
      <c r="J77" s="199"/>
      <c r="K77" s="200"/>
      <c r="L77" s="201"/>
    </row>
    <row r="78" spans="2:12" ht="16" thickBot="1" x14ac:dyDescent="0.25">
      <c r="B78" s="425" t="s">
        <v>82</v>
      </c>
      <c r="C78" s="426"/>
      <c r="D78" s="426"/>
      <c r="E78" s="202">
        <f>(E59+E66+E75)/100</f>
        <v>1.5185</v>
      </c>
      <c r="F78" s="203" t="s">
        <v>78</v>
      </c>
      <c r="H78" s="425" t="s">
        <v>82</v>
      </c>
      <c r="I78" s="426"/>
      <c r="J78" s="426"/>
      <c r="K78" s="202">
        <f>(K59+K66+K75)/100</f>
        <v>1.5376599999999998</v>
      </c>
      <c r="L78" s="203" t="s">
        <v>78</v>
      </c>
    </row>
    <row r="79" spans="2:12" x14ac:dyDescent="0.2">
      <c r="B79" s="204"/>
      <c r="C79" s="205"/>
      <c r="D79" s="205"/>
      <c r="E79" s="205"/>
      <c r="F79" s="206"/>
      <c r="H79" s="204"/>
      <c r="I79" s="205"/>
      <c r="J79" s="205"/>
      <c r="K79" s="205"/>
      <c r="L79" s="206"/>
    </row>
    <row r="80" spans="2:12" x14ac:dyDescent="0.2">
      <c r="B80" s="207" t="s">
        <v>144</v>
      </c>
      <c r="C80" s="208"/>
      <c r="D80" s="181"/>
      <c r="E80" s="181"/>
      <c r="F80" s="209"/>
      <c r="H80" s="207" t="s">
        <v>144</v>
      </c>
      <c r="I80" s="208"/>
      <c r="J80" s="181"/>
      <c r="K80" s="181"/>
      <c r="L80" s="209"/>
    </row>
    <row r="81" spans="2:12" x14ac:dyDescent="0.2">
      <c r="B81" s="210"/>
      <c r="C81" s="182"/>
      <c r="D81" s="181"/>
      <c r="E81" s="181"/>
      <c r="F81" s="209"/>
      <c r="H81" s="210"/>
      <c r="I81" s="182"/>
      <c r="J81" s="181"/>
      <c r="K81" s="181"/>
      <c r="L81" s="209"/>
    </row>
    <row r="82" spans="2:12" x14ac:dyDescent="0.2">
      <c r="B82" s="210"/>
      <c r="C82" s="182"/>
      <c r="D82" s="181"/>
      <c r="E82" s="181"/>
      <c r="F82" s="209"/>
      <c r="H82" s="210"/>
      <c r="I82" s="182"/>
      <c r="J82" s="181"/>
      <c r="K82" s="181"/>
      <c r="L82" s="209"/>
    </row>
    <row r="83" spans="2:12" x14ac:dyDescent="0.2">
      <c r="B83" s="210"/>
      <c r="C83" s="182"/>
      <c r="D83" s="181"/>
      <c r="E83" s="181"/>
      <c r="F83" s="209"/>
      <c r="H83" s="210"/>
      <c r="I83" s="182"/>
      <c r="J83" s="181"/>
      <c r="K83" s="181"/>
      <c r="L83" s="209"/>
    </row>
    <row r="84" spans="2:12" x14ac:dyDescent="0.2">
      <c r="B84" s="210"/>
      <c r="C84" s="253" t="e">
        <f t="shared" ref="C84:C86" si="5">C41</f>
        <v>#REF!</v>
      </c>
      <c r="D84" s="181"/>
      <c r="E84" s="181"/>
      <c r="F84" s="211"/>
      <c r="H84" s="210"/>
      <c r="I84" s="253" t="e">
        <f t="shared" ref="I84:I86" si="6">I41</f>
        <v>#REF!</v>
      </c>
      <c r="J84" s="181"/>
      <c r="K84" s="181"/>
      <c r="L84" s="211"/>
    </row>
    <row r="85" spans="2:12" x14ac:dyDescent="0.2">
      <c r="B85" s="95"/>
      <c r="C85" s="92" t="e">
        <f t="shared" si="5"/>
        <v>#REF!</v>
      </c>
      <c r="D85" s="181"/>
      <c r="E85" s="181"/>
      <c r="F85" s="212"/>
      <c r="H85" s="95"/>
      <c r="I85" s="92" t="e">
        <f t="shared" si="6"/>
        <v>#REF!</v>
      </c>
      <c r="J85" s="181"/>
      <c r="K85" s="181"/>
      <c r="L85" s="212"/>
    </row>
    <row r="86" spans="2:12" ht="15" customHeight="1" x14ac:dyDescent="0.2">
      <c r="B86" s="95"/>
      <c r="C86" s="92" t="e">
        <f t="shared" si="5"/>
        <v>#REF!</v>
      </c>
      <c r="D86" s="181"/>
      <c r="E86" s="181"/>
      <c r="F86" s="211"/>
      <c r="H86" s="95"/>
      <c r="I86" s="92" t="e">
        <f t="shared" si="6"/>
        <v>#REF!</v>
      </c>
      <c r="J86" s="181"/>
      <c r="K86" s="181"/>
      <c r="L86" s="211"/>
    </row>
    <row r="87" spans="2:12" ht="16" thickBot="1" x14ac:dyDescent="0.25">
      <c r="B87" s="213"/>
      <c r="C87" s="254"/>
      <c r="D87" s="215"/>
      <c r="E87" s="215"/>
      <c r="F87" s="216"/>
      <c r="H87" s="213"/>
      <c r="I87" s="254"/>
      <c r="J87" s="215"/>
      <c r="K87" s="215"/>
      <c r="L87" s="216"/>
    </row>
  </sheetData>
  <mergeCells count="102">
    <mergeCell ref="I53:J53"/>
    <mergeCell ref="I74:J74"/>
    <mergeCell ref="H75:J75"/>
    <mergeCell ref="H76:L76"/>
    <mergeCell ref="H78:J78"/>
    <mergeCell ref="I6:J6"/>
    <mergeCell ref="I69:J69"/>
    <mergeCell ref="I70:J70"/>
    <mergeCell ref="I71:J71"/>
    <mergeCell ref="I72:J72"/>
    <mergeCell ref="I73:J73"/>
    <mergeCell ref="I63:J63"/>
    <mergeCell ref="I64:J64"/>
    <mergeCell ref="I65:J65"/>
    <mergeCell ref="H66:J66"/>
    <mergeCell ref="H67:L67"/>
    <mergeCell ref="I55:J55"/>
    <mergeCell ref="I58:J58"/>
    <mergeCell ref="H59:J59"/>
    <mergeCell ref="H60:L60"/>
    <mergeCell ref="I62:J62"/>
    <mergeCell ref="H34:J34"/>
    <mergeCell ref="H36:J36"/>
    <mergeCell ref="H48:L48"/>
    <mergeCell ref="H49:L49"/>
    <mergeCell ref="H50:L52"/>
    <mergeCell ref="I28:J28"/>
    <mergeCell ref="H29:J29"/>
    <mergeCell ref="H30:L30"/>
    <mergeCell ref="I32:J32"/>
    <mergeCell ref="I33:J33"/>
    <mergeCell ref="I23:J23"/>
    <mergeCell ref="I24:J24"/>
    <mergeCell ref="I25:J25"/>
    <mergeCell ref="I26:J26"/>
    <mergeCell ref="I27:J27"/>
    <mergeCell ref="I17:J17"/>
    <mergeCell ref="I18:J18"/>
    <mergeCell ref="I19:J19"/>
    <mergeCell ref="H20:J20"/>
    <mergeCell ref="H21:L21"/>
    <mergeCell ref="I11:J11"/>
    <mergeCell ref="I12:J12"/>
    <mergeCell ref="H13:J13"/>
    <mergeCell ref="H14:L14"/>
    <mergeCell ref="I16:J16"/>
    <mergeCell ref="H2:L2"/>
    <mergeCell ref="H3:L3"/>
    <mergeCell ref="H4:L5"/>
    <mergeCell ref="I8:J8"/>
    <mergeCell ref="H9:L9"/>
    <mergeCell ref="C69:D69"/>
    <mergeCell ref="C70:D70"/>
    <mergeCell ref="C71:D71"/>
    <mergeCell ref="C72:D72"/>
    <mergeCell ref="C32:D32"/>
    <mergeCell ref="C19:D19"/>
    <mergeCell ref="B20:D20"/>
    <mergeCell ref="B21:F21"/>
    <mergeCell ref="C23:D23"/>
    <mergeCell ref="C24:D24"/>
    <mergeCell ref="C25:D25"/>
    <mergeCell ref="C26:D26"/>
    <mergeCell ref="C27:D27"/>
    <mergeCell ref="C28:D28"/>
    <mergeCell ref="B29:D29"/>
    <mergeCell ref="B30:F30"/>
    <mergeCell ref="C33:D33"/>
    <mergeCell ref="B34:D34"/>
    <mergeCell ref="B36:D36"/>
    <mergeCell ref="C73:D73"/>
    <mergeCell ref="B48:F48"/>
    <mergeCell ref="B49:F49"/>
    <mergeCell ref="B75:D75"/>
    <mergeCell ref="B76:F76"/>
    <mergeCell ref="B78:D78"/>
    <mergeCell ref="C55:D55"/>
    <mergeCell ref="C58:D58"/>
    <mergeCell ref="B59:D59"/>
    <mergeCell ref="B60:F60"/>
    <mergeCell ref="C74:D74"/>
    <mergeCell ref="C62:D62"/>
    <mergeCell ref="C63:D63"/>
    <mergeCell ref="C64:D64"/>
    <mergeCell ref="C65:D65"/>
    <mergeCell ref="B66:D66"/>
    <mergeCell ref="B67:F67"/>
    <mergeCell ref="B50:F52"/>
    <mergeCell ref="C53:D53"/>
    <mergeCell ref="C18:D18"/>
    <mergeCell ref="B2:F2"/>
    <mergeCell ref="B3:F3"/>
    <mergeCell ref="B4:F5"/>
    <mergeCell ref="C8:D8"/>
    <mergeCell ref="B9:F9"/>
    <mergeCell ref="C11:D11"/>
    <mergeCell ref="C12:D12"/>
    <mergeCell ref="B13:D13"/>
    <mergeCell ref="B14:F14"/>
    <mergeCell ref="C16:D16"/>
    <mergeCell ref="C17:D17"/>
    <mergeCell ref="C6:D6"/>
  </mergeCells>
  <pageMargins left="0.7" right="0.7" top="0.75" bottom="0.75" header="0.3" footer="0.3"/>
  <pageSetup scale="97" orientation="portrait" r:id="rId1"/>
  <rowBreaks count="1" manualBreakCount="1">
    <brk id="46" max="16383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PPTO GENERAL</vt:lpstr>
      <vt:lpstr>COTIZACIONES</vt:lpstr>
      <vt:lpstr>APUS</vt:lpstr>
      <vt:lpstr>ADMOM</vt:lpstr>
      <vt:lpstr>FP ADMON</vt:lpstr>
      <vt:lpstr>ADMOM!Área_de_impresión</vt:lpstr>
      <vt:lpstr>APUS!Área_de_impresión</vt:lpstr>
      <vt:lpstr>'FP ADMON'!Área_de_impresión</vt:lpstr>
      <vt:lpstr>'PPTO GENERAL'!Área_de_impresión</vt:lpstr>
      <vt:lpstr>APUS!Títulos_a_imprimir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Eliana Ledezma Ortega</cp:lastModifiedBy>
  <cp:lastPrinted>2026-07-01T22:55:15Z</cp:lastPrinted>
  <dcterms:created xsi:type="dcterms:W3CDTF">2023-02-27T22:29:26Z</dcterms:created>
  <dcterms:modified xsi:type="dcterms:W3CDTF">2026-09-20T02:56:32Z</dcterms:modified>
</cp:coreProperties>
</file>