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riasusanabarroscorrales/Documents/SOLICITUD COTIZACIONES/FORTALECIMIENTO DE ACCIONES/"/>
    </mc:Choice>
  </mc:AlternateContent>
  <xr:revisionPtr revIDLastSave="0" documentId="13_ncr:1_{1F2ABAF5-07CE-DE48-B80B-DBBAFBAFB5B1}" xr6:coauthVersionLast="47" xr6:coauthVersionMax="47" xr10:uidLastSave="{00000000-0000-0000-0000-000000000000}"/>
  <bookViews>
    <workbookView xWindow="0" yWindow="580" windowWidth="25600" windowHeight="15000" xr2:uid="{78AC5AB5-B066-4603-B078-E8869CC63737}"/>
  </bookViews>
  <sheets>
    <sheet name="ESTUDIO DE MERCADO" sheetId="2" r:id="rId1"/>
    <sheet name="PRESUPUESTO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7" i="3" l="1"/>
  <c r="G59" i="3"/>
  <c r="G47" i="3"/>
  <c r="F35" i="3"/>
  <c r="G35" i="3" s="1"/>
  <c r="C11" i="3"/>
  <c r="D11" i="3"/>
  <c r="F11" i="3"/>
  <c r="G11" i="3" s="1"/>
  <c r="C12" i="3"/>
  <c r="D12" i="3"/>
  <c r="F12" i="3"/>
  <c r="G12" i="3" s="1"/>
  <c r="C13" i="3"/>
  <c r="D13" i="3"/>
  <c r="F13" i="3"/>
  <c r="G13" i="3" s="1"/>
  <c r="C14" i="3"/>
  <c r="D14" i="3"/>
  <c r="F14" i="3"/>
  <c r="G14" i="3" s="1"/>
  <c r="C15" i="3"/>
  <c r="D15" i="3"/>
  <c r="F15" i="3"/>
  <c r="G15" i="3" s="1"/>
  <c r="C16" i="3"/>
  <c r="D16" i="3"/>
  <c r="F16" i="3"/>
  <c r="G16" i="3" s="1"/>
  <c r="C17" i="3"/>
  <c r="D17" i="3"/>
  <c r="F17" i="3"/>
  <c r="G17" i="3" s="1"/>
  <c r="C18" i="3"/>
  <c r="D18" i="3"/>
  <c r="F18" i="3"/>
  <c r="G18" i="3" s="1"/>
  <c r="C19" i="3"/>
  <c r="D19" i="3"/>
  <c r="F19" i="3"/>
  <c r="G19" i="3" s="1"/>
  <c r="C20" i="3"/>
  <c r="D20" i="3"/>
  <c r="F20" i="3"/>
  <c r="G20" i="3" s="1"/>
  <c r="C27" i="3"/>
  <c r="D27" i="3"/>
  <c r="F27" i="3"/>
  <c r="G27" i="3" s="1"/>
  <c r="G28" i="3" s="1"/>
  <c r="G29" i="3" s="1"/>
  <c r="A11" i="3"/>
  <c r="A12" i="3"/>
  <c r="A13" i="3"/>
  <c r="A14" i="3"/>
  <c r="A15" i="3"/>
  <c r="A16" i="3"/>
  <c r="A17" i="3"/>
  <c r="A18" i="3"/>
  <c r="A19" i="3"/>
  <c r="A20" i="3"/>
  <c r="A27" i="3"/>
  <c r="B11" i="3"/>
  <c r="B12" i="3"/>
  <c r="B13" i="3"/>
  <c r="B14" i="3"/>
  <c r="B15" i="3"/>
  <c r="B16" i="3"/>
  <c r="B17" i="3"/>
  <c r="B18" i="3"/>
  <c r="B19" i="3"/>
  <c r="B20" i="3"/>
  <c r="L11" i="2"/>
  <c r="L10" i="2"/>
  <c r="N10" i="2"/>
  <c r="N11" i="2"/>
  <c r="N12" i="2"/>
  <c r="N13" i="2"/>
  <c r="N14" i="2"/>
  <c r="N15" i="2"/>
  <c r="N16" i="2"/>
  <c r="N17" i="2"/>
  <c r="N18" i="2"/>
  <c r="N19" i="2"/>
  <c r="N20" i="2"/>
  <c r="M10" i="2"/>
  <c r="M11" i="2"/>
  <c r="M12" i="2"/>
  <c r="M13" i="2"/>
  <c r="M14" i="2"/>
  <c r="M15" i="2"/>
  <c r="M16" i="2"/>
  <c r="M17" i="2"/>
  <c r="M18" i="2"/>
  <c r="M19" i="2"/>
  <c r="M20" i="2"/>
  <c r="L12" i="2"/>
  <c r="L13" i="2"/>
  <c r="L14" i="2"/>
  <c r="L15" i="2"/>
  <c r="L16" i="2"/>
  <c r="L17" i="2"/>
  <c r="L18" i="2"/>
  <c r="L19" i="2"/>
  <c r="L20" i="2"/>
  <c r="G21" i="2"/>
  <c r="I21" i="2"/>
  <c r="K21" i="2"/>
  <c r="P21" i="2"/>
  <c r="R21" i="2"/>
  <c r="T21" i="2"/>
  <c r="F55" i="3"/>
  <c r="G55" i="3" s="1"/>
  <c r="F54" i="3"/>
  <c r="G54" i="3" s="1"/>
  <c r="F53" i="3"/>
  <c r="G53" i="3" s="1"/>
  <c r="G56" i="3" s="1"/>
  <c r="F50" i="3"/>
  <c r="G50" i="3" s="1"/>
  <c r="F49" i="3"/>
  <c r="G49" i="3" s="1"/>
  <c r="F48" i="3"/>
  <c r="G48" i="3" s="1"/>
  <c r="F45" i="3"/>
  <c r="G45" i="3" s="1"/>
  <c r="R25" i="2"/>
  <c r="Q25" i="2"/>
  <c r="P25" i="2"/>
  <c r="F36" i="3"/>
  <c r="G36" i="3" s="1"/>
  <c r="F37" i="3"/>
  <c r="G37" i="3" s="1"/>
  <c r="F38" i="3"/>
  <c r="G38" i="3" s="1"/>
  <c r="F39" i="3"/>
  <c r="G39" i="3" s="1"/>
  <c r="F40" i="3"/>
  <c r="G40" i="3" s="1"/>
  <c r="F43" i="3"/>
  <c r="G43" i="3" s="1"/>
  <c r="G41" i="3" l="1"/>
  <c r="G21" i="3"/>
  <c r="L21" i="2"/>
  <c r="N21" i="2"/>
  <c r="M21" i="2"/>
  <c r="F38" i="2"/>
  <c r="F44" i="3"/>
  <c r="G44" i="3" s="1"/>
  <c r="H38" i="2"/>
  <c r="F46" i="3"/>
  <c r="G46" i="3" s="1"/>
  <c r="J38" i="2"/>
  <c r="G51" i="3" l="1"/>
  <c r="G57" i="3" s="1"/>
  <c r="G22" i="3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 l="1"/>
  <c r="R22" i="2" s="1"/>
  <c r="B35" i="3"/>
  <c r="B36" i="3"/>
  <c r="B37" i="3"/>
  <c r="B38" i="3"/>
  <c r="B39" i="3"/>
  <c r="B40" i="3"/>
  <c r="B43" i="3"/>
  <c r="B44" i="3"/>
  <c r="B45" i="3"/>
  <c r="B46" i="3"/>
  <c r="B47" i="3"/>
  <c r="B48" i="3"/>
  <c r="B49" i="3"/>
  <c r="B50" i="3"/>
  <c r="B53" i="3"/>
  <c r="B54" i="3"/>
  <c r="B55" i="3"/>
  <c r="C49" i="3" l="1"/>
  <c r="C50" i="3"/>
  <c r="D50" i="3"/>
  <c r="C53" i="3"/>
  <c r="D53" i="3"/>
  <c r="C54" i="3"/>
  <c r="D54" i="3"/>
  <c r="C55" i="3"/>
  <c r="D55" i="3"/>
  <c r="A55" i="3"/>
  <c r="A49" i="3"/>
  <c r="A50" i="3"/>
  <c r="A53" i="3"/>
  <c r="A54" i="3"/>
  <c r="G30" i="2"/>
  <c r="K30" i="2"/>
  <c r="G31" i="2"/>
  <c r="K31" i="2"/>
  <c r="G32" i="2"/>
  <c r="K32" i="2"/>
  <c r="G33" i="2"/>
  <c r="K33" i="2"/>
  <c r="G34" i="2"/>
  <c r="K34" i="2"/>
  <c r="G35" i="2"/>
  <c r="K35" i="2"/>
  <c r="G36" i="2"/>
  <c r="K36" i="2"/>
  <c r="G37" i="2"/>
  <c r="K37" i="2"/>
  <c r="N30" i="2" l="1"/>
  <c r="L30" i="2"/>
  <c r="M30" i="2"/>
  <c r="L31" i="2"/>
  <c r="M31" i="2"/>
  <c r="N31" i="2"/>
  <c r="L32" i="2"/>
  <c r="M32" i="2"/>
  <c r="N32" i="2"/>
  <c r="M33" i="2"/>
  <c r="N33" i="2"/>
  <c r="L33" i="2"/>
  <c r="N34" i="2"/>
  <c r="M34" i="2"/>
  <c r="L34" i="2"/>
  <c r="M35" i="2"/>
  <c r="N35" i="2"/>
  <c r="L35" i="2"/>
  <c r="N36" i="2"/>
  <c r="M36" i="2"/>
  <c r="L36" i="2"/>
  <c r="M37" i="2"/>
  <c r="L37" i="2"/>
  <c r="N37" i="2"/>
  <c r="A36" i="3"/>
  <c r="C36" i="3"/>
  <c r="D36" i="3"/>
  <c r="A37" i="3"/>
  <c r="C37" i="3"/>
  <c r="D37" i="3"/>
  <c r="A38" i="3"/>
  <c r="C38" i="3"/>
  <c r="D38" i="3"/>
  <c r="A39" i="3"/>
  <c r="C39" i="3"/>
  <c r="D39" i="3"/>
  <c r="A40" i="3"/>
  <c r="C40" i="3"/>
  <c r="D40" i="3"/>
  <c r="A43" i="3"/>
  <c r="C43" i="3"/>
  <c r="D43" i="3"/>
  <c r="A44" i="3"/>
  <c r="C44" i="3"/>
  <c r="D44" i="3"/>
  <c r="A45" i="3"/>
  <c r="C45" i="3"/>
  <c r="D45" i="3"/>
  <c r="A46" i="3"/>
  <c r="C46" i="3"/>
  <c r="D46" i="3"/>
  <c r="A47" i="3"/>
  <c r="C47" i="3"/>
  <c r="A48" i="3"/>
  <c r="C48" i="3"/>
  <c r="D48" i="3"/>
  <c r="C35" i="3"/>
  <c r="D35" i="3"/>
  <c r="A35" i="3"/>
  <c r="K22" i="2"/>
  <c r="K23" i="2"/>
  <c r="K24" i="2"/>
  <c r="K25" i="2"/>
  <c r="K26" i="2"/>
  <c r="K27" i="2"/>
  <c r="K28" i="2"/>
  <c r="K29" i="2"/>
  <c r="G22" i="2"/>
  <c r="G23" i="2"/>
  <c r="G24" i="2"/>
  <c r="G25" i="2"/>
  <c r="G26" i="2"/>
  <c r="G27" i="2"/>
  <c r="G28" i="2"/>
  <c r="G29" i="2"/>
  <c r="T7" i="2"/>
  <c r="V7" i="2"/>
  <c r="Q7" i="2"/>
  <c r="K38" i="2" l="1"/>
  <c r="G38" i="2"/>
  <c r="L22" i="2"/>
  <c r="N22" i="2"/>
  <c r="M22" i="2"/>
  <c r="N23" i="2"/>
  <c r="M23" i="2"/>
  <c r="L23" i="2"/>
  <c r="M24" i="2"/>
  <c r="L24" i="2"/>
  <c r="N24" i="2"/>
  <c r="N25" i="2"/>
  <c r="M25" i="2"/>
  <c r="L25" i="2"/>
  <c r="L26" i="2"/>
  <c r="M26" i="2"/>
  <c r="N26" i="2"/>
  <c r="N27" i="2"/>
  <c r="M27" i="2"/>
  <c r="L27" i="2"/>
  <c r="N28" i="2"/>
  <c r="M28" i="2"/>
  <c r="L28" i="2"/>
  <c r="M29" i="2"/>
  <c r="L29" i="2"/>
  <c r="N29" i="2"/>
  <c r="R71" i="2"/>
  <c r="Q71" i="2"/>
  <c r="P71" i="2"/>
  <c r="R66" i="2"/>
  <c r="Q66" i="2"/>
  <c r="P66" i="2"/>
  <c r="M38" i="2" l="1"/>
  <c r="N38" i="2"/>
  <c r="L38" i="2"/>
  <c r="Q26" i="2"/>
  <c r="T22" i="2"/>
  <c r="Q8" i="2"/>
  <c r="P22" i="2"/>
  <c r="R67" i="2"/>
  <c r="Q67" i="2"/>
  <c r="P26" i="2" l="1"/>
  <c r="T8" i="2"/>
  <c r="R26" i="2"/>
  <c r="V8" i="2"/>
  <c r="R72" i="2"/>
  <c r="Q72" i="2"/>
  <c r="P72" i="2"/>
  <c r="P67" i="2"/>
  <c r="P8" i="2" l="1"/>
</calcChain>
</file>

<file path=xl/sharedStrings.xml><?xml version="1.0" encoding="utf-8"?>
<sst xmlns="http://schemas.openxmlformats.org/spreadsheetml/2006/main" count="132" uniqueCount="92">
  <si>
    <t>ITEMS</t>
  </si>
  <si>
    <t>CANT. 
COTIZADA</t>
  </si>
  <si>
    <t>CANT. 
REQUERIDA</t>
  </si>
  <si>
    <t>PROMEDIO</t>
  </si>
  <si>
    <t>MÁXIMO</t>
  </si>
  <si>
    <t>MÍNIMO</t>
  </si>
  <si>
    <t>TOTAL CON IVA INCLUIDO</t>
  </si>
  <si>
    <t>DESCRIPCIÓN</t>
  </si>
  <si>
    <t>VALOR UNITARIO
 IVA INCLUIDO</t>
  </si>
  <si>
    <t>VALOR TOTAL 
IVA INCLUIDO</t>
  </si>
  <si>
    <t>VALOR TOTAL
 IVA INCLUIDO</t>
  </si>
  <si>
    <t>GUIDO ANDRÉS CASTILLA GONZÁLEZ</t>
  </si>
  <si>
    <t xml:space="preserve">Secretario General </t>
  </si>
  <si>
    <t>Proyectó:</t>
  </si>
  <si>
    <t>Contratistas Equipo Económico Sec. Gral.</t>
  </si>
  <si>
    <t>Revisó:</t>
  </si>
  <si>
    <t>Contratistas Sec. Gral.</t>
  </si>
  <si>
    <t>ESTUDIO DE MERCADO</t>
  </si>
  <si>
    <t>SECRETARÍA GENERAL</t>
  </si>
  <si>
    <t>ALCALDÍA DE VALLEDUPAR</t>
  </si>
  <si>
    <t>UNIDAD</t>
  </si>
  <si>
    <t>PRESUPUESTO</t>
  </si>
  <si>
    <t>MENOR PRECIO COTIZADO</t>
  </si>
  <si>
    <t xml:space="preserve">CANT. 
REQUERIDA </t>
  </si>
  <si>
    <t>Luis Rodrigo Aroca Martínez</t>
  </si>
  <si>
    <t>David Gómez Munera / Gustavo Frías Orcasita</t>
  </si>
  <si>
    <r>
      <rPr>
        <b/>
        <sz val="14"/>
        <color theme="1"/>
        <rFont val="Calibri"/>
        <family val="2"/>
        <scheme val="minor"/>
      </rPr>
      <t>NOTA 1:</t>
    </r>
    <r>
      <rPr>
        <sz val="14"/>
        <color theme="1"/>
        <rFont val="Calibri"/>
        <family val="2"/>
        <scheme val="minor"/>
      </rPr>
      <t xml:space="preserve"> LOS PRECIOS OFERTADOS DE LOS ÍTEMS SUMINISTRADOS POR LOS PROVEEDORES DESCRITOS CONTIENEN EL IMPUESTO AL VALOR AGREGADO (IVA) DEL 19%.</t>
    </r>
  </si>
  <si>
    <t>Difusión de Rutas de prevención: Guía informativa para la orientación comunitaria en la prevención de riesgos por pirotecnia e intoxicaciones. media carta full color.</t>
  </si>
  <si>
    <t>Despliegue de Acciones Lúdico-Pedagógicas: Producción, montaje e implementación de obras de teatro ( 2 obras - 5 personas), obras artísticas urbanas  (2 obras - 8 personas) y 1 actividad cultural (6 personas) para la transferencia de mensajes de prevención de emergencias ocasionadas por polvora y las intoxicaciones por sustancias peligrosas.</t>
  </si>
  <si>
    <t>Estructuras Pedagógicas Visuales Portátiles 2x1 mt: Paneles gráficos verticales desarmables para la ilustración esquemática de prevención frente a eventos por intoxicaciones.</t>
  </si>
  <si>
    <t>Tableros de Simulación Lúdico-Comportamental para la Prevención de Emergencias de Origen Químico y Pirotécnico: Suministro de plataformas didácticas de mesa portátiles destinadas a la apropiación del conocimiento y cambio conductual en el núcleo familiar. El instrumento utiliza la lúdica aplicada mediante juego secuencial (tipo parqués/escaleras 6 puestos) donde cada estación o casilla evalúa situaciones de riesgo real en el entorno doméstico. Incluye la diagramación técnica de mensajes de preevención de emergencias ocasionadas por polvora y las intoxicaciones por sustancias peligrosas.</t>
  </si>
  <si>
    <t>Estrategia Operativa Movilización Social : Servicio de carro valla de perifoneo para Valledupar, por 6 horas al día (incluye: perifoneo y difusión de pieza gráfica informativa de prevención, conductor y mantenimiento del vehículo) por un mes</t>
  </si>
  <si>
    <r>
      <t xml:space="preserve">Personal de Apoyo Logístico Territorial: Auxiliares operativos encargados del control de flujos de asistencia, avanzada en campo y soporte organizativo del lanzamiento. </t>
    </r>
    <r>
      <rPr>
        <i/>
        <sz val="10"/>
        <rFont val="Arial"/>
        <family val="2"/>
      </rPr>
      <t>Incluye transporte interno.</t>
    </r>
  </si>
  <si>
    <t>Jornadas Itinerantes teatrales: Despliegue de encuentros lúdicos interactivos micro-territoriales para desarrollar en zonas estratégicas y semáforos para la transferencia de mensajes de prevención del uso de la pólvora, con zanqueros, mimos, payasos y personajes caracterizados y/o infantiles. (7 personas)</t>
  </si>
  <si>
    <t>Alquiler de sistemas de sonido portátil con micrófonos inalámbricos y/o solapa indispensables para garantizar la cobertura de las jornadas extramurales.</t>
  </si>
  <si>
    <t>Servicio de carro valla y/o publicidad de perifoneo para Valledupar y sus corregimientos 6 horas al día, para el despliegue itinerante de información en audio y soporte visual móvil con mensajes de prevención de emergencias ocasionadas por polvora y las intoxicaciones por sustancias peligrosas. Inclluye conductor y mantenimiento del vehiculo</t>
  </si>
  <si>
    <t xml:space="preserve">Equipo de apoyo tecnico - logístico: Apoyo logístico para la preparación, organización y convocatoria del evento.   Cantidad: 4 auxiliares logístico. </t>
  </si>
  <si>
    <t>Módulos Gráficos Horizontales de Orientación: Paneles informativos portatiles de de 6 mts de largo por 1.20 para la difusion de mensajes de prevención de emergencias ocasionadas por polvora y las intoxicaciones por sustancias peligrosas.</t>
  </si>
  <si>
    <r>
      <t xml:space="preserve">Profesional de la salud especializado o profesional especializado con 5 años de experiencia comprobada en prevención de emergencias ocasionadas por pólvora y las intoxicaciones por sustancias peligrosas. Preparación del material, reuniones previas y evento. </t>
    </r>
    <r>
      <rPr>
        <i/>
        <sz val="10"/>
        <color theme="1"/>
        <rFont val="Arial"/>
        <family val="2"/>
      </rPr>
      <t xml:space="preserve"> Incluye logistica integral</t>
    </r>
  </si>
  <si>
    <r>
      <t xml:space="preserve">Alquiler de un vehículo para Transporte de pasajeros con disponibilidad mensual, en zona urbana de Valledupar. Camioneta DC 4x4. </t>
    </r>
    <r>
      <rPr>
        <i/>
        <sz val="10"/>
        <color theme="1"/>
        <rFont val="Arial"/>
        <family val="2"/>
      </rPr>
      <t>Incluye conductor y mantenimiento.</t>
    </r>
  </si>
  <si>
    <t>Desarrollo de plan de medios para la difusion de mensajes promocionar las actividades en redes sociales durante un mes.</t>
  </si>
  <si>
    <t>Despliegue de Equipo para abordaje Territorial: Operación en campo de equipo para sensibilización directa en barrios, parques y sitios estratégicos de la ciudad. Se utilizarán 6 personas por un mes a 2 jornadas.</t>
  </si>
  <si>
    <t>Guías didácticas para la prevención de accidentes e intoxicaciones ocasionadas por polvora. instructivos portátiles con información  preventiva de fácil apropiación para el núcleo familiar. Tamaño A4 papel propalcote</t>
  </si>
  <si>
    <t>Realizar una (1) campaña para la prevención de emergencias ocasionadas por polvora y las intoxicaciones por sustancias peligrosas.</t>
  </si>
  <si>
    <t>Unidad</t>
  </si>
  <si>
    <t>Presentación</t>
  </si>
  <si>
    <t>Paneles</t>
  </si>
  <si>
    <t>Persona</t>
  </si>
  <si>
    <t>Jornada</t>
  </si>
  <si>
    <t>Perifoneo</t>
  </si>
  <si>
    <t>Mes</t>
  </si>
  <si>
    <t>Plan de medios</t>
  </si>
  <si>
    <t>FUNDACION VISION INNOVACION SOCIAL</t>
  </si>
  <si>
    <t>NIT 901655394-6</t>
  </si>
  <si>
    <t>LS EVENTOS Y LOGISTICAS INTEGRAL S.A.S.</t>
  </si>
  <si>
    <t>NIT: 901312159-1</t>
  </si>
  <si>
    <t>FUNDACION DE JOVENES ACCIONAR - FUNDEJAR</t>
  </si>
  <si>
    <t>NIT 824004942-0</t>
  </si>
  <si>
    <t>Alquiler de sonido amplificado acorde al lugar del evento, Incluye 2 cabinas de 15 pulgadas, 3 micrófonos inalámbricos, 1 planta de energía de 4.500 watt incluye operario y combustible, eventos con una duración de 4 horas cada sección para máximo 200 personas.</t>
  </si>
  <si>
    <t>Módulo de Infraestructura y Soporte Operativo para Facilitadores: Alquiler, transporte y ensamble de mobiliario logístico básico de soporte para el equipo de profesionales a cargo del flujo técnico del encuentro. (1 mesa grande rectangular y 5 sillas)</t>
  </si>
  <si>
    <t xml:space="preserve">Alquiler, transporte, cargue, descargue, ensamble y acondicionamiento operativo para reuniones comunitarias no convencionales de estructuras modulares temporales 5 carpas de 4 x 4 mts temporales,  200 sillas plásticas sin brazos y 20 mesas plásticas  para el despliegue técnico en entornos comunitarios. </t>
  </si>
  <si>
    <t xml:space="preserve">Soporte de Ayudas Audiovisuales y Visualización Técnica: Alquiler de TV de 42" o más grande, con soporte paral de pie, cables HDMI, conexión amplificación de sonido y portátil para la proyección de herramientas pedagógicas e interactivas de las rutas de atención. Incluye: Operador, transporte al sitio urbano y/o rural de Valledupar, montaje y desmontaje. </t>
  </si>
  <si>
    <t>Contratación de panelistas profesionales del área social o salud con experiencia certificada entre 13 y 24 meses en adopción de metodología de articulación comunitaria, manejo en temas de violencia, género, resolución de conflictos, problemas de parejas, violencia y problemas parentales.</t>
  </si>
  <si>
    <t>Estrategia Operativa de Convocatoria, Enlace Local y Movilización Social:  perifoneo técnico para la difusión de rutas de atención de violencias y despliegue local para garantizar la participación activa de actores clave.</t>
  </si>
  <si>
    <t xml:space="preserve">Modulo de consulta permanente, diseñado para la transferencia de conocimiento, identificación de factores de riesgo y enrutamiento de casos de violencia en entornos hogar y comunitarios. 21.59 cm x 27.94 cm de 50 páginas </t>
  </si>
  <si>
    <t>Guía de ruta para la orientación conceptual y activación de las rutas integrales de atención para la resolución de conflictos de violencia, papel propalcote, full color, tamaño A4.</t>
  </si>
  <si>
    <t>Módulos Didácticos Visuales y Estructuras Pedagógicas Portátiles: Adquisición de paneles gráficos verticales desarmables para la visualización esquemática de la ruta intersectorial de atención a víctimas de violencia.</t>
  </si>
  <si>
    <t>Soporte para la Consolidación de Memorias Técnicas y Evidencia Territorial: Servicio de diseño, diagramación e impresión de informes asociados a los entregables de esta actividad, impresiones a full color, 120 páginas Aprox, papel propalcote, con tapa cartulina, más cd. (se entregan 1 ejemplar)</t>
  </si>
  <si>
    <t>•9 Profesionales de la salud especializado  y calificado con más de 10 años de experiencia en el sector salud,  con conocimiento en la Gestión de la Salud Pública y su aplicación práctica, competencias pedagógicas avanzadas de facilitación para el fortalecimiento de capacidades de los actores territoriales, y experiencia demostrada en la formulación, implementación y seguimiento de políticas públicas o lineamientos de orden nacional, asistencia técnica y acompañamiento a entidades territoriales, así como en procesos de organización, inspección, vigilancia y control (IVC) de servicios de salud a nivel departamental y municipal. Ampara de manera integral los gastos de transferencia y permanencia de los expertos externos requeridos para las dos (2) jornadas completas del evento, incluyendo tiquetes/transporte, alojamiento itinerante, así como el soporte logístico de ayudas audiovisuales y elementos didácticos necesarios para la ejecución presencial
• Equipo de Apoyo Logístico Técnico: Personal operativo encargado de la coordinación del evento, control de entornos seguros y asistencia en el desarrollo de la jornada.
• Auditorio por 8 horas horas por dos dias con capacidad para trecientas venite (320) personas,  dotado con ayudas audiovisuales, sillas, mesas  y conectividad para el desarrollo del evento
• Caja de herramientas por participante: Material técnico operativo, guías metodológicas de soporte conceptual para la capacitación, memorias del evento.
• Transporte para traslado de personal, materiales e insumos para la realización del congreso.
• Elaboración, impresión y entrega de certificado de asistencia o participación a cada uno de los asistentes que cumplan con los requisitos establecidos para su expedición.</t>
  </si>
  <si>
    <t>Sonido</t>
  </si>
  <si>
    <t xml:space="preserve">Intervención Profesional </t>
  </si>
  <si>
    <t>Modulo</t>
  </si>
  <si>
    <t>Guia</t>
  </si>
  <si>
    <t>Panel</t>
  </si>
  <si>
    <t xml:space="preserve">Impresión </t>
  </si>
  <si>
    <t>Persona capacitada</t>
  </si>
  <si>
    <t>ACTIVIDAD 1: Realizar veinte (20) encuentros de articulación con actores sociales y comunitarios para el entrenamiento y gestión de las violencias en el municipio de Valledupar</t>
  </si>
  <si>
    <t>SUBTOTAL</t>
  </si>
  <si>
    <t xml:space="preserve">1. Jornada II: Transformación de la Gestión de la Salud Pública en el municipio de Valledupar </t>
  </si>
  <si>
    <t>ITEM</t>
  </si>
  <si>
    <t>DESCRIPCIÓN TÉCNICA</t>
  </si>
  <si>
    <t>UNIDAD DE MEDIDA</t>
  </si>
  <si>
    <t>CANTIDAD DE PERSONAS CAPACITADAS</t>
  </si>
  <si>
    <t>VALOR INTEGRAL POR PESONA CAPACITADA</t>
  </si>
  <si>
    <t>TOTAL</t>
  </si>
  <si>
    <t xml:space="preserve">ACTIVIDAD 2: Realizar una (1) desarrollo de capacidades para el fortalecimiento de la gestión de la salud pública </t>
  </si>
  <si>
    <t>1.- Actividad de lanzamiento</t>
  </si>
  <si>
    <t>2.- Actividades de movilización social</t>
  </si>
  <si>
    <t>3.- Actividades complementarias de promoción y difusión de la estrategia</t>
  </si>
  <si>
    <t>Actividad 3: IMPLEMENTACION DE LAS ACCIONES DE SALUD PUBLICA DEL PLAN DE ACCION EN SALUD PAS 2026 DE LA SECRETARIA LOCAL DE SALUD – MUNICIPIO DE VALLEDUPAR</t>
  </si>
  <si>
    <t>TOTAL PRESUPUESTO GENERAL</t>
  </si>
  <si>
    <t>FORTALECIMIENTO DEL DESARROLLO INSTITUCIONAL Y SECTORIAL EN EL MARCO DE LO CONTEMPLADO EN PLAN DE ACCIÓN EN SALUD PAS 2026 DE LA SECRETARIA LOCAL DE SALUD - MUNICIPIO DE VALLEDUPAR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</si>
</sst>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[$$-240A]\ #,##0"/>
    <numFmt numFmtId="166" formatCode="_-&quot;$&quot;\ * #,##0_-;\-&quot;$&quot;\ * #,##0_-;_-&quot;$&quot;\ * &quot;-&quot;??_-;_-@_-"/>
  </numFmts>
  <fonts count="3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8"/>
      <color rgb="FF00206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00206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color theme="0"/>
      <name val="Calibri"/>
      <family val="2"/>
      <scheme val="minor"/>
    </font>
    <font>
      <sz val="14"/>
      <color rgb="FF000000"/>
      <name val="Arial"/>
      <family val="2"/>
    </font>
    <font>
      <b/>
      <i/>
      <sz val="18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0"/>
      <name val="Arial"/>
      <family val="2"/>
    </font>
    <font>
      <i/>
      <sz val="10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sz val="11"/>
      <name val="Arial"/>
      <family val="2"/>
    </font>
    <font>
      <sz val="12"/>
      <color theme="1"/>
      <name val="Calibri"/>
      <family val="2"/>
    </font>
    <font>
      <b/>
      <sz val="11"/>
      <name val="Calibri"/>
      <family val="2"/>
    </font>
    <font>
      <b/>
      <sz val="11"/>
      <color theme="0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  <font>
      <i/>
      <sz val="14"/>
      <color theme="1"/>
      <name val="Calibri"/>
      <family val="2"/>
    </font>
    <font>
      <b/>
      <i/>
      <sz val="14"/>
      <color theme="1"/>
      <name val="Calibri"/>
      <family val="2"/>
    </font>
    <font>
      <b/>
      <sz val="12"/>
      <name val="Calibri"/>
      <family val="2"/>
    </font>
    <font>
      <b/>
      <sz val="14"/>
      <color theme="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59999389629810485"/>
        <bgColor rgb="FF002060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1C1C1C"/>
      </left>
      <right style="thin">
        <color rgb="FF1C1C1C"/>
      </right>
      <top style="thin">
        <color rgb="FF1C1C1C"/>
      </top>
      <bottom style="thin">
        <color rgb="FF1C1C1C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</cellStyleXfs>
  <cellXfs count="139">
    <xf numFmtId="0" fontId="0" fillId="0" borderId="0" xfId="0"/>
    <xf numFmtId="0" fontId="4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165" fontId="7" fillId="3" borderId="1" xfId="1" applyNumberFormat="1" applyFont="1" applyFill="1" applyBorder="1" applyAlignment="1">
      <alignment horizontal="right" vertical="center"/>
    </xf>
    <xf numFmtId="165" fontId="7" fillId="0" borderId="1" xfId="1" applyNumberFormat="1" applyFont="1" applyBorder="1" applyAlignment="1">
      <alignment horizontal="right" vertical="center"/>
    </xf>
    <xf numFmtId="0" fontId="10" fillId="0" borderId="0" xfId="0" applyFont="1"/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165" fontId="14" fillId="0" borderId="0" xfId="0" applyNumberFormat="1" applyFont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165" fontId="10" fillId="0" borderId="1" xfId="1" applyNumberFormat="1" applyFont="1" applyFill="1" applyBorder="1" applyAlignment="1">
      <alignment horizontal="right" vertical="center"/>
    </xf>
    <xf numFmtId="165" fontId="10" fillId="0" borderId="1" xfId="0" applyNumberFormat="1" applyFont="1" applyBorder="1" applyAlignment="1">
      <alignment horizontal="right" vertical="center"/>
    </xf>
    <xf numFmtId="165" fontId="10" fillId="3" borderId="1" xfId="1" applyNumberFormat="1" applyFont="1" applyFill="1" applyBorder="1" applyAlignment="1">
      <alignment horizontal="right" vertical="center"/>
    </xf>
    <xf numFmtId="165" fontId="10" fillId="0" borderId="1" xfId="1" applyNumberFormat="1" applyFont="1" applyBorder="1" applyAlignment="1">
      <alignment horizontal="righ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center"/>
    </xf>
    <xf numFmtId="165" fontId="10" fillId="0" borderId="0" xfId="0" applyNumberFormat="1" applyFont="1"/>
    <xf numFmtId="165" fontId="14" fillId="0" borderId="0" xfId="0" applyNumberFormat="1" applyFont="1"/>
    <xf numFmtId="0" fontId="14" fillId="0" borderId="0" xfId="0" applyFont="1"/>
    <xf numFmtId="0" fontId="10" fillId="0" borderId="26" xfId="0" applyFont="1" applyBorder="1" applyAlignment="1">
      <alignment horizontal="center" vertical="center" wrapText="1"/>
    </xf>
    <xf numFmtId="1" fontId="15" fillId="0" borderId="26" xfId="0" applyNumberFormat="1" applyFont="1" applyBorder="1" applyAlignment="1">
      <alignment horizontal="center" vertical="center" shrinkToFit="1"/>
    </xf>
    <xf numFmtId="0" fontId="10" fillId="0" borderId="0" xfId="0" applyFont="1" applyAlignment="1">
      <alignment horizontal="center" vertical="center"/>
    </xf>
    <xf numFmtId="166" fontId="10" fillId="0" borderId="1" xfId="1" applyNumberFormat="1" applyFont="1" applyBorder="1" applyAlignment="1">
      <alignment horizontal="right" vertical="center" wrapText="1"/>
    </xf>
    <xf numFmtId="166" fontId="7" fillId="2" borderId="1" xfId="0" applyNumberFormat="1" applyFont="1" applyFill="1" applyBorder="1" applyAlignment="1">
      <alignment horizontal="right" vertical="center"/>
    </xf>
    <xf numFmtId="165" fontId="7" fillId="2" borderId="1" xfId="0" applyNumberFormat="1" applyFont="1" applyFill="1" applyBorder="1" applyAlignment="1">
      <alignment horizontal="right" vertical="center"/>
    </xf>
    <xf numFmtId="0" fontId="18" fillId="0" borderId="1" xfId="0" applyFont="1" applyBorder="1" applyAlignment="1">
      <alignment horizontal="justify" vertical="center" wrapText="1"/>
    </xf>
    <xf numFmtId="0" fontId="20" fillId="5" borderId="1" xfId="0" applyFont="1" applyFill="1" applyBorder="1" applyAlignment="1">
      <alignment horizontal="justify" vertical="center" wrapText="1"/>
    </xf>
    <xf numFmtId="0" fontId="20" fillId="0" borderId="1" xfId="0" applyFont="1" applyBorder="1" applyAlignment="1">
      <alignment horizontal="justify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25" xfId="0" applyFont="1" applyBorder="1" applyAlignment="1">
      <alignment horizontal="center" vertical="center" wrapText="1"/>
    </xf>
    <xf numFmtId="0" fontId="18" fillId="5" borderId="1" xfId="0" applyFont="1" applyFill="1" applyBorder="1" applyAlignment="1">
      <alignment horizontal="center" vertical="center" wrapText="1"/>
    </xf>
    <xf numFmtId="0" fontId="22" fillId="0" borderId="27" xfId="0" applyFont="1" applyBorder="1" applyAlignment="1">
      <alignment vertical="center" wrapText="1"/>
    </xf>
    <xf numFmtId="0" fontId="18" fillId="0" borderId="28" xfId="0" applyFont="1" applyBorder="1" applyAlignment="1">
      <alignment horizontal="center" vertical="center" wrapText="1"/>
    </xf>
    <xf numFmtId="0" fontId="22" fillId="0" borderId="29" xfId="0" applyFont="1" applyBorder="1" applyAlignment="1">
      <alignment vertical="center" wrapText="1"/>
    </xf>
    <xf numFmtId="0" fontId="22" fillId="0" borderId="30" xfId="0" applyFont="1" applyBorder="1" applyAlignment="1">
      <alignment vertical="center" wrapText="1"/>
    </xf>
    <xf numFmtId="0" fontId="22" fillId="0" borderId="31" xfId="0" applyFont="1" applyBorder="1" applyAlignment="1">
      <alignment vertical="center" wrapText="1"/>
    </xf>
    <xf numFmtId="0" fontId="18" fillId="0" borderId="28" xfId="0" applyFont="1" applyBorder="1" applyAlignment="1">
      <alignment horizontal="justify" vertical="center" wrapText="1"/>
    </xf>
    <xf numFmtId="0" fontId="1" fillId="0" borderId="0" xfId="3"/>
    <xf numFmtId="0" fontId="28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left" vertical="center" wrapText="1"/>
    </xf>
    <xf numFmtId="165" fontId="23" fillId="0" borderId="2" xfId="1" applyNumberFormat="1" applyFont="1" applyFill="1" applyBorder="1" applyAlignment="1">
      <alignment horizontal="right" vertical="center"/>
    </xf>
    <xf numFmtId="165" fontId="27" fillId="7" borderId="2" xfId="1" applyNumberFormat="1" applyFont="1" applyFill="1" applyBorder="1" applyAlignment="1">
      <alignment horizontal="right" vertical="center"/>
    </xf>
    <xf numFmtId="165" fontId="27" fillId="7" borderId="28" xfId="1" applyNumberFormat="1" applyFont="1" applyFill="1" applyBorder="1" applyAlignment="1">
      <alignment horizontal="right"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 wrapText="1"/>
    </xf>
    <xf numFmtId="165" fontId="23" fillId="0" borderId="0" xfId="1" applyNumberFormat="1" applyFont="1" applyFill="1" applyBorder="1" applyAlignment="1">
      <alignment horizontal="right" vertical="center"/>
    </xf>
    <xf numFmtId="165" fontId="27" fillId="0" borderId="0" xfId="1" applyNumberFormat="1" applyFont="1" applyFill="1" applyBorder="1" applyAlignment="1">
      <alignment horizontal="right" vertical="center"/>
    </xf>
    <xf numFmtId="0" fontId="30" fillId="3" borderId="28" xfId="0" applyFont="1" applyFill="1" applyBorder="1" applyAlignment="1">
      <alignment horizontal="center" vertical="center"/>
    </xf>
    <xf numFmtId="0" fontId="30" fillId="3" borderId="24" xfId="0" applyFont="1" applyFill="1" applyBorder="1" applyAlignment="1">
      <alignment horizontal="center" vertical="center" wrapText="1"/>
    </xf>
    <xf numFmtId="0" fontId="30" fillId="3" borderId="28" xfId="0" applyFont="1" applyFill="1" applyBorder="1" applyAlignment="1">
      <alignment horizontal="center" vertical="center" wrapText="1"/>
    </xf>
    <xf numFmtId="3" fontId="30" fillId="3" borderId="28" xfId="0" applyNumberFormat="1" applyFont="1" applyFill="1" applyBorder="1" applyAlignment="1">
      <alignment horizontal="center" vertical="center" wrapText="1"/>
    </xf>
    <xf numFmtId="164" fontId="30" fillId="3" borderId="28" xfId="1" applyFont="1" applyFill="1" applyBorder="1" applyAlignment="1">
      <alignment horizontal="center" vertical="center" wrapText="1"/>
    </xf>
    <xf numFmtId="164" fontId="30" fillId="3" borderId="24" xfId="1" applyFont="1" applyFill="1" applyBorder="1" applyAlignment="1">
      <alignment horizontal="center" vertical="center" wrapText="1"/>
    </xf>
    <xf numFmtId="43" fontId="30" fillId="3" borderId="28" xfId="2" applyFont="1" applyFill="1" applyBorder="1" applyAlignment="1">
      <alignment horizontal="center" vertical="center"/>
    </xf>
    <xf numFmtId="165" fontId="27" fillId="3" borderId="2" xfId="1" applyNumberFormat="1" applyFont="1" applyFill="1" applyBorder="1" applyAlignment="1">
      <alignment horizontal="right" vertical="center"/>
    </xf>
    <xf numFmtId="165" fontId="27" fillId="3" borderId="28" xfId="1" applyNumberFormat="1" applyFont="1" applyFill="1" applyBorder="1" applyAlignment="1">
      <alignment horizontal="right" vertical="center"/>
    </xf>
    <xf numFmtId="0" fontId="29" fillId="0" borderId="0" xfId="0" applyFont="1" applyAlignment="1">
      <alignment horizontal="center" vertical="center"/>
    </xf>
    <xf numFmtId="0" fontId="30" fillId="8" borderId="28" xfId="0" applyFont="1" applyFill="1" applyBorder="1" applyAlignment="1">
      <alignment horizontal="center" vertical="center"/>
    </xf>
    <xf numFmtId="0" fontId="30" fillId="8" borderId="24" xfId="0" applyFont="1" applyFill="1" applyBorder="1" applyAlignment="1">
      <alignment horizontal="center" vertical="center" wrapText="1"/>
    </xf>
    <xf numFmtId="0" fontId="30" fillId="8" borderId="28" xfId="0" applyFont="1" applyFill="1" applyBorder="1" applyAlignment="1">
      <alignment horizontal="center" vertical="center" wrapText="1"/>
    </xf>
    <xf numFmtId="3" fontId="30" fillId="8" borderId="28" xfId="0" applyNumberFormat="1" applyFont="1" applyFill="1" applyBorder="1" applyAlignment="1">
      <alignment horizontal="center" vertical="center" wrapText="1"/>
    </xf>
    <xf numFmtId="164" fontId="30" fillId="8" borderId="28" xfId="1" applyFont="1" applyFill="1" applyBorder="1" applyAlignment="1">
      <alignment horizontal="center" vertical="center" wrapText="1"/>
    </xf>
    <xf numFmtId="164" fontId="30" fillId="8" borderId="24" xfId="1" applyFont="1" applyFill="1" applyBorder="1" applyAlignment="1">
      <alignment horizontal="center" vertical="center" wrapText="1"/>
    </xf>
    <xf numFmtId="43" fontId="30" fillId="8" borderId="28" xfId="2" applyFont="1" applyFill="1" applyBorder="1" applyAlignment="1">
      <alignment horizontal="center" vertical="center"/>
    </xf>
    <xf numFmtId="165" fontId="27" fillId="8" borderId="2" xfId="1" applyNumberFormat="1" applyFont="1" applyFill="1" applyBorder="1" applyAlignment="1">
      <alignment horizontal="right" vertical="center"/>
    </xf>
    <xf numFmtId="165" fontId="31" fillId="8" borderId="1" xfId="0" applyNumberFormat="1" applyFont="1" applyFill="1" applyBorder="1" applyAlignment="1">
      <alignment vertical="center"/>
    </xf>
    <xf numFmtId="165" fontId="31" fillId="8" borderId="28" xfId="0" applyNumberFormat="1" applyFont="1" applyFill="1" applyBorder="1" applyAlignment="1">
      <alignment vertical="center"/>
    </xf>
    <xf numFmtId="0" fontId="23" fillId="0" borderId="0" xfId="0" applyFont="1"/>
    <xf numFmtId="165" fontId="27" fillId="8" borderId="28" xfId="0" applyNumberFormat="1" applyFont="1" applyFill="1" applyBorder="1"/>
    <xf numFmtId="0" fontId="14" fillId="0" borderId="0" xfId="0" applyFont="1" applyAlignment="1">
      <alignment horizontal="center" vertical="center"/>
    </xf>
    <xf numFmtId="165" fontId="14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7" fillId="0" borderId="1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7" fillId="2" borderId="22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29" fillId="3" borderId="27" xfId="0" applyFont="1" applyFill="1" applyBorder="1" applyAlignment="1">
      <alignment horizontal="center" vertical="center"/>
    </xf>
    <xf numFmtId="0" fontId="29" fillId="3" borderId="23" xfId="0" applyFont="1" applyFill="1" applyBorder="1" applyAlignment="1">
      <alignment horizontal="center" vertical="center"/>
    </xf>
    <xf numFmtId="0" fontId="29" fillId="3" borderId="24" xfId="0" applyFont="1" applyFill="1" applyBorder="1" applyAlignment="1">
      <alignment horizontal="center" vertical="center"/>
    </xf>
    <xf numFmtId="0" fontId="31" fillId="8" borderId="28" xfId="0" applyFont="1" applyFill="1" applyBorder="1" applyAlignment="1">
      <alignment horizontal="center" vertical="center"/>
    </xf>
    <xf numFmtId="0" fontId="28" fillId="8" borderId="27" xfId="0" applyFont="1" applyFill="1" applyBorder="1" applyAlignment="1">
      <alignment horizontal="center" vertical="center"/>
    </xf>
    <xf numFmtId="0" fontId="28" fillId="8" borderId="23" xfId="0" applyFont="1" applyFill="1" applyBorder="1" applyAlignment="1">
      <alignment horizontal="center" vertical="center"/>
    </xf>
    <xf numFmtId="0" fontId="28" fillId="8" borderId="24" xfId="0" applyFont="1" applyFill="1" applyBorder="1" applyAlignment="1">
      <alignment horizontal="center" vertical="center"/>
    </xf>
    <xf numFmtId="0" fontId="27" fillId="8" borderId="28" xfId="3" applyFont="1" applyFill="1" applyBorder="1" applyAlignment="1">
      <alignment horizontal="justify" vertical="center" wrapText="1"/>
    </xf>
    <xf numFmtId="0" fontId="27" fillId="8" borderId="36" xfId="3" applyFont="1" applyFill="1" applyBorder="1" applyAlignment="1">
      <alignment horizontal="justify" vertical="center" wrapText="1"/>
    </xf>
    <xf numFmtId="0" fontId="27" fillId="8" borderId="28" xfId="3" applyFont="1" applyFill="1" applyBorder="1" applyAlignment="1">
      <alignment horizontal="center" vertical="center" wrapText="1"/>
    </xf>
    <xf numFmtId="0" fontId="27" fillId="8" borderId="36" xfId="3" applyFont="1" applyFill="1" applyBorder="1" applyAlignment="1">
      <alignment horizontal="center" vertical="center" wrapText="1"/>
    </xf>
    <xf numFmtId="0" fontId="27" fillId="8" borderId="28" xfId="0" applyFont="1" applyFill="1" applyBorder="1" applyAlignment="1">
      <alignment horizontal="right" vertical="center"/>
    </xf>
    <xf numFmtId="0" fontId="24" fillId="6" borderId="32" xfId="3" applyFont="1" applyFill="1" applyBorder="1" applyAlignment="1">
      <alignment horizontal="center" vertical="center" wrapText="1"/>
    </xf>
    <xf numFmtId="0" fontId="25" fillId="6" borderId="33" xfId="3" applyFont="1" applyFill="1" applyBorder="1" applyAlignment="1">
      <alignment horizontal="center" vertical="center" wrapText="1"/>
    </xf>
    <xf numFmtId="0" fontId="25" fillId="6" borderId="34" xfId="3" applyFont="1" applyFill="1" applyBorder="1" applyAlignment="1">
      <alignment horizontal="center" vertical="center" wrapText="1"/>
    </xf>
    <xf numFmtId="0" fontId="29" fillId="7" borderId="28" xfId="0" applyFont="1" applyFill="1" applyBorder="1" applyAlignment="1">
      <alignment horizontal="center" vertical="center"/>
    </xf>
    <xf numFmtId="0" fontId="27" fillId="3" borderId="35" xfId="3" applyFont="1" applyFill="1" applyBorder="1" applyAlignment="1">
      <alignment horizontal="center" vertical="center" wrapText="1"/>
    </xf>
    <xf numFmtId="0" fontId="27" fillId="3" borderId="28" xfId="3" applyFont="1" applyFill="1" applyBorder="1" applyAlignment="1">
      <alignment horizontal="center" vertical="center" wrapText="1"/>
    </xf>
    <xf numFmtId="0" fontId="27" fillId="3" borderId="36" xfId="3" applyFont="1" applyFill="1" applyBorder="1" applyAlignment="1">
      <alignment horizontal="center" vertical="center" wrapText="1"/>
    </xf>
    <xf numFmtId="0" fontId="27" fillId="7" borderId="3" xfId="0" applyFont="1" applyFill="1" applyBorder="1" applyAlignment="1">
      <alignment horizontal="center" vertical="center" wrapText="1"/>
    </xf>
    <xf numFmtId="0" fontId="27" fillId="7" borderId="2" xfId="0" applyFont="1" applyFill="1" applyBorder="1" applyAlignment="1">
      <alignment horizontal="center" vertical="center" wrapText="1"/>
    </xf>
    <xf numFmtId="0" fontId="31" fillId="8" borderId="1" xfId="0" applyFont="1" applyFill="1" applyBorder="1" applyAlignment="1">
      <alignment horizontal="center" vertical="center"/>
    </xf>
    <xf numFmtId="0" fontId="26" fillId="7" borderId="1" xfId="0" applyFont="1" applyFill="1" applyBorder="1" applyAlignment="1">
      <alignment horizontal="center" vertical="center"/>
    </xf>
    <xf numFmtId="0" fontId="26" fillId="7" borderId="1" xfId="0" applyFont="1" applyFill="1" applyBorder="1" applyAlignment="1">
      <alignment horizontal="center" vertical="center" wrapText="1"/>
    </xf>
    <xf numFmtId="0" fontId="29" fillId="3" borderId="28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</cellXfs>
  <cellStyles count="4">
    <cellStyle name="Millares" xfId="2" builtinId="3"/>
    <cellStyle name="Moneda" xfId="1" builtinId="4"/>
    <cellStyle name="Normal" xfId="0" builtinId="0"/>
    <cellStyle name="Normal 2" xfId="3" xr:uid="{7111A63F-3B19-41FD-BECF-9A03635CCD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161924</xdr:colOff>
      <xdr:row>0</xdr:row>
      <xdr:rowOff>38099</xdr:rowOff>
    </xdr:from>
    <xdr:to>
      <xdr:col>1</xdr:col>
      <xdr:colOff>1390650</xdr:colOff>
      <xdr:row>3</xdr:row>
      <xdr:rowOff>171449</xdr:rowOff>
    </xdr:to>
    <xdr:pic>
      <xdr:nvPicPr>
        <xdr:cNvPr id="4" name="Image 1">
          <a:extLst>
            <a:ext uri="{FF2B5EF4-FFF2-40B4-BE49-F238E27FC236}">
              <a16:creationId xmlns:a16="http://schemas.microsoft.com/office/drawing/2014/main" id="{D5DEA0F2-4902-45F9-874F-F34F5B73763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BFBFB"/>
            </a:clrFrom>
            <a:clrTo>
              <a:srgbClr val="FBFBFB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4" y="38099"/>
          <a:ext cx="1695451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180974</xdr:colOff>
      <xdr:row>0</xdr:row>
      <xdr:rowOff>85724</xdr:rowOff>
    </xdr:from>
    <xdr:to>
      <xdr:col>1</xdr:col>
      <xdr:colOff>1047750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42671DA-8AE5-46E6-8F8C-A5BFC2BE14F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BFBFB"/>
            </a:clrFrom>
            <a:clrTo>
              <a:srgbClr val="FBFBFB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4" y="85724"/>
          <a:ext cx="1685926" cy="8096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95DA4-5BB0-4798-96FA-3AAB48A8C06E}">
  <sheetPr>
    <tabColor theme="4"/>
  </sheetPr>
  <dimension ref="A1:V72"/>
  <sheetViews>
    <sheetView showGridLines="0" tabSelected="1" topLeftCell="A9" zoomScale="80" zoomScaleNormal="80" workbookViewId="0">
      <selection activeCell="G20" sqref="G20"/>
    </sheetView>
  </sheetViews>
  <sheetFormatPr baseColWidth="10" defaultColWidth="11.1640625" defaultRowHeight="19" x14ac:dyDescent="0.25"/>
  <cols>
    <col min="1" max="1" width="6.83203125" style="6" customWidth="1"/>
    <col min="2" max="2" width="55.33203125" style="6" customWidth="1"/>
    <col min="3" max="3" width="12.1640625" style="6" bestFit="1" customWidth="1"/>
    <col min="4" max="4" width="11.33203125" style="6" bestFit="1" customWidth="1"/>
    <col min="5" max="5" width="12.83203125" style="6" bestFit="1" customWidth="1"/>
    <col min="6" max="6" width="16.6640625" style="6" customWidth="1"/>
    <col min="7" max="9" width="15.6640625" style="6" customWidth="1"/>
    <col min="10" max="10" width="18" style="6" customWidth="1"/>
    <col min="11" max="11" width="16.33203125" style="6" customWidth="1"/>
    <col min="12" max="13" width="18" style="6" customWidth="1"/>
    <col min="14" max="14" width="18.1640625" style="6" customWidth="1"/>
    <col min="15" max="15" width="11.1640625" style="6"/>
    <col min="16" max="16" width="22.5" style="6" customWidth="1"/>
    <col min="17" max="17" width="22.1640625" style="6" customWidth="1"/>
    <col min="18" max="18" width="22.6640625" style="6" customWidth="1"/>
    <col min="19" max="19" width="11.1640625" style="6"/>
    <col min="20" max="20" width="15.33203125" style="6" bestFit="1" customWidth="1"/>
    <col min="21" max="21" width="12.6640625" style="6" bestFit="1" customWidth="1"/>
    <col min="22" max="22" width="14.1640625" style="6" bestFit="1" customWidth="1"/>
    <col min="23" max="16384" width="11.1640625" style="6"/>
  </cols>
  <sheetData>
    <row r="1" spans="1:22" ht="15.5" customHeight="1" x14ac:dyDescent="0.25">
      <c r="A1" s="75" t="s">
        <v>19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7"/>
    </row>
    <row r="2" spans="1:22" ht="21" customHeight="1" x14ac:dyDescent="0.25">
      <c r="A2" s="78" t="s">
        <v>18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80"/>
    </row>
    <row r="3" spans="1:22" ht="21" customHeight="1" x14ac:dyDescent="0.25">
      <c r="A3" s="81"/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3"/>
    </row>
    <row r="4" spans="1:22" ht="19.25" customHeight="1" x14ac:dyDescent="0.25">
      <c r="A4" s="84" t="s">
        <v>91</v>
      </c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6"/>
    </row>
    <row r="5" spans="1:22" ht="14.25" customHeight="1" x14ac:dyDescent="0.25">
      <c r="A5" s="74" t="s">
        <v>17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</row>
    <row r="6" spans="1:22" ht="47.5" customHeight="1" x14ac:dyDescent="0.25">
      <c r="A6" s="87" t="s">
        <v>0</v>
      </c>
      <c r="B6" s="87" t="s">
        <v>7</v>
      </c>
      <c r="C6" s="87" t="s">
        <v>20</v>
      </c>
      <c r="D6" s="89" t="s">
        <v>1</v>
      </c>
      <c r="E6" s="89" t="s">
        <v>2</v>
      </c>
      <c r="F6" s="89" t="s">
        <v>52</v>
      </c>
      <c r="G6" s="89"/>
      <c r="H6" s="94" t="s">
        <v>54</v>
      </c>
      <c r="I6" s="95"/>
      <c r="J6" s="89" t="s">
        <v>56</v>
      </c>
      <c r="K6" s="89"/>
      <c r="L6" s="87" t="s">
        <v>5</v>
      </c>
      <c r="M6" s="87" t="s">
        <v>3</v>
      </c>
      <c r="N6" s="87" t="s">
        <v>4</v>
      </c>
    </row>
    <row r="7" spans="1:22" ht="15.75" customHeight="1" x14ac:dyDescent="0.25">
      <c r="A7" s="87"/>
      <c r="B7" s="87"/>
      <c r="C7" s="87"/>
      <c r="D7" s="89"/>
      <c r="E7" s="89"/>
      <c r="F7" s="87" t="s">
        <v>53</v>
      </c>
      <c r="G7" s="87"/>
      <c r="H7" s="91" t="s">
        <v>55</v>
      </c>
      <c r="I7" s="93"/>
      <c r="J7" s="87" t="s">
        <v>57</v>
      </c>
      <c r="K7" s="87"/>
      <c r="L7" s="87"/>
      <c r="M7" s="87"/>
      <c r="N7" s="87"/>
      <c r="P7" s="7"/>
      <c r="Q7" s="7" t="str">
        <f>J6</f>
        <v>FUNDACION DE JOVENES ACCIONAR - FUNDEJAR</v>
      </c>
      <c r="R7" s="7"/>
      <c r="T7" s="8" t="str">
        <f>L6</f>
        <v>MÍNIMO</v>
      </c>
      <c r="U7" s="8"/>
      <c r="V7" s="8" t="str">
        <f>N6</f>
        <v>MÁXIMO</v>
      </c>
    </row>
    <row r="8" spans="1:22" ht="23.25" customHeight="1" x14ac:dyDescent="0.25">
      <c r="A8" s="87"/>
      <c r="B8" s="87"/>
      <c r="C8" s="87"/>
      <c r="D8" s="89"/>
      <c r="E8" s="89"/>
      <c r="F8" s="88" t="s">
        <v>8</v>
      </c>
      <c r="G8" s="88" t="s">
        <v>9</v>
      </c>
      <c r="H8" s="96" t="s">
        <v>8</v>
      </c>
      <c r="I8" s="96" t="s">
        <v>9</v>
      </c>
      <c r="J8" s="88" t="s">
        <v>8</v>
      </c>
      <c r="K8" s="88" t="s">
        <v>10</v>
      </c>
      <c r="L8" s="87"/>
      <c r="M8" s="87"/>
      <c r="N8" s="87"/>
      <c r="P8" s="9">
        <f>G38</f>
        <v>40537730</v>
      </c>
      <c r="Q8" s="9">
        <f>K38</f>
        <v>39125466</v>
      </c>
      <c r="R8" s="9"/>
      <c r="T8" s="9">
        <f>L38</f>
        <v>48044466</v>
      </c>
      <c r="U8" s="9"/>
      <c r="V8" s="9">
        <f>N38</f>
        <v>50418730</v>
      </c>
    </row>
    <row r="9" spans="1:22" ht="32.25" customHeight="1" x14ac:dyDescent="0.25">
      <c r="A9" s="87"/>
      <c r="B9" s="87"/>
      <c r="C9" s="87"/>
      <c r="D9" s="89"/>
      <c r="E9" s="89"/>
      <c r="F9" s="88"/>
      <c r="G9" s="88"/>
      <c r="H9" s="97"/>
      <c r="I9" s="97"/>
      <c r="J9" s="88"/>
      <c r="K9" s="88"/>
      <c r="L9" s="87"/>
      <c r="M9" s="87"/>
      <c r="N9" s="87"/>
    </row>
    <row r="10" spans="1:22" ht="78" customHeight="1" x14ac:dyDescent="0.25">
      <c r="A10" s="10">
        <v>1</v>
      </c>
      <c r="B10" s="33" t="s">
        <v>58</v>
      </c>
      <c r="C10" s="34" t="s">
        <v>69</v>
      </c>
      <c r="D10" s="11">
        <v>1</v>
      </c>
      <c r="E10" s="22">
        <v>1</v>
      </c>
      <c r="F10" s="24">
        <v>1200000</v>
      </c>
      <c r="G10" s="12">
        <v>1200000</v>
      </c>
      <c r="H10" s="12">
        <v>1100000</v>
      </c>
      <c r="I10" s="12">
        <v>1100000</v>
      </c>
      <c r="J10" s="24">
        <v>1100000</v>
      </c>
      <c r="K10" s="13">
        <v>1100000</v>
      </c>
      <c r="L10" s="14">
        <f>MIN(G10,I10,K10)</f>
        <v>1100000</v>
      </c>
      <c r="M10" s="15">
        <f t="shared" ref="M10:M20" si="0">AVERAGE(G10,I10,K10)</f>
        <v>1133333.3333333333</v>
      </c>
      <c r="N10" s="15">
        <f t="shared" ref="N10:N20" si="1">MAX(G10,I10,K10)</f>
        <v>1200000</v>
      </c>
      <c r="P10" s="8"/>
      <c r="Q10" s="8"/>
      <c r="R10" s="8"/>
      <c r="S10" s="8"/>
      <c r="T10" s="8"/>
      <c r="U10" s="8"/>
    </row>
    <row r="11" spans="1:22" ht="87" customHeight="1" x14ac:dyDescent="0.25">
      <c r="A11" s="10">
        <v>2</v>
      </c>
      <c r="B11" s="33" t="s">
        <v>59</v>
      </c>
      <c r="C11" s="34" t="s">
        <v>44</v>
      </c>
      <c r="D11" s="11">
        <v>1</v>
      </c>
      <c r="E11" s="22">
        <v>1</v>
      </c>
      <c r="F11" s="24">
        <v>155000</v>
      </c>
      <c r="G11" s="12">
        <v>155000</v>
      </c>
      <c r="H11" s="12">
        <v>155000</v>
      </c>
      <c r="I11" s="12">
        <v>155000</v>
      </c>
      <c r="J11" s="24">
        <v>155000</v>
      </c>
      <c r="K11" s="13">
        <v>155000</v>
      </c>
      <c r="L11" s="14">
        <f>MIN(G11,I11,K11)</f>
        <v>155000</v>
      </c>
      <c r="M11" s="15">
        <f t="shared" si="0"/>
        <v>155000</v>
      </c>
      <c r="N11" s="15">
        <f t="shared" si="1"/>
        <v>155000</v>
      </c>
      <c r="P11" s="8"/>
      <c r="Q11" s="8"/>
      <c r="R11" s="8"/>
      <c r="S11" s="8"/>
      <c r="T11" s="8"/>
      <c r="U11" s="8"/>
    </row>
    <row r="12" spans="1:22" ht="85.5" customHeight="1" x14ac:dyDescent="0.25">
      <c r="A12" s="10">
        <v>3</v>
      </c>
      <c r="B12" s="35" t="s">
        <v>60</v>
      </c>
      <c r="C12" s="34" t="s">
        <v>44</v>
      </c>
      <c r="D12" s="11">
        <v>1</v>
      </c>
      <c r="E12" s="22">
        <v>1</v>
      </c>
      <c r="F12" s="24">
        <v>2880000</v>
      </c>
      <c r="G12" s="12">
        <v>2880000</v>
      </c>
      <c r="H12" s="12">
        <v>2880000</v>
      </c>
      <c r="I12" s="12">
        <v>2880000</v>
      </c>
      <c r="J12" s="24">
        <v>2380000</v>
      </c>
      <c r="K12" s="13">
        <v>2380000</v>
      </c>
      <c r="L12" s="14">
        <f t="shared" ref="L12:L20" si="2">MIN(G12,I12,K12)</f>
        <v>2380000</v>
      </c>
      <c r="M12" s="15">
        <f t="shared" si="0"/>
        <v>2713333.3333333335</v>
      </c>
      <c r="N12" s="15">
        <f t="shared" si="1"/>
        <v>2880000</v>
      </c>
      <c r="P12" s="8"/>
      <c r="Q12" s="8"/>
      <c r="R12" s="8"/>
      <c r="S12" s="8"/>
      <c r="T12" s="8"/>
      <c r="U12" s="8"/>
    </row>
    <row r="13" spans="1:22" ht="93.75" customHeight="1" x14ac:dyDescent="0.25">
      <c r="A13" s="10">
        <v>4</v>
      </c>
      <c r="B13" s="36" t="s">
        <v>61</v>
      </c>
      <c r="C13" s="34" t="s">
        <v>44</v>
      </c>
      <c r="D13" s="11">
        <v>1</v>
      </c>
      <c r="E13" s="22">
        <v>1</v>
      </c>
      <c r="F13" s="24">
        <v>395000</v>
      </c>
      <c r="G13" s="12">
        <v>395000</v>
      </c>
      <c r="H13" s="12">
        <v>380000</v>
      </c>
      <c r="I13" s="12">
        <v>380000</v>
      </c>
      <c r="J13" s="24">
        <v>380000</v>
      </c>
      <c r="K13" s="13">
        <v>380000</v>
      </c>
      <c r="L13" s="14">
        <f t="shared" si="2"/>
        <v>380000</v>
      </c>
      <c r="M13" s="15">
        <f t="shared" si="0"/>
        <v>385000</v>
      </c>
      <c r="N13" s="15">
        <f t="shared" si="1"/>
        <v>395000</v>
      </c>
      <c r="P13" s="8"/>
      <c r="Q13" s="8"/>
      <c r="R13" s="8"/>
      <c r="S13" s="8"/>
      <c r="T13" s="8"/>
      <c r="U13" s="8"/>
    </row>
    <row r="14" spans="1:22" ht="84" customHeight="1" x14ac:dyDescent="0.25">
      <c r="A14" s="10">
        <v>5</v>
      </c>
      <c r="B14" s="36" t="s">
        <v>62</v>
      </c>
      <c r="C14" s="34" t="s">
        <v>70</v>
      </c>
      <c r="D14" s="11">
        <v>1</v>
      </c>
      <c r="E14" s="22">
        <v>1</v>
      </c>
      <c r="F14" s="24">
        <v>3300000</v>
      </c>
      <c r="G14" s="12">
        <v>3300000</v>
      </c>
      <c r="H14" s="12">
        <v>3300000</v>
      </c>
      <c r="I14" s="12">
        <v>3300000</v>
      </c>
      <c r="J14" s="24">
        <v>3000000</v>
      </c>
      <c r="K14" s="13">
        <v>3000000</v>
      </c>
      <c r="L14" s="14">
        <f t="shared" si="2"/>
        <v>3000000</v>
      </c>
      <c r="M14" s="15">
        <f t="shared" si="0"/>
        <v>3200000</v>
      </c>
      <c r="N14" s="15">
        <f t="shared" si="1"/>
        <v>3300000</v>
      </c>
      <c r="P14" s="8"/>
      <c r="Q14" s="8"/>
      <c r="R14" s="8"/>
      <c r="S14" s="8"/>
      <c r="T14" s="8"/>
      <c r="U14" s="8"/>
    </row>
    <row r="15" spans="1:22" ht="58.5" customHeight="1" x14ac:dyDescent="0.25">
      <c r="A15" s="10">
        <v>6</v>
      </c>
      <c r="B15" s="36" t="s">
        <v>63</v>
      </c>
      <c r="C15" s="34" t="s">
        <v>49</v>
      </c>
      <c r="D15" s="11">
        <v>1</v>
      </c>
      <c r="E15" s="22">
        <v>1</v>
      </c>
      <c r="F15" s="24">
        <v>452000</v>
      </c>
      <c r="G15" s="12">
        <v>452000</v>
      </c>
      <c r="H15" s="12">
        <v>452000</v>
      </c>
      <c r="I15" s="12">
        <v>452000</v>
      </c>
      <c r="J15" s="24">
        <v>450000</v>
      </c>
      <c r="K15" s="13">
        <v>450000</v>
      </c>
      <c r="L15" s="14">
        <f t="shared" si="2"/>
        <v>450000</v>
      </c>
      <c r="M15" s="15">
        <f t="shared" si="0"/>
        <v>451333.33333333331</v>
      </c>
      <c r="N15" s="15">
        <f t="shared" si="1"/>
        <v>452000</v>
      </c>
      <c r="P15" s="8"/>
      <c r="Q15" s="8"/>
      <c r="R15" s="8"/>
      <c r="S15" s="8"/>
      <c r="T15" s="8"/>
      <c r="U15" s="8"/>
    </row>
    <row r="16" spans="1:22" ht="58.5" customHeight="1" x14ac:dyDescent="0.25">
      <c r="A16" s="10">
        <v>7</v>
      </c>
      <c r="B16" s="36" t="s">
        <v>64</v>
      </c>
      <c r="C16" s="34" t="s">
        <v>71</v>
      </c>
      <c r="D16" s="11">
        <v>1</v>
      </c>
      <c r="E16" s="22">
        <v>1</v>
      </c>
      <c r="F16" s="24">
        <v>28000</v>
      </c>
      <c r="G16" s="12">
        <v>28000</v>
      </c>
      <c r="H16" s="12">
        <v>25000</v>
      </c>
      <c r="I16" s="12">
        <v>25000</v>
      </c>
      <c r="J16" s="24">
        <v>25000</v>
      </c>
      <c r="K16" s="13">
        <v>25000</v>
      </c>
      <c r="L16" s="14">
        <f t="shared" si="2"/>
        <v>25000</v>
      </c>
      <c r="M16" s="15">
        <f t="shared" si="0"/>
        <v>26000</v>
      </c>
      <c r="N16" s="15">
        <f t="shared" si="1"/>
        <v>28000</v>
      </c>
      <c r="P16" s="8"/>
      <c r="Q16" s="8"/>
      <c r="R16" s="8"/>
      <c r="S16" s="8"/>
      <c r="T16" s="8"/>
      <c r="U16" s="8"/>
    </row>
    <row r="17" spans="1:21" ht="58.5" customHeight="1" x14ac:dyDescent="0.25">
      <c r="A17" s="10">
        <v>8</v>
      </c>
      <c r="B17" s="36" t="s">
        <v>65</v>
      </c>
      <c r="C17" s="34" t="s">
        <v>72</v>
      </c>
      <c r="D17" s="11">
        <v>1</v>
      </c>
      <c r="E17" s="22">
        <v>1</v>
      </c>
      <c r="F17" s="24">
        <v>4000</v>
      </c>
      <c r="G17" s="12">
        <v>4000</v>
      </c>
      <c r="H17" s="12">
        <v>4000</v>
      </c>
      <c r="I17" s="12">
        <v>4000</v>
      </c>
      <c r="J17" s="24">
        <v>4000</v>
      </c>
      <c r="K17" s="13">
        <v>4000</v>
      </c>
      <c r="L17" s="14">
        <f t="shared" si="2"/>
        <v>4000</v>
      </c>
      <c r="M17" s="15">
        <f t="shared" si="0"/>
        <v>4000</v>
      </c>
      <c r="N17" s="15">
        <f t="shared" si="1"/>
        <v>4000</v>
      </c>
      <c r="P17" s="8"/>
      <c r="Q17" s="8"/>
      <c r="R17" s="8"/>
      <c r="S17" s="8"/>
      <c r="T17" s="8"/>
      <c r="U17" s="8"/>
    </row>
    <row r="18" spans="1:21" ht="66.75" customHeight="1" x14ac:dyDescent="0.25">
      <c r="A18" s="10">
        <v>9</v>
      </c>
      <c r="B18" s="36" t="s">
        <v>66</v>
      </c>
      <c r="C18" s="34" t="s">
        <v>73</v>
      </c>
      <c r="D18" s="11">
        <v>1</v>
      </c>
      <c r="E18" s="22">
        <v>1</v>
      </c>
      <c r="F18" s="24">
        <v>452000</v>
      </c>
      <c r="G18" s="12">
        <v>452000</v>
      </c>
      <c r="H18" s="12">
        <v>452000</v>
      </c>
      <c r="I18" s="12">
        <v>452000</v>
      </c>
      <c r="J18" s="24">
        <v>450000</v>
      </c>
      <c r="K18" s="13">
        <v>450000</v>
      </c>
      <c r="L18" s="14">
        <f t="shared" si="2"/>
        <v>450000</v>
      </c>
      <c r="M18" s="15">
        <f t="shared" si="0"/>
        <v>451333.33333333331</v>
      </c>
      <c r="N18" s="15">
        <f t="shared" si="1"/>
        <v>452000</v>
      </c>
      <c r="P18" s="8"/>
      <c r="Q18" s="8"/>
      <c r="R18" s="8"/>
      <c r="S18" s="8"/>
      <c r="T18" s="8"/>
      <c r="U18" s="8"/>
    </row>
    <row r="19" spans="1:21" ht="91.5" customHeight="1" x14ac:dyDescent="0.25">
      <c r="A19" s="10">
        <v>10</v>
      </c>
      <c r="B19" s="37" t="s">
        <v>67</v>
      </c>
      <c r="C19" s="34" t="s">
        <v>74</v>
      </c>
      <c r="D19" s="11">
        <v>1</v>
      </c>
      <c r="E19" s="22">
        <v>1</v>
      </c>
      <c r="F19" s="24">
        <v>365000</v>
      </c>
      <c r="G19" s="12">
        <v>365000</v>
      </c>
      <c r="H19" s="12">
        <v>350000</v>
      </c>
      <c r="I19" s="12">
        <v>350000</v>
      </c>
      <c r="J19" s="24">
        <v>350000</v>
      </c>
      <c r="K19" s="13">
        <v>350000</v>
      </c>
      <c r="L19" s="14">
        <f t="shared" si="2"/>
        <v>350000</v>
      </c>
      <c r="M19" s="15">
        <f t="shared" si="0"/>
        <v>355000</v>
      </c>
      <c r="N19" s="15">
        <f t="shared" si="1"/>
        <v>365000</v>
      </c>
      <c r="P19" s="8"/>
      <c r="Q19" s="8"/>
      <c r="R19" s="8"/>
      <c r="S19" s="8"/>
      <c r="T19" s="8"/>
      <c r="U19" s="8"/>
    </row>
    <row r="20" spans="1:21" ht="409.5" customHeight="1" x14ac:dyDescent="0.25">
      <c r="A20" s="10">
        <v>11</v>
      </c>
      <c r="B20" s="37" t="s">
        <v>68</v>
      </c>
      <c r="C20" s="38" t="s">
        <v>75</v>
      </c>
      <c r="D20" s="11">
        <v>1</v>
      </c>
      <c r="E20" s="22">
        <v>1</v>
      </c>
      <c r="F20" s="24">
        <v>640000</v>
      </c>
      <c r="G20" s="12">
        <v>640000</v>
      </c>
      <c r="H20" s="12">
        <v>650000</v>
      </c>
      <c r="I20" s="12">
        <v>650000</v>
      </c>
      <c r="J20" s="24">
        <v>625000</v>
      </c>
      <c r="K20" s="13">
        <v>625000</v>
      </c>
      <c r="L20" s="14">
        <f t="shared" si="2"/>
        <v>625000</v>
      </c>
      <c r="M20" s="15">
        <f t="shared" si="0"/>
        <v>638333.33333333337</v>
      </c>
      <c r="N20" s="15">
        <f t="shared" si="1"/>
        <v>650000</v>
      </c>
      <c r="P20" s="8"/>
      <c r="Q20" s="8"/>
      <c r="R20" s="8"/>
      <c r="S20" s="8"/>
      <c r="T20" s="8"/>
      <c r="U20" s="8"/>
    </row>
    <row r="21" spans="1:21" ht="42" x14ac:dyDescent="0.25">
      <c r="A21" s="10">
        <v>12</v>
      </c>
      <c r="B21" s="27" t="s">
        <v>27</v>
      </c>
      <c r="C21" s="30" t="s">
        <v>44</v>
      </c>
      <c r="D21" s="11">
        <v>1</v>
      </c>
      <c r="E21" s="22">
        <v>1</v>
      </c>
      <c r="F21" s="24">
        <v>4000</v>
      </c>
      <c r="G21" s="12">
        <f>F21*E21</f>
        <v>4000</v>
      </c>
      <c r="H21" s="12">
        <v>4000</v>
      </c>
      <c r="I21" s="12">
        <f>H21*E21</f>
        <v>4000</v>
      </c>
      <c r="J21" s="24">
        <v>4000</v>
      </c>
      <c r="K21" s="13">
        <f t="shared" ref="K21:K29" si="3">J21*E21</f>
        <v>4000</v>
      </c>
      <c r="L21" s="14">
        <f>MIN(G21,I21,K21)</f>
        <v>4000</v>
      </c>
      <c r="M21" s="15">
        <f>AVERAGE(G21,I21,K21)</f>
        <v>4000</v>
      </c>
      <c r="N21" s="15">
        <f>MAX(G21,I21,K21)</f>
        <v>4000</v>
      </c>
      <c r="P21" s="71" t="str">
        <f>F6</f>
        <v>FUNDACION VISION INNOVACION SOCIAL</v>
      </c>
      <c r="Q21" s="71"/>
      <c r="R21" s="71" t="str">
        <f>H6</f>
        <v>LS EVENTOS Y LOGISTICAS INTEGRAL S.A.S.</v>
      </c>
      <c r="S21" s="71"/>
      <c r="T21" s="71" t="str">
        <f>J6</f>
        <v>FUNDACION DE JOVENES ACCIONAR - FUNDEJAR</v>
      </c>
      <c r="U21" s="71"/>
    </row>
    <row r="22" spans="1:21" ht="84" x14ac:dyDescent="0.25">
      <c r="A22" s="10">
        <v>13</v>
      </c>
      <c r="B22" s="27" t="s">
        <v>28</v>
      </c>
      <c r="C22" s="30" t="s">
        <v>45</v>
      </c>
      <c r="D22" s="11">
        <v>1</v>
      </c>
      <c r="E22" s="22">
        <v>1</v>
      </c>
      <c r="F22" s="24">
        <v>12300000</v>
      </c>
      <c r="G22" s="12">
        <f t="shared" ref="G22:G29" si="4">F22*E22</f>
        <v>12300000</v>
      </c>
      <c r="H22" s="12">
        <v>12300000</v>
      </c>
      <c r="I22" s="12">
        <f t="shared" ref="I22:I37" si="5">H22*E22</f>
        <v>12300000</v>
      </c>
      <c r="J22" s="24">
        <v>12095766</v>
      </c>
      <c r="K22" s="13">
        <f t="shared" si="3"/>
        <v>12095766</v>
      </c>
      <c r="L22" s="14">
        <f>MIN(G22,I22,K22)</f>
        <v>12095766</v>
      </c>
      <c r="M22" s="15">
        <f t="shared" ref="M22:M37" si="6">AVERAGE(G22,I22,K22)</f>
        <v>12231922</v>
      </c>
      <c r="N22" s="15">
        <f t="shared" ref="N22:N37" si="7">MAX(G22,I22,K22)</f>
        <v>12300000</v>
      </c>
      <c r="P22" s="72">
        <f>G38</f>
        <v>40537730</v>
      </c>
      <c r="Q22" s="72"/>
      <c r="R22" s="72">
        <f>I38</f>
        <v>40359700</v>
      </c>
      <c r="S22" s="72"/>
      <c r="T22" s="72">
        <f>K38</f>
        <v>39125466</v>
      </c>
      <c r="U22" s="72"/>
    </row>
    <row r="23" spans="1:21" ht="42" x14ac:dyDescent="0.25">
      <c r="A23" s="10">
        <v>14</v>
      </c>
      <c r="B23" s="27" t="s">
        <v>29</v>
      </c>
      <c r="C23" s="30" t="s">
        <v>46</v>
      </c>
      <c r="D23" s="11">
        <v>1</v>
      </c>
      <c r="E23" s="22">
        <v>1</v>
      </c>
      <c r="F23" s="24">
        <v>465000</v>
      </c>
      <c r="G23" s="12">
        <f t="shared" si="4"/>
        <v>465000</v>
      </c>
      <c r="H23" s="12">
        <v>450000</v>
      </c>
      <c r="I23" s="12">
        <f t="shared" si="5"/>
        <v>450000</v>
      </c>
      <c r="J23" s="24">
        <v>450000</v>
      </c>
      <c r="K23" s="13">
        <f t="shared" si="3"/>
        <v>450000</v>
      </c>
      <c r="L23" s="14">
        <f t="shared" ref="L23:L37" si="8">MIN(G23,I23,K23)</f>
        <v>450000</v>
      </c>
      <c r="M23" s="15">
        <f t="shared" si="6"/>
        <v>455000</v>
      </c>
      <c r="N23" s="15">
        <f t="shared" si="7"/>
        <v>465000</v>
      </c>
    </row>
    <row r="24" spans="1:21" ht="140" x14ac:dyDescent="0.25">
      <c r="A24" s="10">
        <v>15</v>
      </c>
      <c r="B24" s="27" t="s">
        <v>30</v>
      </c>
      <c r="C24" s="30" t="s">
        <v>44</v>
      </c>
      <c r="D24" s="11">
        <v>1</v>
      </c>
      <c r="E24" s="22">
        <v>1</v>
      </c>
      <c r="F24" s="24">
        <v>35000</v>
      </c>
      <c r="G24" s="12">
        <f t="shared" si="4"/>
        <v>35000</v>
      </c>
      <c r="H24" s="12">
        <v>35000</v>
      </c>
      <c r="I24" s="12">
        <f t="shared" si="5"/>
        <v>35000</v>
      </c>
      <c r="J24" s="24">
        <v>35000</v>
      </c>
      <c r="K24" s="13">
        <f t="shared" si="3"/>
        <v>35000</v>
      </c>
      <c r="L24" s="14">
        <f t="shared" si="8"/>
        <v>35000</v>
      </c>
      <c r="M24" s="15">
        <f t="shared" si="6"/>
        <v>35000</v>
      </c>
      <c r="N24" s="15">
        <f t="shared" si="7"/>
        <v>35000</v>
      </c>
    </row>
    <row r="25" spans="1:21" ht="56" x14ac:dyDescent="0.25">
      <c r="A25" s="10">
        <v>16</v>
      </c>
      <c r="B25" s="27" t="s">
        <v>31</v>
      </c>
      <c r="C25" s="30" t="s">
        <v>44</v>
      </c>
      <c r="D25" s="11">
        <v>1</v>
      </c>
      <c r="E25" s="22">
        <v>1</v>
      </c>
      <c r="F25" s="24">
        <v>2750000</v>
      </c>
      <c r="G25" s="12">
        <f t="shared" si="4"/>
        <v>2750000</v>
      </c>
      <c r="H25" s="12">
        <v>2700000</v>
      </c>
      <c r="I25" s="12">
        <f t="shared" si="5"/>
        <v>2700000</v>
      </c>
      <c r="J25" s="24">
        <v>2700000</v>
      </c>
      <c r="K25" s="13">
        <f t="shared" si="3"/>
        <v>2700000</v>
      </c>
      <c r="L25" s="14">
        <f t="shared" si="8"/>
        <v>2700000</v>
      </c>
      <c r="M25" s="15">
        <f t="shared" si="6"/>
        <v>2716666.6666666665</v>
      </c>
      <c r="N25" s="15">
        <f t="shared" si="7"/>
        <v>2750000</v>
      </c>
      <c r="P25" s="8" t="str">
        <f>L6</f>
        <v>MÍNIMO</v>
      </c>
      <c r="Q25" s="8" t="str">
        <f>M6</f>
        <v>PROMEDIO</v>
      </c>
      <c r="R25" s="8" t="str">
        <f>N6</f>
        <v>MÁXIMO</v>
      </c>
    </row>
    <row r="26" spans="1:21" ht="42" x14ac:dyDescent="0.25">
      <c r="A26" s="10">
        <v>17</v>
      </c>
      <c r="B26" s="27" t="s">
        <v>32</v>
      </c>
      <c r="C26" s="31" t="s">
        <v>47</v>
      </c>
      <c r="D26" s="11">
        <v>1</v>
      </c>
      <c r="E26" s="22">
        <v>1</v>
      </c>
      <c r="F26" s="24">
        <v>160000</v>
      </c>
      <c r="G26" s="12">
        <f t="shared" si="4"/>
        <v>160000</v>
      </c>
      <c r="H26" s="12">
        <v>150000</v>
      </c>
      <c r="I26" s="12">
        <f t="shared" si="5"/>
        <v>150000</v>
      </c>
      <c r="J26" s="24">
        <v>150000</v>
      </c>
      <c r="K26" s="13">
        <f t="shared" si="3"/>
        <v>150000</v>
      </c>
      <c r="L26" s="14">
        <f>MIN(G26,I26,K26)</f>
        <v>150000</v>
      </c>
      <c r="M26" s="15">
        <f t="shared" si="6"/>
        <v>153333.33333333334</v>
      </c>
      <c r="N26" s="15">
        <f t="shared" si="7"/>
        <v>160000</v>
      </c>
      <c r="P26" s="9">
        <f>L38</f>
        <v>48044466</v>
      </c>
      <c r="Q26" s="9">
        <f>M38</f>
        <v>49520298.666666664</v>
      </c>
      <c r="R26" s="9">
        <f>N38</f>
        <v>50418730</v>
      </c>
    </row>
    <row r="27" spans="1:21" ht="70" x14ac:dyDescent="0.25">
      <c r="A27" s="10">
        <v>18</v>
      </c>
      <c r="B27" s="27" t="s">
        <v>33</v>
      </c>
      <c r="C27" s="30" t="s">
        <v>48</v>
      </c>
      <c r="D27" s="11">
        <v>1</v>
      </c>
      <c r="E27" s="22">
        <v>1</v>
      </c>
      <c r="F27" s="24">
        <v>2700000</v>
      </c>
      <c r="G27" s="12">
        <f t="shared" si="4"/>
        <v>2700000</v>
      </c>
      <c r="H27" s="12">
        <v>2700000</v>
      </c>
      <c r="I27" s="12">
        <f t="shared" si="5"/>
        <v>2700000</v>
      </c>
      <c r="J27" s="24">
        <v>2500000</v>
      </c>
      <c r="K27" s="13">
        <f t="shared" si="3"/>
        <v>2500000</v>
      </c>
      <c r="L27" s="14">
        <f t="shared" si="8"/>
        <v>2500000</v>
      </c>
      <c r="M27" s="15">
        <f t="shared" si="6"/>
        <v>2633333.3333333335</v>
      </c>
      <c r="N27" s="15">
        <f t="shared" si="7"/>
        <v>2700000</v>
      </c>
    </row>
    <row r="28" spans="1:21" ht="42" x14ac:dyDescent="0.25">
      <c r="A28" s="10">
        <v>19</v>
      </c>
      <c r="B28" s="27" t="s">
        <v>34</v>
      </c>
      <c r="C28" s="30" t="s">
        <v>48</v>
      </c>
      <c r="D28" s="11">
        <v>1</v>
      </c>
      <c r="E28" s="21">
        <v>1</v>
      </c>
      <c r="F28" s="24">
        <v>800000</v>
      </c>
      <c r="G28" s="12">
        <f t="shared" si="4"/>
        <v>800000</v>
      </c>
      <c r="H28" s="12">
        <v>800000</v>
      </c>
      <c r="I28" s="12">
        <f t="shared" si="5"/>
        <v>800000</v>
      </c>
      <c r="J28" s="24">
        <v>800000</v>
      </c>
      <c r="K28" s="13">
        <f t="shared" si="3"/>
        <v>800000</v>
      </c>
      <c r="L28" s="14">
        <f t="shared" si="8"/>
        <v>800000</v>
      </c>
      <c r="M28" s="15">
        <f t="shared" si="6"/>
        <v>800000</v>
      </c>
      <c r="N28" s="15">
        <f t="shared" si="7"/>
        <v>800000</v>
      </c>
    </row>
    <row r="29" spans="1:21" ht="140" x14ac:dyDescent="0.25">
      <c r="A29" s="10">
        <v>20</v>
      </c>
      <c r="B29" s="27" t="s">
        <v>30</v>
      </c>
      <c r="C29" s="30" t="s">
        <v>44</v>
      </c>
      <c r="D29" s="11">
        <v>1</v>
      </c>
      <c r="E29" s="22">
        <v>1</v>
      </c>
      <c r="F29" s="24">
        <v>38000</v>
      </c>
      <c r="G29" s="12">
        <f t="shared" si="4"/>
        <v>38000</v>
      </c>
      <c r="H29" s="12">
        <v>35000</v>
      </c>
      <c r="I29" s="12">
        <f t="shared" si="5"/>
        <v>35000</v>
      </c>
      <c r="J29" s="24">
        <v>35000</v>
      </c>
      <c r="K29" s="13">
        <f t="shared" si="3"/>
        <v>35000</v>
      </c>
      <c r="L29" s="14">
        <f t="shared" si="8"/>
        <v>35000</v>
      </c>
      <c r="M29" s="15">
        <f t="shared" si="6"/>
        <v>36000</v>
      </c>
      <c r="N29" s="15">
        <f t="shared" si="7"/>
        <v>38000</v>
      </c>
    </row>
    <row r="30" spans="1:21" ht="84" x14ac:dyDescent="0.25">
      <c r="A30" s="10">
        <v>21</v>
      </c>
      <c r="B30" s="27" t="s">
        <v>35</v>
      </c>
      <c r="C30" s="30" t="s">
        <v>49</v>
      </c>
      <c r="D30" s="11">
        <v>1</v>
      </c>
      <c r="E30" s="22">
        <v>1</v>
      </c>
      <c r="F30" s="24">
        <v>2200000</v>
      </c>
      <c r="G30" s="12">
        <f t="shared" ref="G30:G37" si="9">F30*E30</f>
        <v>2200000</v>
      </c>
      <c r="H30" s="12">
        <v>2200000</v>
      </c>
      <c r="I30" s="12">
        <f t="shared" si="5"/>
        <v>2200000</v>
      </c>
      <c r="J30" s="24">
        <v>2000000</v>
      </c>
      <c r="K30" s="13">
        <f t="shared" ref="K30:K37" si="10">J30*E30</f>
        <v>2000000</v>
      </c>
      <c r="L30" s="14">
        <f t="shared" si="8"/>
        <v>2000000</v>
      </c>
      <c r="M30" s="15">
        <f t="shared" si="6"/>
        <v>2133333.3333333335</v>
      </c>
      <c r="N30" s="15">
        <f t="shared" si="7"/>
        <v>2200000</v>
      </c>
    </row>
    <row r="31" spans="1:21" ht="42" x14ac:dyDescent="0.25">
      <c r="A31" s="10">
        <v>22</v>
      </c>
      <c r="B31" s="27" t="s">
        <v>36</v>
      </c>
      <c r="C31" s="30" t="s">
        <v>44</v>
      </c>
      <c r="D31" s="11">
        <v>1</v>
      </c>
      <c r="E31" s="22">
        <v>1</v>
      </c>
      <c r="F31" s="24">
        <v>150000</v>
      </c>
      <c r="G31" s="12">
        <f t="shared" si="9"/>
        <v>150000</v>
      </c>
      <c r="H31" s="12">
        <v>150000</v>
      </c>
      <c r="I31" s="12">
        <f t="shared" si="5"/>
        <v>150000</v>
      </c>
      <c r="J31" s="24">
        <v>150000</v>
      </c>
      <c r="K31" s="13">
        <f t="shared" si="10"/>
        <v>150000</v>
      </c>
      <c r="L31" s="14">
        <f t="shared" si="8"/>
        <v>150000</v>
      </c>
      <c r="M31" s="15">
        <f t="shared" si="6"/>
        <v>150000</v>
      </c>
      <c r="N31" s="15">
        <f t="shared" si="7"/>
        <v>150000</v>
      </c>
    </row>
    <row r="32" spans="1:21" ht="56" x14ac:dyDescent="0.25">
      <c r="A32" s="10">
        <v>23</v>
      </c>
      <c r="B32" s="27" t="s">
        <v>37</v>
      </c>
      <c r="C32" s="30" t="s">
        <v>46</v>
      </c>
      <c r="D32" s="11">
        <v>1</v>
      </c>
      <c r="E32" s="22">
        <v>1</v>
      </c>
      <c r="F32" s="24">
        <v>675000</v>
      </c>
      <c r="G32" s="12">
        <f t="shared" si="9"/>
        <v>675000</v>
      </c>
      <c r="H32" s="12">
        <v>675000</v>
      </c>
      <c r="I32" s="12">
        <f t="shared" si="5"/>
        <v>675000</v>
      </c>
      <c r="J32" s="24">
        <v>675000</v>
      </c>
      <c r="K32" s="13">
        <f t="shared" si="10"/>
        <v>675000</v>
      </c>
      <c r="L32" s="14">
        <f t="shared" si="8"/>
        <v>675000</v>
      </c>
      <c r="M32" s="15">
        <f t="shared" si="6"/>
        <v>675000</v>
      </c>
      <c r="N32" s="15">
        <f t="shared" si="7"/>
        <v>675000</v>
      </c>
    </row>
    <row r="33" spans="1:14" ht="70" x14ac:dyDescent="0.25">
      <c r="A33" s="10">
        <v>24</v>
      </c>
      <c r="B33" s="28" t="s">
        <v>38</v>
      </c>
      <c r="C33" s="32" t="s">
        <v>47</v>
      </c>
      <c r="D33" s="11">
        <v>1</v>
      </c>
      <c r="E33" s="22">
        <v>1</v>
      </c>
      <c r="F33" s="24">
        <v>900000</v>
      </c>
      <c r="G33" s="12">
        <f t="shared" si="9"/>
        <v>900000</v>
      </c>
      <c r="H33" s="12">
        <v>800000</v>
      </c>
      <c r="I33" s="12">
        <f t="shared" si="5"/>
        <v>800000</v>
      </c>
      <c r="J33" s="24">
        <v>800000</v>
      </c>
      <c r="K33" s="13">
        <f t="shared" si="10"/>
        <v>800000</v>
      </c>
      <c r="L33" s="14">
        <f t="shared" si="8"/>
        <v>800000</v>
      </c>
      <c r="M33" s="15">
        <f t="shared" si="6"/>
        <v>833333.33333333337</v>
      </c>
      <c r="N33" s="15">
        <f t="shared" si="7"/>
        <v>900000</v>
      </c>
    </row>
    <row r="34" spans="1:14" ht="42" x14ac:dyDescent="0.25">
      <c r="A34" s="10">
        <v>25</v>
      </c>
      <c r="B34" s="29" t="s">
        <v>39</v>
      </c>
      <c r="C34" s="30" t="s">
        <v>50</v>
      </c>
      <c r="D34" s="11">
        <v>1</v>
      </c>
      <c r="E34" s="22">
        <v>1</v>
      </c>
      <c r="F34" s="24">
        <v>7280000</v>
      </c>
      <c r="G34" s="12">
        <f t="shared" si="9"/>
        <v>7280000</v>
      </c>
      <c r="H34" s="12">
        <v>7280000</v>
      </c>
      <c r="I34" s="12">
        <f t="shared" si="5"/>
        <v>7280000</v>
      </c>
      <c r="J34" s="24">
        <v>7000000</v>
      </c>
      <c r="K34" s="13">
        <f t="shared" si="10"/>
        <v>7000000</v>
      </c>
      <c r="L34" s="14">
        <f t="shared" si="8"/>
        <v>7000000</v>
      </c>
      <c r="M34" s="15">
        <f t="shared" si="6"/>
        <v>7186666.666666667</v>
      </c>
      <c r="N34" s="15">
        <f t="shared" si="7"/>
        <v>7280000</v>
      </c>
    </row>
    <row r="35" spans="1:14" ht="28" x14ac:dyDescent="0.25">
      <c r="A35" s="10">
        <v>26</v>
      </c>
      <c r="B35" s="27" t="s">
        <v>40</v>
      </c>
      <c r="C35" s="30" t="s">
        <v>51</v>
      </c>
      <c r="D35" s="11">
        <v>1</v>
      </c>
      <c r="E35" s="22">
        <v>1</v>
      </c>
      <c r="F35" s="24">
        <v>3350000</v>
      </c>
      <c r="G35" s="12">
        <f t="shared" si="9"/>
        <v>3350000</v>
      </c>
      <c r="H35" s="12">
        <v>3350000</v>
      </c>
      <c r="I35" s="12">
        <f t="shared" si="5"/>
        <v>3350000</v>
      </c>
      <c r="J35" s="24">
        <v>3000000</v>
      </c>
      <c r="K35" s="13">
        <f t="shared" si="10"/>
        <v>3000000</v>
      </c>
      <c r="L35" s="14">
        <f t="shared" si="8"/>
        <v>3000000</v>
      </c>
      <c r="M35" s="15">
        <f t="shared" si="6"/>
        <v>3233333.3333333335</v>
      </c>
      <c r="N35" s="15">
        <f t="shared" si="7"/>
        <v>3350000</v>
      </c>
    </row>
    <row r="36" spans="1:14" ht="56" x14ac:dyDescent="0.25">
      <c r="A36" s="10">
        <v>27</v>
      </c>
      <c r="B36" s="27" t="s">
        <v>41</v>
      </c>
      <c r="C36" s="30" t="s">
        <v>50</v>
      </c>
      <c r="D36" s="11">
        <v>1</v>
      </c>
      <c r="E36" s="22">
        <v>1</v>
      </c>
      <c r="F36" s="24">
        <v>6730000</v>
      </c>
      <c r="G36" s="12">
        <f t="shared" si="9"/>
        <v>6730000</v>
      </c>
      <c r="H36" s="12">
        <v>6730000</v>
      </c>
      <c r="I36" s="12">
        <f t="shared" si="5"/>
        <v>6730000</v>
      </c>
      <c r="J36" s="24">
        <v>6730000</v>
      </c>
      <c r="K36" s="13">
        <f t="shared" si="10"/>
        <v>6730000</v>
      </c>
      <c r="L36" s="14">
        <f t="shared" si="8"/>
        <v>6730000</v>
      </c>
      <c r="M36" s="15">
        <f t="shared" si="6"/>
        <v>6730000</v>
      </c>
      <c r="N36" s="15">
        <f t="shared" si="7"/>
        <v>6730000</v>
      </c>
    </row>
    <row r="37" spans="1:14" ht="56" x14ac:dyDescent="0.25">
      <c r="A37" s="10">
        <v>28</v>
      </c>
      <c r="B37" s="27" t="s">
        <v>42</v>
      </c>
      <c r="C37" s="30" t="s">
        <v>44</v>
      </c>
      <c r="D37" s="11">
        <v>1</v>
      </c>
      <c r="E37" s="22">
        <v>1</v>
      </c>
      <c r="F37" s="24">
        <v>730</v>
      </c>
      <c r="G37" s="12">
        <f t="shared" si="9"/>
        <v>730</v>
      </c>
      <c r="H37" s="12">
        <v>700</v>
      </c>
      <c r="I37" s="12">
        <f t="shared" si="5"/>
        <v>700</v>
      </c>
      <c r="J37" s="24">
        <v>700</v>
      </c>
      <c r="K37" s="13">
        <f t="shared" si="10"/>
        <v>700</v>
      </c>
      <c r="L37" s="14">
        <f t="shared" si="8"/>
        <v>700</v>
      </c>
      <c r="M37" s="15">
        <f t="shared" si="6"/>
        <v>710</v>
      </c>
      <c r="N37" s="15">
        <f t="shared" si="7"/>
        <v>730</v>
      </c>
    </row>
    <row r="38" spans="1:14" ht="21" customHeight="1" x14ac:dyDescent="0.25">
      <c r="A38" s="91" t="s">
        <v>6</v>
      </c>
      <c r="B38" s="92"/>
      <c r="C38" s="92"/>
      <c r="D38" s="92"/>
      <c r="E38" s="93"/>
      <c r="F38" s="25">
        <f t="shared" ref="F38:K38" si="11">SUM(F21:F37)</f>
        <v>40537730</v>
      </c>
      <c r="G38" s="26">
        <f t="shared" si="11"/>
        <v>40537730</v>
      </c>
      <c r="H38" s="26">
        <f t="shared" si="11"/>
        <v>40359700</v>
      </c>
      <c r="I38" s="26">
        <f t="shared" si="11"/>
        <v>40359700</v>
      </c>
      <c r="J38" s="25">
        <f t="shared" si="11"/>
        <v>39125466</v>
      </c>
      <c r="K38" s="26">
        <f t="shared" si="11"/>
        <v>39125466</v>
      </c>
      <c r="L38" s="4">
        <f>SUM(L10:L37)</f>
        <v>48044466</v>
      </c>
      <c r="M38" s="5">
        <f>SUM(M10:M37)</f>
        <v>49520298.666666664</v>
      </c>
      <c r="N38" s="5">
        <f>SUM(N10:N37)</f>
        <v>50418730</v>
      </c>
    </row>
    <row r="39" spans="1:14" ht="15" customHeight="1" x14ac:dyDescent="0.25">
      <c r="A39" s="23" t="s">
        <v>26</v>
      </c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</row>
    <row r="40" spans="1:14" ht="15" customHeight="1" x14ac:dyDescent="0.2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</row>
    <row r="41" spans="1:14" ht="15" customHeight="1" x14ac:dyDescent="0.25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</row>
    <row r="42" spans="1:14" ht="15" customHeight="1" x14ac:dyDescent="0.25">
      <c r="F42" s="16"/>
      <c r="G42" s="16"/>
      <c r="H42" s="16"/>
      <c r="I42" s="16"/>
      <c r="J42" s="16"/>
      <c r="K42" s="16"/>
      <c r="L42" s="16"/>
      <c r="M42" s="16"/>
      <c r="N42" s="16"/>
    </row>
    <row r="43" spans="1:14" ht="15" customHeight="1" x14ac:dyDescent="0.25">
      <c r="A43" s="90" t="s">
        <v>11</v>
      </c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</row>
    <row r="44" spans="1:14" ht="15" customHeight="1" x14ac:dyDescent="0.25">
      <c r="A44" s="73" t="s">
        <v>12</v>
      </c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</row>
    <row r="45" spans="1:14" ht="15" customHeight="1" x14ac:dyDescent="0.25">
      <c r="A45" s="6" t="s">
        <v>13</v>
      </c>
      <c r="F45" s="17"/>
      <c r="G45" s="17"/>
      <c r="H45" s="17"/>
      <c r="I45" s="17"/>
      <c r="J45" s="17"/>
      <c r="K45" s="17"/>
      <c r="L45" s="17"/>
      <c r="M45" s="17"/>
      <c r="N45" s="17"/>
    </row>
    <row r="46" spans="1:14" ht="15" customHeight="1" x14ac:dyDescent="0.25">
      <c r="L46" s="6" t="s">
        <v>15</v>
      </c>
    </row>
    <row r="47" spans="1:14" ht="15" customHeight="1" x14ac:dyDescent="0.25">
      <c r="A47" s="6" t="s">
        <v>24</v>
      </c>
    </row>
    <row r="48" spans="1:14" ht="15" customHeight="1" x14ac:dyDescent="0.25">
      <c r="A48" s="6" t="s">
        <v>14</v>
      </c>
      <c r="L48" s="6" t="s">
        <v>25</v>
      </c>
    </row>
    <row r="49" spans="12:12" ht="15" customHeight="1" x14ac:dyDescent="0.25">
      <c r="L49" s="6" t="s">
        <v>16</v>
      </c>
    </row>
    <row r="50" spans="12:12" ht="15" customHeight="1" x14ac:dyDescent="0.25"/>
    <row r="51" spans="12:12" ht="15" customHeight="1" x14ac:dyDescent="0.25"/>
    <row r="52" spans="12:12" ht="15" customHeight="1" x14ac:dyDescent="0.25"/>
    <row r="53" spans="12:12" ht="15" customHeight="1" x14ac:dyDescent="0.25"/>
    <row r="54" spans="12:12" ht="15" customHeight="1" x14ac:dyDescent="0.25"/>
    <row r="55" spans="12:12" ht="15" customHeight="1" x14ac:dyDescent="0.25"/>
    <row r="56" spans="12:12" ht="15" customHeight="1" x14ac:dyDescent="0.25"/>
    <row r="57" spans="12:12" ht="15" customHeight="1" x14ac:dyDescent="0.25"/>
    <row r="58" spans="12:12" ht="15" customHeight="1" x14ac:dyDescent="0.25"/>
    <row r="59" spans="12:12" ht="15" customHeight="1" x14ac:dyDescent="0.25"/>
    <row r="60" spans="12:12" ht="15" customHeight="1" x14ac:dyDescent="0.25"/>
    <row r="61" spans="12:12" ht="15" customHeight="1" x14ac:dyDescent="0.25"/>
    <row r="66" spans="15:19" x14ac:dyDescent="0.25">
      <c r="O66" s="18"/>
      <c r="P66" s="19" t="str">
        <f>F6</f>
        <v>FUNDACION VISION INNOVACION SOCIAL</v>
      </c>
      <c r="Q66" s="20" t="str">
        <f>J6</f>
        <v>FUNDACION DE JOVENES ACCIONAR - FUNDEJAR</v>
      </c>
      <c r="R66" s="20" t="e">
        <f>#REF!</f>
        <v>#REF!</v>
      </c>
      <c r="S66" s="20"/>
    </row>
    <row r="67" spans="15:19" ht="24" customHeight="1" x14ac:dyDescent="0.25">
      <c r="P67" s="19">
        <f>G38</f>
        <v>40537730</v>
      </c>
      <c r="Q67" s="19">
        <f>K38</f>
        <v>39125466</v>
      </c>
      <c r="R67" s="19" t="e">
        <f>#REF!</f>
        <v>#REF!</v>
      </c>
      <c r="S67" s="20"/>
    </row>
    <row r="68" spans="15:19" x14ac:dyDescent="0.25">
      <c r="P68" s="20"/>
      <c r="Q68" s="20"/>
      <c r="R68" s="20"/>
      <c r="S68" s="20"/>
    </row>
    <row r="69" spans="15:19" x14ac:dyDescent="0.25">
      <c r="P69" s="20"/>
      <c r="Q69" s="20"/>
      <c r="R69" s="20"/>
      <c r="S69" s="20"/>
    </row>
    <row r="70" spans="15:19" x14ac:dyDescent="0.25">
      <c r="P70" s="20"/>
      <c r="Q70" s="20"/>
      <c r="R70" s="20"/>
      <c r="S70" s="20"/>
    </row>
    <row r="71" spans="15:19" x14ac:dyDescent="0.25">
      <c r="P71" s="20" t="str">
        <f>L6</f>
        <v>MÍNIMO</v>
      </c>
      <c r="Q71" s="20" t="str">
        <f>M6</f>
        <v>PROMEDIO</v>
      </c>
      <c r="R71" s="20" t="str">
        <f>N6</f>
        <v>MÁXIMO</v>
      </c>
      <c r="S71" s="20"/>
    </row>
    <row r="72" spans="15:19" x14ac:dyDescent="0.25">
      <c r="P72" s="19">
        <f>L38</f>
        <v>48044466</v>
      </c>
      <c r="Q72" s="19">
        <f>M38</f>
        <v>49520298.666666664</v>
      </c>
      <c r="R72" s="19">
        <f>N38</f>
        <v>50418730</v>
      </c>
      <c r="S72" s="20"/>
    </row>
  </sheetData>
  <mergeCells count="34">
    <mergeCell ref="A38:E38"/>
    <mergeCell ref="J6:K6"/>
    <mergeCell ref="J7:K7"/>
    <mergeCell ref="A6:A9"/>
    <mergeCell ref="B6:B9"/>
    <mergeCell ref="C6:C9"/>
    <mergeCell ref="D6:D9"/>
    <mergeCell ref="E6:E9"/>
    <mergeCell ref="H6:I6"/>
    <mergeCell ref="H7:I7"/>
    <mergeCell ref="H8:H9"/>
    <mergeCell ref="I8:I9"/>
    <mergeCell ref="A44:N44"/>
    <mergeCell ref="A5:N5"/>
    <mergeCell ref="A1:N1"/>
    <mergeCell ref="A2:N2"/>
    <mergeCell ref="A3:N3"/>
    <mergeCell ref="A4:N4"/>
    <mergeCell ref="N6:N9"/>
    <mergeCell ref="F8:F9"/>
    <mergeCell ref="G8:G9"/>
    <mergeCell ref="J8:J9"/>
    <mergeCell ref="L6:L9"/>
    <mergeCell ref="M6:M9"/>
    <mergeCell ref="F6:G6"/>
    <mergeCell ref="F7:G7"/>
    <mergeCell ref="K8:K9"/>
    <mergeCell ref="A43:N43"/>
    <mergeCell ref="P21:Q21"/>
    <mergeCell ref="P22:Q22"/>
    <mergeCell ref="T21:U21"/>
    <mergeCell ref="R21:S21"/>
    <mergeCell ref="R22:S22"/>
    <mergeCell ref="T22:U22"/>
  </mergeCells>
  <phoneticPr fontId="8" type="noConversion"/>
  <conditionalFormatting sqref="L38:N38">
    <cfRule type="iconSet" priority="1">
      <iconSet iconSet="3Arrows">
        <cfvo type="percent" val="0"/>
        <cfvo type="percent" val="33"/>
        <cfvo type="percent" val="67"/>
      </iconSet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scale="5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BB764-FF3D-440C-A77A-43AC4741A1E3}">
  <sheetPr>
    <tabColor theme="4"/>
  </sheetPr>
  <dimension ref="A1:I73"/>
  <sheetViews>
    <sheetView showGridLines="0" topLeftCell="A13" zoomScale="80" zoomScaleNormal="80" workbookViewId="0">
      <selection activeCell="B15" sqref="B15"/>
    </sheetView>
  </sheetViews>
  <sheetFormatPr baseColWidth="10" defaultRowHeight="16" x14ac:dyDescent="0.2"/>
  <cols>
    <col min="1" max="1" width="5.33203125" customWidth="1"/>
    <col min="2" max="2" width="57.6640625" bestFit="1" customWidth="1"/>
    <col min="3" max="3" width="15.1640625" customWidth="1"/>
    <col min="4" max="5" width="14" customWidth="1"/>
    <col min="6" max="6" width="16.83203125" customWidth="1"/>
    <col min="7" max="7" width="16.33203125" customWidth="1"/>
  </cols>
  <sheetData>
    <row r="1" spans="1:7" ht="15.5" customHeight="1" x14ac:dyDescent="0.2">
      <c r="A1" s="123" t="s">
        <v>19</v>
      </c>
      <c r="B1" s="124"/>
      <c r="C1" s="124"/>
      <c r="D1" s="124"/>
      <c r="E1" s="124"/>
      <c r="F1" s="124"/>
      <c r="G1" s="125"/>
    </row>
    <row r="2" spans="1:7" ht="30.5" customHeight="1" x14ac:dyDescent="0.2">
      <c r="A2" s="126" t="s">
        <v>18</v>
      </c>
      <c r="B2" s="127"/>
      <c r="C2" s="127"/>
      <c r="D2" s="127"/>
      <c r="E2" s="127"/>
      <c r="F2" s="127"/>
      <c r="G2" s="128"/>
    </row>
    <row r="3" spans="1:7" ht="33" customHeight="1" x14ac:dyDescent="0.2">
      <c r="A3" s="129"/>
      <c r="B3" s="130"/>
      <c r="C3" s="130"/>
      <c r="D3" s="130"/>
      <c r="E3" s="130"/>
      <c r="F3" s="130"/>
      <c r="G3" s="131"/>
    </row>
    <row r="4" spans="1:7" ht="42.75" customHeight="1" thickBot="1" x14ac:dyDescent="0.25">
      <c r="A4" s="132" t="s">
        <v>91</v>
      </c>
      <c r="B4" s="133"/>
      <c r="C4" s="133"/>
      <c r="D4" s="133"/>
      <c r="E4" s="133"/>
      <c r="F4" s="133"/>
      <c r="G4" s="134"/>
    </row>
    <row r="5" spans="1:7" ht="26" customHeight="1" thickBot="1" x14ac:dyDescent="0.25">
      <c r="A5" s="135" t="s">
        <v>21</v>
      </c>
      <c r="B5" s="136"/>
      <c r="C5" s="136"/>
      <c r="D5" s="136"/>
      <c r="E5" s="136"/>
      <c r="F5" s="137"/>
      <c r="G5" s="138"/>
    </row>
    <row r="6" spans="1:7" ht="45" customHeight="1" x14ac:dyDescent="0.2">
      <c r="A6" s="110" t="s">
        <v>76</v>
      </c>
      <c r="B6" s="111"/>
      <c r="C6" s="111"/>
      <c r="D6" s="111"/>
      <c r="E6" s="111"/>
      <c r="F6" s="111"/>
      <c r="G6" s="112"/>
    </row>
    <row r="7" spans="1:7" ht="21.5" customHeight="1" x14ac:dyDescent="0.2">
      <c r="A7" s="120" t="s">
        <v>0</v>
      </c>
      <c r="B7" s="120" t="s">
        <v>7</v>
      </c>
      <c r="C7" s="120" t="s">
        <v>20</v>
      </c>
      <c r="D7" s="121" t="s">
        <v>20</v>
      </c>
      <c r="E7" s="121" t="s">
        <v>23</v>
      </c>
      <c r="F7" s="117" t="s">
        <v>22</v>
      </c>
      <c r="G7" s="117" t="s">
        <v>84</v>
      </c>
    </row>
    <row r="8" spans="1:7" ht="4.25" customHeight="1" x14ac:dyDescent="0.2">
      <c r="A8" s="120"/>
      <c r="B8" s="120"/>
      <c r="C8" s="120"/>
      <c r="D8" s="121"/>
      <c r="E8" s="121"/>
      <c r="F8" s="117"/>
      <c r="G8" s="117"/>
    </row>
    <row r="9" spans="1:7" ht="32.25" customHeight="1" x14ac:dyDescent="0.2">
      <c r="A9" s="120"/>
      <c r="B9" s="120"/>
      <c r="C9" s="120"/>
      <c r="D9" s="121"/>
      <c r="E9" s="121"/>
      <c r="F9" s="117"/>
      <c r="G9" s="117"/>
    </row>
    <row r="10" spans="1:7" ht="45.75" customHeight="1" x14ac:dyDescent="0.2">
      <c r="A10" s="120"/>
      <c r="B10" s="120"/>
      <c r="C10" s="120"/>
      <c r="D10" s="121"/>
      <c r="E10" s="121"/>
      <c r="F10" s="118"/>
      <c r="G10" s="118"/>
    </row>
    <row r="11" spans="1:7" ht="98.25" customHeight="1" x14ac:dyDescent="0.2">
      <c r="A11" s="40">
        <f>'ESTUDIO DE MERCADO'!A10</f>
        <v>1</v>
      </c>
      <c r="B11" s="41" t="str">
        <f>'ESTUDIO DE MERCADO'!B10</f>
        <v>Alquiler de sonido amplificado acorde al lugar del evento, Incluye 2 cabinas de 15 pulgadas, 3 micrófonos inalámbricos, 1 planta de energía de 4.500 watt incluye operario y combustible, eventos con una duración de 4 horas cada sección para máximo 200 personas.</v>
      </c>
      <c r="C11" s="40" t="str">
        <f>'ESTUDIO DE MERCADO'!C10</f>
        <v>Sonido</v>
      </c>
      <c r="D11" s="40">
        <f>'ESTUDIO DE MERCADO'!D10</f>
        <v>1</v>
      </c>
      <c r="E11" s="40">
        <v>20</v>
      </c>
      <c r="F11" s="42">
        <f>MIN('ESTUDIO DE MERCADO'!F10,'ESTUDIO DE MERCADO'!H10,'ESTUDIO DE MERCADO'!J10)</f>
        <v>1100000</v>
      </c>
      <c r="G11" s="43">
        <f>F11*E11</f>
        <v>22000000</v>
      </c>
    </row>
    <row r="12" spans="1:7" ht="115.5" customHeight="1" x14ac:dyDescent="0.2">
      <c r="A12" s="40">
        <f>'ESTUDIO DE MERCADO'!A11</f>
        <v>2</v>
      </c>
      <c r="B12" s="41" t="str">
        <f>'ESTUDIO DE MERCADO'!B11</f>
        <v>Módulo de Infraestructura y Soporte Operativo para Facilitadores: Alquiler, transporte y ensamble de mobiliario logístico básico de soporte para el equipo de profesionales a cargo del flujo técnico del encuentro. (1 mesa grande rectangular y 5 sillas)</v>
      </c>
      <c r="C12" s="40" t="str">
        <f>'ESTUDIO DE MERCADO'!C11</f>
        <v>Unidad</v>
      </c>
      <c r="D12" s="40">
        <f>'ESTUDIO DE MERCADO'!D11</f>
        <v>1</v>
      </c>
      <c r="E12" s="40">
        <v>20</v>
      </c>
      <c r="F12" s="42">
        <f>MIN('ESTUDIO DE MERCADO'!F11,'ESTUDIO DE MERCADO'!H11,'ESTUDIO DE MERCADO'!J11)</f>
        <v>155000</v>
      </c>
      <c r="G12" s="43">
        <f t="shared" ref="G12:G55" si="0">F12*E12</f>
        <v>3100000</v>
      </c>
    </row>
    <row r="13" spans="1:7" ht="135.75" customHeight="1" x14ac:dyDescent="0.2">
      <c r="A13" s="40">
        <f>'ESTUDIO DE MERCADO'!A12</f>
        <v>3</v>
      </c>
      <c r="B13" s="41" t="str">
        <f>'ESTUDIO DE MERCADO'!B12</f>
        <v xml:space="preserve">Alquiler, transporte, cargue, descargue, ensamble y acondicionamiento operativo para reuniones comunitarias no convencionales de estructuras modulares temporales 5 carpas de 4 x 4 mts temporales,  200 sillas plásticas sin brazos y 20 mesas plásticas  para el despliegue técnico en entornos comunitarios. </v>
      </c>
      <c r="C13" s="40" t="str">
        <f>'ESTUDIO DE MERCADO'!C12</f>
        <v>Unidad</v>
      </c>
      <c r="D13" s="40">
        <f>'ESTUDIO DE MERCADO'!D12</f>
        <v>1</v>
      </c>
      <c r="E13" s="40">
        <v>20</v>
      </c>
      <c r="F13" s="42">
        <f>MIN('ESTUDIO DE MERCADO'!F12,'ESTUDIO DE MERCADO'!H12,'ESTUDIO DE MERCADO'!J12)</f>
        <v>2380000</v>
      </c>
      <c r="G13" s="43">
        <f t="shared" si="0"/>
        <v>47600000</v>
      </c>
    </row>
    <row r="14" spans="1:7" ht="90" customHeight="1" x14ac:dyDescent="0.2">
      <c r="A14" s="40">
        <f>'ESTUDIO DE MERCADO'!A13</f>
        <v>4</v>
      </c>
      <c r="B14" s="41" t="str">
        <f>'ESTUDIO DE MERCADO'!B13</f>
        <v xml:space="preserve">Soporte de Ayudas Audiovisuales y Visualización Técnica: Alquiler de TV de 42" o más grande, con soporte paral de pie, cables HDMI, conexión amplificación de sonido y portátil para la proyección de herramientas pedagógicas e interactivas de las rutas de atención. Incluye: Operador, transporte al sitio urbano y/o rural de Valledupar, montaje y desmontaje. </v>
      </c>
      <c r="C14" s="40" t="str">
        <f>'ESTUDIO DE MERCADO'!C13</f>
        <v>Unidad</v>
      </c>
      <c r="D14" s="40">
        <f>'ESTUDIO DE MERCADO'!D13</f>
        <v>1</v>
      </c>
      <c r="E14" s="40">
        <v>20</v>
      </c>
      <c r="F14" s="42">
        <f>MIN('ESTUDIO DE MERCADO'!F13,'ESTUDIO DE MERCADO'!H13,'ESTUDIO DE MERCADO'!J13)</f>
        <v>380000</v>
      </c>
      <c r="G14" s="43">
        <f t="shared" si="0"/>
        <v>7600000</v>
      </c>
    </row>
    <row r="15" spans="1:7" ht="90" customHeight="1" x14ac:dyDescent="0.2">
      <c r="A15" s="40">
        <f>'ESTUDIO DE MERCADO'!A14</f>
        <v>5</v>
      </c>
      <c r="B15" s="41" t="str">
        <f>'ESTUDIO DE MERCADO'!B14</f>
        <v>Contratación de panelistas profesionales del área social o salud con experiencia certificada entre 13 y 24 meses en adopción de metodología de articulación comunitaria, manejo en temas de violencia, género, resolución de conflictos, problemas de parejas, violencia y problemas parentales.</v>
      </c>
      <c r="C15" s="40" t="str">
        <f>'ESTUDIO DE MERCADO'!C14</f>
        <v xml:space="preserve">Intervención Profesional </v>
      </c>
      <c r="D15" s="40">
        <f>'ESTUDIO DE MERCADO'!D14</f>
        <v>1</v>
      </c>
      <c r="E15" s="40">
        <v>20</v>
      </c>
      <c r="F15" s="42">
        <f>MIN('ESTUDIO DE MERCADO'!F14,'ESTUDIO DE MERCADO'!H14,'ESTUDIO DE MERCADO'!J14)</f>
        <v>3000000</v>
      </c>
      <c r="G15" s="43">
        <f t="shared" si="0"/>
        <v>60000000</v>
      </c>
    </row>
    <row r="16" spans="1:7" ht="90" customHeight="1" x14ac:dyDescent="0.2">
      <c r="A16" s="40">
        <f>'ESTUDIO DE MERCADO'!A15</f>
        <v>6</v>
      </c>
      <c r="B16" s="41" t="str">
        <f>'ESTUDIO DE MERCADO'!B15</f>
        <v>Estrategia Operativa de Convocatoria, Enlace Local y Movilización Social:  perifoneo técnico para la difusión de rutas de atención de violencias y despliegue local para garantizar la participación activa de actores clave.</v>
      </c>
      <c r="C16" s="40" t="str">
        <f>'ESTUDIO DE MERCADO'!C15</f>
        <v>Perifoneo</v>
      </c>
      <c r="D16" s="40">
        <f>'ESTUDIO DE MERCADO'!D15</f>
        <v>1</v>
      </c>
      <c r="E16" s="40">
        <v>20</v>
      </c>
      <c r="F16" s="42">
        <f>MIN('ESTUDIO DE MERCADO'!F15,'ESTUDIO DE MERCADO'!H15,'ESTUDIO DE MERCADO'!J15)</f>
        <v>450000</v>
      </c>
      <c r="G16" s="43">
        <f t="shared" si="0"/>
        <v>9000000</v>
      </c>
    </row>
    <row r="17" spans="1:9" ht="90" customHeight="1" x14ac:dyDescent="0.2">
      <c r="A17" s="40">
        <f>'ESTUDIO DE MERCADO'!A16</f>
        <v>7</v>
      </c>
      <c r="B17" s="41" t="str">
        <f>'ESTUDIO DE MERCADO'!B16</f>
        <v xml:space="preserve">Modulo de consulta permanente, diseñado para la transferencia de conocimiento, identificación de factores de riesgo y enrutamiento de casos de violencia en entornos hogar y comunitarios. 21.59 cm x 27.94 cm de 50 páginas </v>
      </c>
      <c r="C17" s="40" t="str">
        <f>'ESTUDIO DE MERCADO'!C16</f>
        <v>Modulo</v>
      </c>
      <c r="D17" s="40">
        <f>'ESTUDIO DE MERCADO'!D16</f>
        <v>1</v>
      </c>
      <c r="E17" s="40">
        <v>2000</v>
      </c>
      <c r="F17" s="42">
        <f>MIN('ESTUDIO DE MERCADO'!F16,'ESTUDIO DE MERCADO'!H16,'ESTUDIO DE MERCADO'!J16)</f>
        <v>25000</v>
      </c>
      <c r="G17" s="43">
        <f t="shared" si="0"/>
        <v>50000000</v>
      </c>
    </row>
    <row r="18" spans="1:9" ht="90" customHeight="1" x14ac:dyDescent="0.2">
      <c r="A18" s="40">
        <f>'ESTUDIO DE MERCADO'!A17</f>
        <v>8</v>
      </c>
      <c r="B18" s="41" t="str">
        <f>'ESTUDIO DE MERCADO'!B17</f>
        <v>Guía de ruta para la orientación conceptual y activación de las rutas integrales de atención para la resolución de conflictos de violencia, papel propalcote, full color, tamaño A4.</v>
      </c>
      <c r="C18" s="40" t="str">
        <f>'ESTUDIO DE MERCADO'!C17</f>
        <v>Guia</v>
      </c>
      <c r="D18" s="40">
        <f>'ESTUDIO DE MERCADO'!D17</f>
        <v>1</v>
      </c>
      <c r="E18" s="40">
        <v>2050</v>
      </c>
      <c r="F18" s="42">
        <f>MIN('ESTUDIO DE MERCADO'!F17,'ESTUDIO DE MERCADO'!H17,'ESTUDIO DE MERCADO'!J17)</f>
        <v>4000</v>
      </c>
      <c r="G18" s="43">
        <f t="shared" si="0"/>
        <v>8200000</v>
      </c>
    </row>
    <row r="19" spans="1:9" ht="90" customHeight="1" x14ac:dyDescent="0.2">
      <c r="A19" s="40">
        <f>'ESTUDIO DE MERCADO'!A18</f>
        <v>9</v>
      </c>
      <c r="B19" s="41" t="str">
        <f>'ESTUDIO DE MERCADO'!B18</f>
        <v>Módulos Didácticos Visuales y Estructuras Pedagógicas Portátiles: Adquisición de paneles gráficos verticales desarmables para la visualización esquemática de la ruta intersectorial de atención a víctimas de violencia.</v>
      </c>
      <c r="C19" s="40" t="str">
        <f>'ESTUDIO DE MERCADO'!C18</f>
        <v>Panel</v>
      </c>
      <c r="D19" s="40">
        <f>'ESTUDIO DE MERCADO'!D18</f>
        <v>1</v>
      </c>
      <c r="E19" s="40">
        <v>4</v>
      </c>
      <c r="F19" s="42">
        <f>MIN('ESTUDIO DE MERCADO'!F18,'ESTUDIO DE MERCADO'!H18,'ESTUDIO DE MERCADO'!J18)</f>
        <v>450000</v>
      </c>
      <c r="G19" s="43">
        <f t="shared" si="0"/>
        <v>1800000</v>
      </c>
    </row>
    <row r="20" spans="1:9" ht="107.25" customHeight="1" x14ac:dyDescent="0.2">
      <c r="A20" s="40">
        <f>'ESTUDIO DE MERCADO'!A19</f>
        <v>10</v>
      </c>
      <c r="B20" s="41" t="str">
        <f>'ESTUDIO DE MERCADO'!B19</f>
        <v>Soporte para la Consolidación de Memorias Técnicas y Evidencia Territorial: Servicio de diseño, diagramación e impresión de informes asociados a los entregables de esta actividad, impresiones a full color, 120 páginas Aprox, papel propalcote, con tapa cartulina, más cd. (se entregan 1 ejemplar)</v>
      </c>
      <c r="C20" s="40" t="str">
        <f>'ESTUDIO DE MERCADO'!C19</f>
        <v xml:space="preserve">Impresión </v>
      </c>
      <c r="D20" s="40">
        <f>'ESTUDIO DE MERCADO'!D19</f>
        <v>1</v>
      </c>
      <c r="E20" s="40">
        <v>2</v>
      </c>
      <c r="F20" s="42">
        <f>MIN('ESTUDIO DE MERCADO'!F19,'ESTUDIO DE MERCADO'!H19,'ESTUDIO DE MERCADO'!J19)</f>
        <v>350000</v>
      </c>
      <c r="G20" s="43">
        <f t="shared" si="0"/>
        <v>700000</v>
      </c>
    </row>
    <row r="21" spans="1:9" ht="39.75" customHeight="1" x14ac:dyDescent="0.2">
      <c r="A21" s="113" t="s">
        <v>77</v>
      </c>
      <c r="B21" s="113"/>
      <c r="C21" s="113"/>
      <c r="D21" s="113"/>
      <c r="E21" s="113"/>
      <c r="F21" s="113"/>
      <c r="G21" s="44">
        <f>SUM(G11:G20)</f>
        <v>210000000</v>
      </c>
    </row>
    <row r="22" spans="1:9" ht="39.75" customHeight="1" x14ac:dyDescent="0.2">
      <c r="A22" s="113" t="s">
        <v>84</v>
      </c>
      <c r="B22" s="113"/>
      <c r="C22" s="113"/>
      <c r="D22" s="113"/>
      <c r="E22" s="113"/>
      <c r="F22" s="113"/>
      <c r="G22" s="44">
        <f>SUM(G21)</f>
        <v>210000000</v>
      </c>
    </row>
    <row r="23" spans="1:9" ht="37.5" customHeight="1" x14ac:dyDescent="0.2">
      <c r="A23" s="45"/>
      <c r="B23" s="46"/>
      <c r="C23" s="45"/>
      <c r="D23" s="45"/>
      <c r="E23" s="45"/>
      <c r="F23" s="47"/>
      <c r="G23" s="48"/>
    </row>
    <row r="24" spans="1:9" ht="53.25" customHeight="1" x14ac:dyDescent="0.2">
      <c r="A24" s="114" t="s">
        <v>85</v>
      </c>
      <c r="B24" s="115"/>
      <c r="C24" s="115"/>
      <c r="D24" s="115"/>
      <c r="E24" s="115"/>
      <c r="F24" s="115"/>
      <c r="G24" s="116"/>
    </row>
    <row r="25" spans="1:9" ht="48.75" customHeight="1" x14ac:dyDescent="0.2">
      <c r="A25" s="114" t="s">
        <v>78</v>
      </c>
      <c r="B25" s="115"/>
      <c r="C25" s="115"/>
      <c r="D25" s="115"/>
      <c r="E25" s="115"/>
      <c r="F25" s="115"/>
      <c r="G25" s="116"/>
    </row>
    <row r="26" spans="1:9" s="39" customFormat="1" ht="78.75" customHeight="1" x14ac:dyDescent="0.2">
      <c r="A26" s="49" t="s">
        <v>79</v>
      </c>
      <c r="B26" s="50" t="s">
        <v>80</v>
      </c>
      <c r="C26" s="51" t="s">
        <v>81</v>
      </c>
      <c r="D26" s="52" t="s">
        <v>20</v>
      </c>
      <c r="E26" s="53" t="s">
        <v>82</v>
      </c>
      <c r="F26" s="54" t="s">
        <v>83</v>
      </c>
      <c r="G26" s="55" t="s">
        <v>84</v>
      </c>
    </row>
    <row r="27" spans="1:9" ht="409.6" x14ac:dyDescent="0.2">
      <c r="A27" s="40">
        <f>'ESTUDIO DE MERCADO'!A20</f>
        <v>11</v>
      </c>
      <c r="B27" s="41" t="str">
        <f>'ESTUDIO DE MERCADO'!B20</f>
        <v>•9 Profesionales de la salud especializado  y calificado con más de 10 años de experiencia en el sector salud,  con conocimiento en la Gestión de la Salud Pública y su aplicación práctica, competencias pedagógicas avanzadas de facilitación para el fortalecimiento de capacidades de los actores territoriales, y experiencia demostrada en la formulación, implementación y seguimiento de políticas públicas o lineamientos de orden nacional, asistencia técnica y acompañamiento a entidades territoriales, así como en procesos de organización, inspección, vigilancia y control (IVC) de servicios de salud a nivel departamental y municipal. Ampara de manera integral los gastos de transferencia y permanencia de los expertos externos requeridos para las dos (2) jornadas completas del evento, incluyendo tiquetes/transporte, alojamiento itinerante, así como el soporte logístico de ayudas audiovisuales y elementos didácticos necesarios para la ejecución presencial
• Equipo de Apoyo Logístico Técnico: Personal operativo encargado de la coordinación del evento, control de entornos seguros y asistencia en el desarrollo de la jornada.
• Auditorio por 8 horas horas por dos dias con capacidad para trecientas venite (320) personas,  dotado con ayudas audiovisuales, sillas, mesas  y conectividad para el desarrollo del evento
• Caja de herramientas por participante: Material técnico operativo, guías metodológicas de soporte conceptual para la capacitación, memorias del evento.
• Transporte para traslado de personal, materiales e insumos para la realización del congreso.
• Elaboración, impresión y entrega de certificado de asistencia o participación a cada uno de los asistentes que cumplan con los requisitos establecidos para su expedición.</v>
      </c>
      <c r="C27" s="40" t="str">
        <f>'ESTUDIO DE MERCADO'!C20</f>
        <v>Persona capacitada</v>
      </c>
      <c r="D27" s="40">
        <f>'ESTUDIO DE MERCADO'!D20</f>
        <v>1</v>
      </c>
      <c r="E27" s="40">
        <v>320</v>
      </c>
      <c r="F27" s="42">
        <f>MIN('ESTUDIO DE MERCADO'!F20,'ESTUDIO DE MERCADO'!H20,'ESTUDIO DE MERCADO'!J20)</f>
        <v>625000</v>
      </c>
      <c r="G27" s="56">
        <f t="shared" si="0"/>
        <v>200000000</v>
      </c>
      <c r="I27" s="3"/>
    </row>
    <row r="28" spans="1:9" ht="19" x14ac:dyDescent="0.2">
      <c r="A28" s="122" t="s">
        <v>77</v>
      </c>
      <c r="B28" s="122"/>
      <c r="C28" s="122"/>
      <c r="D28" s="122"/>
      <c r="E28" s="122"/>
      <c r="F28" s="122"/>
      <c r="G28" s="57">
        <f>SUM(G27)</f>
        <v>200000000</v>
      </c>
      <c r="I28" s="3"/>
    </row>
    <row r="29" spans="1:9" ht="19" x14ac:dyDescent="0.2">
      <c r="A29" s="98" t="s">
        <v>84</v>
      </c>
      <c r="B29" s="99"/>
      <c r="C29" s="99"/>
      <c r="D29" s="99"/>
      <c r="E29" s="99"/>
      <c r="F29" s="100"/>
      <c r="G29" s="57">
        <f>SUM(G28)</f>
        <v>200000000</v>
      </c>
      <c r="I29" s="3"/>
    </row>
    <row r="30" spans="1:9" ht="19" x14ac:dyDescent="0.2">
      <c r="A30" s="58"/>
      <c r="B30" s="58"/>
      <c r="C30" s="58"/>
      <c r="D30" s="58"/>
      <c r="E30" s="58"/>
      <c r="F30" s="58"/>
      <c r="G30" s="48"/>
      <c r="I30" s="3"/>
    </row>
    <row r="31" spans="1:9" ht="33" customHeight="1" x14ac:dyDescent="0.2">
      <c r="A31" s="107" t="s">
        <v>89</v>
      </c>
      <c r="B31" s="107"/>
      <c r="C31" s="107"/>
      <c r="D31" s="107"/>
      <c r="E31" s="107"/>
      <c r="F31" s="107"/>
      <c r="G31" s="108"/>
      <c r="I31" s="3"/>
    </row>
    <row r="32" spans="1:9" ht="40.5" customHeight="1" x14ac:dyDescent="0.2">
      <c r="A32" s="105" t="s">
        <v>43</v>
      </c>
      <c r="B32" s="105"/>
      <c r="C32" s="105"/>
      <c r="D32" s="105"/>
      <c r="E32" s="105"/>
      <c r="F32" s="105"/>
      <c r="G32" s="106"/>
      <c r="I32" s="3"/>
    </row>
    <row r="33" spans="1:7" s="39" customFormat="1" ht="60" customHeight="1" x14ac:dyDescent="0.2">
      <c r="A33" s="59" t="s">
        <v>79</v>
      </c>
      <c r="B33" s="60" t="s">
        <v>80</v>
      </c>
      <c r="C33" s="61" t="s">
        <v>81</v>
      </c>
      <c r="D33" s="62" t="s">
        <v>20</v>
      </c>
      <c r="E33" s="63" t="s">
        <v>82</v>
      </c>
      <c r="F33" s="64" t="s">
        <v>83</v>
      </c>
      <c r="G33" s="65" t="s">
        <v>84</v>
      </c>
    </row>
    <row r="34" spans="1:7" x14ac:dyDescent="0.2">
      <c r="A34" s="107" t="s">
        <v>86</v>
      </c>
      <c r="B34" s="107"/>
      <c r="C34" s="107"/>
      <c r="D34" s="107"/>
      <c r="E34" s="107"/>
      <c r="F34" s="107"/>
      <c r="G34" s="108"/>
    </row>
    <row r="35" spans="1:7" ht="60" x14ac:dyDescent="0.2">
      <c r="A35" s="40">
        <f>'ESTUDIO DE MERCADO'!A21</f>
        <v>12</v>
      </c>
      <c r="B35" s="41" t="str">
        <f>'ESTUDIO DE MERCADO'!B21</f>
        <v>Difusión de Rutas de prevención: Guía informativa para la orientación comunitaria en la prevención de riesgos por pirotecnia e intoxicaciones. media carta full color.</v>
      </c>
      <c r="C35" s="40" t="str">
        <f>'ESTUDIO DE MERCADO'!C21</f>
        <v>Unidad</v>
      </c>
      <c r="D35" s="40">
        <f>'ESTUDIO DE MERCADO'!D21</f>
        <v>1</v>
      </c>
      <c r="E35" s="40">
        <v>1000</v>
      </c>
      <c r="F35" s="42">
        <f>MIN('ESTUDIO DE MERCADO'!F21,'ESTUDIO DE MERCADO'!H21,'ESTUDIO DE MERCADO'!J21)</f>
        <v>4000</v>
      </c>
      <c r="G35" s="66">
        <f>F35*E35</f>
        <v>4000000</v>
      </c>
    </row>
    <row r="36" spans="1:7" ht="120" x14ac:dyDescent="0.2">
      <c r="A36" s="40">
        <f>'ESTUDIO DE MERCADO'!A22</f>
        <v>13</v>
      </c>
      <c r="B36" s="41" t="str">
        <f>'ESTUDIO DE MERCADO'!B22</f>
        <v>Despliegue de Acciones Lúdico-Pedagógicas: Producción, montaje e implementación de obras de teatro ( 2 obras - 5 personas), obras artísticas urbanas  (2 obras - 8 personas) y 1 actividad cultural (6 personas) para la transferencia de mensajes de prevención de emergencias ocasionadas por polvora y las intoxicaciones por sustancias peligrosas.</v>
      </c>
      <c r="C36" s="40" t="str">
        <f>'ESTUDIO DE MERCADO'!C22</f>
        <v>Presentación</v>
      </c>
      <c r="D36" s="40">
        <f>'ESTUDIO DE MERCADO'!D22</f>
        <v>1</v>
      </c>
      <c r="E36" s="40">
        <v>1</v>
      </c>
      <c r="F36" s="42">
        <f>MIN('ESTUDIO DE MERCADO'!F22,'ESTUDIO DE MERCADO'!H22,'ESTUDIO DE MERCADO'!J22)</f>
        <v>12095766</v>
      </c>
      <c r="G36" s="66">
        <f t="shared" si="0"/>
        <v>12095766</v>
      </c>
    </row>
    <row r="37" spans="1:7" ht="80" x14ac:dyDescent="0.2">
      <c r="A37" s="40">
        <f>'ESTUDIO DE MERCADO'!A23</f>
        <v>14</v>
      </c>
      <c r="B37" s="41" t="str">
        <f>'ESTUDIO DE MERCADO'!B23</f>
        <v>Estructuras Pedagógicas Visuales Portátiles 2x1 mt: Paneles gráficos verticales desarmables para la ilustración esquemática de prevención frente a eventos por intoxicaciones.</v>
      </c>
      <c r="C37" s="40" t="str">
        <f>'ESTUDIO DE MERCADO'!C23</f>
        <v>Paneles</v>
      </c>
      <c r="D37" s="40">
        <f>'ESTUDIO DE MERCADO'!D23</f>
        <v>1</v>
      </c>
      <c r="E37" s="40">
        <v>3</v>
      </c>
      <c r="F37" s="42">
        <f>MIN('ESTUDIO DE MERCADO'!F23,'ESTUDIO DE MERCADO'!H23,'ESTUDIO DE MERCADO'!J23)</f>
        <v>450000</v>
      </c>
      <c r="G37" s="66">
        <f t="shared" si="0"/>
        <v>1350000</v>
      </c>
    </row>
    <row r="38" spans="1:7" ht="220" x14ac:dyDescent="0.2">
      <c r="A38" s="40">
        <f>'ESTUDIO DE MERCADO'!A24</f>
        <v>15</v>
      </c>
      <c r="B38" s="41" t="str">
        <f>'ESTUDIO DE MERCADO'!B24</f>
        <v>Tableros de Simulación Lúdico-Comportamental para la Prevención de Emergencias de Origen Químico y Pirotécnico: Suministro de plataformas didácticas de mesa portátiles destinadas a la apropiación del conocimiento y cambio conductual en el núcleo familiar. El instrumento utiliza la lúdica aplicada mediante juego secuencial (tipo parqués/escaleras 6 puestos) donde cada estación o casilla evalúa situaciones de riesgo real en el entorno doméstico. Incluye la diagramación técnica de mensajes de preevención de emergencias ocasionadas por polvora y las intoxicaciones por sustancias peligrosas.</v>
      </c>
      <c r="C38" s="40" t="str">
        <f>'ESTUDIO DE MERCADO'!C24</f>
        <v>Unidad</v>
      </c>
      <c r="D38" s="40">
        <f>'ESTUDIO DE MERCADO'!D24</f>
        <v>1</v>
      </c>
      <c r="E38" s="40">
        <v>500</v>
      </c>
      <c r="F38" s="42">
        <f>MIN('ESTUDIO DE MERCADO'!F24,'ESTUDIO DE MERCADO'!H24,'ESTUDIO DE MERCADO'!J24)</f>
        <v>35000</v>
      </c>
      <c r="G38" s="66">
        <f t="shared" si="0"/>
        <v>17500000</v>
      </c>
    </row>
    <row r="39" spans="1:7" ht="100" x14ac:dyDescent="0.2">
      <c r="A39" s="40">
        <f>'ESTUDIO DE MERCADO'!A25</f>
        <v>16</v>
      </c>
      <c r="B39" s="41" t="str">
        <f>'ESTUDIO DE MERCADO'!B25</f>
        <v>Estrategia Operativa Movilización Social : Servicio de carro valla de perifoneo para Valledupar, por 6 horas al día (incluye: perifoneo y difusión de pieza gráfica informativa de prevención, conductor y mantenimiento del vehículo) por un mes</v>
      </c>
      <c r="C39" s="40" t="str">
        <f>'ESTUDIO DE MERCADO'!C25</f>
        <v>Unidad</v>
      </c>
      <c r="D39" s="40">
        <f>'ESTUDIO DE MERCADO'!D25</f>
        <v>1</v>
      </c>
      <c r="E39" s="40">
        <v>1</v>
      </c>
      <c r="F39" s="42">
        <f>MIN('ESTUDIO DE MERCADO'!F25,'ESTUDIO DE MERCADO'!H25,'ESTUDIO DE MERCADO'!J25)</f>
        <v>2700000</v>
      </c>
      <c r="G39" s="66">
        <f t="shared" si="0"/>
        <v>2700000</v>
      </c>
    </row>
    <row r="40" spans="1:7" ht="80" x14ac:dyDescent="0.2">
      <c r="A40" s="40">
        <f>'ESTUDIO DE MERCADO'!A26</f>
        <v>17</v>
      </c>
      <c r="B40" s="41" t="str">
        <f>'ESTUDIO DE MERCADO'!B26</f>
        <v>Personal de Apoyo Logístico Territorial: Auxiliares operativos encargados del control de flujos de asistencia, avanzada en campo y soporte organizativo del lanzamiento. Incluye transporte interno.</v>
      </c>
      <c r="C40" s="40" t="str">
        <f>'ESTUDIO DE MERCADO'!C26</f>
        <v>Persona</v>
      </c>
      <c r="D40" s="40">
        <f>'ESTUDIO DE MERCADO'!D26</f>
        <v>1</v>
      </c>
      <c r="E40" s="40">
        <v>4</v>
      </c>
      <c r="F40" s="42">
        <f>MIN('ESTUDIO DE MERCADO'!F26,'ESTUDIO DE MERCADO'!H26,'ESTUDIO DE MERCADO'!J26)</f>
        <v>150000</v>
      </c>
      <c r="G40" s="66">
        <f t="shared" si="0"/>
        <v>600000</v>
      </c>
    </row>
    <row r="41" spans="1:7" ht="19" x14ac:dyDescent="0.2">
      <c r="A41" s="102" t="s">
        <v>77</v>
      </c>
      <c r="B41" s="103"/>
      <c r="C41" s="103"/>
      <c r="D41" s="103"/>
      <c r="E41" s="103"/>
      <c r="F41" s="104"/>
      <c r="G41" s="66">
        <f>SUM(G35:G40)</f>
        <v>38245766</v>
      </c>
    </row>
    <row r="42" spans="1:7" ht="19" x14ac:dyDescent="0.2">
      <c r="A42" s="102" t="s">
        <v>87</v>
      </c>
      <c r="B42" s="103"/>
      <c r="C42" s="103"/>
      <c r="D42" s="103"/>
      <c r="E42" s="103"/>
      <c r="F42" s="103"/>
      <c r="G42" s="104"/>
    </row>
    <row r="43" spans="1:7" ht="120" x14ac:dyDescent="0.2">
      <c r="A43" s="40">
        <f>'ESTUDIO DE MERCADO'!A27</f>
        <v>18</v>
      </c>
      <c r="B43" s="41" t="str">
        <f>'ESTUDIO DE MERCADO'!B27</f>
        <v>Jornadas Itinerantes teatrales: Despliegue de encuentros lúdicos interactivos micro-territoriales para desarrollar en zonas estratégicas y semáforos para la transferencia de mensajes de prevención del uso de la pólvora, con zanqueros, mimos, payasos y personajes caracterizados y/o infantiles. (7 personas)</v>
      </c>
      <c r="C43" s="40" t="str">
        <f>'ESTUDIO DE MERCADO'!C27</f>
        <v>Jornada</v>
      </c>
      <c r="D43" s="40">
        <f>'ESTUDIO DE MERCADO'!D27</f>
        <v>1</v>
      </c>
      <c r="E43" s="40">
        <v>12</v>
      </c>
      <c r="F43" s="42">
        <f>MIN('ESTUDIO DE MERCADO'!F27,'ESTUDIO DE MERCADO'!H27,'ESTUDIO DE MERCADO'!J27)</f>
        <v>2500000</v>
      </c>
      <c r="G43" s="66">
        <f t="shared" si="0"/>
        <v>30000000</v>
      </c>
    </row>
    <row r="44" spans="1:7" ht="60" x14ac:dyDescent="0.2">
      <c r="A44" s="40">
        <f>'ESTUDIO DE MERCADO'!A28</f>
        <v>19</v>
      </c>
      <c r="B44" s="41" t="str">
        <f>'ESTUDIO DE MERCADO'!B28</f>
        <v>Alquiler de sistemas de sonido portátil con micrófonos inalámbricos y/o solapa indispensables para garantizar la cobertura de las jornadas extramurales.</v>
      </c>
      <c r="C44" s="40" t="str">
        <f>'ESTUDIO DE MERCADO'!C28</f>
        <v>Jornada</v>
      </c>
      <c r="D44" s="40">
        <f>'ESTUDIO DE MERCADO'!D28</f>
        <v>1</v>
      </c>
      <c r="E44" s="40">
        <v>12</v>
      </c>
      <c r="F44" s="42">
        <f>MIN('ESTUDIO DE MERCADO'!F28,'ESTUDIO DE MERCADO'!H28,'ESTUDIO DE MERCADO'!J28)</f>
        <v>800000</v>
      </c>
      <c r="G44" s="66">
        <f t="shared" si="0"/>
        <v>9600000</v>
      </c>
    </row>
    <row r="45" spans="1:7" ht="220" x14ac:dyDescent="0.2">
      <c r="A45" s="40">
        <f>'ESTUDIO DE MERCADO'!A29</f>
        <v>20</v>
      </c>
      <c r="B45" s="41" t="str">
        <f>'ESTUDIO DE MERCADO'!B29</f>
        <v>Tableros de Simulación Lúdico-Comportamental para la Prevención de Emergencias de Origen Químico y Pirotécnico: Suministro de plataformas didácticas de mesa portátiles destinadas a la apropiación del conocimiento y cambio conductual en el núcleo familiar. El instrumento utiliza la lúdica aplicada mediante juego secuencial (tipo parqués/escaleras 6 puestos) donde cada estación o casilla evalúa situaciones de riesgo real en el entorno doméstico. Incluye la diagramación técnica de mensajes de preevención de emergencias ocasionadas por polvora y las intoxicaciones por sustancias peligrosas.</v>
      </c>
      <c r="C45" s="40" t="str">
        <f>'ESTUDIO DE MERCADO'!C29</f>
        <v>Unidad</v>
      </c>
      <c r="D45" s="40">
        <f>'ESTUDIO DE MERCADO'!D29</f>
        <v>1</v>
      </c>
      <c r="E45" s="40">
        <v>1100</v>
      </c>
      <c r="F45" s="42">
        <f>MIN('ESTUDIO DE MERCADO'!F29,'ESTUDIO DE MERCADO'!H29,'ESTUDIO DE MERCADO'!J29)</f>
        <v>35000</v>
      </c>
      <c r="G45" s="66">
        <f t="shared" si="0"/>
        <v>38500000</v>
      </c>
    </row>
    <row r="46" spans="1:7" ht="140" x14ac:dyDescent="0.2">
      <c r="A46" s="40">
        <f>'ESTUDIO DE MERCADO'!A30</f>
        <v>21</v>
      </c>
      <c r="B46" s="41" t="str">
        <f>'ESTUDIO DE MERCADO'!B30</f>
        <v>Servicio de carro valla y/o publicidad de perifoneo para Valledupar y sus corregimientos 6 horas al día, para el despliegue itinerante de información en audio y soporte visual móvil con mensajes de prevención de emergencias ocasionadas por polvora y las intoxicaciones por sustancias peligrosas. Inclluye conductor y mantenimiento del vehiculo</v>
      </c>
      <c r="C46" s="40" t="str">
        <f>'ESTUDIO DE MERCADO'!C30</f>
        <v>Perifoneo</v>
      </c>
      <c r="D46" s="40">
        <f>'ESTUDIO DE MERCADO'!D30</f>
        <v>1</v>
      </c>
      <c r="E46" s="40">
        <v>12</v>
      </c>
      <c r="F46" s="42">
        <f>MIN('ESTUDIO DE MERCADO'!F30,'ESTUDIO DE MERCADO'!H30,'ESTUDIO DE MERCADO'!J30)</f>
        <v>2000000</v>
      </c>
      <c r="G46" s="66">
        <f t="shared" si="0"/>
        <v>24000000</v>
      </c>
    </row>
    <row r="47" spans="1:7" ht="60" x14ac:dyDescent="0.2">
      <c r="A47" s="40">
        <f>'ESTUDIO DE MERCADO'!A31</f>
        <v>22</v>
      </c>
      <c r="B47" s="41" t="str">
        <f>'ESTUDIO DE MERCADO'!B31</f>
        <v xml:space="preserve">Equipo de apoyo tecnico - logístico: Apoyo logístico para la preparación, organización y convocatoria del evento.   Cantidad: 4 auxiliares logístico. </v>
      </c>
      <c r="C47" s="40" t="str">
        <f>'ESTUDIO DE MERCADO'!C31</f>
        <v>Unidad</v>
      </c>
      <c r="D47" s="40">
        <v>4</v>
      </c>
      <c r="E47" s="40">
        <v>12</v>
      </c>
      <c r="F47" s="42">
        <v>150000</v>
      </c>
      <c r="G47" s="66">
        <f>F47*E47*D47</f>
        <v>7200000</v>
      </c>
    </row>
    <row r="48" spans="1:7" ht="100" x14ac:dyDescent="0.2">
      <c r="A48" s="40">
        <f>'ESTUDIO DE MERCADO'!A32</f>
        <v>23</v>
      </c>
      <c r="B48" s="41" t="str">
        <f>'ESTUDIO DE MERCADO'!B32</f>
        <v>Módulos Gráficos Horizontales de Orientación: Paneles informativos portatiles de de 6 mts de largo por 1.20 para la difusion de mensajes de prevención de emergencias ocasionadas por polvora y las intoxicaciones por sustancias peligrosas.</v>
      </c>
      <c r="C48" s="40" t="str">
        <f>'ESTUDIO DE MERCADO'!C32</f>
        <v>Paneles</v>
      </c>
      <c r="D48" s="40">
        <f>'ESTUDIO DE MERCADO'!D32</f>
        <v>1</v>
      </c>
      <c r="E48" s="40">
        <v>4</v>
      </c>
      <c r="F48" s="42">
        <f>MIN('ESTUDIO DE MERCADO'!F32,'ESTUDIO DE MERCADO'!H32,'ESTUDIO DE MERCADO'!J32)</f>
        <v>675000</v>
      </c>
      <c r="G48" s="66">
        <f t="shared" si="0"/>
        <v>2700000</v>
      </c>
    </row>
    <row r="49" spans="1:9" ht="120" x14ac:dyDescent="0.2">
      <c r="A49" s="40">
        <f>'ESTUDIO DE MERCADO'!A33</f>
        <v>24</v>
      </c>
      <c r="B49" s="41" t="str">
        <f>'ESTUDIO DE MERCADO'!B33</f>
        <v>Profesional de la salud especializado o profesional especializado con 5 años de experiencia comprobada en prevención de emergencias ocasionadas por pólvora y las intoxicaciones por sustancias peligrosas. Preparación del material, reuniones previas y evento.  Incluye logistica integral</v>
      </c>
      <c r="C49" s="40" t="str">
        <f>'ESTUDIO DE MERCADO'!C33</f>
        <v>Persona</v>
      </c>
      <c r="D49" s="40">
        <v>3</v>
      </c>
      <c r="E49" s="40">
        <v>12</v>
      </c>
      <c r="F49" s="42">
        <f>MIN('ESTUDIO DE MERCADO'!F33,'ESTUDIO DE MERCADO'!H33,'ESTUDIO DE MERCADO'!J33)</f>
        <v>800000</v>
      </c>
      <c r="G49" s="66">
        <f>F49*E49*D49</f>
        <v>28800000</v>
      </c>
    </row>
    <row r="50" spans="1:9" ht="53.25" customHeight="1" x14ac:dyDescent="0.2">
      <c r="A50" s="40">
        <f>'ESTUDIO DE MERCADO'!A34</f>
        <v>25</v>
      </c>
      <c r="B50" s="41" t="str">
        <f>'ESTUDIO DE MERCADO'!B34</f>
        <v>Alquiler de un vehículo para Transporte de pasajeros con disponibilidad mensual, en zona urbana de Valledupar. Camioneta DC 4x4. Incluye conductor y mantenimiento.</v>
      </c>
      <c r="C50" s="40" t="str">
        <f>'ESTUDIO DE MERCADO'!C34</f>
        <v>Mes</v>
      </c>
      <c r="D50" s="40">
        <f>'ESTUDIO DE MERCADO'!D34</f>
        <v>1</v>
      </c>
      <c r="E50" s="40">
        <v>1</v>
      </c>
      <c r="F50" s="42">
        <f>MIN('ESTUDIO DE MERCADO'!F34,'ESTUDIO DE MERCADO'!H34,'ESTUDIO DE MERCADO'!J34)</f>
        <v>7000000</v>
      </c>
      <c r="G50" s="66">
        <f t="shared" si="0"/>
        <v>7000000</v>
      </c>
      <c r="I50" s="1"/>
    </row>
    <row r="51" spans="1:9" ht="18.75" customHeight="1" x14ac:dyDescent="0.2">
      <c r="A51" s="102" t="s">
        <v>77</v>
      </c>
      <c r="B51" s="103"/>
      <c r="C51" s="103"/>
      <c r="D51" s="103"/>
      <c r="E51" s="103"/>
      <c r="F51" s="104"/>
      <c r="G51" s="66">
        <f>SUM(G43:G50)</f>
        <v>147800000</v>
      </c>
      <c r="I51" s="1"/>
    </row>
    <row r="52" spans="1:9" ht="18.75" customHeight="1" x14ac:dyDescent="0.2">
      <c r="A52" s="102" t="s">
        <v>88</v>
      </c>
      <c r="B52" s="103"/>
      <c r="C52" s="103"/>
      <c r="D52" s="103"/>
      <c r="E52" s="103"/>
      <c r="F52" s="103"/>
      <c r="G52" s="104"/>
      <c r="I52" s="1"/>
    </row>
    <row r="53" spans="1:9" ht="60" x14ac:dyDescent="0.2">
      <c r="A53" s="40">
        <f>'ESTUDIO DE MERCADO'!A35</f>
        <v>26</v>
      </c>
      <c r="B53" s="41" t="str">
        <f>'ESTUDIO DE MERCADO'!B35</f>
        <v>Desarrollo de plan de medios para la difusion de mensajes promocionar las actividades en redes sociales durante un mes.</v>
      </c>
      <c r="C53" s="40" t="str">
        <f>'ESTUDIO DE MERCADO'!C35</f>
        <v>Plan de medios</v>
      </c>
      <c r="D53" s="40">
        <f>'ESTUDIO DE MERCADO'!D35</f>
        <v>1</v>
      </c>
      <c r="E53" s="40">
        <v>1</v>
      </c>
      <c r="F53" s="42">
        <f>MIN('ESTUDIO DE MERCADO'!F35,'ESTUDIO DE MERCADO'!H35,'ESTUDIO DE MERCADO'!J35)</f>
        <v>3000000</v>
      </c>
      <c r="G53" s="66">
        <f t="shared" si="0"/>
        <v>3000000</v>
      </c>
      <c r="I53" s="1"/>
    </row>
    <row r="54" spans="1:9" ht="80" x14ac:dyDescent="0.2">
      <c r="A54" s="40">
        <f>'ESTUDIO DE MERCADO'!A36</f>
        <v>27</v>
      </c>
      <c r="B54" s="41" t="str">
        <f>'ESTUDIO DE MERCADO'!B36</f>
        <v>Despliegue de Equipo para abordaje Territorial: Operación en campo de equipo para sensibilización directa en barrios, parques y sitios estratégicos de la ciudad. Se utilizarán 6 personas por un mes a 2 jornadas.</v>
      </c>
      <c r="C54" s="40" t="str">
        <f>'ESTUDIO DE MERCADO'!C36</f>
        <v>Mes</v>
      </c>
      <c r="D54" s="40">
        <f>'ESTUDIO DE MERCADO'!D36</f>
        <v>1</v>
      </c>
      <c r="E54" s="40">
        <v>1</v>
      </c>
      <c r="F54" s="42">
        <f>MIN('ESTUDIO DE MERCADO'!F36,'ESTUDIO DE MERCADO'!H36,'ESTUDIO DE MERCADO'!J36)</f>
        <v>6730000</v>
      </c>
      <c r="G54" s="66">
        <f t="shared" si="0"/>
        <v>6730000</v>
      </c>
      <c r="I54" s="1"/>
    </row>
    <row r="55" spans="1:9" ht="80" x14ac:dyDescent="0.2">
      <c r="A55" s="40">
        <f>'ESTUDIO DE MERCADO'!A37</f>
        <v>28</v>
      </c>
      <c r="B55" s="41" t="str">
        <f>'ESTUDIO DE MERCADO'!B37</f>
        <v>Guías didácticas para la prevención de accidentes e intoxicaciones ocasionadas por polvora. instructivos portátiles con información  preventiva de fácil apropiación para el núcleo familiar. Tamaño A4 papel propalcote</v>
      </c>
      <c r="C55" s="40" t="str">
        <f>'ESTUDIO DE MERCADO'!C37</f>
        <v>Unidad</v>
      </c>
      <c r="D55" s="40">
        <f>'ESTUDIO DE MERCADO'!D37</f>
        <v>1</v>
      </c>
      <c r="E55" s="40">
        <v>9000</v>
      </c>
      <c r="F55" s="42">
        <f>MIN('ESTUDIO DE MERCADO'!F37,'ESTUDIO DE MERCADO'!H37,'ESTUDIO DE MERCADO'!J37)</f>
        <v>700</v>
      </c>
      <c r="G55" s="66">
        <f t="shared" si="0"/>
        <v>6300000</v>
      </c>
      <c r="I55" s="1"/>
    </row>
    <row r="56" spans="1:9" ht="19" x14ac:dyDescent="0.2">
      <c r="A56" s="119" t="s">
        <v>77</v>
      </c>
      <c r="B56" s="119"/>
      <c r="C56" s="119"/>
      <c r="D56" s="119"/>
      <c r="E56" s="119"/>
      <c r="F56" s="119"/>
      <c r="G56" s="67">
        <f>SUM(G53:G55)</f>
        <v>16030000</v>
      </c>
      <c r="I56" s="1"/>
    </row>
    <row r="57" spans="1:9" ht="19" x14ac:dyDescent="0.2">
      <c r="A57" s="101" t="s">
        <v>84</v>
      </c>
      <c r="B57" s="101"/>
      <c r="C57" s="101"/>
      <c r="D57" s="101"/>
      <c r="E57" s="101"/>
      <c r="F57" s="101"/>
      <c r="G57" s="68">
        <f>SUM(G41,G51,G56)</f>
        <v>202075766</v>
      </c>
      <c r="I57" s="1"/>
    </row>
    <row r="58" spans="1:9" ht="33.5" customHeight="1" x14ac:dyDescent="0.2">
      <c r="A58" s="69"/>
      <c r="B58" s="69"/>
      <c r="C58" s="69"/>
      <c r="D58" s="69"/>
      <c r="E58" s="69"/>
      <c r="F58" s="69"/>
      <c r="G58" s="69"/>
      <c r="I58" s="1"/>
    </row>
    <row r="59" spans="1:9" ht="27.75" customHeight="1" x14ac:dyDescent="0.2">
      <c r="A59" s="109" t="s">
        <v>90</v>
      </c>
      <c r="B59" s="109"/>
      <c r="C59" s="109"/>
      <c r="D59" s="109"/>
      <c r="E59" s="109"/>
      <c r="F59" s="109"/>
      <c r="G59" s="70">
        <f>SUM(G21,G28,G57)</f>
        <v>612075766</v>
      </c>
    </row>
    <row r="73" spans="2:3" x14ac:dyDescent="0.2">
      <c r="B73" s="2"/>
      <c r="C73" s="2"/>
    </row>
  </sheetData>
  <mergeCells count="29">
    <mergeCell ref="A1:G1"/>
    <mergeCell ref="A2:G2"/>
    <mergeCell ref="A3:G3"/>
    <mergeCell ref="A4:G4"/>
    <mergeCell ref="A5:G5"/>
    <mergeCell ref="A59:F59"/>
    <mergeCell ref="A6:G6"/>
    <mergeCell ref="A21:F21"/>
    <mergeCell ref="A24:G24"/>
    <mergeCell ref="A25:G25"/>
    <mergeCell ref="A22:F22"/>
    <mergeCell ref="G7:G10"/>
    <mergeCell ref="A56:F56"/>
    <mergeCell ref="F7:F10"/>
    <mergeCell ref="A7:A10"/>
    <mergeCell ref="B7:B10"/>
    <mergeCell ref="C7:C10"/>
    <mergeCell ref="D7:D10"/>
    <mergeCell ref="E7:E10"/>
    <mergeCell ref="A28:F28"/>
    <mergeCell ref="A31:G31"/>
    <mergeCell ref="A29:F29"/>
    <mergeCell ref="A57:F57"/>
    <mergeCell ref="A42:G42"/>
    <mergeCell ref="A51:F51"/>
    <mergeCell ref="A52:G52"/>
    <mergeCell ref="A32:G32"/>
    <mergeCell ref="A34:G34"/>
    <mergeCell ref="A41:F41"/>
  </mergeCells>
  <phoneticPr fontId="8" type="noConversion"/>
  <printOptions horizontalCentered="1"/>
  <pageMargins left="0.70866141732283472" right="0.70866141732283472" top="0.74803149606299213" bottom="0.74803149606299213" header="0.31496062992125984" footer="0.31496062992125984"/>
  <pageSetup scale="5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ESTUDIO DE MERCADO</vt:lpstr>
      <vt:lpstr>PRESUPUESTO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gomez</dc:creator>
  <cp:lastModifiedBy>María Susana Barros Corrales</cp:lastModifiedBy>
  <cp:lastPrinted>2025-05-26T22:29:05Z</cp:lastPrinted>
  <dcterms:created xsi:type="dcterms:W3CDTF">2025-05-23T16:31:18Z</dcterms:created>
  <dcterms:modified xsi:type="dcterms:W3CDTF">2026-08-25T14:04:11Z</dcterms:modified>
</cp:coreProperties>
</file>