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vavilladiego\Desktop\CFMA\CFMA 2026\Contratacion 2026\MC-ANT-CFMA-042-2026 APALANCAMIENTOS\"/>
    </mc:Choice>
  </mc:AlternateContent>
  <xr:revisionPtr revIDLastSave="0" documentId="13_ncr:1_{615243EC-FE65-4B6B-B300-C5A08E720165}" xr6:coauthVersionLast="47" xr6:coauthVersionMax="47" xr10:uidLastSave="{00000000-0000-0000-0000-000000000000}"/>
  <bookViews>
    <workbookView xWindow="-120" yWindow="-120" windowWidth="20730" windowHeight="11040" xr2:uid="{00000000-000D-0000-FFFF-FFFF00000000}"/>
  </bookViews>
  <sheets>
    <sheet name="MATRIZ" sheetId="1" r:id="rId1"/>
    <sheet name="INSTRUCCIONES" sheetId="3" state="hidden" r:id="rId2"/>
    <sheet name="Hoja1" sheetId="4" state="hidden" r:id="rId3"/>
  </sheets>
  <externalReferences>
    <externalReference r:id="rId4"/>
  </externalReferences>
  <definedNames>
    <definedName name="_xlnm.Print_Area" localSheetId="0">MATRIZ!$A$1:$AF$40</definedName>
    <definedName name="lista_cualitativa">'[1]Tabla CONPES 3714'!$N$15:$N$18</definedName>
    <definedName name="Prob">MATRIZ!$G$1:$G$5</definedName>
    <definedName name="_xlnm.Print_Titles" localSheetId="0">MATRIZ!$11:$15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3" i="1" l="1"/>
  <c r="K33" i="1"/>
  <c r="U33" i="1"/>
  <c r="W33" i="1"/>
  <c r="X33" i="1" s="1"/>
  <c r="Y33" i="1" s="1"/>
  <c r="U24" i="1"/>
  <c r="W24" i="1"/>
  <c r="U25" i="1"/>
  <c r="W25" i="1"/>
  <c r="U26" i="1"/>
  <c r="W26" i="1"/>
  <c r="X26" i="1" s="1"/>
  <c r="Y26" i="1" s="1"/>
  <c r="I25" i="1"/>
  <c r="K25" i="1"/>
  <c r="I26" i="1"/>
  <c r="K26" i="1"/>
  <c r="I24" i="1"/>
  <c r="K24" i="1"/>
  <c r="I17" i="1"/>
  <c r="K17" i="1"/>
  <c r="U19" i="1"/>
  <c r="W19" i="1"/>
  <c r="X19" i="1" s="1"/>
  <c r="Y19" i="1" s="1"/>
  <c r="U17" i="1"/>
  <c r="W17" i="1"/>
  <c r="U18" i="1"/>
  <c r="W18" i="1"/>
  <c r="X18" i="1" s="1"/>
  <c r="Y18" i="1" s="1"/>
  <c r="U31" i="1"/>
  <c r="W31" i="1"/>
  <c r="I31" i="1"/>
  <c r="K31" i="1"/>
  <c r="L33" i="1"/>
  <c r="L31" i="1"/>
  <c r="M33" i="1" l="1"/>
  <c r="N33" i="1"/>
  <c r="O33" i="1" s="1"/>
  <c r="P33" i="1" s="1"/>
  <c r="Q33" i="1" s="1"/>
  <c r="X24" i="1"/>
  <c r="Y24" i="1" s="1"/>
  <c r="X25" i="1"/>
  <c r="Y25" i="1" s="1"/>
  <c r="X17" i="1"/>
  <c r="Y17" i="1" s="1"/>
  <c r="X31" i="1"/>
  <c r="Y31" i="1" s="1"/>
  <c r="M31" i="1"/>
  <c r="N31" i="1"/>
  <c r="O31" i="1" s="1"/>
  <c r="P31" i="1" s="1"/>
  <c r="Q31" i="1" s="1"/>
  <c r="U30" i="1" l="1"/>
  <c r="W30" i="1"/>
  <c r="U20" i="1"/>
  <c r="W20" i="1"/>
  <c r="U21" i="1"/>
  <c r="W21" i="1"/>
  <c r="U22" i="1"/>
  <c r="W22" i="1"/>
  <c r="I30" i="1"/>
  <c r="K30" i="1"/>
  <c r="I20" i="1"/>
  <c r="K20" i="1"/>
  <c r="I21" i="1"/>
  <c r="K21" i="1"/>
  <c r="I22" i="1"/>
  <c r="K22" i="1"/>
  <c r="I18" i="1"/>
  <c r="K18" i="1"/>
  <c r="U28" i="1"/>
  <c r="W28" i="1"/>
  <c r="U32" i="1"/>
  <c r="W32" i="1"/>
  <c r="I28" i="1"/>
  <c r="K28" i="1"/>
  <c r="I32" i="1"/>
  <c r="K32" i="1"/>
  <c r="L32" i="1"/>
  <c r="L28" i="1"/>
  <c r="L30" i="1"/>
  <c r="L22" i="1"/>
  <c r="L18" i="1"/>
  <c r="X30" i="1" l="1"/>
  <c r="Y30" i="1" s="1"/>
  <c r="X21" i="1"/>
  <c r="Y21" i="1" s="1"/>
  <c r="X20" i="1"/>
  <c r="Y20" i="1" s="1"/>
  <c r="X22" i="1"/>
  <c r="Y22" i="1" s="1"/>
  <c r="N30" i="1"/>
  <c r="O30" i="1" s="1"/>
  <c r="P30" i="1" s="1"/>
  <c r="Q30" i="1" s="1"/>
  <c r="M30" i="1"/>
  <c r="N22" i="1"/>
  <c r="O22" i="1" s="1"/>
  <c r="P22" i="1" s="1"/>
  <c r="Q22" i="1" s="1"/>
  <c r="M22" i="1"/>
  <c r="N18" i="1"/>
  <c r="O18" i="1" s="1"/>
  <c r="P18" i="1" s="1"/>
  <c r="Q18" i="1" s="1"/>
  <c r="M18" i="1"/>
  <c r="X32" i="1"/>
  <c r="Y32" i="1" s="1"/>
  <c r="X28" i="1"/>
  <c r="Y28" i="1" s="1"/>
  <c r="M32" i="1"/>
  <c r="N32" i="1"/>
  <c r="O32" i="1" s="1"/>
  <c r="P32" i="1" s="1"/>
  <c r="Q32" i="1" s="1"/>
  <c r="N28" i="1"/>
  <c r="O28" i="1" s="1"/>
  <c r="P28" i="1" s="1"/>
  <c r="Q28" i="1" s="1"/>
  <c r="M28" i="1"/>
  <c r="I19" i="1"/>
  <c r="Q25" i="1"/>
  <c r="O25" i="1"/>
  <c r="O26" i="1"/>
  <c r="Q26" i="1" s="1"/>
  <c r="L25" i="1"/>
  <c r="L20" i="1"/>
  <c r="L24" i="1"/>
  <c r="L21" i="1"/>
  <c r="L26" i="1"/>
  <c r="L17" i="1"/>
  <c r="M21" i="1" l="1"/>
  <c r="N21" i="1"/>
  <c r="O21" i="1" s="1"/>
  <c r="P21" i="1" s="1"/>
  <c r="Q21" i="1" s="1"/>
  <c r="N20" i="1"/>
  <c r="O20" i="1" s="1"/>
  <c r="P20" i="1" s="1"/>
  <c r="Q20" i="1" s="1"/>
  <c r="M20" i="1"/>
  <c r="M25" i="1"/>
  <c r="M26" i="1"/>
  <c r="O24" i="1"/>
  <c r="P24" i="1" s="1"/>
  <c r="Q24" i="1" s="1"/>
  <c r="M24" i="1"/>
  <c r="M17" i="1"/>
  <c r="N17" i="1"/>
  <c r="O17" i="1" s="1"/>
  <c r="P17" i="1" s="1"/>
  <c r="Q17" i="1" s="1"/>
  <c r="I16" i="1"/>
  <c r="I23" i="1"/>
  <c r="I29" i="1"/>
  <c r="I27" i="1"/>
  <c r="K16" i="1"/>
  <c r="K23" i="1"/>
  <c r="K29" i="1"/>
  <c r="K27" i="1"/>
  <c r="U16" i="1"/>
  <c r="W16" i="1"/>
  <c r="U23" i="1"/>
  <c r="W23" i="1"/>
  <c r="U29" i="1"/>
  <c r="U27" i="1"/>
  <c r="W29" i="1"/>
  <c r="W27" i="1"/>
  <c r="I14" i="4"/>
  <c r="K14" i="4"/>
  <c r="I15" i="4"/>
  <c r="K15" i="4"/>
  <c r="I16" i="4"/>
  <c r="K16" i="4"/>
  <c r="I17" i="4"/>
  <c r="K17" i="4"/>
  <c r="I18" i="4"/>
  <c r="K18" i="4"/>
  <c r="I19" i="4"/>
  <c r="K19" i="4"/>
  <c r="L18" i="4"/>
  <c r="L14" i="4"/>
  <c r="L19" i="4"/>
  <c r="L23" i="1"/>
  <c r="L17" i="4"/>
  <c r="L27" i="1"/>
  <c r="L15" i="4"/>
  <c r="L16" i="4"/>
  <c r="L29" i="1"/>
  <c r="L16" i="1"/>
  <c r="L19" i="1"/>
  <c r="M16" i="1" l="1"/>
  <c r="X23" i="1"/>
  <c r="Y23" i="1" s="1"/>
  <c r="X29" i="1"/>
  <c r="Y29" i="1" s="1"/>
  <c r="X16" i="1"/>
  <c r="Y16" i="1" s="1"/>
  <c r="X27" i="1"/>
  <c r="Y27" i="1" s="1"/>
  <c r="N17" i="4"/>
  <c r="O17" i="4" s="1"/>
  <c r="P17" i="4" s="1"/>
  <c r="Q17" i="4" s="1"/>
  <c r="M17" i="4"/>
  <c r="N16" i="4"/>
  <c r="O16" i="4" s="1"/>
  <c r="P16" i="4" s="1"/>
  <c r="Q16" i="4" s="1"/>
  <c r="M16" i="4"/>
  <c r="M27" i="1"/>
  <c r="N27" i="1"/>
  <c r="O27" i="1" s="1"/>
  <c r="P27" i="1" s="1"/>
  <c r="Q27" i="1" s="1"/>
  <c r="N14" i="4"/>
  <c r="O14" i="4" s="1"/>
  <c r="P14" i="4" s="1"/>
  <c r="Q14" i="4" s="1"/>
  <c r="M14" i="4"/>
  <c r="M29" i="1"/>
  <c r="M19" i="4"/>
  <c r="N19" i="4"/>
  <c r="O19" i="4" s="1"/>
  <c r="P19" i="4" s="1"/>
  <c r="Q19" i="4" s="1"/>
  <c r="M19" i="1"/>
  <c r="M15" i="4"/>
  <c r="N15" i="4"/>
  <c r="O15" i="4" s="1"/>
  <c r="P15" i="4" s="1"/>
  <c r="Q15" i="4" s="1"/>
  <c r="N23" i="1"/>
  <c r="O23" i="1" s="1"/>
  <c r="P23" i="1" s="1"/>
  <c r="Q23" i="1" s="1"/>
  <c r="M23" i="1"/>
  <c r="M18" i="4"/>
  <c r="N18" i="4"/>
  <c r="O18" i="4" s="1"/>
  <c r="P18" i="4" s="1"/>
  <c r="Q18" i="4" s="1"/>
  <c r="N16" i="1"/>
  <c r="O16" i="1" s="1"/>
  <c r="P16" i="1" s="1"/>
  <c r="Q16" i="1" s="1"/>
  <c r="N29" i="1"/>
  <c r="O29" i="1" s="1"/>
  <c r="P29" i="1" s="1"/>
  <c r="Q29" i="1" s="1"/>
  <c r="N19" i="1"/>
  <c r="O19" i="1" s="1"/>
  <c r="P19" i="1" s="1"/>
  <c r="Q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3" authorId="0" shapeId="0" xr:uid="{00000000-0006-0000-02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obejto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sharedStrings.xml><?xml version="1.0" encoding="utf-8"?>
<sst xmlns="http://schemas.openxmlformats.org/spreadsheetml/2006/main" count="527" uniqueCount="213">
  <si>
    <t>General</t>
  </si>
  <si>
    <t>Planeación</t>
  </si>
  <si>
    <t>Económico</t>
  </si>
  <si>
    <t>Casi Cierto</t>
  </si>
  <si>
    <t>Alto</t>
  </si>
  <si>
    <t>Catastrófico</t>
  </si>
  <si>
    <t>Departamento</t>
  </si>
  <si>
    <t>Si</t>
  </si>
  <si>
    <t>Específico</t>
  </si>
  <si>
    <t>Selección</t>
  </si>
  <si>
    <t>Sociales o Políticos</t>
  </si>
  <si>
    <t>Probable</t>
  </si>
  <si>
    <t>Medio-alto</t>
  </si>
  <si>
    <t>Mayor</t>
  </si>
  <si>
    <t>Contratista / asociado</t>
  </si>
  <si>
    <t>No</t>
  </si>
  <si>
    <t>Interna</t>
  </si>
  <si>
    <t>Contratación</t>
  </si>
  <si>
    <t>Operacionales</t>
  </si>
  <si>
    <t>Posible</t>
  </si>
  <si>
    <t>Medio-bajo</t>
  </si>
  <si>
    <t>Moderado</t>
  </si>
  <si>
    <t>Compartida</t>
  </si>
  <si>
    <t>Externa</t>
  </si>
  <si>
    <t>Ejecución</t>
  </si>
  <si>
    <t>Financiero</t>
  </si>
  <si>
    <t>Improbable</t>
  </si>
  <si>
    <t>Bajo</t>
  </si>
  <si>
    <t>Menor</t>
  </si>
  <si>
    <t>Regulatorio</t>
  </si>
  <si>
    <t>Raro</t>
  </si>
  <si>
    <t>Insignificante</t>
  </si>
  <si>
    <t>De la naturaleza</t>
  </si>
  <si>
    <t>Ambientales</t>
  </si>
  <si>
    <t>Tecnológicos</t>
  </si>
  <si>
    <t>No.</t>
  </si>
  <si>
    <t>Clase</t>
  </si>
  <si>
    <t xml:space="preserve">Fuente </t>
  </si>
  <si>
    <t>Etapa</t>
  </si>
  <si>
    <t>Tipo</t>
  </si>
  <si>
    <t>Riesgo</t>
  </si>
  <si>
    <t>Consecuencia</t>
  </si>
  <si>
    <t>Probabilidad</t>
  </si>
  <si>
    <t>Impacto</t>
  </si>
  <si>
    <t>Valoración</t>
  </si>
  <si>
    <t>Categoría</t>
  </si>
  <si>
    <t>Asignación</t>
  </si>
  <si>
    <t>Tratamiento, controles a ser implementados</t>
  </si>
  <si>
    <t>Impacto después del tratamiento</t>
  </si>
  <si>
    <t>¿Afecta la ejecución del contrato?</t>
  </si>
  <si>
    <t>Responsable</t>
  </si>
  <si>
    <t>Fecha est. en que inicia el tratamiento</t>
  </si>
  <si>
    <t>Fecha est. en que se completa el tratamiento</t>
  </si>
  <si>
    <t xml:space="preserve">Control y monitoreo </t>
  </si>
  <si>
    <t>Cualitativa</t>
  </si>
  <si>
    <t>Cuantitativa</t>
  </si>
  <si>
    <t>Calificación</t>
  </si>
  <si>
    <t>¿Cómo se realiza el monitoreo?</t>
  </si>
  <si>
    <t>Periodicidad ¿Cuánto?</t>
  </si>
  <si>
    <t>Contratante</t>
  </si>
  <si>
    <t>Contrante</t>
  </si>
  <si>
    <t>Contratista</t>
  </si>
  <si>
    <t xml:space="preserve">Contratista </t>
  </si>
  <si>
    <t>N</t>
  </si>
  <si>
    <t>Fuente</t>
  </si>
  <si>
    <t>Descripción</t>
  </si>
  <si>
    <t>Consecuencia de la ocurrencia del evento</t>
  </si>
  <si>
    <t>¿A quién se le asigna?</t>
  </si>
  <si>
    <t>Tratamiento/Control a ser implementado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</si>
  <si>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</si>
  <si>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</si>
  <si>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</si>
  <si>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</si>
  <si>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</si>
  <si>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</si>
  <si>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</si>
  <si>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</si>
  <si>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</si>
  <si>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</si>
  <si>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</si>
  <si>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</si>
  <si>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</si>
  <si>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</si>
  <si>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</si>
  <si>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</si>
  <si>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</si>
  <si>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</si>
  <si>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</si>
  <si>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</si>
  <si>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</si>
  <si>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</si>
  <si>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</si>
  <si>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Valor del contrato</t>
  </si>
  <si>
    <t xml:space="preserve">No presentación de las garantías requeridas en el proceso de contratación </t>
  </si>
  <si>
    <t xml:space="preserve">Aplicación de sanciones </t>
  </si>
  <si>
    <t xml:space="preserve">Transferir el riesgo al asociado e iniciar el procedimiento para la  aplicación de multas.  </t>
  </si>
  <si>
    <t xml:space="preserve">Seguimiento a los plazos establecidos para la expedición de las pólizas </t>
  </si>
  <si>
    <t>Etapa de legalización del convenio. Dentro de los 5 días siguientes a la legalización</t>
  </si>
  <si>
    <t xml:space="preserve">Demoras en la expedición de las garantías del proceso de contratación </t>
  </si>
  <si>
    <t>Retrasos en el inicio de la ejecución de  actividades del contrato</t>
  </si>
  <si>
    <t>Reducir las consecuencias e impactos del riesgo, implementando planes de contingencia como la reprogramación de actividades</t>
  </si>
  <si>
    <t>Cambios en el equipo de trabajo del Contratista</t>
  </si>
  <si>
    <t>Retrasos en el cronograma y deficiencias en el trabajo realizado por desconocimiento de las labores desarrolladas por el recurso saliente y deficiencias en la definición y aplicación de estándares de proyecto</t>
  </si>
  <si>
    <t>Reducir las consecuencias e impacto del riesgo, estableciendo un término mínimo de empalme entre el recurso saliente y entrante. Exigencia de requisitos iguales o mejores para reemplazar el recurso humano respecto del perfil, formación y experiencia.</t>
  </si>
  <si>
    <t>Validación de perfiles de nuevos recursos, previo a su vinculación al proyecto. Verificación del empalme entre recurso entrante y saliente.</t>
  </si>
  <si>
    <t>Mensual</t>
  </si>
  <si>
    <t>Variación de precios de insumos</t>
  </si>
  <si>
    <t>Incremento en el precio de los insumos necesarios para la realización de las actividades proyectadas y ofrecidas a costos unitarios</t>
  </si>
  <si>
    <t>Reducir las consecuencias e impacto del riesgo generando planes de contingencia y ordenando menor cantidad de los ítems.  El asociado también debe  tener la capacidad de administrar el riesgo, al poder adquirir los insumos necesarios en las mismas zonas donde se desarrolla el proyecto y por su capacidad de gestión comercial con los diferentes proveedores.</t>
  </si>
  <si>
    <t>Analizar constantemente el comportamiento del mercado</t>
  </si>
  <si>
    <t>Situaciones de orden público</t>
  </si>
  <si>
    <t>Imposibilidad en la realización de actividades por situaciones de orden público y considerando que se trata de un año de cambios con ocasión de elecciones presidenciales y al congreso</t>
  </si>
  <si>
    <t>Aceptar el riesgo y realizar acciones de mitigación, tales como: reprogramación de actividades y cambio de sede de la actividad.</t>
  </si>
  <si>
    <t>Consultar reportes de las instituciones oficiales, como la policía nacional y las fuerzas armadas</t>
  </si>
  <si>
    <t>Quincenal</t>
  </si>
  <si>
    <t>Condiciones climáticas adversas</t>
  </si>
  <si>
    <t>Retraso en el cronograma de actividades y en la realización de las mismas</t>
  </si>
  <si>
    <t>Aceptar el riesgo y realizar acciones de mitigación, tales como: la reprogramación de actividades y cambio de sede de la actividad.</t>
  </si>
  <si>
    <t>Consultar reportes oficiales de las instituciones públicas, como el IDEAM</t>
  </si>
  <si>
    <t>Semanal</t>
  </si>
  <si>
    <t>Desde la notificación del acto de adjudicación hasta la suscripción y legalización del contrato, mediante seguimiento continuo al cumplimiento de los requisitos y plazos establecidos para el perfeccionamiento contractual.</t>
  </si>
  <si>
    <t>Durante la etapa de recepción, revisión y evaluación de propuestas, conforme al cronograma establecido para el proceso de selección en SECOP II.</t>
  </si>
  <si>
    <t>Durante la etapa de perfeccionamiento y legalización contractual, desde la adjudicación hasta la aprobación definitiva de las garantías y suscripción del acta de inicio del contrato.</t>
  </si>
  <si>
    <t>El monitoreo se realiza mediante seguimiento permanente al cronograma de perfeccionamiento contractual, verificando el cumplimiento de los tiempos establecidos para entrega de documentos, aprobación de garantías y suscripción del contrato. El área jurídica y la supervisión contractual realizan control documental de cada requisito exigido al adjudicatario, registrando en el expediente contractual y SECOP II las actuaciones adelantadas, requerimientos efectuados y fechas de cumplimiento. En caso de retrasos o incumplimientos, se documentan las acciones administrativas implementadas para garantizar la continuidad del proceso contractual.</t>
  </si>
  <si>
    <t>Durante la etapa de perfeccionamiento y legalización del contrato, desde la suscripción contractual hasta la aprobación definitiva de las garantías y expedición del acta de inicio.</t>
  </si>
  <si>
    <t>La declaratoria desierta del proceso contractual puede generar retrasos en la adquisición de los bienes e insumos requeridos para el fortalecimiento de las unidades productivas beneficiarias, afectando la ejecución oportuna de las actividades técnicas, productivas y formativas previstas. Esta situación puede ocasionar reprocesos administrativos, necesidad de adelantar un nuevo proceso de contratación y posibles afectaciones en el cumplimiento de metas, cronogramas y resultados esperados para los proyectos asociativos e individuales.</t>
  </si>
  <si>
    <t>Elaborar estudios previos y análisis de mercado que permitan identificar proveedores con capacidad técnica, operativa y comercial para atender el suministro requerido para los proyectos productivos. Definir requisitos habilitantes, financieros y técnicos acordes con la naturaleza y cuantía del contrato, garantizando condiciones de participación proporcionales y objetivas. Realizar revisión técnica y jurídica de los documentos precontractuales antes de su publicación. Promover la difusión del proceso contractual a través de SECOP II y demás mecanismos institucionales que favorezcan la pluralidad de oferentes. Analizar oportunamente las observaciones formuladas por posibles interesados y efectuar ajustes razonables que faciliten la participación sin afectar los principios de transparencia y selección objetiva.</t>
  </si>
  <si>
    <t>El monitoreo se realiza mediante seguimiento permanente al comportamiento del proceso en SECOP II, verificando número de visitas, descargas de documentos, observaciones recibidas y manifestaciones de interés de posibles proveedores. Asimismo, se analiza la participación del mercado durante las distintas etapas del proceso contractual y se dejan registros de las actuaciones adelantadas para fortalecer la concurrencia de oferentes y la adecuada estructuración del proceso.</t>
  </si>
  <si>
    <t>Durante la etapa precontractual y de publicación del proceso de selección en SECOP II, desde la publicación del proyecto de pliego o invitación hasta el cierre del proceso, mediante seguimiento periódico al nivel de participación de posibles oferentes interesados.</t>
  </si>
  <si>
    <t>La ausencia de especificaciones claras y precisas puede generar interpretaciones erróneas por parte de los oferentes, presentación de propuestas que no respondan adecuadamente a las necesidades del proceso y dificultades durante la ejecución contractual. Esto puede ocasionar reprocesos administrativos y técnicos, demoras en la evaluación de ofertas, entrega de elementos no conformes y posibles afectaciones en la implementación y funcionamiento de los proyectos productivos beneficiarios.</t>
  </si>
  <si>
    <t>Realizar la definición técnica de los bienes, herramientas, insumos o elementos requeridos con el acompañamiento de instructores, líderes técnicos y personal responsable de los proyectos productivos. Establecer especificaciones técnicas claras relacionadas con cantidades, características, calidad, funcionalidad, condiciones de entrega y demás requisitos necesarios para garantizar la adecuada ejecución del objeto contractual. Verificar la coherencia entre las necesidades identificadas, el análisis de mercado, los estudios previos y los documentos del proceso contractual. Implementar revisión técnica y jurídica integral antes de la publicación del proceso en SECOP II.</t>
  </si>
  <si>
    <t>El monitoreo se realiza mediante revisión técnica y documental de las especificaciones incluidas en los estudios previos y documentos contractuales, verificando que las condiciones definidas sean claras, completas y acordes con las necesidades de fortalecimiento de los proyectos productivos. Esta validación se desarrolla a través de mesas de trabajo, revisión interna y controles de coherencia entre el alcance del contrato y los bienes requeridos antes de la publicación del proceso contractual.</t>
  </si>
  <si>
    <t>Durante la etapa de planeación y estructuración contractual, mediante revisión técnica previa a la publicación de los documentos del proceso y validación final antes de su publicación definitiva en SECOP II.</t>
  </si>
  <si>
    <t>La falta de publicación adecuada de la información contractual puede generar incumplimientos a los principios de transparencia y publicidad en la contratación estatal, así como reprocesos administrativos, observaciones de entes de control y posibles reclamaciones de terceros interesados. Asimismo, puede ocasionar retrasos en el desarrollo del proceso contractual y afectar la oportunidad en la adquisición de los bienes e insumos requeridos para los proyectos productivos.</t>
  </si>
  <si>
    <t>Establecer un cronograma contractual que contemple las fechas y responsables para la publicación de documentos en SECOP II durante todas las etapas del proceso. Definir mecanismos de revisión y validación de los documentos antes de su cargue en la plataforma. Implementar listas de chequeo y controles internos orientados a verificar el cumplimiento de los requisitos normativos relacionados con publicidad y gestión documental del proceso contractual. Realizar seguimiento permanente a las publicaciones efectuadas para asegurar integridad, oportunidad y coherencia de la información cargada en SECOP II.</t>
  </si>
  <si>
    <t>El monitoreo se realiza mediante verificación periódica del cargue oportuno y completo de los documentos correspondientes a cada etapa del proceso contractual en SECOP II. El equipo jurídico y los responsables del proceso realizan controles internos y revisiones documentales para validar el cumplimiento de las obligaciones de publicación, dejando evidencia mediante registros de seguimiento, soportes de publicación y controles administrativos internos.</t>
  </si>
  <si>
    <t>Durante todas las etapas del proceso contractual, desde la planeación y publicación hasta la ejecución y cierre del contrato, mediante seguimiento continuo al cumplimiento de las obligaciones de publicación y gestión documental en SECOP II.</t>
  </si>
  <si>
    <t>La presentación de ofertas que no acrediten adecuadamente los requisitos jurídicos, financieros, técnicos o de experiencia puede generar retrasos en la evaluación de propuestas, incremento de reprocesos administrativos y dificultades para realizar una selección objetiva del contratista. Asimismo, puede ocasionar riesgo de declaratoria desierta del proceso, retrasos en la adquisición de los bienes requeridos y afectaciones en la ejecución oportuna de las actividades productivas previstas para los proyectos beneficiarios.</t>
  </si>
  <si>
    <t>Elaborar documentos precontractuales con requisitos habilitantes claros, proporcionales y acordes con la naturaleza del suministro requerido para el fortalecimiento productivo de los proyectos. Definir de manera precisa los documentos necesarios para acreditar experiencia, capacidad operativa, condiciones jurídicas, requisitos financieros y cumplimiento técnico. Promover la participación de posibles oferentes mediante adecuada divulgación del proceso y atención oportuna a observaciones formuladas por los interesados. Designar un comité evaluador con conocimientos técnicos, jurídicos y administrativos relacionados con procesos de adquisición de bienes e insumos productivos. Implementar listas de verificación para la revisión integral de las propuestas presentadas.</t>
  </si>
  <si>
    <t>El monitoreo se realiza mediante revisión detallada de las ofertas recibidas durante la etapa de evaluación, verificando el cumplimiento de requisitos habilitantes, especificaciones técnicas y documentación exigida en los documentos del proceso contractual. El comité evaluador desarrolla análisis jurídico, financiero y técnico de las propuestas y registra los resultados en los respectivos informes de evaluación publicados en SECOP II, dejando trazabilidad de aclaraciones, observaciones y validaciones efectuadas durante el proceso.</t>
  </si>
  <si>
    <t>La entrega de elementos que no cumplan con las condiciones técnicas y de calidad requeridas puede afectar el adecuado desarrollo de las actividades productivas y operativas previstas para los proyectos beneficiarios. Esto puede generar devoluciones, reposición de productos, reprocesos administrativos y contractuales, retrasos en la implementación de actividades y posibles afectaciones en el cumplimiento de metas y resultados esperados. Asimismo, puede ocasionar incremento en las actividades de supervisión y controversias derivadas del incumplimiento contractual.</t>
  </si>
  <si>
    <t>Definir en los estudios previos y documentos contractuales especificaciones técnicas claras relacionadas con calidad, características, funcionalidad, cantidades, condiciones de entrega y demás requisitos aplicables a los bienes e insumos requeridos. Exigir al contratista fichas técnicas, garantías, certificados de calidad y demás soportes que permitan validar la idoneidad de los productos suministrados. Implementar procedimientos de revisión técnica y verificación física de los bienes entregados, con participación de la supervisión y personal técnico responsable de los proyectos productivos. Incorporar cláusulas relacionadas con devolución, reposición o aplicación de medidas contractuales frente a productos defectuosos, incompletos o no conformes.</t>
  </si>
  <si>
    <t>El monitoreo se realiza mediante inspección física y documental de los bienes, herramientas e insumos entregados por el contratista, verificando el cumplimiento de las especificaciones técnicas y condiciones establecidas contractualmente. La supervisión contractual y el personal técnico designado validan cantidades, estado, funcionamiento y calidad de los elementos recibidos, dejando evidencia mediante actas, formatos de verificación, registros fotográficos e informes de supervisión. En caso de evidenciar inconsistencias o incumplimientos, se documentan las novedades y se generan los requerimientos correspondientes al proveedor.</t>
  </si>
  <si>
    <t>Durante toda la ejecución contractual y especialmente en cada entrega parcial o total de bienes e insumos destinados al fortalecimiento productivo de los proyectos asociativos e individuales.</t>
  </si>
  <si>
    <t>Los retrasos en el suministro de los elementos requeridos pueden afectar la programación y desarrollo de las actividades productivas, operativas y formativas previstas para los proyectos beneficiarios, generando reprogramaciones, suspensión temporal de actividades y afectaciones en el cumplimiento de cronogramas y metas institucionales. Asimismo, pueden ocasionar reprocesos administrativos, incremento de actividades de seguimiento y dificultades en la ejecución presupuestal y contractual del proceso.</t>
  </si>
  <si>
    <t>Establecer en los estudios previos y en el contrato un cronograma detallado de entregas que contemple tiempos, cantidades, lugares de entrega y responsables para cada actividad relacionada con el suministro requerido. Exigir al contratista un plan logístico y operativo que garantice la disponibilidad y entrega oportuna de los bienes e insumos contratados. Incorporar obligaciones relacionadas con reporte de avances, trazabilidad del suministro y comunicación inmediata de novedades que puedan afectar la ejecución contractual. Incluir cláusulas relacionadas con requerimientos, multas y demás medidas contractuales aplicables frente a retrasos injustificados o incumplimientos en las entregas.</t>
  </si>
  <si>
    <t>El monitoreo se realiza mediante seguimiento periódico al cronograma contractual y verificación del cumplimiento de las entregas programadas por parte del contratista. La supervisión contractual revisa informes de avance, soportes de entrega y actas de recibido, verificando el cumplimiento de los tiempos establecidos y documentando mediante informes de supervisión las novedades, retrasos o acciones correctivas implementadas para mitigar impactos sobre los proyectos productivos beneficiarios.</t>
  </si>
  <si>
    <t>Durante toda la ejecución contractual, desde el inicio del contrato hasta su terminación y liquidación, mediante seguimiento continuo al cumplimiento del cronograma de entregas y ejecución de las obligaciones contractuales.</t>
  </si>
  <si>
    <t>Las fallas en la planeación operativa o logística del contratista pueden generar retrasos en la entrega de los bienes o insumos requeridos para la ejecución de los proyectos productivos, afectando el desarrollo oportuno de las actividades programadas y el cumplimiento de metas técnicas y operativas. Asimismo, puede ocasionar reprogramaciones, incremento de actividades de supervisión, reprocesos administrativos y posibles afectaciones en la ejecución presupuestal y en el fortalecimiento esperado de las unidades productivas beneficiadas.</t>
  </si>
  <si>
    <t>Exigir al contratista, previo al inicio de la ejecución, la presentación de un plan operativo y logístico que contemple cronograma de entregas, disponibilidad de bienes, rutas de distribución, tiempos de suministro y responsables de ejecución. Solicitar mecanismos de contingencia frente a posibles retrasos en abastecimiento, transporte o disponibilidad de productos requeridos para los proyectos productivos. Verificar durante la ejecución contractual la capacidad logística y operativa del contratista para garantizar el cumplimiento oportuno de las entregas programadas. Establecer mecanismos de seguimiento periódico y alertas tempranas frente a posibles desviaciones del cronograma contractual. Incorporar obligaciones relacionadas con reportes de avance y cumplimiento de entregas, así como cláusulas contractuales aplicables en caso de incumplimiento.</t>
  </si>
  <si>
    <t>El monitoreo se realiza mediante seguimiento continuo al cronograma de ejecución y verificación del cumplimiento de las entregas programadas para los proyectos productivos beneficiarios. La supervisión contractual revisa periódicamente los informes y soportes presentados por el contratista, valida el avance de las entregas y verifica el cumplimiento de los tiempos establecidos en el plan operativo aprobado. En caso de evidenciar retrasos o incumplimientos, se generan alertas, requerimientos formales y registros en los informes de supervisión, documentando las acciones correctivas implementadas.</t>
  </si>
  <si>
    <t>Durante toda la ejecución contractual, desde la aprobación del plan operativo hasta la entrega final de los bienes, insumos o elementos requeridos para el fortalecimiento de los proyectos productivos asociativos e individuales.</t>
  </si>
  <si>
    <t xml:space="preserve"> </t>
  </si>
  <si>
    <t>La presentación tardía, incompleta o incorrecta de las garantías contractuales puede generar retrasos en la legalización e inicio de la ejecución contractual, afectando la oportunidad en la entrega de los bienes o insumos requeridos para los proyectos productivos. Esto puede ocasionar reprocesos administrativos y jurídicos, ajustes en el cronograma contractual, afectaciones en la ejecución presupuestal y riesgos asociados al incumplimiento de los requisitos de perfeccionamiento y legalización contractual.</t>
  </si>
  <si>
    <t>Establecer en los estudios previos, invitación pública y minuta contractual los requisitos específicos relacionados con las garantías exigidas, incluyendo coberturas, vigencias, valores asegurados y plazos de presentación. Informar oportunamente al contratista adjudicado sobre los documentos requeridos y tiempos establecidos para la legalización del contrato. Realizar acompañamiento jurídico y administrativo durante la expedición y validación de las pólizas, verificando su conformidad frente a las condiciones contractuales. Implementar listas de chequeo y controles internos para asegurar el cumplimiento integral de los requisitos previos al acta de inicio. Establecer mecanismos ágiles para la subsanación de inconsistencias detectadas en las garantías.</t>
  </si>
  <si>
    <t>El monitoreo se realiza mediante revisión documental y validación jurídica de las garantías presentadas por el contratista, verificando el cumplimiento de las condiciones exigidas en el contrato y en la normatividad vigente. La supervisión contractual y el área jurídica realizan seguimiento a los tiempos de legalización y registran en el expediente contractual las observaciones, ajustes solicitados y aprobación definitiva de las garantías antes de autorizar el inicio de ejecución.</t>
  </si>
  <si>
    <t>La no suscripción oportuna del contrato puede generar retrasos en el inicio de las actividades previstas para el fortalecimiento de los proyectos productivos, afectando la programación operativa y el cumplimiento de metas establecidas. Esta situación puede ocasionar reprocesos administrativos relacionados con el perfeccionamiento contractual, retrasos en la ejecución presupuestal y necesidad de adelantar actuaciones administrativas adicionales para garantizar la continuidad del proceso contractual.</t>
  </si>
  <si>
    <t>Establecer claramente en los documentos del proceso contractual los requisitos y plazos necesarios para la suscripción y legalización del contrato. Notificar oportunamente al adjudicatario sobre el acto de adjudicación, documentos requeridos y tiempos máximos establecidos para el perfeccionamiento contractual. Realizar acompañamiento permanente por parte del área jurídica y supervisión durante la etapa precontractual y de legalización, orientando al contratista sobre la presentación de garantías y demás requisitos exigidos para la firma del contrato. Implementar controles internos y listas de verificación para validar el cumplimiento de cada requisito previo a la suscripción contractual. Establecer alertas de seguimiento frente a posibles incumplimientos de plazos por parte del adjudicatario.</t>
  </si>
  <si>
    <t>Posibles retrasos en la legalización y puesta en marcha del contrato, afectando el inicio oportuno de las actividades previstas para el fortalecimiento técnico y productivo de los proyectos beneficiarios. Esta situación puede generar reprocesos administrativos y jurídicos, ajustes en el cronograma de ejecución, retrasos en la adquisición o entrega de bienes e insumos requeridos y afectaciones en la programación operativa y presupuestal de la Entidad. Asimismo, podrían derivarse requerimientos formales al contratista, suspensión del inicio contractual y riesgos asociados al incumplimiento de los tiempos definidos para el desarrollo de las actividades productivas previstas.</t>
  </si>
  <si>
    <t>Definir claramente en los estudios previos, documentos del proceso y minuta contractual las condiciones, coberturas, vigencias, cuantías y requisitos exigidos para las garantías contractuales relacionadas con la ejecución del contrato. Informar oportunamente al contratista adjudicado sobre los documentos requeridos y los plazos establecidos para la legalización contractual. Realizar acompañamiento jurídico y administrativo durante la expedición, revisión y validación de las pólizas, verificando de forma inmediata la suficiencia de amparos, valores asegurados y condiciones exigidas. Implementar listas de chequeo y controles documentales orientados a garantizar el cumplimiento integral de los requisitos de legalización antes de la expedición del acta de inicio. Establecer alertas preventivas y mecanismos ágiles de subsanación frente a inconsistencias identificadas en las garantías presentadas por el contratista.</t>
  </si>
  <si>
    <t>El monitoreo se realiza mediante revisión jurídica, administrativa y documental de las garantías presentadas por el contratista, verificando que las pólizas cumplan con las condiciones establecidas en los estudios previos, contrato y normatividad vigente. El área jurídica y la supervisión contractual realizan seguimiento al cumplimiento de los plazos de legalización y registran observaciones, solicitudes de ajuste y aprobación definitiva en el expediente contractual y en SECOP II. Asimismo, se valida que las garantías incluyan correctamente amparos, vigencias, cuantías y demás requisitos necesarios antes de autorizar el inicio de la ejecución contractual.</t>
  </si>
  <si>
    <t>Posibles retrasos o suspensión parcial de las actividades relacionadas con la entrega, instalación, distribución o utilización de los bienes e insumos requeridos para el fortalecimiento productivo de los proyectos beneficiarios, afectando el cumplimiento de cronogramas, metas y actividades programadas. Esto puede generar reprogramación de actividades productivas, ampliación de plazos contractuales, impactos administrativos y operativos para la Entidad, así como retrasos en la implementación de las acciones previstas para el fortalecimiento técnico y productivo de los proyectos. Adicionalmente, podrían requerirse ajustes logísticos, modificaciones contractuales o adopción de medidas excepcionales para garantizar la continuidad de la ejecución contractual.</t>
  </si>
  <si>
    <t>Establecer mecanismos de comunicación permanente entre el contratista, la supervisión y las áreas técnicas responsables para identificar oportunamente situaciones externas que puedan afectar el desarrollo de las actividades contractuales y la entrega de los bienes requeridos. Solicitar al contratista planes de contingencia y estrategias alternativas para el abastecimiento, transporte y distribución de los elementos destinados a los proyectos productivos. Realizar evaluación preventiva de riesgos asociados a condiciones climáticas, accesibilidad, disponibilidad logística y demás factores externos que puedan impactar la ejecución contractual. Documentar técnicamente las novedades presentadas y analizar oportunamente la necesidad de implementar prórrogas, ajustes operativos, suspensiones o modificaciones contractuales. Mantener coordinación permanente entre supervisión, área jurídica y responsables técnicos de los proyectos para asegurar la continuidad de las actividades previstas.</t>
  </si>
  <si>
    <t>El monitoreo se realiza mediante seguimiento continuo al cronograma de ejecución contractual, revisión de informes de avance y análisis de novedades reportadas por el contratista relacionadas con factores externos que afecten el cumplimiento de las actividades programadas. La supervisión contractual verifica la trazabilidad de las situaciones reportadas y documenta mediante actas, informes y comunicaciones oficiales las acciones implementadas para mitigar impactos sobre la ejecución del contrato y el desarrollo de los proyectos productivos. Asimismo, se realiza seguimiento al cumplimiento de los planes de contingencia y a las medidas adoptadas para restablecer la normalidad operativa y logística.</t>
  </si>
  <si>
    <t>Durante toda la ejecución contractual, mediante seguimiento permanente al avance de las actividades relacionadas con el suministro, distribución, entrega y puesta en funcionamiento de los bienes, insumos o elementos requeridos para el fortalecimiento productivo de los proyectos beneficiarios.</t>
  </si>
  <si>
    <t>Posible afectación en la calidad, funcionalidad y disponibilidad de los bienes o insumos requeridos para el desarrollo de las actividades productivas previstas, generando necesidad de reposición, devoluciones, retrasos en la ejecución, incremento de costos operativos y reprocesos administrativos y contractuales. Asimismo, podría verse afectado el cumplimiento de las metas de fortalecimiento productivo de los proyectos beneficiarios, así como la oportunidad en la implementación de las actividades técnicas y operativas programadas por la Entidad.</t>
  </si>
  <si>
    <t>Establecer en los documentos contractuales y técnicos condiciones específicas relacionadas con el embalaje, transporte, almacenamiento, manipulación y entrega de los bienes e insumos requeridos para el fortalecimiento productivo de los proyectos. Exigir al contratista procedimientos de control y trazabilidad sobre el manejo de los elementos suministrados, así como soportes documentales y registros de entrega. Solicitar la implementación de controles de calidad y verificación física de los productos antes de su entrega final. Verificar la disponibilidad de condiciones adecuadas de conservación y almacenamiento durante todas las etapas del suministro y distribución. Implementar procedimientos de revisión técnica y validación de conformidad por parte de la supervisión y personal técnico responsable de los proyectos beneficiarios.</t>
  </si>
  <si>
    <t>El monitoreo se realiza mediante revisión física y documental de los bienes, insumos y elementos entregados por el contratista, verificando el cumplimiento de las especificaciones técnicas, condiciones de calidad y estado de conservación requeridos contractualmente. La supervisión contractual y el personal técnico realizan seguimiento a registros de entrega, soportes de transporte, actas de recibido y evidencias documentales relacionadas con el manejo y distribución de los elementos suministrados. En caso de evidenciarse deterioro, pérdida, daños o incumplimientos en las condiciones de calidad, se documentan las novedades y se implementan las acciones correctivas y requerimientos contractuales correspondientes.</t>
  </si>
  <si>
    <t>Durante toda la ejecución contractual, especialmente durante las actividades de transporte, almacenamiento, distribución, entrega y verificación de los bienes, insumos y elementos destinados al fortalecimiento productivo de los proyectos asociativos e individuales beneficiarios.</t>
  </si>
  <si>
    <t>Posibles afectaciones en el desarrollo oportuno de las actividades productivas previstas para los proyectos beneficiarios, generando retrasos en la implementación de procesos agroproductivos, incumplimiento de cronogramas, necesidad de reprocesos administrativos y afectaciones en el cumplimiento de metas establecidas por la Entidad. Asimismo, podrían generarse requerimientos al contratista, devoluciones de productos, retrasos en la ejecución presupuestal y posibles incumplimientos contractuales que impacten el fortalecimiento técnico y operativo de los proyectos asociativos e individuales beneficiados.</t>
  </si>
  <si>
    <t>Definir en los estudios previos, ficha técnica y documentos contractuales las especificaciones técnicas, cantidades, características, condiciones de calidad, tiempos de entrega y obligaciones relacionadas con los bienes o elementos requeridos para el fortalecimiento productivo de los proyectos. Exigir al contratista cronograma de suministro y entrega, así como soportes que evidencien cumplimiento de calidad y condiciones técnicas de los productos entregados. Realizar seguimiento permanente al cumplimiento de entregas parciales y finales mediante supervisión técnica y administrativa. Establecer cláusulas relacionadas con requerimientos, devolución de productos no conformes, aplicación de garantías y medidas contractuales frente a incumplimientos identificados durante la ejecución contractual.</t>
  </si>
  <si>
    <t>El monitoreo se realiza mediante revisión técnica y verificación física de los bienes, materiales o productos entregados por el contratista, validando cumplimiento de cantidades, especificaciones técnicas, calidad y tiempos establecidos contractualmente. La supervisión contractual realiza seguimiento al cronograma de entregas, revisa soportes documentales y deja evidencia mediante actas de recibido, informes de supervisión, registros fotográficos y requerimientos formales en caso de identificarse incumplimientos, retrasos o inconsistencias en las entregas efectuadas.</t>
  </si>
  <si>
    <t>Durante toda la ejecución contractual, mediante seguimiento continuo al cumplimiento de cronogramas, entregas parciales y finales, validación de condiciones técnicas y verificación de los bienes e insumos suministrados para el fortalecimiento productivo de los proyectos beneficiarios.</t>
  </si>
  <si>
    <t>Posibilidad de incumplimiento por parte del contratista de las obligaciones relacionadas con Seguridad y Salud en el Trabajo (SG-SST), afiliación y pago de aportes al Sistema de Seguridad Social Integral del personal vinculado a las actividades de suministro, transporte, instalación, asistencia técnica o entrega de bienes requeridos para el fortalecimiento productivo de los proyectos asociativos e individuales.</t>
  </si>
  <si>
    <t>Posibles afectaciones legales, administrativas y operativas para la Entidad derivadas del incumplimiento de la normatividad vigente en materia laboral, seguridad social y Seguridad y Salud en el Trabajo. Esta situación puede generar requerimientos o sanciones por parte de autoridades competentes, suspensión temporal de actividades relacionadas con el contrato, retrasos en las entregas programadas y riesgos para la integridad y seguridad del personal vinculado a la ejecución contractual. Asimismo, podrían presentarse incidentes o accidentes durante actividades de transporte, manipulación o entrega de materiales e insumos requeridos para los proyectos beneficiarios.</t>
  </si>
  <si>
    <t>Incorporar en los estudios previos, documentos contractuales y obligaciones del contratista el cumplimiento de la normatividad vigente en Seguridad y Salud en el Trabajo y seguridad social del personal asignado al contrato. Exigir periódicamente soportes de afiliación y pago al Sistema de Seguridad Social Integral, así como evidencias relacionadas con la implementación de medidas de prevención y control de riesgos laborales. Verificar el uso adecuado de elementos de protección personal y el cumplimiento de protocolos de SST durante actividades de transporte, entrega o instalación de bienes. Establecer mecanismos contractuales para efectuar requerimientos y adoptar medidas administrativas frente a incumplimientos relacionados con SST y seguridad social.</t>
  </si>
  <si>
    <t>El monitoreo se realiza mediante revisión periódica de la documentación relacionada con afiliación y pago de seguridad social del personal vinculado al contrato, así como seguimiento al cumplimiento de las condiciones de Seguridad y Salud en el Trabajo durante las actividades de ejecución contractual. La supervisión contractual valida soportes documentales, realiza verificaciones durante visitas o entregas programadas y registra novedades, requerimientos o incumplimientos mediante informes de supervisión y demás evidencias incorporadas al expediente contractual.</t>
  </si>
  <si>
    <t>Durante toda la ejecución contractual, mediante revisión periódica de soportes de seguridad social y seguimiento continuo a las condiciones de Seguridad y Salud en el Trabajo del personal vinculado a las actividades de suministro, transporte y entrega de bienes para los proyectos beneficiarios.</t>
  </si>
  <si>
    <t>Posibilidad de afectación en la planeación, estructuración, ejecución o seguimiento del proceso contractual debido a modificaciones normativas, cambios regulatorios o actualizaciones operativas relacionadas con la contratación estatal y el uso de la plataforma SECOP II aplicables al contrato de fortalecimiento productivo de los proyectos asociativos e individuales.</t>
  </si>
  <si>
    <t>Posibles retrasos, reprocesos administrativos o ajustes en las actuaciones contractuales derivados de modificaciones normativas o cambios funcionales en SECOP II que impacten el desarrollo del proceso contractual. Esto puede generar necesidad de actualizar documentos, modificar cronogramas, realizar ajustes jurídicos o técnicos y adelantar actuaciones adicionales para garantizar el cumplimiento de requisitos legales y procedimentales. Asimismo, podrían presentarse observaciones por parte de entes de control o afectaciones en la ejecución oportuna del contrato y en el cumplimiento de las actividades previstas para el fortalecimiento productivo de los proyectos beneficiarios.</t>
  </si>
  <si>
    <t>Realizar seguimiento permanente a la normatividad vigente en materia de contratación estatal, lineamientos expedidos por Colombia Compra Eficiente y actualizaciones relacionadas con el funcionamiento de SECOP II. Mantener articulación entre el área jurídica, supervisión y dependencias técnicas responsables del proceso contractual para identificar oportunamente cambios regulatorios o procedimentales que puedan afectar la ejecución del contrato. Implementar revisiones jurídicas y administrativas previas a cada actuación contractual y efectuar ajustes oportunos a documentos, cronogramas o procedimientos cuando se identifiquen cambios aplicables al proceso contractual. Desarrollar jornadas de actualización y socialización normativa para el equipo responsable del contrato.</t>
  </si>
  <si>
    <t>El monitoreo se realiza mediante revisión continua de circulares, lineamientos, manuales y comunicados emitidos por las entidades competentes en contratación pública y administración de SECOP II. El equipo jurídico y contractual verifica periódicamente posibles impactos normativos o procedimentales sobre el proceso contractual, documentando las revisiones efectuadas, ajustes implementados y decisiones adoptadas para asegurar el cumplimiento de la normativa vigente y la adecuada ejecución contractual.</t>
  </si>
  <si>
    <t>Durante las etapas de planeación, selección, ejecución y cierre contractual, mediante seguimiento permanente a las actualizaciones normativas y operativas relacionadas con contratación estatal y gestión contractual en SECOP II.</t>
  </si>
  <si>
    <t>Posibles afectaciones en el desarrollo adecuado de las actividades productivas y operativas previstas para los proyectos beneficiarios, generando limitaciones en la implementación de procesos productivos, retrasos en las actividades programadas y necesidad de realizar devoluciones, cambios o reposición de elementos suministrados. Esta situación puede ocasionar reprocesos administrativos y técnicos, incremento de actividades de supervisión, afectaciones en el cumplimiento de metas y cronogramas institucionales, así como posibles controversias contractuales derivadas del incumplimiento de las condiciones técnicas y de calidad establecidas para el suministro requerido.</t>
  </si>
  <si>
    <t>Definir en los estudios previos, fichas técnicas y documentos contractuales las especificaciones técnicas, características, cantidades, condiciones de calidad, marcas de referencia, condiciones de entrega y criterios de aceptación de los bienes e insumos requeridos para el fortalecimiento productivo de los proyectos beneficiarios. Exigir al contratista fichas técnicas, garantías, certificados de calidad y demás soportes que permitan validar la idoneidad y conformidad de los productos suministrados. Implementar procedimientos de verificación técnica y física durante la recepción de los elementos entregados. Establecer cláusulas relacionadas con reposición, cambio de productos no conformes, aplicación de garantías y medidas contractuales frente a incumplimientos identificados durante la ejecución contractual.</t>
  </si>
  <si>
    <t>El monitoreo se realiza mediante revisión física, técnica y documental de los bienes, materiales e insumos entregados por el contratista, verificando el cumplimiento de las especificaciones técnicas, cantidades, condiciones de calidad y requisitos definidos en el contrato. La supervisión contractual realiza validación de los productos recibidos mediante actas, registros fotográficos, listas de chequeo e informes de supervisión, documentando novedades, inconsistencias o requerimientos relacionados con elementos defectuosos, incompletos o no conformes. Asimismo, se realiza seguimiento a la reposición o corrección de las observaciones identificadas durante la ejecución contractual.</t>
  </si>
  <si>
    <t>Durante toda la ejecución contractual, especialmente en cada entrega parcial o final de bienes, insumos, herramientas o elementos destinados al fortalecimiento productivo de los proyectos asociativos e individuales beneficiarios.</t>
  </si>
  <si>
    <t>Posibilidad de retrasos en la entrega, distribución o disponibilidad de bienes, materiales, herramientas o insumos requeridos para el fortalecimiento productivo de los proyectos asociativos e individuales, debido a deficiencias logísticas, operativas o administrativas por parte del contratista.</t>
  </si>
  <si>
    <t>Posibles afectaciones en el desarrollo oportuno de las actividades productivas, técnicas y operativas previstas para los proyectos beneficiarios, generando incumplimiento de cronogramas, reprogramación de actividades, retrasos en la implementación de procesos productivos y afectaciones en el cumplimiento de metas institucionales. Asimismo, esta situación puede ocasionar reprocesos administrativos, incremento de actividades de seguimiento y supervisión, dificultades en la ejecución presupuestal y posibles incumplimientos contractuales relacionados con los tiempos establecidos para el suministro y entrega de los bienes requeridos.</t>
  </si>
  <si>
    <t>Establecer en el contrato cronogramas detallados de suministro y entrega de bienes, indicando cantidades, lugares de entrega, responsables y tiempos máximos de cumplimiento. Exigir al contratista un plan logístico y operativo que contemple disponibilidad de transporte, almacenamiento, distribución y mecanismos de contingencia frente a posibles retrasos. Realizar reuniones periódicas de seguimiento para verificar avances en las entregas y resolver oportunamente novedades operativas o administrativas. Incorporar obligaciones relacionadas con reporte de avances y trazabilidad de las entregas realizadas. Establecer cláusulas contractuales relacionadas con requerimientos, multas y demás medidas aplicables frente a retrasos injustificados o incumplimientos en los tiempos de entrega establecidos.</t>
  </si>
  <si>
    <t>El monitoreo se realiza mediante seguimiento continuo al cronograma contractual de entregas, revisión de soportes logísticos y verificación del cumplimiento de las actividades programadas para suministro y distribución de los bienes e insumos requeridos. La supervisión contractual realiza control sobre fechas de entrega, cantidades suministradas y cumplimiento de condiciones logísticas mediante actas, informes de supervisión y registros documentales. En caso de identificarse retrasos o incumplimientos, se generan alertas, requerimientos formales y acciones de seguimiento orientadas a mitigar impactos sobre el desarrollo de los proyectos beneficiarios.</t>
  </si>
  <si>
    <t>Durante toda la ejecución contractual, desde el inicio de las actividades de suministro y distribución hasta la entrega final de los bienes, herramientas e insumos destinados al fortalecimiento productivo de los proyectos asociativos e individuales.</t>
  </si>
  <si>
    <t>Posibilidad de afectación en la calidad, integridad, conservación o trazabilidad de los bienes, materiales, herramientas o elementos suministrados durante las actividades de almacenamiento, transporte, cargue, descargue o entrega a los beneficiarios de los proyectos productivos, debido a manejo inadecuado, condiciones logísticas deficientes o incumplimiento de protocolos de conservación y custodia.</t>
  </si>
  <si>
    <t>Posibles daños, deterioro, pérdida parcial o alteración de las condiciones físicas y funcionales de los bienes e insumos suministrados para los proyectos beneficiarios, afectando la utilidad, funcionalidad y aprovechamiento adecuado de los elementos entregados. Esto puede generar necesidad de reposición de productos, reprocesos administrativos y logísticos, retrasos en la ejecución de actividades productivas, incremento de costos operativos y posibles afectaciones en el cumplimiento de los objetivos establecidos para el fortalecimiento productivo de los proyectos asociativos e individuales.</t>
  </si>
  <si>
    <t>Establecer en los documentos contractuales condiciones específicas para el almacenamiento, embalaje, transporte, cargue, descargue y entrega de los bienes e insumos requeridos, garantizando el mantenimiento de sus condiciones técnicas y de calidad. Exigir al contratista procedimientos de control, trazabilidad y custodia de los elementos suministrados durante todas las etapas logísticas. Verificar la disponibilidad de vehículos, empaques, recipientes, herramientas y condiciones adecuadas para el manejo y conservación de los productos entregados. Implementar procedimientos de recepción y validación física de los bienes por parte de la supervisión y beneficiarios, dejando evidencia documental de las condiciones de entrega y estado de los elementos suministrados.</t>
  </si>
  <si>
    <t>El monitoreo se realiza mediante revisión física y documental de las condiciones de almacenamiento, transporte y entrega de los bienes suministrados, verificando el cumplimiento de protocolos logísticos y condiciones de conservación establecidas contractualmente. La supervisión contractual realiza seguimiento mediante actas de entrega, registros fotográficos, listas de chequeo y verificación directa del estado de los elementos entregados a los proyectos beneficiarios. En caso de evidenciarse daños, pérdidas, deterioro o inconsistencias en las condiciones de entrega, se documentan las novedades y se generan los requerimientos y acciones correctivas correspondientes.</t>
  </si>
  <si>
    <t>Durante todas las etapas de ejecución relacionadas con almacenamiento, transporte, distribución y entrega de bienes, herramientas, materiales e insumos destinados al fortalecimiento productivo de los proyectos asociativos e individuales beneficiarios.</t>
  </si>
  <si>
    <t>5_9127_563 Contratar la compra de  materiales, insumos y materias primas identificadas para los emprendimientos priorizados dentro de la estrategia de Apalancamiento Productivo del Centro de Formación Profesional Minero Ambiental para población víctima del Bajo Cauca zona de influencia del Centro de Formación Minero Ambiental.</t>
  </si>
  <si>
    <t>Posibilidad de deficiencias o falta de claridad en la definición de las especificaciones técnicas, cantidades, características o condiciones de los bienes e insumos requeridos para el fortalecimiento productivo de los proyectos asociativos e individuales del CFMA.</t>
  </si>
  <si>
    <t>Posibilidad de suministro de bienes, herramientas, materiales o insumos con condiciones de calidad inferiores a las requeridas, inconsistencias técnicas o incumplimiento de las especificaciones establecidas para el fortalecimiento productivo de los proyectos asociativos e individuales del CFMA.</t>
  </si>
  <si>
    <t>Posibilidad de retrasos en la ejecución contractual que afecten la entrega oportuna de bienes, herramientas, materiales o insumos requeridos para el fortalecimiento productivo de los proyectos asociativos e individuales del CFMA.</t>
  </si>
  <si>
    <t>Posibilidad de declaratoria desierta del proceso de selección debido a la baja participación de oferentes interesados en suministrar bienes, insumos, herramientas o elementos requeridos para el fortalecimiento productivo de apalancamientos que corresponden al Centro De Formación Minero Ambiental (CFMA).</t>
  </si>
  <si>
    <t>Posibilidad de incumplimiento en la publicación oportuna, completa o adecuada de los documentos precontractuales, contractuales o de ejecución relacionados con el proceso de fortalecimiento productivo de los seis apalancamientos en la plataforma SECOP II.</t>
  </si>
  <si>
    <t>Posibilidad de recibir propuestas con inconsistencias técnicas, documentación incompleta o incumplimiento de requisitos habilitantes durante el proceso de contratación para el fortalecimiento productivo de proyectos asociativos y proyectos individuales del CFMA.</t>
  </si>
  <si>
    <t>Posibilidad de deficiencias en la planeación operativa, técnica o logística por parte del contratista para garantizar el adecuado suministro y entrega de bienes, insumos, herramientas o elementos requeridos para el fortalecimiento productivo de proyectos asociativos y proyectos individuales del Centro De Formación Minero Ambiental (CFMA).</t>
  </si>
  <si>
    <t>Posibilidad de retrasos o inconsistencias en la expedición, presentación o aprobación de las garantías exigidas para la legalización del contrato relacionado con el fortalecimiento productivo de proyectos asociativos y proyectos individuales.</t>
  </si>
  <si>
    <t>Posibilidad de no suscripción del contrato dentro de los plazos establecidos por parte del adjudicatario seleccionado para el suministro de bienes, insumos o elementos requeridos para el fortalecimiento productivo de proyectos asociativos y proyectos individuales.</t>
  </si>
  <si>
    <t>Posibilidad de presentación tardía, incompleta o con inconsistencias de las garantías contractuales requeridas para la legalización del contrato relacionado con el fortalecimiento productivo de proyectos asociativos y proyectos individuales, debido a errores en amparos, vigencias, cuantías aseguradas, firmas, anexos o demás requisitos exigidos contractualmente para el perfeccionamiento y ejecución del contrato.</t>
  </si>
  <si>
    <t>Posibilidad de afectación en la ejecución del contrato para el fortalecimiento productivo de proyectos asociativos y proyectos individuales debido a eventos externos como alteraciones del orden público, restricciones de movilidad, dificultades de acceso a las zonas de intervención, condiciones climáticas adversas, caso fortuito o fuerza mayor que limiten la entrega oportuna de bienes, insumos, equipos o materiales requeridos para el desarrollo de las actividades productivas previstas.</t>
  </si>
  <si>
    <t>Posibilidad de alteración, pérdida, deterioro, daño o afectación en la calidad de los bienes, insumos, herramientas, equipos o materiales suministrados para el fortalecimiento productivo de proyectos asociativos y proyectos individuales, debido a deficiencias en las condiciones de transporte, almacenamiento, manipulación, embalaje, custodia o entrega por parte del contratista.</t>
  </si>
  <si>
    <t>Posibilidad de incumplimiento por parte del contratista en la ejecución de las actividades, entrega de bienes, insumos, herramientas, materiales o productos requeridos para el fortalecimiento productivo de los proyectos asociativos y proyectos individuales, incluyendo entregas parciales, fuera de especificación técnica o en condiciones diferentes a las establecidas contractualmente.</t>
  </si>
  <si>
    <t>Posibilidad de entrega incompleta, defectuosa, no conforme o de baja calidad de los bienes, insumos, herramientas, equipos o elementos requeridos para el fortalecimiento productivo de los proyectos asociativos y proyectos individuales, debido al incumplimiento de especificaciones técnicas, cantidades, condiciones de calidad o requisitos establecidos contractualmente.</t>
  </si>
  <si>
    <t xml:space="preserve">Realizo: Victor Villadiego Bernal / Abogado Gestión Contractual 
               Yesenia Troncoso / Profesional Gestión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</si>
</sst>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1" formatCode="_-* #,##0_-;\-* #,##0_-;_-* &quot;-&quot;_-;_-@_-"/>
    <numFmt numFmtId="164" formatCode="_(&quot;$&quot;\ * #,##0.00_);_(&quot;$&quot;\ * \(#,##0.00\);_(&quot;$&quot;\ * &quot;-&quot;??_);_(@_)"/>
    <numFmt numFmtId="165" formatCode="&quot;$&quot;\ #,##0"/>
    <numFmt numFmtId="166" formatCode="[$$-240A]\ #,##0.00"/>
    <numFmt numFmtId="167" formatCode="[$-240A]d&quot;-&quot;mmm&quot;-&quot;yyyy;@"/>
  </numFmts>
  <fonts count="20" x14ac:knownFonts="1">
    <font>
      <sz val="11"/>
      <color theme="1"/>
      <name val="Calibri"/>
      <family val="2"/>
      <scheme val="minor"/>
    </font>
    <font>
      <b/>
      <sz val="10"/>
      <color rgb="FF000000"/>
      <name val="Arial Narrow"/>
      <family val="2"/>
    </font>
    <font>
      <sz val="10"/>
      <color rgb="FF000000"/>
      <name val="Arial Narrow"/>
      <family val="2"/>
    </font>
    <font>
      <sz val="11"/>
      <color theme="1"/>
      <name val="Calibri"/>
      <family val="2"/>
      <scheme val="minor"/>
    </font>
    <font>
      <sz val="8"/>
      <color theme="1"/>
      <name val="Arial Narrow"/>
      <family val="2"/>
    </font>
    <font>
      <sz val="11"/>
      <color theme="1"/>
      <name val="Arial Narrow"/>
      <family val="2"/>
    </font>
    <font>
      <sz val="10"/>
      <color theme="1"/>
      <name val="Arial Narrow"/>
      <family val="2"/>
    </font>
    <font>
      <b/>
      <sz val="10"/>
      <color theme="1"/>
      <name val="Arial Narrow"/>
      <family val="2"/>
    </font>
    <font>
      <b/>
      <sz val="12"/>
      <color rgb="FF0B2A49"/>
      <name val="Arial Narrow"/>
      <family val="2"/>
    </font>
    <font>
      <sz val="9"/>
      <color indexed="81"/>
      <name val="Arial Narrow"/>
      <family val="2"/>
    </font>
    <font>
      <b/>
      <sz val="9"/>
      <color indexed="81"/>
      <name val="Arial Narrow"/>
      <family val="2"/>
    </font>
    <font>
      <sz val="10"/>
      <color theme="1"/>
      <name val="Arial"/>
      <family val="2"/>
    </font>
    <font>
      <sz val="8"/>
      <color rgb="FFFFFFFF"/>
      <name val="Arial"/>
      <family val="2"/>
    </font>
    <font>
      <sz val="8"/>
      <color rgb="FF000000"/>
      <name val="Arial"/>
      <family val="2"/>
    </font>
    <font>
      <sz val="8"/>
      <color rgb="FF959393"/>
      <name val="Arial"/>
      <family val="2"/>
    </font>
    <font>
      <b/>
      <sz val="10"/>
      <color rgb="FF0B2A49"/>
      <name val="Arial Narrow"/>
      <family val="2"/>
    </font>
    <font>
      <sz val="10"/>
      <color theme="0"/>
      <name val="Arial Narrow"/>
      <family val="2"/>
    </font>
    <font>
      <sz val="10"/>
      <name val="Arial Narrow"/>
      <family val="2"/>
    </font>
    <font>
      <b/>
      <sz val="16"/>
      <color theme="1"/>
      <name val="Arial Narrow"/>
      <family val="2"/>
    </font>
    <font>
      <sz val="16"/>
      <color theme="1"/>
      <name val="Arial Narrow"/>
      <family val="2"/>
    </font>
  </fonts>
  <fills count="8">
    <fill>
      <patternFill patternType="none"/>
    </fill>
    <fill>
      <patternFill patternType="gray125"/>
    </fill>
    <fill>
      <patternFill patternType="solid">
        <fgColor rgb="FFD8D8D8"/>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4E4D4D"/>
        <bgColor indexed="64"/>
      </patternFill>
    </fill>
    <fill>
      <patternFill patternType="solid">
        <fgColor rgb="FFD9D9D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theme="3"/>
      </left>
      <right style="hair">
        <color theme="3"/>
      </right>
      <top style="hair">
        <color theme="3"/>
      </top>
      <bottom style="hair">
        <color theme="3"/>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indexed="64"/>
      </left>
      <right/>
      <top style="thin">
        <color indexed="64"/>
      </top>
      <bottom style="thin">
        <color indexed="64"/>
      </bottom>
      <diagonal/>
    </border>
    <border>
      <left style="thin">
        <color theme="0" tint="-0.499984740745262"/>
      </left>
      <right/>
      <top style="thin">
        <color theme="0" tint="-0.499984740745262"/>
      </top>
      <bottom/>
      <diagonal/>
    </border>
    <border>
      <left/>
      <right style="thin">
        <color indexed="64"/>
      </right>
      <top style="thin">
        <color indexed="64"/>
      </top>
      <bottom style="thin">
        <color indexed="64"/>
      </bottom>
      <diagonal/>
    </border>
    <border>
      <left style="thin">
        <color theme="0" tint="-0.499984740745262"/>
      </left>
      <right/>
      <top style="thin">
        <color indexed="64"/>
      </top>
      <bottom style="thin">
        <color indexed="64"/>
      </bottom>
      <diagonal/>
    </border>
  </borders>
  <cellStyleXfs count="3">
    <xf numFmtId="0" fontId="0" fillId="0" borderId="0"/>
    <xf numFmtId="164" fontId="3" fillId="0" borderId="0" applyFont="0" applyFill="0" applyBorder="0" applyAlignment="0" applyProtection="0"/>
    <xf numFmtId="41" fontId="3" fillId="0" borderId="0" applyFont="0" applyFill="0" applyBorder="0" applyAlignment="0" applyProtection="0"/>
  </cellStyleXfs>
  <cellXfs count="90">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2" fillId="0" borderId="1" xfId="0" applyFont="1" applyBorder="1" applyAlignment="1">
      <alignment horizontal="center" vertical="center" textRotation="90" wrapText="1"/>
    </xf>
    <xf numFmtId="0" fontId="4" fillId="0" borderId="0" xfId="0" applyFont="1"/>
    <xf numFmtId="0" fontId="4" fillId="0" borderId="0" xfId="0" applyFont="1" applyAlignment="1">
      <alignment wrapText="1"/>
    </xf>
    <xf numFmtId="0" fontId="5" fillId="0" borderId="0" xfId="0" applyFont="1"/>
    <xf numFmtId="0" fontId="5" fillId="0" borderId="0" xfId="0" applyFont="1" applyAlignment="1">
      <alignment wrapText="1"/>
    </xf>
    <xf numFmtId="0" fontId="6" fillId="0" borderId="0" xfId="0" applyFont="1"/>
    <xf numFmtId="0" fontId="6" fillId="0" borderId="0" xfId="0" applyFont="1" applyAlignment="1">
      <alignment wrapText="1"/>
    </xf>
    <xf numFmtId="165" fontId="6" fillId="0" borderId="1" xfId="0" applyNumberFormat="1" applyFont="1" applyBorder="1" applyAlignment="1">
      <alignment vertical="center"/>
    </xf>
    <xf numFmtId="166" fontId="8" fillId="0" borderId="3" xfId="1" applyNumberFormat="1" applyFont="1" applyBorder="1" applyAlignment="1">
      <alignment horizontal="center" vertical="center"/>
    </xf>
    <xf numFmtId="166" fontId="8" fillId="0" borderId="0" xfId="1" applyNumberFormat="1" applyFont="1" applyAlignment="1">
      <alignment horizontal="center" vertical="center"/>
    </xf>
    <xf numFmtId="10" fontId="2" fillId="0" borderId="1" xfId="0" applyNumberFormat="1" applyFont="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1" fillId="0" borderId="0" xfId="0" applyFont="1" applyAlignment="1">
      <alignment vertical="center" wrapText="1"/>
    </xf>
    <xf numFmtId="0" fontId="14" fillId="0" borderId="9" xfId="0" applyFont="1" applyBorder="1" applyAlignment="1">
      <alignment horizontal="center" vertical="center" textRotation="90" wrapText="1"/>
    </xf>
    <xf numFmtId="0" fontId="14" fillId="0" borderId="11" xfId="0" applyFont="1" applyBorder="1" applyAlignment="1">
      <alignment horizontal="center" vertical="center" textRotation="90" wrapText="1"/>
    </xf>
    <xf numFmtId="0" fontId="14" fillId="0" borderId="11" xfId="0" applyFont="1" applyBorder="1" applyAlignment="1">
      <alignment horizontal="center" vertical="center" wrapText="1"/>
    </xf>
    <xf numFmtId="166" fontId="15" fillId="0" borderId="3" xfId="1" applyNumberFormat="1" applyFont="1" applyBorder="1" applyAlignment="1">
      <alignment horizontal="center" vertical="center"/>
    </xf>
    <xf numFmtId="0" fontId="6" fillId="3" borderId="0" xfId="0" applyFont="1" applyFill="1"/>
    <xf numFmtId="166" fontId="15" fillId="3" borderId="0" xfId="1" applyNumberFormat="1" applyFont="1" applyFill="1" applyAlignment="1">
      <alignment horizontal="center" vertical="center"/>
    </xf>
    <xf numFmtId="0" fontId="7" fillId="3" borderId="0" xfId="0" applyFont="1" applyFill="1" applyAlignment="1">
      <alignment horizontal="center" vertical="center"/>
    </xf>
    <xf numFmtId="165" fontId="7" fillId="3" borderId="0" xfId="0" applyNumberFormat="1" applyFont="1" applyFill="1" applyAlignment="1">
      <alignment horizontal="center" vertical="center"/>
    </xf>
    <xf numFmtId="0" fontId="16" fillId="3" borderId="0" xfId="0" applyFont="1" applyFill="1"/>
    <xf numFmtId="0" fontId="7" fillId="3" borderId="0" xfId="0" applyFont="1" applyFill="1" applyAlignment="1">
      <alignment horizontal="left"/>
    </xf>
    <xf numFmtId="165" fontId="6" fillId="3" borderId="0" xfId="0" applyNumberFormat="1" applyFont="1" applyFill="1" applyAlignment="1">
      <alignment vertical="center"/>
    </xf>
    <xf numFmtId="0" fontId="16" fillId="4" borderId="1" xfId="0" applyFont="1" applyFill="1" applyBorder="1" applyAlignment="1">
      <alignment horizontal="center" vertical="center" wrapText="1"/>
    </xf>
    <xf numFmtId="0" fontId="16" fillId="4" borderId="1" xfId="0" applyFont="1" applyFill="1" applyBorder="1" applyAlignment="1">
      <alignment horizontal="center" vertical="center" textRotation="90" wrapText="1"/>
    </xf>
    <xf numFmtId="0" fontId="2" fillId="5" borderId="1" xfId="0" applyFont="1" applyFill="1" applyBorder="1" applyAlignment="1">
      <alignment horizontal="center" vertical="center" textRotation="90" wrapText="1"/>
    </xf>
    <xf numFmtId="0" fontId="17" fillId="5" borderId="1" xfId="0" applyFont="1" applyFill="1" applyBorder="1" applyAlignment="1">
      <alignment horizontal="center" vertical="center" wrapText="1"/>
    </xf>
    <xf numFmtId="0" fontId="17" fillId="3" borderId="1" xfId="0" applyFont="1" applyFill="1" applyBorder="1" applyAlignment="1" applyProtection="1">
      <alignment horizontal="center" vertical="center" wrapText="1"/>
      <protection locked="0"/>
    </xf>
    <xf numFmtId="0" fontId="17" fillId="3" borderId="14" xfId="0" applyFont="1" applyFill="1" applyBorder="1" applyAlignment="1" applyProtection="1">
      <alignment horizontal="center" vertical="center" textRotation="90" wrapText="1"/>
      <protection locked="0"/>
    </xf>
    <xf numFmtId="0" fontId="17" fillId="3" borderId="1" xfId="0" applyFont="1" applyFill="1" applyBorder="1" applyAlignment="1" applyProtection="1">
      <alignment horizontal="center" vertical="center" textRotation="90" wrapText="1"/>
      <protection locked="0"/>
    </xf>
    <xf numFmtId="0" fontId="17" fillId="3" borderId="1" xfId="0" applyFont="1" applyFill="1" applyBorder="1" applyAlignment="1" applyProtection="1">
      <alignment horizontal="left" vertical="center" wrapText="1"/>
      <protection locked="0"/>
    </xf>
    <xf numFmtId="0" fontId="17" fillId="3" borderId="1" xfId="0" applyFont="1" applyFill="1" applyBorder="1" applyAlignment="1" applyProtection="1">
      <alignment horizontal="justify" vertical="center" wrapText="1"/>
      <protection locked="0"/>
    </xf>
    <xf numFmtId="0" fontId="17" fillId="3" borderId="1" xfId="0" applyFont="1" applyFill="1" applyBorder="1" applyAlignment="1">
      <alignment horizontal="center" vertical="center" wrapText="1"/>
    </xf>
    <xf numFmtId="4" fontId="17" fillId="3" borderId="1" xfId="0" applyNumberFormat="1" applyFont="1" applyFill="1" applyBorder="1" applyAlignment="1">
      <alignment horizontal="center" vertical="center" wrapText="1"/>
    </xf>
    <xf numFmtId="10" fontId="17" fillId="3" borderId="1" xfId="0" applyNumberFormat="1" applyFont="1" applyFill="1" applyBorder="1" applyAlignment="1">
      <alignment horizontal="center" vertical="center" wrapText="1"/>
    </xf>
    <xf numFmtId="0" fontId="17" fillId="3" borderId="1" xfId="0" applyFont="1" applyFill="1" applyBorder="1" applyAlignment="1">
      <alignment horizontal="center" vertical="center" textRotation="90" wrapText="1"/>
    </xf>
    <xf numFmtId="167" fontId="17" fillId="3" borderId="1" xfId="0" applyNumberFormat="1" applyFont="1" applyFill="1" applyBorder="1" applyAlignment="1" applyProtection="1">
      <alignment horizontal="center" vertical="center" textRotation="90" wrapText="1"/>
      <protection locked="0"/>
    </xf>
    <xf numFmtId="0" fontId="17" fillId="3" borderId="4" xfId="0" applyFont="1" applyFill="1" applyBorder="1" applyAlignment="1" applyProtection="1">
      <alignment horizontal="center" vertical="center" textRotation="90" wrapText="1"/>
      <protection locked="0"/>
    </xf>
    <xf numFmtId="0" fontId="17" fillId="3" borderId="15" xfId="0" applyFont="1" applyFill="1" applyBorder="1" applyAlignment="1" applyProtection="1">
      <alignment horizontal="center" vertical="center" textRotation="90" wrapText="1"/>
      <protection locked="0"/>
    </xf>
    <xf numFmtId="0" fontId="17" fillId="3" borderId="2" xfId="0" applyFont="1" applyFill="1" applyBorder="1" applyAlignment="1" applyProtection="1">
      <alignment horizontal="center" vertical="center" textRotation="90" wrapText="1"/>
      <protection locked="0"/>
    </xf>
    <xf numFmtId="0" fontId="17" fillId="3" borderId="1" xfId="0" applyFont="1" applyFill="1" applyBorder="1" applyAlignment="1" applyProtection="1">
      <alignment horizontal="justify" vertical="center"/>
      <protection locked="0"/>
    </xf>
    <xf numFmtId="0" fontId="17" fillId="3" borderId="2" xfId="0" applyFont="1" applyFill="1" applyBorder="1" applyAlignment="1" applyProtection="1">
      <alignment horizontal="center" vertical="center" wrapText="1"/>
      <protection locked="0"/>
    </xf>
    <xf numFmtId="0" fontId="17" fillId="3" borderId="2" xfId="0" applyFont="1" applyFill="1" applyBorder="1" applyAlignment="1">
      <alignment horizontal="center" vertical="center" wrapText="1"/>
    </xf>
    <xf numFmtId="4" fontId="17" fillId="3" borderId="2" xfId="0" applyNumberFormat="1" applyFont="1" applyFill="1" applyBorder="1" applyAlignment="1">
      <alignment horizontal="center" vertical="center" wrapText="1"/>
    </xf>
    <xf numFmtId="10" fontId="17" fillId="3" borderId="2" xfId="0" applyNumberFormat="1" applyFont="1" applyFill="1" applyBorder="1" applyAlignment="1">
      <alignment horizontal="center" vertical="center" wrapText="1"/>
    </xf>
    <xf numFmtId="0" fontId="17" fillId="3" borderId="2" xfId="0" applyFont="1" applyFill="1" applyBorder="1" applyAlignment="1">
      <alignment horizontal="center" vertical="center" textRotation="90" wrapText="1"/>
    </xf>
    <xf numFmtId="0" fontId="17" fillId="3" borderId="0" xfId="0" applyFont="1" applyFill="1" applyAlignment="1" applyProtection="1">
      <alignment horizontal="justify" vertical="center" wrapText="1"/>
      <protection locked="0"/>
    </xf>
    <xf numFmtId="0" fontId="17" fillId="3" borderId="2" xfId="0" applyFont="1" applyFill="1" applyBorder="1" applyAlignment="1" applyProtection="1">
      <alignment horizontal="justify" vertical="center" wrapText="1"/>
      <protection locked="0"/>
    </xf>
    <xf numFmtId="0" fontId="17" fillId="3" borderId="16" xfId="0" applyFont="1" applyFill="1" applyBorder="1" applyAlignment="1" applyProtection="1">
      <alignment horizontal="justify" vertical="center" wrapText="1"/>
      <protection locked="0"/>
    </xf>
    <xf numFmtId="0" fontId="17" fillId="3" borderId="17" xfId="0" applyFont="1" applyFill="1" applyBorder="1" applyAlignment="1" applyProtection="1">
      <alignment horizontal="center" vertical="center" textRotation="90" wrapText="1"/>
      <protection locked="0"/>
    </xf>
    <xf numFmtId="0" fontId="17" fillId="0" borderId="0" xfId="0" applyFont="1" applyAlignment="1" applyProtection="1">
      <alignment horizontal="center" vertical="center" wrapText="1"/>
      <protection locked="0"/>
    </xf>
    <xf numFmtId="0" fontId="6" fillId="0" borderId="0" xfId="0" applyFont="1" applyAlignment="1">
      <alignment vertical="top" wrapText="1"/>
    </xf>
    <xf numFmtId="0" fontId="6" fillId="0" borderId="0" xfId="0" applyFont="1" applyAlignment="1">
      <alignment horizontal="left"/>
    </xf>
    <xf numFmtId="6" fontId="18" fillId="3" borderId="1" xfId="2" applyNumberFormat="1" applyFont="1" applyFill="1" applyBorder="1" applyAlignment="1" applyProtection="1">
      <alignment horizontal="center" vertical="center"/>
      <protection locked="0"/>
    </xf>
    <xf numFmtId="0" fontId="16" fillId="4" borderId="4" xfId="0" applyFont="1" applyFill="1" applyBorder="1" applyAlignment="1">
      <alignment horizontal="center" vertical="center" wrapText="1"/>
    </xf>
    <xf numFmtId="0" fontId="16" fillId="4" borderId="5"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16" fillId="4" borderId="1" xfId="0" applyFont="1" applyFill="1" applyBorder="1" applyAlignment="1">
      <alignment horizontal="center" vertical="center" textRotation="90" wrapText="1"/>
    </xf>
    <xf numFmtId="0" fontId="16" fillId="4" borderId="1" xfId="0" applyFont="1" applyFill="1" applyBorder="1" applyAlignment="1">
      <alignment horizontal="center" vertical="center" wrapText="1"/>
    </xf>
    <xf numFmtId="0" fontId="19" fillId="3" borderId="1" xfId="0" applyFont="1" applyFill="1" applyBorder="1" applyAlignment="1">
      <alignment horizontal="left" vertical="center" wrapText="1"/>
    </xf>
    <xf numFmtId="0" fontId="17"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textRotation="90" wrapText="1"/>
    </xf>
    <xf numFmtId="0" fontId="16" fillId="4" borderId="14" xfId="0" applyFont="1" applyFill="1" applyBorder="1" applyAlignment="1">
      <alignment horizontal="center" vertical="center" textRotation="90" wrapText="1"/>
    </xf>
    <xf numFmtId="0" fontId="2" fillId="5" borderId="1" xfId="0" applyFont="1" applyFill="1" applyBorder="1" applyAlignment="1">
      <alignment horizontal="center" vertical="center" textRotation="90" wrapText="1"/>
    </xf>
    <xf numFmtId="0" fontId="13" fillId="7" borderId="7" xfId="0" applyFont="1" applyFill="1" applyBorder="1" applyAlignment="1">
      <alignment horizontal="center" vertical="center" textRotation="90" wrapText="1"/>
    </xf>
    <xf numFmtId="0" fontId="13" fillId="7" borderId="9" xfId="0" applyFont="1" applyFill="1" applyBorder="1" applyAlignment="1">
      <alignment horizontal="center" vertical="center" textRotation="90" wrapText="1"/>
    </xf>
    <xf numFmtId="0" fontId="13" fillId="7" borderId="13" xfId="0" applyFont="1" applyFill="1" applyBorder="1" applyAlignment="1">
      <alignment horizontal="center" vertical="center" wrapText="1"/>
    </xf>
    <xf numFmtId="0" fontId="13" fillId="7" borderId="12" xfId="0" applyFont="1" applyFill="1" applyBorder="1" applyAlignment="1">
      <alignment horizontal="center" vertical="center" wrapText="1"/>
    </xf>
    <xf numFmtId="0" fontId="13" fillId="7" borderId="10" xfId="0" applyFont="1" applyFill="1" applyBorder="1" applyAlignment="1">
      <alignment horizontal="center" vertical="center" wrapText="1"/>
    </xf>
    <xf numFmtId="0" fontId="13" fillId="7" borderId="8" xfId="0" applyFont="1" applyFill="1" applyBorder="1" applyAlignment="1">
      <alignment horizontal="center" vertical="center" textRotation="90" wrapText="1"/>
    </xf>
    <xf numFmtId="0" fontId="12" fillId="6" borderId="7" xfId="0" applyFont="1" applyFill="1" applyBorder="1" applyAlignment="1">
      <alignment horizontal="center" vertical="center" textRotation="90" wrapText="1"/>
    </xf>
    <xf numFmtId="0" fontId="12" fillId="6" borderId="8" xfId="0" applyFont="1" applyFill="1" applyBorder="1" applyAlignment="1">
      <alignment horizontal="center" vertical="center" textRotation="90" wrapText="1"/>
    </xf>
    <xf numFmtId="0" fontId="12" fillId="6" borderId="9" xfId="0" applyFont="1" applyFill="1" applyBorder="1" applyAlignment="1">
      <alignment horizontal="center" vertical="center" textRotation="90" wrapText="1"/>
    </xf>
    <xf numFmtId="0" fontId="13" fillId="7" borderId="7" xfId="0" applyFont="1" applyFill="1" applyBorder="1" applyAlignment="1">
      <alignment horizontal="center" vertical="center" wrapText="1"/>
    </xf>
    <xf numFmtId="0" fontId="13" fillId="7" borderId="8" xfId="0" applyFont="1" applyFill="1" applyBorder="1" applyAlignment="1">
      <alignment horizontal="center" vertical="center" wrapText="1"/>
    </xf>
    <xf numFmtId="0" fontId="13" fillId="7" borderId="9"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2" fillId="6" borderId="8"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7" fillId="0" borderId="1" xfId="0" applyFont="1" applyBorder="1" applyAlignment="1">
      <alignment horizontal="left"/>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35</xdr:row>
      <xdr:rowOff>0</xdr:rowOff>
    </xdr:from>
    <xdr:to>
      <xdr:col>6</xdr:col>
      <xdr:colOff>628650</xdr:colOff>
      <xdr:row>35</xdr:row>
      <xdr:rowOff>133350</xdr:rowOff>
    </xdr:to>
    <xdr:pic>
      <xdr:nvPicPr>
        <xdr:cNvPr id="2" name="image2.jpeg" descr="Dibujo en blanco y negro&#10;&#10;Descripción generada automáticamente con confianza media">
          <a:extLst>
            <a:ext uri="{FF2B5EF4-FFF2-40B4-BE49-F238E27FC236}">
              <a16:creationId xmlns:a16="http://schemas.microsoft.com/office/drawing/2014/main" id="{69D85994-4C4C-B504-B2BC-969CD741EDAC}"/>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rightnessContrast bright="-16000" contrast="100000"/>
                  </a14:imgEffect>
                </a14:imgLayer>
              </a14:imgProps>
            </a:ext>
          </a:extLst>
        </a:blip>
        <a:stretch>
          <a:fillRect/>
        </a:stretch>
      </xdr:blipFill>
      <xdr:spPr>
        <a:xfrm>
          <a:off x="3837214" y="35623500"/>
          <a:ext cx="628650" cy="1333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moralesq/Dropbox/Trabajo/Gobernaci&#243;n%20de%20Antioquia/Tabla_conpes_3714.xls" TargetMode="External"/><Relationship Id="rId1" Type="http://schemas.openxmlformats.org/officeDocument/2006/relationships/externalLinkPath" Target="/Users/smoralesq/Dropbox/Trabajo/Gobernaci&#243;n%20de%20Antioquia/Tabla_conpes_37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CONPES 3714"/>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F40"/>
  <sheetViews>
    <sheetView showGridLines="0" tabSelected="1" topLeftCell="A11" zoomScale="70" zoomScaleNormal="70" zoomScaleSheetLayoutView="85" zoomScalePageLayoutView="120" workbookViewId="0">
      <pane xSplit="5" ySplit="5" topLeftCell="F33" activePane="bottomRight" state="frozen"/>
      <selection pane="topRight" activeCell="F11" sqref="F11"/>
      <selection pane="bottomLeft" activeCell="A16" sqref="A16"/>
      <selection pane="bottomRight" activeCell="G36" sqref="G36"/>
    </sheetView>
  </sheetViews>
  <sheetFormatPr baseColWidth="10" defaultColWidth="11.42578125" defaultRowHeight="12.75" x14ac:dyDescent="0.2"/>
  <cols>
    <col min="1" max="1" width="2.7109375" style="10" customWidth="1"/>
    <col min="2" max="3" width="2.140625" style="10" customWidth="1"/>
    <col min="4" max="4" width="2.28515625" style="10" customWidth="1"/>
    <col min="5" max="5" width="2.42578125" style="10" customWidth="1"/>
    <col min="6" max="6" width="45.7109375" style="10" customWidth="1"/>
    <col min="7" max="7" width="45.28515625" style="10" customWidth="1"/>
    <col min="8" max="8" width="3" style="10" customWidth="1"/>
    <col min="9" max="9" width="2.5703125" style="10" customWidth="1"/>
    <col min="10" max="10" width="3.28515625" style="10" customWidth="1"/>
    <col min="11" max="11" width="2.85546875" style="10" customWidth="1"/>
    <col min="12" max="12" width="14.85546875" style="10" bestFit="1" customWidth="1"/>
    <col min="13" max="13" width="9" style="10" customWidth="1"/>
    <col min="14" max="14" width="2.85546875" style="10" customWidth="1"/>
    <col min="15" max="15" width="3.42578125" style="10" customWidth="1"/>
    <col min="16" max="16" width="2.85546875" style="10" customWidth="1"/>
    <col min="17" max="18" width="3" style="10" customWidth="1"/>
    <col min="19" max="19" width="53.28515625" style="10" customWidth="1"/>
    <col min="20" max="25" width="2.7109375" style="10" customWidth="1"/>
    <col min="26" max="26" width="3.7109375" style="10" customWidth="1"/>
    <col min="27" max="27" width="3.28515625" style="10" customWidth="1"/>
    <col min="28" max="28" width="4.140625" style="10" customWidth="1"/>
    <col min="29" max="29" width="4.28515625" style="10" customWidth="1"/>
    <col min="30" max="30" width="46.28515625" style="10" customWidth="1"/>
    <col min="31" max="31" width="26.5703125" style="10" customWidth="1"/>
    <col min="32" max="16384" width="11.42578125" style="23"/>
  </cols>
  <sheetData>
    <row r="1" spans="1:31" s="10" customFormat="1" ht="13.5" hidden="1" customHeight="1" x14ac:dyDescent="0.2">
      <c r="A1" s="10" t="s">
        <v>0</v>
      </c>
      <c r="D1" s="10" t="s">
        <v>1</v>
      </c>
      <c r="F1" s="10" t="s">
        <v>2</v>
      </c>
      <c r="G1" s="10" t="s">
        <v>3</v>
      </c>
      <c r="H1" s="10" t="s">
        <v>4</v>
      </c>
      <c r="J1" s="10" t="s">
        <v>5</v>
      </c>
      <c r="K1" s="10">
        <v>5</v>
      </c>
      <c r="L1" s="10" t="s">
        <v>6</v>
      </c>
      <c r="M1" s="10" t="s">
        <v>7</v>
      </c>
    </row>
    <row r="2" spans="1:31" s="10" customFormat="1" ht="13.5" hidden="1" customHeight="1" x14ac:dyDescent="0.2">
      <c r="A2" s="10" t="s">
        <v>8</v>
      </c>
      <c r="D2" s="10" t="s">
        <v>9</v>
      </c>
      <c r="F2" s="10" t="s">
        <v>10</v>
      </c>
      <c r="G2" s="10" t="s">
        <v>11</v>
      </c>
      <c r="H2" s="10" t="s">
        <v>12</v>
      </c>
      <c r="J2" s="10" t="s">
        <v>13</v>
      </c>
      <c r="K2" s="10">
        <v>4</v>
      </c>
      <c r="L2" s="10" t="s">
        <v>14</v>
      </c>
      <c r="M2" s="10" t="s">
        <v>15</v>
      </c>
    </row>
    <row r="3" spans="1:31" s="10" customFormat="1" ht="13.5" hidden="1" customHeight="1" x14ac:dyDescent="0.2">
      <c r="A3" s="10" t="s">
        <v>16</v>
      </c>
      <c r="D3" s="10" t="s">
        <v>17</v>
      </c>
      <c r="F3" s="10" t="s">
        <v>18</v>
      </c>
      <c r="G3" s="10" t="s">
        <v>19</v>
      </c>
      <c r="H3" s="10" t="s">
        <v>20</v>
      </c>
      <c r="J3" s="10" t="s">
        <v>21</v>
      </c>
      <c r="K3" s="10">
        <v>3</v>
      </c>
      <c r="L3" s="10" t="s">
        <v>22</v>
      </c>
    </row>
    <row r="4" spans="1:31" s="10" customFormat="1" ht="13.5" hidden="1" customHeight="1" x14ac:dyDescent="0.2">
      <c r="A4" s="10" t="s">
        <v>23</v>
      </c>
      <c r="D4" s="10" t="s">
        <v>24</v>
      </c>
      <c r="F4" s="10" t="s">
        <v>25</v>
      </c>
      <c r="G4" s="10" t="s">
        <v>26</v>
      </c>
      <c r="H4" s="10" t="s">
        <v>27</v>
      </c>
      <c r="J4" s="10" t="s">
        <v>28</v>
      </c>
      <c r="K4" s="10">
        <v>2</v>
      </c>
    </row>
    <row r="5" spans="1:31" s="10" customFormat="1" ht="13.5" hidden="1" customHeight="1" x14ac:dyDescent="0.2">
      <c r="F5" s="10" t="s">
        <v>29</v>
      </c>
      <c r="G5" s="10" t="s">
        <v>30</v>
      </c>
      <c r="J5" s="10" t="s">
        <v>31</v>
      </c>
      <c r="K5" s="10">
        <v>1</v>
      </c>
    </row>
    <row r="6" spans="1:31" s="10" customFormat="1" ht="13.5" hidden="1" customHeight="1" x14ac:dyDescent="0.2">
      <c r="F6" s="10" t="s">
        <v>32</v>
      </c>
    </row>
    <row r="7" spans="1:31" s="10" customFormat="1" ht="13.5" hidden="1" customHeight="1" x14ac:dyDescent="0.2">
      <c r="F7" s="10" t="s">
        <v>33</v>
      </c>
    </row>
    <row r="8" spans="1:31" s="10" customFormat="1" ht="13.5" hidden="1" customHeight="1" x14ac:dyDescent="0.2">
      <c r="F8" s="10" t="s">
        <v>34</v>
      </c>
    </row>
    <row r="9" spans="1:31" s="10" customFormat="1" ht="13.5" hidden="1" customHeight="1" x14ac:dyDescent="0.2">
      <c r="L9" s="22"/>
    </row>
    <row r="10" spans="1:31" s="10" customFormat="1" ht="13.5" hidden="1" customHeight="1" x14ac:dyDescent="0.2">
      <c r="A10" s="23"/>
      <c r="B10" s="23"/>
      <c r="C10" s="23"/>
      <c r="D10" s="23"/>
      <c r="E10" s="23"/>
      <c r="F10" s="23"/>
      <c r="G10" s="23"/>
      <c r="H10" s="23"/>
      <c r="I10" s="23"/>
      <c r="J10" s="23"/>
      <c r="K10" s="23"/>
      <c r="L10" s="24"/>
      <c r="M10" s="23"/>
      <c r="N10" s="23"/>
      <c r="O10" s="23"/>
      <c r="P10" s="23"/>
      <c r="Q10" s="23"/>
      <c r="R10" s="23"/>
      <c r="S10" s="23"/>
      <c r="T10" s="23"/>
      <c r="U10" s="23"/>
      <c r="V10" s="23"/>
      <c r="W10" s="23"/>
      <c r="X10" s="23"/>
      <c r="Y10" s="23"/>
      <c r="Z10" s="23"/>
      <c r="AA10" s="23"/>
      <c r="AB10" s="23"/>
      <c r="AC10" s="23"/>
      <c r="AD10" s="23"/>
      <c r="AE10" s="23"/>
    </row>
    <row r="11" spans="1:31" s="10" customFormat="1" ht="51.75" customHeight="1" x14ac:dyDescent="0.2">
      <c r="A11" s="61"/>
      <c r="B11" s="62"/>
      <c r="C11" s="62"/>
      <c r="D11" s="62"/>
      <c r="E11" s="63"/>
      <c r="F11" s="60">
        <v>26000000</v>
      </c>
      <c r="G11" s="66" t="s">
        <v>197</v>
      </c>
      <c r="H11" s="66"/>
      <c r="I11" s="66"/>
      <c r="J11" s="66"/>
      <c r="K11" s="66"/>
      <c r="L11" s="66"/>
      <c r="M11" s="66"/>
      <c r="N11" s="66"/>
      <c r="O11" s="66"/>
      <c r="P11" s="66"/>
      <c r="Q11" s="66"/>
      <c r="R11" s="66"/>
      <c r="S11" s="66"/>
      <c r="T11" s="66"/>
      <c r="U11" s="66"/>
      <c r="V11" s="66"/>
      <c r="W11" s="66"/>
      <c r="X11" s="66"/>
      <c r="Y11" s="66"/>
      <c r="Z11" s="66"/>
      <c r="AA11" s="66"/>
      <c r="AB11" s="66"/>
      <c r="AC11" s="66"/>
      <c r="AD11" s="66"/>
      <c r="AE11" s="66"/>
    </row>
    <row r="12" spans="1:31" s="10" customFormat="1" ht="21.75" hidden="1" customHeight="1" x14ac:dyDescent="0.2">
      <c r="A12" s="25"/>
      <c r="B12" s="25"/>
      <c r="C12" s="25"/>
      <c r="D12" s="25"/>
      <c r="E12" s="25"/>
      <c r="F12" s="26"/>
      <c r="G12" s="23"/>
      <c r="H12" s="23"/>
      <c r="I12" s="23"/>
      <c r="J12" s="23"/>
      <c r="K12" s="23"/>
      <c r="L12" s="23"/>
      <c r="M12" s="23"/>
      <c r="N12" s="23"/>
      <c r="O12" s="23"/>
      <c r="P12" s="23"/>
      <c r="Q12" s="23"/>
      <c r="R12" s="23"/>
      <c r="S12" s="23"/>
      <c r="T12" s="23"/>
      <c r="U12" s="23"/>
      <c r="V12" s="23"/>
      <c r="W12" s="23"/>
      <c r="X12" s="23"/>
      <c r="Y12" s="23"/>
      <c r="Z12" s="23"/>
      <c r="AA12" s="23"/>
      <c r="AB12" s="23"/>
      <c r="AC12" s="23"/>
      <c r="AD12" s="27"/>
      <c r="AE12" s="27"/>
    </row>
    <row r="13" spans="1:31" s="10" customFormat="1" ht="8.25" customHeight="1" x14ac:dyDescent="0.2">
      <c r="A13" s="28"/>
      <c r="B13" s="28"/>
      <c r="C13" s="28"/>
      <c r="D13" s="28"/>
      <c r="E13" s="28"/>
      <c r="F13" s="29"/>
      <c r="G13" s="23"/>
      <c r="H13" s="23"/>
      <c r="I13" s="23"/>
      <c r="J13" s="23"/>
      <c r="K13" s="23"/>
      <c r="L13" s="23"/>
      <c r="M13" s="23"/>
      <c r="N13" s="23"/>
      <c r="O13" s="23"/>
      <c r="P13" s="23"/>
      <c r="Q13" s="23"/>
      <c r="R13" s="23"/>
      <c r="S13" s="23"/>
      <c r="T13" s="23"/>
      <c r="U13" s="23"/>
      <c r="V13" s="23"/>
      <c r="W13" s="23"/>
      <c r="X13" s="23"/>
      <c r="Y13" s="23"/>
      <c r="Z13" s="23"/>
      <c r="AA13" s="23"/>
      <c r="AB13" s="23"/>
      <c r="AC13" s="23"/>
      <c r="AD13" s="27"/>
      <c r="AE13" s="27"/>
    </row>
    <row r="14" spans="1:31" s="10" customFormat="1" ht="37.5" customHeight="1" x14ac:dyDescent="0.2">
      <c r="A14" s="64" t="s">
        <v>35</v>
      </c>
      <c r="B14" s="70" t="s">
        <v>36</v>
      </c>
      <c r="C14" s="64" t="s">
        <v>37</v>
      </c>
      <c r="D14" s="64" t="s">
        <v>38</v>
      </c>
      <c r="E14" s="64" t="s">
        <v>39</v>
      </c>
      <c r="F14" s="65" t="s">
        <v>40</v>
      </c>
      <c r="G14" s="65" t="s">
        <v>41</v>
      </c>
      <c r="H14" s="64" t="s">
        <v>42</v>
      </c>
      <c r="I14" s="30"/>
      <c r="J14" s="65" t="s">
        <v>43</v>
      </c>
      <c r="K14" s="65"/>
      <c r="L14" s="65"/>
      <c r="M14" s="65"/>
      <c r="N14" s="65"/>
      <c r="O14" s="65"/>
      <c r="P14" s="64" t="s">
        <v>44</v>
      </c>
      <c r="Q14" s="64" t="s">
        <v>45</v>
      </c>
      <c r="R14" s="71" t="s">
        <v>46</v>
      </c>
      <c r="S14" s="67" t="s">
        <v>47</v>
      </c>
      <c r="T14" s="68" t="s">
        <v>48</v>
      </c>
      <c r="U14" s="68"/>
      <c r="V14" s="68"/>
      <c r="W14" s="68"/>
      <c r="X14" s="68"/>
      <c r="Y14" s="68"/>
      <c r="Z14" s="69" t="s">
        <v>49</v>
      </c>
      <c r="AA14" s="69" t="s">
        <v>50</v>
      </c>
      <c r="AB14" s="69" t="s">
        <v>51</v>
      </c>
      <c r="AC14" s="69" t="s">
        <v>52</v>
      </c>
      <c r="AD14" s="67" t="s">
        <v>53</v>
      </c>
      <c r="AE14" s="67"/>
    </row>
    <row r="15" spans="1:31" s="10" customFormat="1" ht="54" customHeight="1" x14ac:dyDescent="0.2">
      <c r="A15" s="64"/>
      <c r="B15" s="70"/>
      <c r="C15" s="64"/>
      <c r="D15" s="64"/>
      <c r="E15" s="64"/>
      <c r="F15" s="65"/>
      <c r="G15" s="65"/>
      <c r="H15" s="64"/>
      <c r="I15" s="30"/>
      <c r="J15" s="31" t="s">
        <v>54</v>
      </c>
      <c r="K15" s="30"/>
      <c r="L15" s="30" t="s">
        <v>55</v>
      </c>
      <c r="M15" s="30"/>
      <c r="N15" s="30"/>
      <c r="O15" s="31" t="s">
        <v>56</v>
      </c>
      <c r="P15" s="64"/>
      <c r="Q15" s="64"/>
      <c r="R15" s="71"/>
      <c r="S15" s="67"/>
      <c r="T15" s="32" t="s">
        <v>42</v>
      </c>
      <c r="U15" s="32"/>
      <c r="V15" s="32" t="s">
        <v>43</v>
      </c>
      <c r="W15" s="32"/>
      <c r="X15" s="32" t="s">
        <v>44</v>
      </c>
      <c r="Y15" s="32" t="s">
        <v>45</v>
      </c>
      <c r="Z15" s="69"/>
      <c r="AA15" s="69"/>
      <c r="AB15" s="69"/>
      <c r="AC15" s="69"/>
      <c r="AD15" s="33" t="s">
        <v>57</v>
      </c>
      <c r="AE15" s="33" t="s">
        <v>58</v>
      </c>
    </row>
    <row r="16" spans="1:31" ht="153" x14ac:dyDescent="0.2">
      <c r="A16" s="34">
        <v>1</v>
      </c>
      <c r="B16" s="35" t="s">
        <v>0</v>
      </c>
      <c r="C16" s="36" t="s">
        <v>23</v>
      </c>
      <c r="D16" s="36" t="s">
        <v>9</v>
      </c>
      <c r="E16" s="36" t="s">
        <v>18</v>
      </c>
      <c r="F16" s="37" t="s">
        <v>201</v>
      </c>
      <c r="G16" s="38" t="s">
        <v>125</v>
      </c>
      <c r="H16" s="36" t="s">
        <v>19</v>
      </c>
      <c r="I16" s="34">
        <f>IF(H16=$G$1,$K$1,IF(H16=$G$2,$K$2,IF(H16=$G$3,$K$3,IF(H16=$G$4,$K$4,IF(H16=$G$5,$K$5,"0")))))</f>
        <v>3</v>
      </c>
      <c r="J16" s="36" t="s">
        <v>13</v>
      </c>
      <c r="K16" s="39">
        <f>IF(J16=$J$1,$K$1,IF(J16=$J$2,$K$2,IF(J16=$J$3,$K$3,IF(J16=$J$4,$K$4,IF(J16=$J$5,$K$5,"-")))))</f>
        <v>4</v>
      </c>
      <c r="L16" s="40">
        <f>compes($F$11,E16,H16,J16)</f>
        <v>1623432.22</v>
      </c>
      <c r="M16" s="41">
        <f>+L16/$F$11</f>
        <v>6.243970076923077E-2</v>
      </c>
      <c r="N16" s="39">
        <f>IF(L16&lt;&gt;"",IF((L16/$F$11)*100&gt;30,$K$1,IF((L16/$F$11)*100&gt;15,$K$2,IF((L16/$F$11)*100&gt;5,$K$3,IF((L16/$F$11)*100&gt;=1,$K$4,$K$5)))),"0")</f>
        <v>3</v>
      </c>
      <c r="O16" s="39">
        <f>IF(K16&gt;N16,K16,N16)</f>
        <v>4</v>
      </c>
      <c r="P16" s="39">
        <f>IF(O16="-","-",O16+I16)</f>
        <v>7</v>
      </c>
      <c r="Q16" s="42" t="str">
        <f>IF(P16="-","-",IF(P16&gt;=8,"Extremo",IF(P16&gt;=6,"Alto",IF(P16=5,"Medio",IF(P16&lt;5,"Bajo")))))</f>
        <v>Alto</v>
      </c>
      <c r="R16" s="42" t="s">
        <v>59</v>
      </c>
      <c r="S16" s="38" t="s">
        <v>126</v>
      </c>
      <c r="T16" s="36" t="s">
        <v>19</v>
      </c>
      <c r="U16" s="34">
        <f>IF(T16=$G$1,$K$1,IF(T16=$G$2,$K$2,IF(T16=$G$3,$K$3,IF(T16=$G$4,$K$4,IF(T16=$G$5,$K$5,"0")))))</f>
        <v>3</v>
      </c>
      <c r="V16" s="36" t="s">
        <v>13</v>
      </c>
      <c r="W16" s="39">
        <f>IF(V16=$J$1,$K$1,IF(V16=$J$2,$K$2,IF(V16=$J$3,$K$3,IF(V16=$J$4,$K$4,IF(V16=$J$5,$K$5,"-")))))</f>
        <v>4</v>
      </c>
      <c r="X16" s="39">
        <f>IF(W16="-","-",W16+U16)</f>
        <v>7</v>
      </c>
      <c r="Y16" s="42" t="str">
        <f>IF(X16="-","-",IF(X16&gt;=8,"Extremo",IF(X16&gt;=6,"Alto",IF(X16=5,"Medio",IF(X16&lt;5,"Bajo")))))</f>
        <v>Alto</v>
      </c>
      <c r="Z16" s="39" t="s">
        <v>7</v>
      </c>
      <c r="AA16" s="42" t="s">
        <v>59</v>
      </c>
      <c r="AB16" s="43">
        <v>46160</v>
      </c>
      <c r="AC16" s="43">
        <v>46386</v>
      </c>
      <c r="AD16" s="38" t="s">
        <v>127</v>
      </c>
      <c r="AE16" s="38" t="s">
        <v>128</v>
      </c>
    </row>
    <row r="17" spans="1:32" ht="127.5" x14ac:dyDescent="0.2">
      <c r="A17" s="34">
        <v>2</v>
      </c>
      <c r="B17" s="44" t="s">
        <v>0</v>
      </c>
      <c r="C17" s="36" t="s">
        <v>16</v>
      </c>
      <c r="D17" s="36" t="s">
        <v>1</v>
      </c>
      <c r="E17" s="36" t="s">
        <v>29</v>
      </c>
      <c r="F17" s="38" t="s">
        <v>198</v>
      </c>
      <c r="G17" s="38" t="s">
        <v>129</v>
      </c>
      <c r="H17" s="36" t="s">
        <v>19</v>
      </c>
      <c r="I17" s="34">
        <f>IF(H17=$G$1,$K$1,IF(H17=$G$2,$K$2,IF(H17=$G$3,$K$3,IF(H17=$G$4,$K$4,IF(H17=$G$5,$K$5,"0")))))</f>
        <v>3</v>
      </c>
      <c r="J17" s="36" t="s">
        <v>13</v>
      </c>
      <c r="K17" s="39">
        <f>IF(J17=$J$1,$K$1,IF(J17=$J$2,$K$2,IF(J17=$J$3,$K$3,IF(J17=$J$4,$K$4,IF(J17=$J$5,$K$5,"-")))))</f>
        <v>4</v>
      </c>
      <c r="L17" s="40">
        <f t="shared" ref="L17" si="0">compes($F$11,E17,H17,J17)</f>
        <v>1623432.22</v>
      </c>
      <c r="M17" s="41">
        <f t="shared" ref="M17" si="1">+L17/$F$11</f>
        <v>6.243970076923077E-2</v>
      </c>
      <c r="N17" s="39">
        <f t="shared" ref="N17" si="2">IF(L17&lt;&gt;"",IF((L17/$F$11)*100&gt;30,$K$1,IF((L17/$F$11)*100&gt;15,$K$2,IF((L17/$F$11)*100&gt;5,$K$3,IF((L17/$F$11)*100&gt;=1,$K$4,$K$5)))),"0")</f>
        <v>3</v>
      </c>
      <c r="O17" s="39">
        <f t="shared" ref="O17" si="3">IF(K17&gt;N17,K17,N17)</f>
        <v>4</v>
      </c>
      <c r="P17" s="39">
        <f t="shared" ref="P17" si="4">IF(O17="-","-",O17+I17)</f>
        <v>7</v>
      </c>
      <c r="Q17" s="42" t="str">
        <f t="shared" ref="Q17" si="5">IF(P17="-","-",IF(P17&gt;=8,"Extremo",IF(P17&gt;=6,"Alto",IF(P17=5,"Medio",IF(P17&lt;5,"Bajo")))))</f>
        <v>Alto</v>
      </c>
      <c r="R17" s="42" t="s">
        <v>60</v>
      </c>
      <c r="S17" s="38" t="s">
        <v>130</v>
      </c>
      <c r="T17" s="36" t="s">
        <v>11</v>
      </c>
      <c r="U17" s="34">
        <f t="shared" ref="U17:U19" si="6">IF(T17=$G$1,$K$1,IF(T17=$G$2,$K$2,IF(T17=$G$3,$K$3,IF(T17=$G$4,$K$4,IF(T17=$G$5,$K$5,"0")))))</f>
        <v>4</v>
      </c>
      <c r="V17" s="36" t="s">
        <v>13</v>
      </c>
      <c r="W17" s="39">
        <f t="shared" ref="W17:W19" si="7">IF(V17=$J$1,$K$1,IF(V17=$J$2,$K$2,IF(V17=$J$3,$K$3,IF(V17=$J$4,$K$4,IF(V17=$J$5,$K$5,"-")))))</f>
        <v>4</v>
      </c>
      <c r="X17" s="39">
        <f t="shared" ref="X17:X18" si="8">IF(W17="-","-",W17+U17)</f>
        <v>8</v>
      </c>
      <c r="Y17" s="42" t="str">
        <f t="shared" ref="Y17:Y19" si="9">IF(X17="-","-",IF(X17&gt;=8,"Extremo",IF(X17&gt;=6,"Alto",IF(X17=5,"Medio",IF(X17&lt;5,"Bajo")))))</f>
        <v>Extremo</v>
      </c>
      <c r="Z17" s="39" t="s">
        <v>7</v>
      </c>
      <c r="AA17" s="42" t="s">
        <v>59</v>
      </c>
      <c r="AB17" s="43">
        <v>46160</v>
      </c>
      <c r="AC17" s="43">
        <v>46386</v>
      </c>
      <c r="AD17" s="38" t="s">
        <v>131</v>
      </c>
      <c r="AE17" s="38" t="s">
        <v>132</v>
      </c>
    </row>
    <row r="18" spans="1:32" ht="114.75" x14ac:dyDescent="0.2">
      <c r="A18" s="34">
        <v>3</v>
      </c>
      <c r="B18" s="35" t="s">
        <v>0</v>
      </c>
      <c r="C18" s="36" t="s">
        <v>16</v>
      </c>
      <c r="D18" s="36" t="s">
        <v>1</v>
      </c>
      <c r="E18" s="36" t="s">
        <v>18</v>
      </c>
      <c r="F18" s="37" t="s">
        <v>202</v>
      </c>
      <c r="G18" s="38" t="s">
        <v>133</v>
      </c>
      <c r="H18" s="36" t="s">
        <v>19</v>
      </c>
      <c r="I18" s="34">
        <f t="shared" ref="I18" si="10">IF(H18=$G$1,$K$1,IF(H18=$G$2,$K$2,IF(H18=$G$3,$K$3,IF(H18=$G$4,$K$4,IF(H18=$G$5,$K$5,"0")))))</f>
        <v>3</v>
      </c>
      <c r="J18" s="36" t="s">
        <v>13</v>
      </c>
      <c r="K18" s="39">
        <f t="shared" ref="K18" si="11">IF(J18=$J$1,$K$1,IF(J18=$J$2,$K$2,IF(J18=$J$3,$K$3,IF(J18=$J$4,$K$4,IF(J18=$J$5,$K$5,"-")))))</f>
        <v>4</v>
      </c>
      <c r="L18" s="40">
        <f>compes($F$11,E18,H18,J18)</f>
        <v>1623432.22</v>
      </c>
      <c r="M18" s="41">
        <f>+L18/$F$11</f>
        <v>6.243970076923077E-2</v>
      </c>
      <c r="N18" s="39">
        <f t="shared" ref="N18" si="12">IF(L18&lt;&gt;"",IF((L18/$F$11)*100&gt;30,$K$1,IF((L18/$F$11)*100&gt;15,$K$2,IF((L18/$F$11)*100&gt;5,$K$3,IF((L18/$F$11)*100&gt;=1,$K$4,$K$5)))),"0")</f>
        <v>3</v>
      </c>
      <c r="O18" s="39">
        <f t="shared" ref="O18" si="13">IF(K18&gt;N18,K18,N18)</f>
        <v>4</v>
      </c>
      <c r="P18" s="39">
        <f t="shared" ref="P18" si="14">IF(O18="-","-",O18+I18)</f>
        <v>7</v>
      </c>
      <c r="Q18" s="42" t="str">
        <f t="shared" ref="Q18" si="15">IF(P18="-","-",IF(P18&gt;=8,"Extremo",IF(P18&gt;=6,"Alto",IF(P18=5,"Medio",IF(P18&lt;5,"Bajo")))))</f>
        <v>Alto</v>
      </c>
      <c r="R18" s="42" t="s">
        <v>59</v>
      </c>
      <c r="S18" s="38" t="s">
        <v>134</v>
      </c>
      <c r="T18" s="36" t="s">
        <v>26</v>
      </c>
      <c r="U18" s="34">
        <f t="shared" si="6"/>
        <v>2</v>
      </c>
      <c r="V18" s="36" t="s">
        <v>21</v>
      </c>
      <c r="W18" s="39">
        <f t="shared" si="7"/>
        <v>3</v>
      </c>
      <c r="X18" s="39">
        <f t="shared" si="8"/>
        <v>5</v>
      </c>
      <c r="Y18" s="42" t="str">
        <f t="shared" si="9"/>
        <v>Medio</v>
      </c>
      <c r="Z18" s="39" t="s">
        <v>7</v>
      </c>
      <c r="AA18" s="42" t="s">
        <v>59</v>
      </c>
      <c r="AB18" s="43">
        <v>46160</v>
      </c>
      <c r="AC18" s="43">
        <v>46386</v>
      </c>
      <c r="AD18" s="38" t="s">
        <v>135</v>
      </c>
      <c r="AE18" s="38" t="s">
        <v>136</v>
      </c>
    </row>
    <row r="19" spans="1:32" ht="140.25" x14ac:dyDescent="0.2">
      <c r="A19" s="34">
        <v>4</v>
      </c>
      <c r="B19" s="35" t="s">
        <v>8</v>
      </c>
      <c r="C19" s="36" t="s">
        <v>23</v>
      </c>
      <c r="D19" s="36" t="s">
        <v>9</v>
      </c>
      <c r="E19" s="36" t="s">
        <v>18</v>
      </c>
      <c r="F19" s="38" t="s">
        <v>203</v>
      </c>
      <c r="G19" s="38" t="s">
        <v>137</v>
      </c>
      <c r="H19" s="36" t="s">
        <v>19</v>
      </c>
      <c r="I19" s="34">
        <f t="shared" ref="I19:I23" si="16">IF(H19=$G$1,$K$1,IF(H19=$G$2,$K$2,IF(H19=$G$3,$K$3,IF(H19=$G$4,$K$4,IF(H19=$G$5,$K$5,"0")))))</f>
        <v>3</v>
      </c>
      <c r="J19" s="36" t="s">
        <v>13</v>
      </c>
      <c r="K19" s="39"/>
      <c r="L19" s="40">
        <f t="shared" ref="L19:L23" si="17">compes($F$11,E19,H19,J19)</f>
        <v>1623432.22</v>
      </c>
      <c r="M19" s="41">
        <f t="shared" ref="M19:M23" si="18">+L19/$F$11</f>
        <v>6.243970076923077E-2</v>
      </c>
      <c r="N19" s="39">
        <f t="shared" ref="N19:N23" si="19">IF(L19&lt;&gt;"",IF((L19/$F$11)*100&gt;30,$K$1,IF((L19/$F$11)*100&gt;15,$K$2,IF((L19/$F$11)*100&gt;5,$K$3,IF((L19/$F$11)*100&gt;=1,$K$4,$K$5)))),"0")</f>
        <v>3</v>
      </c>
      <c r="O19" s="39">
        <f t="shared" ref="O19:O23" si="20">IF(K19&gt;N19,K19,N19)</f>
        <v>3</v>
      </c>
      <c r="P19" s="39">
        <f t="shared" ref="P19:P23" si="21">IF(O19="-","-",O19+I19)</f>
        <v>6</v>
      </c>
      <c r="Q19" s="42" t="str">
        <f t="shared" ref="Q19:Q23" si="22">IF(P19="-","-",IF(P19&gt;=8,"Extremo",IF(P19&gt;=6,"Alto",IF(P19=5,"Medio",IF(P19&lt;5,"Bajo")))))</f>
        <v>Alto</v>
      </c>
      <c r="R19" s="42" t="s">
        <v>59</v>
      </c>
      <c r="S19" s="38" t="s">
        <v>138</v>
      </c>
      <c r="T19" s="36" t="s">
        <v>19</v>
      </c>
      <c r="U19" s="34">
        <f t="shared" si="6"/>
        <v>3</v>
      </c>
      <c r="V19" s="36" t="s">
        <v>13</v>
      </c>
      <c r="W19" s="39">
        <f t="shared" si="7"/>
        <v>4</v>
      </c>
      <c r="X19" s="39">
        <f t="shared" ref="X19" si="23">IF(W19="-","-",W19+U19)</f>
        <v>7</v>
      </c>
      <c r="Y19" s="42" t="str">
        <f t="shared" si="9"/>
        <v>Alto</v>
      </c>
      <c r="Z19" s="39" t="s">
        <v>7</v>
      </c>
      <c r="AA19" s="42" t="s">
        <v>59</v>
      </c>
      <c r="AB19" s="43">
        <v>46160</v>
      </c>
      <c r="AC19" s="43">
        <v>46386</v>
      </c>
      <c r="AD19" s="38" t="s">
        <v>139</v>
      </c>
      <c r="AE19" s="37" t="s">
        <v>121</v>
      </c>
    </row>
    <row r="20" spans="1:32" ht="140.25" x14ac:dyDescent="0.2">
      <c r="A20" s="34">
        <v>5</v>
      </c>
      <c r="B20" s="45" t="s">
        <v>8</v>
      </c>
      <c r="C20" s="46" t="s">
        <v>23</v>
      </c>
      <c r="D20" s="46" t="s">
        <v>24</v>
      </c>
      <c r="E20" s="46" t="s">
        <v>18</v>
      </c>
      <c r="F20" s="47" t="s">
        <v>199</v>
      </c>
      <c r="G20" s="38" t="s">
        <v>140</v>
      </c>
      <c r="H20" s="46" t="s">
        <v>11</v>
      </c>
      <c r="I20" s="48">
        <f>IF(H20=$G$1,$K$1,IF(H20=$G$2,$K$2,IF(H20=$G$3,$K$3,IF(H20=$G$4,$K$4,IF(H20=$G$5,$K$5,"0")))))</f>
        <v>4</v>
      </c>
      <c r="J20" s="46" t="s">
        <v>13</v>
      </c>
      <c r="K20" s="49">
        <f>IF(J20=$J$1,$K$1,IF(J20=$J$2,$K$2,IF(J20=$J$3,$K$3,IF(J20=$J$4,$K$4,IF(J20=$J$5,$K$5,"-")))))</f>
        <v>4</v>
      </c>
      <c r="L20" s="50">
        <f>compes($F$11,E20,H20,J20)</f>
        <v>2951853.55</v>
      </c>
      <c r="M20" s="51">
        <f>+L20/$F$11</f>
        <v>0.11353282884615384</v>
      </c>
      <c r="N20" s="49">
        <f>IF(L20&lt;&gt;"",IF((L20/$F$11)*100&gt;30,$K$1,IF((L20/$F$11)*100&gt;15,$K$2,IF((L20/$F$11)*100&gt;5,$K$3,IF((L20/$F$11)*100&gt;=1,$K$4,$K$5)))),"0")</f>
        <v>3</v>
      </c>
      <c r="O20" s="49">
        <f>IF(K20&gt;N20,K20,N20)</f>
        <v>4</v>
      </c>
      <c r="P20" s="49">
        <f>IF(O20="-","-",O20+I20)</f>
        <v>8</v>
      </c>
      <c r="Q20" s="52" t="str">
        <f>IF(P20="-","-",IF(P20&gt;=8,"Extremo",IF(P20&gt;=6,"Alto",IF(P20=5,"Medio",IF(P20&lt;5,"Bajo")))))</f>
        <v>Extremo</v>
      </c>
      <c r="R20" s="52" t="s">
        <v>61</v>
      </c>
      <c r="S20" s="53" t="s">
        <v>141</v>
      </c>
      <c r="T20" s="46" t="s">
        <v>26</v>
      </c>
      <c r="U20" s="48">
        <f>IF(T20=$G$1,$K$1,IF(T20=$G$2,$K$2,IF(T20=$G$3,$K$3,IF(T20=$G$4,$K$4,IF(T20=$G$5,$K$5,"0")))))</f>
        <v>2</v>
      </c>
      <c r="V20" s="46" t="s">
        <v>13</v>
      </c>
      <c r="W20" s="49">
        <f>IF(V20=$J$1,$K$1,IF(V20=$J$2,$K$2,IF(V20=$J$3,$K$3,IF(V20=$J$4,$K$4,IF(V20=$J$5,$K$5,"-")))))</f>
        <v>4</v>
      </c>
      <c r="X20" s="49">
        <f>IF(W20="-","-",W20+U20)</f>
        <v>6</v>
      </c>
      <c r="Y20" s="52" t="str">
        <f>IF(X20="-","-",IF(X20&gt;=8,"Extremo",IF(X20&gt;=6,"Alto",IF(X20=5,"Medio",IF(X20&lt;5,"Bajo")))))</f>
        <v>Alto</v>
      </c>
      <c r="Z20" s="49" t="s">
        <v>7</v>
      </c>
      <c r="AA20" s="46" t="s">
        <v>22</v>
      </c>
      <c r="AB20" s="43">
        <v>46160</v>
      </c>
      <c r="AC20" s="43">
        <v>46386</v>
      </c>
      <c r="AD20" s="53" t="s">
        <v>142</v>
      </c>
      <c r="AE20" s="38" t="s">
        <v>143</v>
      </c>
    </row>
    <row r="21" spans="1:32" ht="127.5" x14ac:dyDescent="0.2">
      <c r="A21" s="34">
        <v>6</v>
      </c>
      <c r="B21" s="45" t="s">
        <v>8</v>
      </c>
      <c r="C21" s="46" t="s">
        <v>23</v>
      </c>
      <c r="D21" s="46" t="s">
        <v>24</v>
      </c>
      <c r="E21" s="46" t="s">
        <v>18</v>
      </c>
      <c r="F21" s="54" t="s">
        <v>200</v>
      </c>
      <c r="G21" s="54" t="s">
        <v>144</v>
      </c>
      <c r="H21" s="46" t="s">
        <v>19</v>
      </c>
      <c r="I21" s="48">
        <f>IF(H21=$G$1,$K$1,IF(H21=$G$2,$K$2,IF(H21=$G$3,$K$3,IF(H21=$G$4,$K$4,IF(H21=$G$5,$K$5,"0")))))</f>
        <v>3</v>
      </c>
      <c r="J21" s="46" t="s">
        <v>13</v>
      </c>
      <c r="K21" s="49">
        <f>IF(J21=$J$1,$K$1,IF(J21=$J$2,$K$2,IF(J21=$J$3,$K$3,IF(J21=$J$4,$K$4,IF(J21=$J$5,$K$5,"-")))))</f>
        <v>4</v>
      </c>
      <c r="L21" s="50">
        <f>compes($F$11,E21,H21,J21)</f>
        <v>1623432.22</v>
      </c>
      <c r="M21" s="51">
        <f>+L21/$F$11</f>
        <v>6.243970076923077E-2</v>
      </c>
      <c r="N21" s="49">
        <f>IF(L21&lt;&gt;"",IF((L21/$F$11)*100&gt;30,$K$1,IF((L21/$F$11)*100&gt;15,$K$2,IF((L21/$F$11)*100&gt;5,$K$3,IF((L21/$F$11)*100&gt;=1,$K$4,$K$5)))),"0")</f>
        <v>3</v>
      </c>
      <c r="O21" s="49">
        <f>IF(K21&gt;N21,K21,N21)</f>
        <v>4</v>
      </c>
      <c r="P21" s="49">
        <f>IF(O21="-","-",O21+I21)</f>
        <v>7</v>
      </c>
      <c r="Q21" s="52" t="str">
        <f>IF(P21="-","-",IF(P21&gt;=8,"Extremo",IF(P21&gt;=6,"Alto",IF(P21=5,"Medio",IF(P21&lt;5,"Bajo")))))</f>
        <v>Alto</v>
      </c>
      <c r="R21" s="52" t="s">
        <v>61</v>
      </c>
      <c r="S21" s="54" t="s">
        <v>145</v>
      </c>
      <c r="T21" s="46" t="s">
        <v>19</v>
      </c>
      <c r="U21" s="48">
        <f>IF(T21=$G$1,$K$1,IF(T21=$G$2,$K$2,IF(T21=$G$3,$K$3,IF(T21=$G$4,$K$4,IF(T21=$G$5,$K$5,"0")))))</f>
        <v>3</v>
      </c>
      <c r="V21" s="46" t="s">
        <v>28</v>
      </c>
      <c r="W21" s="49">
        <f>IF(V21=$J$1,$K$1,IF(V21=$J$2,$K$2,IF(V21=$J$3,$K$3,IF(V21=$J$4,$K$4,IF(V21=$J$5,$K$5,"-")))))</f>
        <v>2</v>
      </c>
      <c r="X21" s="49">
        <f>IF(W21="-","-",W21+U21)</f>
        <v>5</v>
      </c>
      <c r="Y21" s="52" t="str">
        <f>IF(X21="-","-",IF(X21&gt;=8,"Extremo",IF(X21&gt;=6,"Alto",IF(X21=5,"Medio",IF(X21&lt;5,"Bajo")))))</f>
        <v>Medio</v>
      </c>
      <c r="Z21" s="49" t="s">
        <v>7</v>
      </c>
      <c r="AA21" s="46" t="s">
        <v>22</v>
      </c>
      <c r="AB21" s="43">
        <v>46160</v>
      </c>
      <c r="AC21" s="43">
        <v>46386</v>
      </c>
      <c r="AD21" s="54" t="s">
        <v>146</v>
      </c>
      <c r="AE21" s="54" t="s">
        <v>147</v>
      </c>
      <c r="AF21" s="55"/>
    </row>
    <row r="22" spans="1:32" ht="153" x14ac:dyDescent="0.2">
      <c r="A22" s="34" t="s">
        <v>152</v>
      </c>
      <c r="B22" s="36" t="s">
        <v>8</v>
      </c>
      <c r="C22" s="36" t="s">
        <v>23</v>
      </c>
      <c r="D22" s="36" t="s">
        <v>24</v>
      </c>
      <c r="E22" s="36" t="s">
        <v>18</v>
      </c>
      <c r="F22" s="38" t="s">
        <v>204</v>
      </c>
      <c r="G22" s="38" t="s">
        <v>148</v>
      </c>
      <c r="H22" s="36" t="s">
        <v>19</v>
      </c>
      <c r="I22" s="34">
        <f>IF(H22=$G$1,$K$1,IF(H22=$G$2,$K$2,IF(H22=$G$3,$K$3,IF(H22=$G$4,$K$4,IF(H22=$G$5,$K$5,"0")))))</f>
        <v>3</v>
      </c>
      <c r="J22" s="36" t="s">
        <v>13</v>
      </c>
      <c r="K22" s="39">
        <f>IF(J22=$J$1,$K$1,IF(J22=$J$2,$K$2,IF(J22=$J$3,$K$3,IF(J22=$J$4,$K$4,IF(J22=$J$5,$K$5,"-")))))</f>
        <v>4</v>
      </c>
      <c r="L22" s="40">
        <f>compes($F$11,E22,H22,J22)</f>
        <v>1623432.22</v>
      </c>
      <c r="M22" s="41">
        <f>+L22/$F$11</f>
        <v>6.243970076923077E-2</v>
      </c>
      <c r="N22" s="39">
        <f>IF(L22&lt;&gt;"",IF((L22/$F$11)*100&gt;30,$K$1,IF((L22/$F$11)*100&gt;15,$K$2,IF((L22/$F$11)*100&gt;5,$K$3,IF((L22/$F$11)*100&gt;=1,$K$4,$K$5)))),"0")</f>
        <v>3</v>
      </c>
      <c r="O22" s="39">
        <f>IF(K22&gt;N22,K22,N22)</f>
        <v>4</v>
      </c>
      <c r="P22" s="39">
        <f>IF(O22="-","-",O22+I22)</f>
        <v>7</v>
      </c>
      <c r="Q22" s="42" t="str">
        <f>IF(P22="-","-",IF(P22&gt;=8,"Extremo",IF(P22&gt;=6,"Alto",IF(P22=5,"Medio",IF(P22&lt;5,"Bajo")))))</f>
        <v>Alto</v>
      </c>
      <c r="R22" s="42" t="s">
        <v>61</v>
      </c>
      <c r="S22" s="38" t="s">
        <v>149</v>
      </c>
      <c r="T22" s="36" t="s">
        <v>19</v>
      </c>
      <c r="U22" s="34">
        <f>IF(T22=$G$1,$K$1,IF(T22=$G$2,$K$2,IF(T22=$G$3,$K$3,IF(T22=$G$4,$K$4,IF(T22=$G$5,$K$5,"0")))))</f>
        <v>3</v>
      </c>
      <c r="V22" s="36" t="s">
        <v>21</v>
      </c>
      <c r="W22" s="39">
        <f>IF(V22=$J$1,$K$1,IF(V22=$J$2,$K$2,IF(V22=$J$3,$K$3,IF(V22=$J$4,$K$4,IF(V22=$J$5,$K$5,"-")))))</f>
        <v>3</v>
      </c>
      <c r="X22" s="39">
        <f>IF(W22="-","-",W22+U22)</f>
        <v>6</v>
      </c>
      <c r="Y22" s="42" t="str">
        <f>IF(X22="-","-",IF(X22&gt;=8,"Extremo",IF(X22&gt;=6,"Alto",IF(X22=5,"Medio",IF(X22&lt;5,"Bajo")))))</f>
        <v>Alto</v>
      </c>
      <c r="Z22" s="39" t="s">
        <v>7</v>
      </c>
      <c r="AA22" s="36" t="s">
        <v>22</v>
      </c>
      <c r="AB22" s="43">
        <v>46160</v>
      </c>
      <c r="AC22" s="43">
        <v>46386</v>
      </c>
      <c r="AD22" s="38" t="s">
        <v>150</v>
      </c>
      <c r="AE22" s="38" t="s">
        <v>151</v>
      </c>
    </row>
    <row r="23" spans="1:32" ht="140.25" x14ac:dyDescent="0.2">
      <c r="A23" s="34">
        <v>8</v>
      </c>
      <c r="B23" s="35" t="s">
        <v>8</v>
      </c>
      <c r="C23" s="36" t="s">
        <v>23</v>
      </c>
      <c r="D23" s="36" t="s">
        <v>17</v>
      </c>
      <c r="E23" s="36" t="s">
        <v>18</v>
      </c>
      <c r="F23" s="38" t="s">
        <v>205</v>
      </c>
      <c r="G23" s="38" t="s">
        <v>153</v>
      </c>
      <c r="H23" s="36" t="s">
        <v>19</v>
      </c>
      <c r="I23" s="34">
        <f t="shared" si="16"/>
        <v>3</v>
      </c>
      <c r="J23" s="36" t="s">
        <v>13</v>
      </c>
      <c r="K23" s="39">
        <f t="shared" ref="K23" si="24">IF(J23=$J$1,$K$1,IF(J23=$J$2,$K$2,IF(J23=$J$3,$K$3,IF(J23=$J$4,$K$4,IF(J23=$J$5,$K$5,"-")))))</f>
        <v>4</v>
      </c>
      <c r="L23" s="40">
        <f t="shared" si="17"/>
        <v>1623432.22</v>
      </c>
      <c r="M23" s="41">
        <f t="shared" si="18"/>
        <v>6.243970076923077E-2</v>
      </c>
      <c r="N23" s="39">
        <f t="shared" si="19"/>
        <v>3</v>
      </c>
      <c r="O23" s="39">
        <f t="shared" si="20"/>
        <v>4</v>
      </c>
      <c r="P23" s="39">
        <f t="shared" si="21"/>
        <v>7</v>
      </c>
      <c r="Q23" s="42" t="str">
        <f t="shared" si="22"/>
        <v>Alto</v>
      </c>
      <c r="R23" s="42" t="s">
        <v>62</v>
      </c>
      <c r="S23" s="38" t="s">
        <v>154</v>
      </c>
      <c r="T23" s="36" t="s">
        <v>19</v>
      </c>
      <c r="U23" s="34">
        <f t="shared" ref="U23" si="25">IF(T23=$G$1,$K$1,IF(T23=$G$2,$K$2,IF(T23=$G$3,$K$3,IF(T23=$G$4,$K$4,IF(T23=$G$5,$K$5,"0")))))</f>
        <v>3</v>
      </c>
      <c r="V23" s="36" t="s">
        <v>21</v>
      </c>
      <c r="W23" s="39">
        <f t="shared" ref="W23" si="26">IF(V23=$J$1,$K$1,IF(V23=$J$2,$K$2,IF(V23=$J$3,$K$3,IF(V23=$J$4,$K$4,IF(V23=$J$5,$K$5,"-")))))</f>
        <v>3</v>
      </c>
      <c r="X23" s="39">
        <f t="shared" ref="X23" si="27">IF(W23="-","-",W23+U23)</f>
        <v>6</v>
      </c>
      <c r="Y23" s="42" t="str">
        <f t="shared" ref="Y23" si="28">IF(X23="-","-",IF(X23&gt;=8,"Extremo",IF(X23&gt;=6,"Alto",IF(X23=5,"Medio",IF(X23&lt;5,"Bajo")))))</f>
        <v>Alto</v>
      </c>
      <c r="Z23" s="39" t="s">
        <v>7</v>
      </c>
      <c r="AA23" s="42" t="s">
        <v>59</v>
      </c>
      <c r="AB23" s="43">
        <v>46160</v>
      </c>
      <c r="AC23" s="43">
        <v>46386</v>
      </c>
      <c r="AD23" s="38" t="s">
        <v>155</v>
      </c>
      <c r="AE23" s="38" t="s">
        <v>122</v>
      </c>
    </row>
    <row r="24" spans="1:32" ht="140.25" x14ac:dyDescent="0.2">
      <c r="A24" s="34">
        <v>9</v>
      </c>
      <c r="B24" s="44" t="s">
        <v>0</v>
      </c>
      <c r="C24" s="36" t="s">
        <v>23</v>
      </c>
      <c r="D24" s="36" t="s">
        <v>17</v>
      </c>
      <c r="E24" s="36" t="s">
        <v>18</v>
      </c>
      <c r="F24" s="47" t="s">
        <v>206</v>
      </c>
      <c r="G24" s="47" t="s">
        <v>156</v>
      </c>
      <c r="H24" s="36" t="s">
        <v>11</v>
      </c>
      <c r="I24" s="34">
        <f t="shared" ref="I24:I25" si="29">IF(H24=$G$1,$K$1,IF(H24=$G$2,$K$2,IF(H24=$G$3,$K$3,IF(H24=$G$4,$K$4,IF(H24=$G$5,$K$5,"0")))))</f>
        <v>4</v>
      </c>
      <c r="J24" s="36" t="s">
        <v>13</v>
      </c>
      <c r="K24" s="39">
        <f t="shared" ref="K24:K25" si="30">IF(J24=$J$1,$K$1,IF(J24=$J$2,$K$2,IF(J24=$J$3,$K$3,IF(J24=$J$4,$K$4,IF(J24=$J$5,$K$5,"-")))))</f>
        <v>4</v>
      </c>
      <c r="L24" s="40">
        <f t="shared" ref="L24:L25" si="31">compes($F$11,E24,H24,J24)</f>
        <v>2951853.55</v>
      </c>
      <c r="M24" s="41">
        <f t="shared" ref="M24" si="32">+L24/$F$11</f>
        <v>0.11353282884615384</v>
      </c>
      <c r="N24" s="39">
        <v>1</v>
      </c>
      <c r="O24" s="39">
        <f t="shared" ref="O24:O25" si="33">IF(K24&gt;N24,K24,N24)</f>
        <v>4</v>
      </c>
      <c r="P24" s="39">
        <f t="shared" ref="P24" si="34">IF(O24="-","-",O24+I24)</f>
        <v>8</v>
      </c>
      <c r="Q24" s="42" t="str">
        <f t="shared" ref="Q24:Q25" si="35">IF(P24="-","-",IF(P24&gt;=8,"Extremo",IF(P24&gt;=6,"Alto",IF(P24=5,"Medio",IF(P24&lt;5,"Bajo")))))</f>
        <v>Extremo</v>
      </c>
      <c r="R24" s="42" t="s">
        <v>61</v>
      </c>
      <c r="S24" s="38" t="s">
        <v>157</v>
      </c>
      <c r="T24" s="36" t="s">
        <v>19</v>
      </c>
      <c r="U24" s="34">
        <f t="shared" ref="U24:U26" si="36">IF(T24=$G$1,$K$1,IF(T24=$G$2,$K$2,IF(T24=$G$3,$K$3,IF(T24=$G$4,$K$4,IF(T24=$G$5,$K$5,"0")))))</f>
        <v>3</v>
      </c>
      <c r="V24" s="36" t="s">
        <v>21</v>
      </c>
      <c r="W24" s="39">
        <f t="shared" ref="W24:W26" si="37">IF(V24=$J$1,$K$1,IF(V24=$J$2,$K$2,IF(V24=$J$3,$K$3,IF(V24=$J$4,$K$4,IF(V24=$J$5,$K$5,"-")))))</f>
        <v>3</v>
      </c>
      <c r="X24" s="39">
        <f t="shared" ref="X24:X26" si="38">IF(W24="-","-",W24+U24)</f>
        <v>6</v>
      </c>
      <c r="Y24" s="42" t="str">
        <f t="shared" ref="Y24:Y26" si="39">IF(X24="-","-",IF(X24&gt;=8,"Extremo",IF(X24&gt;=6,"Alto",IF(X24=5,"Medio",IF(X24&lt;5,"Bajo")))))</f>
        <v>Alto</v>
      </c>
      <c r="Z24" s="39" t="s">
        <v>7</v>
      </c>
      <c r="AA24" s="36" t="s">
        <v>61</v>
      </c>
      <c r="AB24" s="43">
        <v>46160</v>
      </c>
      <c r="AC24" s="43">
        <v>46386</v>
      </c>
      <c r="AD24" s="38" t="s">
        <v>123</v>
      </c>
      <c r="AE24" s="38" t="s">
        <v>120</v>
      </c>
    </row>
    <row r="25" spans="1:32" ht="165.75" x14ac:dyDescent="0.2">
      <c r="A25" s="34">
        <v>10</v>
      </c>
      <c r="B25" s="44" t="s">
        <v>0</v>
      </c>
      <c r="C25" s="36" t="s">
        <v>23</v>
      </c>
      <c r="D25" s="36" t="s">
        <v>17</v>
      </c>
      <c r="E25" s="36" t="s">
        <v>18</v>
      </c>
      <c r="F25" s="47" t="s">
        <v>207</v>
      </c>
      <c r="G25" s="38" t="s">
        <v>158</v>
      </c>
      <c r="H25" s="36" t="s">
        <v>11</v>
      </c>
      <c r="I25" s="34">
        <f t="shared" si="29"/>
        <v>4</v>
      </c>
      <c r="J25" s="36" t="s">
        <v>13</v>
      </c>
      <c r="K25" s="39">
        <f t="shared" si="30"/>
        <v>4</v>
      </c>
      <c r="L25" s="40">
        <f t="shared" si="31"/>
        <v>2951853.55</v>
      </c>
      <c r="M25" s="41">
        <f>+L25/$F$11</f>
        <v>0.11353282884615384</v>
      </c>
      <c r="N25" s="39">
        <v>1</v>
      </c>
      <c r="O25" s="39">
        <f t="shared" si="33"/>
        <v>4</v>
      </c>
      <c r="P25" s="39">
        <v>1</v>
      </c>
      <c r="Q25" s="42" t="str">
        <f t="shared" si="35"/>
        <v>Bajo</v>
      </c>
      <c r="R25" s="42" t="s">
        <v>22</v>
      </c>
      <c r="S25" s="38" t="s">
        <v>159</v>
      </c>
      <c r="T25" s="36" t="s">
        <v>26</v>
      </c>
      <c r="U25" s="34">
        <f t="shared" si="36"/>
        <v>2</v>
      </c>
      <c r="V25" s="36" t="s">
        <v>21</v>
      </c>
      <c r="W25" s="39">
        <f t="shared" si="37"/>
        <v>3</v>
      </c>
      <c r="X25" s="39">
        <f t="shared" si="38"/>
        <v>5</v>
      </c>
      <c r="Y25" s="42" t="str">
        <f t="shared" si="39"/>
        <v>Medio</v>
      </c>
      <c r="Z25" s="39" t="s">
        <v>7</v>
      </c>
      <c r="AA25" s="36" t="s">
        <v>61</v>
      </c>
      <c r="AB25" s="43">
        <v>46160</v>
      </c>
      <c r="AC25" s="43">
        <v>46386</v>
      </c>
      <c r="AD25" s="38" t="s">
        <v>160</v>
      </c>
      <c r="AE25" s="38" t="s">
        <v>124</v>
      </c>
    </row>
    <row r="26" spans="1:32" ht="178.5" x14ac:dyDescent="0.2">
      <c r="A26" s="34">
        <v>11</v>
      </c>
      <c r="B26" s="44" t="s">
        <v>0</v>
      </c>
      <c r="C26" s="36" t="s">
        <v>23</v>
      </c>
      <c r="D26" s="36" t="s">
        <v>24</v>
      </c>
      <c r="E26" s="36" t="s">
        <v>10</v>
      </c>
      <c r="F26" s="47" t="s">
        <v>208</v>
      </c>
      <c r="G26" s="38" t="s">
        <v>161</v>
      </c>
      <c r="H26" s="36" t="s">
        <v>11</v>
      </c>
      <c r="I26" s="34">
        <f t="shared" ref="I26" si="40">IF(H26=$G$1,$K$1,IF(H26=$G$2,$K$2,IF(H26=$G$3,$K$3,IF(H26=$G$4,$K$4,IF(H26=$G$5,$K$5,"0")))))</f>
        <v>4</v>
      </c>
      <c r="J26" s="36" t="s">
        <v>13</v>
      </c>
      <c r="K26" s="39">
        <f t="shared" ref="K26" si="41">IF(J26=$J$1,$K$1,IF(J26=$J$2,$K$2,IF(J26=$J$3,$K$3,IF(J26=$J$4,$K$4,IF(J26=$J$5,$K$5,"-")))))</f>
        <v>4</v>
      </c>
      <c r="L26" s="40">
        <f t="shared" ref="L26" si="42">compes($F$11,E26,H26,J26)</f>
        <v>2951853.55</v>
      </c>
      <c r="M26" s="41">
        <f>+L26/$F$11</f>
        <v>0.11353282884615384</v>
      </c>
      <c r="N26" s="39">
        <v>1</v>
      </c>
      <c r="O26" s="39">
        <f t="shared" ref="O26" si="43">IF(K26&gt;N26,K26,N26)</f>
        <v>4</v>
      </c>
      <c r="P26" s="39">
        <v>1</v>
      </c>
      <c r="Q26" s="42" t="str">
        <f t="shared" ref="Q26" si="44">IF(P26="-","-",IF(P26&gt;=8,"Extremo",IF(P26&gt;=6,"Alto",IF(P26=5,"Medio",IF(P26&lt;5,"Bajo")))))</f>
        <v>Bajo</v>
      </c>
      <c r="R26" s="42" t="s">
        <v>22</v>
      </c>
      <c r="S26" s="38" t="s">
        <v>162</v>
      </c>
      <c r="T26" s="36" t="s">
        <v>26</v>
      </c>
      <c r="U26" s="34">
        <f t="shared" si="36"/>
        <v>2</v>
      </c>
      <c r="V26" s="36" t="s">
        <v>21</v>
      </c>
      <c r="W26" s="39">
        <f t="shared" si="37"/>
        <v>3</v>
      </c>
      <c r="X26" s="39">
        <f t="shared" si="38"/>
        <v>5</v>
      </c>
      <c r="Y26" s="42" t="str">
        <f t="shared" si="39"/>
        <v>Medio</v>
      </c>
      <c r="Z26" s="39" t="s">
        <v>7</v>
      </c>
      <c r="AA26" s="36" t="s">
        <v>61</v>
      </c>
      <c r="AB26" s="43">
        <v>46160</v>
      </c>
      <c r="AC26" s="43">
        <v>46386</v>
      </c>
      <c r="AD26" s="38" t="s">
        <v>163</v>
      </c>
      <c r="AE26" s="38" t="s">
        <v>164</v>
      </c>
    </row>
    <row r="27" spans="1:32" ht="153" x14ac:dyDescent="0.2">
      <c r="A27" s="34">
        <v>12</v>
      </c>
      <c r="B27" s="44" t="s">
        <v>8</v>
      </c>
      <c r="C27" s="36" t="s">
        <v>23</v>
      </c>
      <c r="D27" s="36" t="s">
        <v>24</v>
      </c>
      <c r="E27" s="36" t="s">
        <v>2</v>
      </c>
      <c r="F27" s="47" t="s">
        <v>209</v>
      </c>
      <c r="G27" s="47" t="s">
        <v>165</v>
      </c>
      <c r="H27" s="36" t="s">
        <v>11</v>
      </c>
      <c r="I27" s="34">
        <f>IF(H27=$G$1,$K$1,IF(H27=$G$2,$K$2,IF(H27=$G$3,$K$3,IF(H27=$G$4,$K$4,IF(H27=$G$5,$K$5,"0")))))</f>
        <v>4</v>
      </c>
      <c r="J27" s="36" t="s">
        <v>13</v>
      </c>
      <c r="K27" s="39">
        <f t="shared" ref="K27" si="45">IF(J27=$J$1,$K$1,IF(J27=$J$2,$K$2,IF(J27=$J$3,$K$3,IF(J27=$J$4,$K$4,IF(J27=$J$5,$K$5,"-")))))</f>
        <v>4</v>
      </c>
      <c r="L27" s="40">
        <f>compes($F$11,E27,H27,J27)</f>
        <v>2951853.55</v>
      </c>
      <c r="M27" s="41">
        <f t="shared" ref="M27" si="46">+L27/$F$11</f>
        <v>0.11353282884615384</v>
      </c>
      <c r="N27" s="39">
        <f>IF(L27&lt;&gt;"",IF((L27/$F$11)*100&gt;30,$K$1,IF((L27/$F$11)*100&gt;15,$K$2,IF((L27/$F$11)*100&gt;5,$K$3,IF((L27/$F$11)*100&gt;=1,$K$4,$K$5)))),"0")</f>
        <v>3</v>
      </c>
      <c r="O27" s="39">
        <f>IF(K27&gt;N27,K27,N27)</f>
        <v>4</v>
      </c>
      <c r="P27" s="39">
        <f>IF(O27="-","-",O27+I27)</f>
        <v>8</v>
      </c>
      <c r="Q27" s="42" t="str">
        <f t="shared" ref="Q27" si="47">IF(P27="-","-",IF(P27&gt;=8,"Extremo",IF(P27&gt;=6,"Alto",IF(P27=5,"Medio",IF(P27&lt;5,"Bajo")))))</f>
        <v>Extremo</v>
      </c>
      <c r="R27" s="42" t="s">
        <v>61</v>
      </c>
      <c r="S27" s="38" t="s">
        <v>166</v>
      </c>
      <c r="T27" s="36" t="s">
        <v>19</v>
      </c>
      <c r="U27" s="34">
        <f>IF(T27=$G$1,$K$1,IF(T27=$G$2,$K$2,IF(T27=$G$3,$K$3,IF(T27=$G$4,$K$4,IF(T27=$G$5,$K$5,"0")))))</f>
        <v>3</v>
      </c>
      <c r="V27" s="36" t="s">
        <v>13</v>
      </c>
      <c r="W27" s="39">
        <f>IF(V27=$J$1,$K$1,IF(V27=$J$2,$K$2,IF(V27=$J$3,$K$3,IF(V27=$J$4,$K$4,IF(V27=$J$5,$K$5,"-")))))</f>
        <v>4</v>
      </c>
      <c r="X27" s="39">
        <f t="shared" ref="X27" si="48">IF(W27="-","-",W27+U27)</f>
        <v>7</v>
      </c>
      <c r="Y27" s="42" t="str">
        <f t="shared" ref="Y27" si="49">IF(X27="-","-",IF(X27&gt;=8,"Extremo",IF(X27&gt;=6,"Alto",IF(X27=5,"Medio",IF(X27&lt;5,"Bajo")))))</f>
        <v>Alto</v>
      </c>
      <c r="Z27" s="39" t="s">
        <v>7</v>
      </c>
      <c r="AA27" s="36" t="s">
        <v>22</v>
      </c>
      <c r="AB27" s="43">
        <v>46160</v>
      </c>
      <c r="AC27" s="43">
        <v>46386</v>
      </c>
      <c r="AD27" s="38" t="s">
        <v>167</v>
      </c>
      <c r="AE27" s="38" t="s">
        <v>168</v>
      </c>
    </row>
    <row r="28" spans="1:32" ht="140.25" x14ac:dyDescent="0.2">
      <c r="A28" s="34">
        <v>13</v>
      </c>
      <c r="B28" s="44" t="s">
        <v>8</v>
      </c>
      <c r="C28" s="36" t="s">
        <v>23</v>
      </c>
      <c r="D28" s="36" t="s">
        <v>24</v>
      </c>
      <c r="E28" s="36" t="s">
        <v>18</v>
      </c>
      <c r="F28" s="47" t="s">
        <v>210</v>
      </c>
      <c r="G28" s="47" t="s">
        <v>169</v>
      </c>
      <c r="H28" s="36" t="s">
        <v>19</v>
      </c>
      <c r="I28" s="34">
        <f>IF(H28=$G$1,$K$1,IF(H28=$G$2,$K$2,IF(H28=$G$3,$K$3,IF(H28=$G$4,$K$4,IF(H28=$G$5,$K$5,"0")))))</f>
        <v>3</v>
      </c>
      <c r="J28" s="36" t="s">
        <v>13</v>
      </c>
      <c r="K28" s="39">
        <f>IF(J28=$J$1,$K$1,IF(J28=$J$2,$K$2,IF(J28=$J$3,$K$3,IF(J28=$J$4,$K$4,IF(J28=$J$5,$K$5,"-")))))</f>
        <v>4</v>
      </c>
      <c r="L28" s="40">
        <f>compes($F$11,E28,H28,J28)</f>
        <v>1623432.22</v>
      </c>
      <c r="M28" s="41">
        <f>+L28/$F$11</f>
        <v>6.243970076923077E-2</v>
      </c>
      <c r="N28" s="39">
        <f>IF(L28&lt;&gt;"",IF((L28/$F$11)*100&gt;30,$K$1,IF((L28/$F$11)*100&gt;15,$K$2,IF((L28/$F$11)*100&gt;5,$K$3,IF((L28/$F$11)*100&gt;=1,$K$4,$K$5)))),"0")</f>
        <v>3</v>
      </c>
      <c r="O28" s="39">
        <f>IF(K28&gt;N28,K28,N28)</f>
        <v>4</v>
      </c>
      <c r="P28" s="39">
        <f>IF(O28="-","-",O28+I28)</f>
        <v>7</v>
      </c>
      <c r="Q28" s="42" t="str">
        <f>IF(P28="-","-",IF(P28&gt;=8,"Extremo",IF(P28&gt;=6,"Alto",IF(P28=5,"Medio",IF(P28&lt;5,"Bajo")))))</f>
        <v>Alto</v>
      </c>
      <c r="R28" s="42" t="s">
        <v>61</v>
      </c>
      <c r="S28" s="38" t="s">
        <v>170</v>
      </c>
      <c r="T28" s="36" t="s">
        <v>19</v>
      </c>
      <c r="U28" s="34">
        <f>IF(T28=$G$1,$K$1,IF(T28=$G$2,$K$2,IF(T28=$G$3,$K$3,IF(T28=$G$4,$K$4,IF(T28=$G$5,$K$5,"0")))))</f>
        <v>3</v>
      </c>
      <c r="V28" s="36" t="s">
        <v>28</v>
      </c>
      <c r="W28" s="39">
        <f>IF(V28=$J$1,$K$1,IF(V28=$J$2,$K$2,IF(V28=$J$3,$K$3,IF(V28=$J$4,$K$4,IF(V28=$J$5,$K$5,"-")))))</f>
        <v>2</v>
      </c>
      <c r="X28" s="39">
        <f>IF(W28="-","-",W28+U28)</f>
        <v>5</v>
      </c>
      <c r="Y28" s="42" t="str">
        <f>IF(X28="-","-",IF(X28&gt;=8,"Extremo",IF(X28&gt;=6,"Alto",IF(X28=5,"Medio",IF(X28&lt;5,"Bajo")))))</f>
        <v>Medio</v>
      </c>
      <c r="Z28" s="39" t="s">
        <v>7</v>
      </c>
      <c r="AA28" s="36" t="s">
        <v>22</v>
      </c>
      <c r="AB28" s="43">
        <v>46160</v>
      </c>
      <c r="AC28" s="43">
        <v>46386</v>
      </c>
      <c r="AD28" s="38" t="s">
        <v>171</v>
      </c>
      <c r="AE28" s="38" t="s">
        <v>172</v>
      </c>
    </row>
    <row r="29" spans="1:32" ht="153" x14ac:dyDescent="0.2">
      <c r="A29" s="34">
        <v>14</v>
      </c>
      <c r="B29" s="44" t="s">
        <v>8</v>
      </c>
      <c r="C29" s="36" t="s">
        <v>23</v>
      </c>
      <c r="D29" s="36" t="s">
        <v>24</v>
      </c>
      <c r="E29" s="36" t="s">
        <v>2</v>
      </c>
      <c r="F29" s="47" t="s">
        <v>173</v>
      </c>
      <c r="G29" s="38" t="s">
        <v>174</v>
      </c>
      <c r="H29" s="36" t="s">
        <v>19</v>
      </c>
      <c r="I29" s="34">
        <f t="shared" ref="I29" si="50">IF(H29=$G$1,$K$1,IF(H29=$G$2,$K$2,IF(H29=$G$3,$K$3,IF(H29=$G$4,$K$4,IF(H29=$G$5,$K$5,"0")))))</f>
        <v>3</v>
      </c>
      <c r="J29" s="36" t="s">
        <v>13</v>
      </c>
      <c r="K29" s="39">
        <f t="shared" ref="K29" si="51">IF(J29=$J$1,$K$1,IF(J29=$J$2,$K$2,IF(J29=$J$3,$K$3,IF(J29=$J$4,$K$4,IF(J29=$J$5,$K$5,"-")))))</f>
        <v>4</v>
      </c>
      <c r="L29" s="40">
        <f>compes($F$11,E29,H29,J29)</f>
        <v>1623432.22</v>
      </c>
      <c r="M29" s="41">
        <f t="shared" ref="M29" si="52">+L29/$F$11</f>
        <v>6.243970076923077E-2</v>
      </c>
      <c r="N29" s="39">
        <f>IF(L29&lt;&gt;"",IF((L29/$F$11)*100&gt;30,$K$1,IF((L29/$F$11)*100&gt;15,$K$2,IF((L29/$F$11)*100&gt;5,$K$3,IF((L29/$F$11)*100&gt;=1,$K$4,$K$5)))),"0")</f>
        <v>3</v>
      </c>
      <c r="O29" s="39">
        <f>IF(K29&gt;N29,K29,N29)</f>
        <v>4</v>
      </c>
      <c r="P29" s="39">
        <f>IF(O29="-","-",O29+I29)</f>
        <v>7</v>
      </c>
      <c r="Q29" s="42" t="str">
        <f t="shared" ref="Q29" si="53">IF(P29="-","-",IF(P29&gt;=8,"Extremo",IF(P29&gt;=6,"Alto",IF(P29=5,"Medio",IF(P29&lt;5,"Bajo")))))</f>
        <v>Alto</v>
      </c>
      <c r="R29" s="42" t="s">
        <v>61</v>
      </c>
      <c r="S29" s="38" t="s">
        <v>175</v>
      </c>
      <c r="T29" s="36" t="s">
        <v>26</v>
      </c>
      <c r="U29" s="34">
        <f>IF(T29=$G$1,$K$1,IF(T29=$G$2,$K$2,IF(T29=$G$3,$K$3,IF(T29=$G$4,$K$4,IF(T29=$G$5,$K$5,"0")))))</f>
        <v>2</v>
      </c>
      <c r="V29" s="36" t="s">
        <v>13</v>
      </c>
      <c r="W29" s="39">
        <f>IF(V29=$J$1,$K$1,IF(V29=$J$2,$K$2,IF(V29=$J$3,$K$3,IF(V29=$J$4,$K$4,IF(V29=$J$5,$K$5,"-")))))</f>
        <v>4</v>
      </c>
      <c r="X29" s="39">
        <f t="shared" ref="X29" si="54">IF(W29="-","-",W29+U29)</f>
        <v>6</v>
      </c>
      <c r="Y29" s="42" t="str">
        <f t="shared" ref="Y29" si="55">IF(X29="-","-",IF(X29&gt;=8,"Extremo",IF(X29&gt;=6,"Alto",IF(X29=5,"Medio",IF(X29&lt;5,"Bajo")))))</f>
        <v>Alto</v>
      </c>
      <c r="Z29" s="39" t="s">
        <v>7</v>
      </c>
      <c r="AA29" s="36" t="s">
        <v>22</v>
      </c>
      <c r="AB29" s="43">
        <v>46160</v>
      </c>
      <c r="AC29" s="43">
        <v>46386</v>
      </c>
      <c r="AD29" s="38" t="s">
        <v>176</v>
      </c>
      <c r="AE29" s="38" t="s">
        <v>177</v>
      </c>
    </row>
    <row r="30" spans="1:32" ht="153" x14ac:dyDescent="0.2">
      <c r="A30" s="34">
        <v>15</v>
      </c>
      <c r="B30" s="36" t="s">
        <v>0</v>
      </c>
      <c r="C30" s="36" t="s">
        <v>16</v>
      </c>
      <c r="D30" s="36" t="s">
        <v>1</v>
      </c>
      <c r="E30" s="36" t="s">
        <v>29</v>
      </c>
      <c r="F30" s="38" t="s">
        <v>178</v>
      </c>
      <c r="G30" s="38" t="s">
        <v>179</v>
      </c>
      <c r="H30" s="36" t="s">
        <v>19</v>
      </c>
      <c r="I30" s="34">
        <f t="shared" ref="I30" si="56">IF(H30=$G$1,$K$1,IF(H30=$G$2,$K$2,IF(H30=$G$3,$K$3,IF(H30=$G$4,$K$4,IF(H30=$G$5,$K$5,"0")))))</f>
        <v>3</v>
      </c>
      <c r="J30" s="36" t="s">
        <v>13</v>
      </c>
      <c r="K30" s="39">
        <f t="shared" ref="K30" si="57">IF(J30=$J$1,$K$1,IF(J30=$J$2,$K$2,IF(J30=$J$3,$K$3,IF(J30=$J$4,$K$4,IF(J30=$J$5,$K$5,"-")))))</f>
        <v>4</v>
      </c>
      <c r="L30" s="40">
        <f t="shared" ref="L30" si="58">compes($F$11,E30,H30,J30)</f>
        <v>1623432.22</v>
      </c>
      <c r="M30" s="41">
        <f t="shared" ref="M30" si="59">+L30/$F$11</f>
        <v>6.243970076923077E-2</v>
      </c>
      <c r="N30" s="39">
        <f t="shared" ref="N30" si="60">IF(L30&lt;&gt;"",IF((L30/$F$11)*100&gt;30,$K$1,IF((L30/$F$11)*100&gt;15,$K$2,IF((L30/$F$11)*100&gt;5,$K$3,IF((L30/$F$11)*100&gt;=1,$K$4,$K$5)))),"0")</f>
        <v>3</v>
      </c>
      <c r="O30" s="39">
        <f t="shared" ref="O30" si="61">IF(K30&gt;N30,K30,N30)</f>
        <v>4</v>
      </c>
      <c r="P30" s="39">
        <f t="shared" ref="P30" si="62">IF(O30="-","-",O30+I30)</f>
        <v>7</v>
      </c>
      <c r="Q30" s="42" t="str">
        <f t="shared" ref="Q30" si="63">IF(P30="-","-",IF(P30&gt;=8,"Extremo",IF(P30&gt;=6,"Alto",IF(P30=5,"Medio",IF(P30&lt;5,"Bajo")))))</f>
        <v>Alto</v>
      </c>
      <c r="R30" s="42" t="s">
        <v>61</v>
      </c>
      <c r="S30" s="38" t="s">
        <v>180</v>
      </c>
      <c r="T30" s="36" t="s">
        <v>19</v>
      </c>
      <c r="U30" s="34">
        <f t="shared" ref="U30" si="64">IF(T30=$G$1,$K$1,IF(T30=$G$2,$K$2,IF(T30=$G$3,$K$3,IF(T30=$G$4,$K$4,IF(T30=$G$5,$K$5,"0")))))</f>
        <v>3</v>
      </c>
      <c r="V30" s="36" t="s">
        <v>28</v>
      </c>
      <c r="W30" s="39">
        <f t="shared" ref="W30" si="65">IF(V30=$J$1,$K$1,IF(V30=$J$2,$K$2,IF(V30=$J$3,$K$3,IF(V30=$J$4,$K$4,IF(V30=$J$5,$K$5,"-")))))</f>
        <v>2</v>
      </c>
      <c r="X30" s="39">
        <f t="shared" ref="X30" si="66">IF(W30="-","-",W30+U30)</f>
        <v>5</v>
      </c>
      <c r="Y30" s="42" t="str">
        <f t="shared" ref="Y30" si="67">IF(X30="-","-",IF(X30&gt;=8,"Extremo",IF(X30&gt;=6,"Alto",IF(X30=5,"Medio",IF(X30&lt;5,"Bajo")))))</f>
        <v>Medio</v>
      </c>
      <c r="Z30" s="39" t="s">
        <v>7</v>
      </c>
      <c r="AA30" s="36" t="s">
        <v>22</v>
      </c>
      <c r="AB30" s="43">
        <v>46160</v>
      </c>
      <c r="AC30" s="43">
        <v>46386</v>
      </c>
      <c r="AD30" s="38" t="s">
        <v>181</v>
      </c>
      <c r="AE30" s="38" t="s">
        <v>182</v>
      </c>
    </row>
    <row r="31" spans="1:32" ht="153" x14ac:dyDescent="0.2">
      <c r="A31" s="34">
        <v>16</v>
      </c>
      <c r="B31" s="36" t="s">
        <v>0</v>
      </c>
      <c r="C31" s="36" t="s">
        <v>16</v>
      </c>
      <c r="D31" s="36" t="s">
        <v>1</v>
      </c>
      <c r="E31" s="36" t="s">
        <v>29</v>
      </c>
      <c r="F31" s="38" t="s">
        <v>211</v>
      </c>
      <c r="G31" s="38" t="s">
        <v>183</v>
      </c>
      <c r="H31" s="36" t="s">
        <v>19</v>
      </c>
      <c r="I31" s="34">
        <f t="shared" ref="I31" si="68">IF(H31=$G$1,$K$1,IF(H31=$G$2,$K$2,IF(H31=$G$3,$K$3,IF(H31=$G$4,$K$4,IF(H31=$G$5,$K$5,"0")))))</f>
        <v>3</v>
      </c>
      <c r="J31" s="36" t="s">
        <v>13</v>
      </c>
      <c r="K31" s="39">
        <f t="shared" ref="K31" si="69">IF(J31=$J$1,$K$1,IF(J31=$J$2,$K$2,IF(J31=$J$3,$K$3,IF(J31=$J$4,$K$4,IF(J31=$J$5,$K$5,"-")))))</f>
        <v>4</v>
      </c>
      <c r="L31" s="40">
        <f t="shared" ref="L31" si="70">compes($F$11,E31,H31,J31)</f>
        <v>1623432.22</v>
      </c>
      <c r="M31" s="41">
        <f t="shared" ref="M31" si="71">+L31/$F$11</f>
        <v>6.243970076923077E-2</v>
      </c>
      <c r="N31" s="39">
        <f t="shared" ref="N31" si="72">IF(L31&lt;&gt;"",IF((L31/$F$11)*100&gt;30,$K$1,IF((L31/$F$11)*100&gt;15,$K$2,IF((L31/$F$11)*100&gt;5,$K$3,IF((L31/$F$11)*100&gt;=1,$K$4,$K$5)))),"0")</f>
        <v>3</v>
      </c>
      <c r="O31" s="39">
        <f t="shared" ref="O31" si="73">IF(K31&gt;N31,K31,N31)</f>
        <v>4</v>
      </c>
      <c r="P31" s="39">
        <f t="shared" ref="P31" si="74">IF(O31="-","-",O31+I31)</f>
        <v>7</v>
      </c>
      <c r="Q31" s="42" t="str">
        <f t="shared" ref="Q31" si="75">IF(P31="-","-",IF(P31&gt;=8,"Extremo",IF(P31&gt;=6,"Alto",IF(P31=5,"Medio",IF(P31&lt;5,"Bajo")))))</f>
        <v>Alto</v>
      </c>
      <c r="R31" s="42" t="s">
        <v>61</v>
      </c>
      <c r="S31" s="38" t="s">
        <v>184</v>
      </c>
      <c r="T31" s="36" t="s">
        <v>19</v>
      </c>
      <c r="U31" s="34">
        <f t="shared" ref="U31" si="76">IF(T31=$G$1,$K$1,IF(T31=$G$2,$K$2,IF(T31=$G$3,$K$3,IF(T31=$G$4,$K$4,IF(T31=$G$5,$K$5,"0")))))</f>
        <v>3</v>
      </c>
      <c r="V31" s="36" t="s">
        <v>28</v>
      </c>
      <c r="W31" s="39">
        <f t="shared" ref="W31" si="77">IF(V31=$J$1,$K$1,IF(V31=$J$2,$K$2,IF(V31=$J$3,$K$3,IF(V31=$J$4,$K$4,IF(V31=$J$5,$K$5,"-")))))</f>
        <v>2</v>
      </c>
      <c r="X31" s="39">
        <f t="shared" ref="X31" si="78">IF(W31="-","-",W31+U31)</f>
        <v>5</v>
      </c>
      <c r="Y31" s="42" t="str">
        <f t="shared" ref="Y31" si="79">IF(X31="-","-",IF(X31&gt;=8,"Extremo",IF(X31&gt;=6,"Alto",IF(X31=5,"Medio",IF(X31&lt;5,"Bajo")))))</f>
        <v>Medio</v>
      </c>
      <c r="Z31" s="39" t="s">
        <v>7</v>
      </c>
      <c r="AA31" s="36" t="s">
        <v>22</v>
      </c>
      <c r="AB31" s="43">
        <v>46160</v>
      </c>
      <c r="AC31" s="43">
        <v>46386</v>
      </c>
      <c r="AD31" s="38" t="s">
        <v>185</v>
      </c>
      <c r="AE31" s="38" t="s">
        <v>186</v>
      </c>
    </row>
    <row r="32" spans="1:32" ht="140.25" x14ac:dyDescent="0.2">
      <c r="A32" s="34">
        <v>17</v>
      </c>
      <c r="B32" s="56" t="s">
        <v>8</v>
      </c>
      <c r="C32" s="36" t="s">
        <v>23</v>
      </c>
      <c r="D32" s="36" t="s">
        <v>24</v>
      </c>
      <c r="E32" s="36" t="s">
        <v>18</v>
      </c>
      <c r="F32" s="47" t="s">
        <v>187</v>
      </c>
      <c r="G32" s="47" t="s">
        <v>188</v>
      </c>
      <c r="H32" s="36" t="s">
        <v>19</v>
      </c>
      <c r="I32" s="34">
        <f t="shared" ref="I32" si="80">IF(H32=$G$1,$K$1,IF(H32=$G$2,$K$2,IF(H32=$G$3,$K$3,IF(H32=$G$4,$K$4,IF(H32=$G$5,$K$5,"0")))))</f>
        <v>3</v>
      </c>
      <c r="J32" s="36" t="s">
        <v>13</v>
      </c>
      <c r="K32" s="39">
        <f t="shared" ref="K32" si="81">IF(J32=$J$1,$K$1,IF(J32=$J$2,$K$2,IF(J32=$J$3,$K$3,IF(J32=$J$4,$K$4,IF(J32=$J$5,$K$5,"-")))))</f>
        <v>4</v>
      </c>
      <c r="L32" s="40">
        <f t="shared" ref="L32" si="82">compes($F$11,E32,H32,J32)</f>
        <v>1623432.22</v>
      </c>
      <c r="M32" s="41">
        <f t="shared" ref="M32" si="83">+L32/$F$11</f>
        <v>6.243970076923077E-2</v>
      </c>
      <c r="N32" s="39">
        <f t="shared" ref="N32" si="84">IF(L32&lt;&gt;"",IF((L32/$F$11)*100&gt;30,$K$1,IF((L32/$F$11)*100&gt;15,$K$2,IF((L32/$F$11)*100&gt;5,$K$3,IF((L32/$F$11)*100&gt;=1,$K$4,$K$5)))),"0")</f>
        <v>3</v>
      </c>
      <c r="O32" s="39">
        <f t="shared" ref="O32" si="85">IF(K32&gt;N32,K32,N32)</f>
        <v>4</v>
      </c>
      <c r="P32" s="39">
        <f t="shared" ref="P32" si="86">IF(O32="-","-",O32+I32)</f>
        <v>7</v>
      </c>
      <c r="Q32" s="42" t="str">
        <f t="shared" ref="Q32" si="87">IF(P32="-","-",IF(P32&gt;=8,"Extremo",IF(P32&gt;=6,"Alto",IF(P32=5,"Medio",IF(P32&lt;5,"Bajo")))))</f>
        <v>Alto</v>
      </c>
      <c r="R32" s="42" t="s">
        <v>61</v>
      </c>
      <c r="S32" s="38" t="s">
        <v>189</v>
      </c>
      <c r="T32" s="36" t="s">
        <v>19</v>
      </c>
      <c r="U32" s="34">
        <f t="shared" ref="U32" si="88">IF(T32=$G$1,$K$1,IF(T32=$G$2,$K$2,IF(T32=$G$3,$K$3,IF(T32=$G$4,$K$4,IF(T32=$G$5,$K$5,"0")))))</f>
        <v>3</v>
      </c>
      <c r="V32" s="36" t="s">
        <v>28</v>
      </c>
      <c r="W32" s="39">
        <f t="shared" ref="W32" si="89">IF(V32=$J$1,$K$1,IF(V32=$J$2,$K$2,IF(V32=$J$3,$K$3,IF(V32=$J$4,$K$4,IF(V32=$J$5,$K$5,"-")))))</f>
        <v>2</v>
      </c>
      <c r="X32" s="39">
        <f t="shared" ref="X32" si="90">IF(W32="-","-",W32+U32)</f>
        <v>5</v>
      </c>
      <c r="Y32" s="42" t="str">
        <f t="shared" ref="Y32" si="91">IF(X32="-","-",IF(X32&gt;=8,"Extremo",IF(X32&gt;=6,"Alto",IF(X32=5,"Medio",IF(X32&lt;5,"Bajo")))))</f>
        <v>Medio</v>
      </c>
      <c r="Z32" s="39" t="s">
        <v>7</v>
      </c>
      <c r="AA32" s="36" t="s">
        <v>22</v>
      </c>
      <c r="AB32" s="43">
        <v>46160</v>
      </c>
      <c r="AC32" s="43">
        <v>46386</v>
      </c>
      <c r="AD32" s="38" t="s">
        <v>190</v>
      </c>
      <c r="AE32" s="38" t="s">
        <v>191</v>
      </c>
    </row>
    <row r="33" spans="1:31" ht="153" x14ac:dyDescent="0.2">
      <c r="A33" s="34">
        <v>18</v>
      </c>
      <c r="B33" s="56" t="s">
        <v>8</v>
      </c>
      <c r="C33" s="36" t="s">
        <v>23</v>
      </c>
      <c r="D33" s="36" t="s">
        <v>24</v>
      </c>
      <c r="E33" s="36" t="s">
        <v>18</v>
      </c>
      <c r="F33" s="47" t="s">
        <v>192</v>
      </c>
      <c r="G33" s="47" t="s">
        <v>193</v>
      </c>
      <c r="H33" s="36" t="s">
        <v>19</v>
      </c>
      <c r="I33" s="34">
        <f t="shared" ref="I33" si="92">IF(H33=$G$1,$K$1,IF(H33=$G$2,$K$2,IF(H33=$G$3,$K$3,IF(H33=$G$4,$K$4,IF(H33=$G$5,$K$5,"0")))))</f>
        <v>3</v>
      </c>
      <c r="J33" s="36" t="s">
        <v>13</v>
      </c>
      <c r="K33" s="39">
        <f t="shared" ref="K33" si="93">IF(J33=$J$1,$K$1,IF(J33=$J$2,$K$2,IF(J33=$J$3,$K$3,IF(J33=$J$4,$K$4,IF(J33=$J$5,$K$5,"-")))))</f>
        <v>4</v>
      </c>
      <c r="L33" s="40">
        <f t="shared" ref="L33" si="94">compes($F$11,E33,H33,J33)</f>
        <v>1623432.22</v>
      </c>
      <c r="M33" s="41">
        <f t="shared" ref="M33" si="95">+L33/$F$11</f>
        <v>6.243970076923077E-2</v>
      </c>
      <c r="N33" s="39">
        <f t="shared" ref="N33" si="96">IF(L33&lt;&gt;"",IF((L33/$F$11)*100&gt;30,$K$1,IF((L33/$F$11)*100&gt;15,$K$2,IF((L33/$F$11)*100&gt;5,$K$3,IF((L33/$F$11)*100&gt;=1,$K$4,$K$5)))),"0")</f>
        <v>3</v>
      </c>
      <c r="O33" s="39">
        <f t="shared" ref="O33" si="97">IF(K33&gt;N33,K33,N33)</f>
        <v>4</v>
      </c>
      <c r="P33" s="39">
        <f t="shared" ref="P33" si="98">IF(O33="-","-",O33+I33)</f>
        <v>7</v>
      </c>
      <c r="Q33" s="42" t="str">
        <f t="shared" ref="Q33" si="99">IF(P33="-","-",IF(P33&gt;=8,"Extremo",IF(P33&gt;=6,"Alto",IF(P33=5,"Medio",IF(P33&lt;5,"Bajo")))))</f>
        <v>Alto</v>
      </c>
      <c r="R33" s="42" t="s">
        <v>61</v>
      </c>
      <c r="S33" s="38" t="s">
        <v>194</v>
      </c>
      <c r="T33" s="36" t="s">
        <v>19</v>
      </c>
      <c r="U33" s="34">
        <f t="shared" ref="U33" si="100">IF(T33=$G$1,$K$1,IF(T33=$G$2,$K$2,IF(T33=$G$3,$K$3,IF(T33=$G$4,$K$4,IF(T33=$G$5,$K$5,"0")))))</f>
        <v>3</v>
      </c>
      <c r="V33" s="36" t="s">
        <v>28</v>
      </c>
      <c r="W33" s="39">
        <f t="shared" ref="W33" si="101">IF(V33=$J$1,$K$1,IF(V33=$J$2,$K$2,IF(V33=$J$3,$K$3,IF(V33=$J$4,$K$4,IF(V33=$J$5,$K$5,"-")))))</f>
        <v>2</v>
      </c>
      <c r="X33" s="39">
        <f t="shared" ref="X33" si="102">IF(W33="-","-",W33+U33)</f>
        <v>5</v>
      </c>
      <c r="Y33" s="42" t="str">
        <f t="shared" ref="Y33" si="103">IF(X33="-","-",IF(X33&gt;=8,"Extremo",IF(X33&gt;=6,"Alto",IF(X33=5,"Medio",IF(X33&lt;5,"Bajo")))))</f>
        <v>Medio</v>
      </c>
      <c r="Z33" s="39" t="s">
        <v>7</v>
      </c>
      <c r="AA33" s="36" t="s">
        <v>22</v>
      </c>
      <c r="AB33" s="43">
        <v>46160</v>
      </c>
      <c r="AC33" s="43">
        <v>46386</v>
      </c>
      <c r="AD33" s="38" t="s">
        <v>195</v>
      </c>
      <c r="AE33" s="38" t="s">
        <v>196</v>
      </c>
    </row>
    <row r="34" spans="1:31" x14ac:dyDescent="0.2">
      <c r="A34" s="57"/>
    </row>
    <row r="35" spans="1:31" ht="12" customHeight="1" x14ac:dyDescent="0.2">
      <c r="A35" s="57"/>
    </row>
    <row r="36" spans="1:31" ht="27" customHeight="1" x14ac:dyDescent="0.2">
      <c r="A36" s="57"/>
      <c r="F36" s="58" t="s">
        <v>212</v>
      </c>
    </row>
    <row r="37" spans="1:31" ht="13.5" customHeight="1" x14ac:dyDescent="0.2">
      <c r="A37" s="57"/>
      <c r="F37" s="59"/>
    </row>
    <row r="38" spans="1:31" x14ac:dyDescent="0.2">
      <c r="A38" s="57"/>
    </row>
    <row r="39" spans="1:31" x14ac:dyDescent="0.2">
      <c r="F39" s="59"/>
    </row>
    <row r="40" spans="1:31" ht="45" customHeight="1" x14ac:dyDescent="0.2"/>
  </sheetData>
  <sheetProtection formatColumns="0" formatRows="0" deleteRows="0"/>
  <dataConsolidate/>
  <mergeCells count="21">
    <mergeCell ref="C14:C15"/>
    <mergeCell ref="D14:D15"/>
    <mergeCell ref="E14:E15"/>
    <mergeCell ref="F14:F15"/>
    <mergeCell ref="R14:R15"/>
    <mergeCell ref="A11:E11"/>
    <mergeCell ref="Q14:Q15"/>
    <mergeCell ref="J14:O14"/>
    <mergeCell ref="G14:G15"/>
    <mergeCell ref="H14:H15"/>
    <mergeCell ref="P14:P15"/>
    <mergeCell ref="G11:AE11"/>
    <mergeCell ref="AD14:AE14"/>
    <mergeCell ref="T14:Y14"/>
    <mergeCell ref="Z14:Z15"/>
    <mergeCell ref="AB14:AB15"/>
    <mergeCell ref="AC14:AC15"/>
    <mergeCell ref="AA14:AA15"/>
    <mergeCell ref="S14:S15"/>
    <mergeCell ref="A14:A15"/>
    <mergeCell ref="B14:B15"/>
  </mergeCells>
  <dataValidations count="7">
    <dataValidation type="list" allowBlank="1" showInputMessage="1" showErrorMessage="1" sqref="T16:T33 H16:H33" xr:uid="{00000000-0002-0000-0000-000000000000}">
      <formula1>Prob</formula1>
    </dataValidation>
    <dataValidation type="list" allowBlank="1" showInputMessage="1" showErrorMessage="1" sqref="B16:B33" xr:uid="{00000000-0002-0000-0000-000001000000}">
      <formula1>$A$1:$A$2</formula1>
    </dataValidation>
    <dataValidation type="list" allowBlank="1" showInputMessage="1" showErrorMessage="1" sqref="C16:C33" xr:uid="{00000000-0002-0000-0000-000002000000}">
      <formula1>$A$3:$A$4</formula1>
    </dataValidation>
    <dataValidation type="list" allowBlank="1" showInputMessage="1" showErrorMessage="1" sqref="D16:D33" xr:uid="{00000000-0002-0000-0000-000003000000}">
      <formula1>$D$1:$D$4</formula1>
    </dataValidation>
    <dataValidation type="list" allowBlank="1" showInputMessage="1" showErrorMessage="1" sqref="E16:E33" xr:uid="{00000000-0002-0000-0000-000004000000}">
      <formula1>$F$1:$F$8</formula1>
    </dataValidation>
    <dataValidation type="list" allowBlank="1" showInputMessage="1" showErrorMessage="1" sqref="V16:V33 J16:J33" xr:uid="{00000000-0002-0000-0000-000005000000}">
      <formula1>$J$1:$J$5</formula1>
    </dataValidation>
    <dataValidation type="list" allowBlank="1" showInputMessage="1" showErrorMessage="1" sqref="Z16:Z33" xr:uid="{00000000-0002-0000-0000-000006000000}">
      <formula1>$M$1:$M$2</formula1>
    </dataValidation>
  </dataValidations>
  <printOptions horizontalCentered="1" gridLines="1"/>
  <pageMargins left="0.11811023622047245" right="0.11811023622047245" top="0.15748031496062992" bottom="0.15748031496062992" header="0.31496062992125984" footer="0.31496062992125984"/>
  <pageSetup scale="53" fitToHeight="0" orientation="landscape" r:id="rId1"/>
  <headerFooter>
    <oddHeader xml:space="preserve">&amp;C&amp;P
</oddHeader>
  </headerFooter>
  <rowBreaks count="1" manualBreakCount="1">
    <brk id="26" max="16383" man="1"/>
  </rowBreaks>
  <ignoredErrors>
    <ignoredError sqref="I18:I19 I16:I17 U27 U23 U16:U22 U24:U26 U28:U32 I27 I23 I20:I22 I24:I26 I28:I32"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X5"/>
  <sheetViews>
    <sheetView topLeftCell="D1" workbookViewId="0">
      <selection activeCell="N20" sqref="N20"/>
    </sheetView>
  </sheetViews>
  <sheetFormatPr baseColWidth="10" defaultColWidth="11.42578125" defaultRowHeight="15" x14ac:dyDescent="0.25"/>
  <sheetData>
    <row r="1" spans="1:24" ht="15.75" thickBot="1" x14ac:dyDescent="0.3"/>
    <row r="2" spans="1:24" ht="25.5" customHeight="1" thickBot="1" x14ac:dyDescent="0.3">
      <c r="A2" s="84" t="s">
        <v>63</v>
      </c>
      <c r="B2" s="78" t="s">
        <v>36</v>
      </c>
      <c r="C2" s="78" t="s">
        <v>64</v>
      </c>
      <c r="D2" s="78" t="s">
        <v>38</v>
      </c>
      <c r="E2" s="78" t="s">
        <v>39</v>
      </c>
      <c r="F2" s="84" t="s">
        <v>65</v>
      </c>
      <c r="G2" s="84" t="s">
        <v>66</v>
      </c>
      <c r="H2" s="78" t="s">
        <v>42</v>
      </c>
      <c r="I2" s="78" t="s">
        <v>43</v>
      </c>
      <c r="J2" s="78" t="s">
        <v>44</v>
      </c>
      <c r="K2" s="78" t="s">
        <v>45</v>
      </c>
      <c r="L2" s="72" t="s">
        <v>67</v>
      </c>
      <c r="M2" s="81" t="s">
        <v>68</v>
      </c>
      <c r="N2" s="74" t="s">
        <v>48</v>
      </c>
      <c r="O2" s="75"/>
      <c r="P2" s="75"/>
      <c r="Q2" s="76"/>
      <c r="R2" s="72" t="s">
        <v>49</v>
      </c>
      <c r="S2" s="72" t="s">
        <v>69</v>
      </c>
      <c r="T2" s="72" t="s">
        <v>70</v>
      </c>
      <c r="U2" s="72" t="s">
        <v>71</v>
      </c>
      <c r="V2" s="74" t="s">
        <v>72</v>
      </c>
      <c r="W2" s="76"/>
      <c r="X2" s="18"/>
    </row>
    <row r="3" spans="1:24" ht="18" customHeight="1" x14ac:dyDescent="0.25">
      <c r="A3" s="85"/>
      <c r="B3" s="79"/>
      <c r="C3" s="79"/>
      <c r="D3" s="79"/>
      <c r="E3" s="79"/>
      <c r="F3" s="85"/>
      <c r="G3" s="85"/>
      <c r="H3" s="79"/>
      <c r="I3" s="79"/>
      <c r="J3" s="79"/>
      <c r="K3" s="79"/>
      <c r="L3" s="77"/>
      <c r="M3" s="82"/>
      <c r="N3" s="72" t="s">
        <v>42</v>
      </c>
      <c r="O3" s="72" t="s">
        <v>43</v>
      </c>
      <c r="P3" s="72" t="s">
        <v>73</v>
      </c>
      <c r="Q3" s="72" t="s">
        <v>45</v>
      </c>
      <c r="R3" s="77"/>
      <c r="S3" s="77"/>
      <c r="T3" s="77"/>
      <c r="U3" s="77"/>
      <c r="V3" s="72" t="s">
        <v>74</v>
      </c>
      <c r="W3" s="72" t="s">
        <v>75</v>
      </c>
      <c r="X3" s="18"/>
    </row>
    <row r="4" spans="1:24" ht="15.75" thickBot="1" x14ac:dyDescent="0.3">
      <c r="A4" s="86"/>
      <c r="B4" s="80"/>
      <c r="C4" s="80"/>
      <c r="D4" s="80"/>
      <c r="E4" s="80"/>
      <c r="F4" s="86"/>
      <c r="G4" s="86"/>
      <c r="H4" s="80"/>
      <c r="I4" s="80"/>
      <c r="J4" s="80"/>
      <c r="K4" s="80"/>
      <c r="L4" s="73"/>
      <c r="M4" s="83"/>
      <c r="N4" s="73"/>
      <c r="O4" s="73"/>
      <c r="P4" s="73"/>
      <c r="Q4" s="73"/>
      <c r="R4" s="73"/>
      <c r="S4" s="73"/>
      <c r="T4" s="73"/>
      <c r="U4" s="73"/>
      <c r="V4" s="73"/>
      <c r="W4" s="73"/>
      <c r="X4" s="18"/>
    </row>
    <row r="5" spans="1:24" ht="93" thickBot="1" x14ac:dyDescent="0.3">
      <c r="A5" s="19" t="s">
        <v>76</v>
      </c>
      <c r="B5" s="20" t="s">
        <v>77</v>
      </c>
      <c r="C5" s="20" t="s">
        <v>78</v>
      </c>
      <c r="D5" s="20" t="s">
        <v>79</v>
      </c>
      <c r="E5" s="20" t="s">
        <v>80</v>
      </c>
      <c r="F5" s="21" t="s">
        <v>81</v>
      </c>
      <c r="G5" s="21" t="s">
        <v>82</v>
      </c>
      <c r="H5" s="20" t="s">
        <v>83</v>
      </c>
      <c r="I5" s="20" t="s">
        <v>83</v>
      </c>
      <c r="J5" s="20" t="s">
        <v>84</v>
      </c>
      <c r="K5" s="20" t="s">
        <v>85</v>
      </c>
      <c r="L5" s="20" t="s">
        <v>86</v>
      </c>
      <c r="M5" s="21" t="s">
        <v>87</v>
      </c>
      <c r="N5" s="20" t="s">
        <v>83</v>
      </c>
      <c r="O5" s="20" t="s">
        <v>83</v>
      </c>
      <c r="P5" s="20" t="s">
        <v>84</v>
      </c>
      <c r="Q5" s="20" t="s">
        <v>85</v>
      </c>
      <c r="R5" s="20" t="s">
        <v>88</v>
      </c>
      <c r="S5" s="20" t="s">
        <v>86</v>
      </c>
      <c r="T5" s="21" t="s">
        <v>89</v>
      </c>
      <c r="U5" s="21" t="s">
        <v>89</v>
      </c>
      <c r="V5" s="21" t="s">
        <v>90</v>
      </c>
      <c r="W5" s="21" t="s">
        <v>91</v>
      </c>
      <c r="X5" s="18"/>
    </row>
  </sheetData>
  <mergeCells count="25">
    <mergeCell ref="A2:A4"/>
    <mergeCell ref="B2:B4"/>
    <mergeCell ref="C2:C4"/>
    <mergeCell ref="D2:D4"/>
    <mergeCell ref="E2:E4"/>
    <mergeCell ref="F2:F4"/>
    <mergeCell ref="G2:G4"/>
    <mergeCell ref="H2:H4"/>
    <mergeCell ref="I2:I4"/>
    <mergeCell ref="J2:J4"/>
    <mergeCell ref="K2:K4"/>
    <mergeCell ref="L2:L4"/>
    <mergeCell ref="M2:M4"/>
    <mergeCell ref="N3:N4"/>
    <mergeCell ref="O3:O4"/>
    <mergeCell ref="V3:V4"/>
    <mergeCell ref="W3:W4"/>
    <mergeCell ref="N2:Q2"/>
    <mergeCell ref="R2:R4"/>
    <mergeCell ref="S2:S4"/>
    <mergeCell ref="T2:T4"/>
    <mergeCell ref="U2:U4"/>
    <mergeCell ref="V2:W2"/>
    <mergeCell ref="P3:P4"/>
    <mergeCell ref="Q3:Q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U19"/>
  <sheetViews>
    <sheetView topLeftCell="A4" workbookViewId="0">
      <selection activeCell="G15" sqref="G15"/>
    </sheetView>
  </sheetViews>
  <sheetFormatPr baseColWidth="10" defaultColWidth="11.42578125" defaultRowHeight="16.5" x14ac:dyDescent="0.3"/>
  <cols>
    <col min="1" max="2" width="3.85546875" style="8" customWidth="1"/>
    <col min="3" max="3" width="3.42578125" style="8" customWidth="1"/>
    <col min="4" max="5" width="3.85546875" style="8" customWidth="1"/>
    <col min="6" max="6" width="19" style="8" customWidth="1"/>
    <col min="7" max="7" width="29.7109375" style="8" customWidth="1"/>
    <col min="8" max="8" width="10.85546875" style="8" customWidth="1"/>
    <col min="9" max="9" width="4.85546875" style="8" customWidth="1"/>
    <col min="10" max="10" width="10.85546875" style="8" customWidth="1"/>
    <col min="11" max="11" width="5.42578125" style="8" customWidth="1"/>
    <col min="12" max="12" width="20.42578125" style="8" customWidth="1"/>
    <col min="13" max="13" width="5.85546875" style="8" hidden="1" customWidth="1"/>
    <col min="14" max="14" width="4.140625" style="8" customWidth="1"/>
    <col min="15" max="15" width="4.28515625" style="8" customWidth="1"/>
    <col min="16" max="16" width="3.85546875" style="8" customWidth="1"/>
    <col min="17" max="17" width="7.28515625" style="8" customWidth="1"/>
    <col min="18" max="18" width="5.28515625" style="9" customWidth="1"/>
    <col min="19" max="19" width="30.42578125" style="8" customWidth="1"/>
    <col min="20" max="20" width="26.42578125" style="8" customWidth="1"/>
    <col min="21" max="21" width="15" style="8" customWidth="1"/>
    <col min="22" max="16384" width="11.42578125" style="8"/>
  </cols>
  <sheetData>
    <row r="1" spans="1:21" x14ac:dyDescent="0.3">
      <c r="A1" s="6" t="s">
        <v>0</v>
      </c>
      <c r="B1" s="6"/>
      <c r="C1" s="6"/>
      <c r="D1" s="6" t="s">
        <v>1</v>
      </c>
      <c r="E1" s="6"/>
      <c r="F1" s="6" t="s">
        <v>2</v>
      </c>
      <c r="G1" s="6" t="s">
        <v>3</v>
      </c>
      <c r="H1" s="6" t="s">
        <v>4</v>
      </c>
      <c r="I1" s="6"/>
      <c r="J1" s="6" t="s">
        <v>5</v>
      </c>
      <c r="K1" s="6">
        <v>5</v>
      </c>
      <c r="L1" s="6" t="s">
        <v>6</v>
      </c>
      <c r="M1" s="6"/>
      <c r="N1" s="6"/>
      <c r="O1" s="6"/>
      <c r="P1" s="6"/>
      <c r="Q1" s="6"/>
      <c r="R1" s="7"/>
      <c r="S1" s="6"/>
    </row>
    <row r="2" spans="1:21" x14ac:dyDescent="0.3">
      <c r="A2" s="6" t="s">
        <v>8</v>
      </c>
      <c r="B2" s="6"/>
      <c r="C2" s="6"/>
      <c r="D2" s="6" t="s">
        <v>9</v>
      </c>
      <c r="E2" s="6"/>
      <c r="F2" s="6" t="s">
        <v>10</v>
      </c>
      <c r="G2" s="6" t="s">
        <v>11</v>
      </c>
      <c r="H2" s="6" t="s">
        <v>12</v>
      </c>
      <c r="I2" s="6"/>
      <c r="J2" s="6" t="s">
        <v>13</v>
      </c>
      <c r="K2" s="6">
        <v>4</v>
      </c>
      <c r="L2" s="6" t="s">
        <v>14</v>
      </c>
      <c r="M2" s="6"/>
      <c r="N2" s="6"/>
      <c r="O2" s="6"/>
      <c r="P2" s="6"/>
      <c r="Q2" s="6"/>
      <c r="R2" s="7"/>
      <c r="S2" s="6"/>
    </row>
    <row r="3" spans="1:21" x14ac:dyDescent="0.3">
      <c r="A3" s="6" t="s">
        <v>16</v>
      </c>
      <c r="B3" s="6"/>
      <c r="C3" s="6"/>
      <c r="D3" s="6" t="s">
        <v>17</v>
      </c>
      <c r="E3" s="6"/>
      <c r="F3" s="6" t="s">
        <v>18</v>
      </c>
      <c r="G3" s="6" t="s">
        <v>19</v>
      </c>
      <c r="H3" s="6" t="s">
        <v>20</v>
      </c>
      <c r="I3" s="6"/>
      <c r="J3" s="6" t="s">
        <v>21</v>
      </c>
      <c r="K3" s="6">
        <v>3</v>
      </c>
      <c r="L3" s="6" t="s">
        <v>22</v>
      </c>
      <c r="M3" s="6"/>
      <c r="N3" s="6"/>
      <c r="O3" s="6"/>
      <c r="P3" s="6"/>
      <c r="Q3" s="6"/>
      <c r="R3" s="7"/>
      <c r="S3" s="6"/>
    </row>
    <row r="4" spans="1:21" x14ac:dyDescent="0.3">
      <c r="A4" s="6" t="s">
        <v>23</v>
      </c>
      <c r="B4" s="6"/>
      <c r="C4" s="6"/>
      <c r="D4" s="6" t="s">
        <v>24</v>
      </c>
      <c r="E4" s="6"/>
      <c r="F4" s="6" t="s">
        <v>25</v>
      </c>
      <c r="G4" s="6" t="s">
        <v>26</v>
      </c>
      <c r="H4" s="6" t="s">
        <v>27</v>
      </c>
      <c r="I4" s="6"/>
      <c r="J4" s="6" t="s">
        <v>28</v>
      </c>
      <c r="K4" s="6">
        <v>2</v>
      </c>
      <c r="L4" s="6"/>
      <c r="M4" s="6"/>
      <c r="N4" s="6"/>
      <c r="O4" s="6"/>
      <c r="P4" s="6"/>
      <c r="Q4" s="6"/>
      <c r="R4" s="7"/>
      <c r="S4" s="6"/>
    </row>
    <row r="5" spans="1:21" x14ac:dyDescent="0.3">
      <c r="A5" s="6"/>
      <c r="B5" s="6"/>
      <c r="C5" s="6"/>
      <c r="D5" s="6"/>
      <c r="E5" s="6"/>
      <c r="F5" s="6" t="s">
        <v>29</v>
      </c>
      <c r="G5" s="6" t="s">
        <v>30</v>
      </c>
      <c r="H5" s="6"/>
      <c r="I5" s="6"/>
      <c r="J5" s="6" t="s">
        <v>31</v>
      </c>
      <c r="K5" s="6">
        <v>1</v>
      </c>
      <c r="L5" s="6"/>
      <c r="M5" s="6"/>
      <c r="N5" s="6"/>
      <c r="O5" s="6"/>
      <c r="P5" s="6"/>
      <c r="Q5" s="6"/>
      <c r="R5" s="7"/>
      <c r="S5" s="6"/>
    </row>
    <row r="6" spans="1:21" x14ac:dyDescent="0.3">
      <c r="A6" s="6"/>
      <c r="B6" s="6"/>
      <c r="C6" s="6"/>
      <c r="D6" s="6"/>
      <c r="E6" s="6"/>
      <c r="F6" s="6" t="s">
        <v>32</v>
      </c>
      <c r="G6" s="6"/>
      <c r="H6" s="6"/>
      <c r="I6" s="6"/>
      <c r="J6" s="6"/>
      <c r="K6" s="6"/>
      <c r="L6" s="6"/>
      <c r="M6" s="6"/>
      <c r="N6" s="6"/>
      <c r="O6" s="6"/>
      <c r="P6" s="6"/>
      <c r="Q6" s="6"/>
      <c r="R6" s="7"/>
      <c r="S6" s="6"/>
    </row>
    <row r="7" spans="1:21" x14ac:dyDescent="0.3">
      <c r="A7" s="6"/>
      <c r="B7" s="6"/>
      <c r="C7" s="6"/>
      <c r="D7" s="6"/>
      <c r="E7" s="6"/>
      <c r="F7" s="6" t="s">
        <v>33</v>
      </c>
      <c r="G7" s="6"/>
      <c r="H7" s="6"/>
      <c r="I7" s="6"/>
      <c r="J7" s="6"/>
      <c r="K7" s="6"/>
      <c r="L7" s="6"/>
      <c r="M7" s="6"/>
      <c r="N7" s="6"/>
      <c r="O7" s="6"/>
      <c r="P7" s="6"/>
      <c r="Q7" s="6"/>
      <c r="R7" s="7"/>
      <c r="S7" s="6"/>
    </row>
    <row r="8" spans="1:21" x14ac:dyDescent="0.3">
      <c r="A8" s="6"/>
      <c r="B8" s="6"/>
      <c r="C8" s="6"/>
      <c r="D8" s="6"/>
      <c r="E8" s="6"/>
      <c r="F8" s="6" t="s">
        <v>34</v>
      </c>
      <c r="G8" s="6"/>
      <c r="H8" s="6"/>
      <c r="I8" s="6"/>
      <c r="J8" s="6"/>
      <c r="K8" s="6"/>
      <c r="L8" s="6"/>
      <c r="M8" s="6"/>
      <c r="N8" s="6"/>
      <c r="O8" s="6"/>
      <c r="P8" s="6"/>
      <c r="Q8" s="6"/>
      <c r="R8" s="7"/>
      <c r="S8" s="6"/>
    </row>
    <row r="9" spans="1:21" x14ac:dyDescent="0.3">
      <c r="A9" s="6"/>
      <c r="B9" s="6"/>
      <c r="C9" s="6"/>
      <c r="D9" s="6"/>
      <c r="E9" s="6"/>
      <c r="F9" s="6"/>
      <c r="L9" s="13"/>
    </row>
    <row r="10" spans="1:21" x14ac:dyDescent="0.3">
      <c r="A10" s="6"/>
      <c r="B10" s="6"/>
      <c r="C10" s="6"/>
      <c r="D10" s="6"/>
      <c r="E10" s="6"/>
      <c r="F10" s="6"/>
      <c r="L10" s="14"/>
    </row>
    <row r="11" spans="1:21" s="10" customFormat="1" ht="12" customHeight="1" x14ac:dyDescent="0.2">
      <c r="A11" s="87" t="s">
        <v>92</v>
      </c>
      <c r="B11" s="87"/>
      <c r="C11" s="87"/>
      <c r="D11" s="87"/>
      <c r="E11" s="87"/>
      <c r="F11" s="12">
        <v>500925333</v>
      </c>
      <c r="R11" s="11"/>
    </row>
    <row r="12" spans="1:21" ht="41.25" customHeight="1" x14ac:dyDescent="0.3">
      <c r="A12" s="88" t="s">
        <v>35</v>
      </c>
      <c r="B12" s="88" t="s">
        <v>36</v>
      </c>
      <c r="C12" s="88" t="s">
        <v>37</v>
      </c>
      <c r="D12" s="88" t="s">
        <v>38</v>
      </c>
      <c r="E12" s="88" t="s">
        <v>39</v>
      </c>
      <c r="F12" s="89" t="s">
        <v>65</v>
      </c>
      <c r="G12" s="89" t="s">
        <v>41</v>
      </c>
      <c r="H12" s="89" t="s">
        <v>42</v>
      </c>
      <c r="I12" s="17"/>
      <c r="J12" s="89" t="s">
        <v>43</v>
      </c>
      <c r="K12" s="89"/>
      <c r="L12" s="89"/>
      <c r="M12" s="89"/>
      <c r="N12" s="89"/>
      <c r="O12" s="89"/>
      <c r="P12" s="88" t="s">
        <v>44</v>
      </c>
      <c r="Q12" s="88" t="s">
        <v>45</v>
      </c>
      <c r="R12" s="88" t="s">
        <v>46</v>
      </c>
      <c r="S12" s="89" t="s">
        <v>47</v>
      </c>
      <c r="T12" s="89" t="s">
        <v>53</v>
      </c>
      <c r="U12" s="89"/>
    </row>
    <row r="13" spans="1:21" ht="55.5" customHeight="1" x14ac:dyDescent="0.3">
      <c r="A13" s="88"/>
      <c r="B13" s="88"/>
      <c r="C13" s="88"/>
      <c r="D13" s="88"/>
      <c r="E13" s="88"/>
      <c r="F13" s="89"/>
      <c r="G13" s="89"/>
      <c r="H13" s="89"/>
      <c r="I13" s="17"/>
      <c r="J13" s="17" t="s">
        <v>54</v>
      </c>
      <c r="K13" s="17"/>
      <c r="L13" s="17" t="s">
        <v>55</v>
      </c>
      <c r="M13" s="17"/>
      <c r="N13" s="17"/>
      <c r="O13" s="16" t="s">
        <v>56</v>
      </c>
      <c r="P13" s="88"/>
      <c r="Q13" s="88"/>
      <c r="R13" s="88"/>
      <c r="S13" s="89"/>
      <c r="T13" s="17" t="s">
        <v>57</v>
      </c>
      <c r="U13" s="17" t="s">
        <v>58</v>
      </c>
    </row>
    <row r="14" spans="1:21" ht="80.25" x14ac:dyDescent="0.3">
      <c r="A14" s="2">
        <v>1</v>
      </c>
      <c r="B14" s="5" t="s">
        <v>0</v>
      </c>
      <c r="C14" s="5" t="s">
        <v>16</v>
      </c>
      <c r="D14" s="5" t="s">
        <v>17</v>
      </c>
      <c r="E14" s="5" t="s">
        <v>34</v>
      </c>
      <c r="F14" s="2" t="s">
        <v>93</v>
      </c>
      <c r="G14" s="2" t="s">
        <v>94</v>
      </c>
      <c r="H14" s="2" t="s">
        <v>3</v>
      </c>
      <c r="I14" s="2">
        <f>IF(H14=$G$1,$K$1,IF(H14=$G$2,$K$2,IF(H14=$G$3,$K$3,IF(H14=$G$4,$K$4,IF(H14=$G$5,$K$5,"0")))))</f>
        <v>5</v>
      </c>
      <c r="J14" s="2" t="s">
        <v>5</v>
      </c>
      <c r="K14" s="2">
        <f t="shared" ref="K14:K19" si="0">IF(J14=$J$1,$K$1,IF(J14=$J$2,$K$2,IF(J14=$J$3,$K$3,IF(J14=$J$4,$K$4,IF(J14=$J$5,$K$5,"-")))))</f>
        <v>5</v>
      </c>
      <c r="L14" s="4">
        <f>compes($F$11,E14,H14,J14)</f>
        <v>242390266.30000001</v>
      </c>
      <c r="M14" s="15">
        <f t="shared" ref="M14:M19" si="1">+L14/$F$11</f>
        <v>0.48388502303995079</v>
      </c>
      <c r="N14" s="2">
        <f t="shared" ref="N14:N19" si="2">IF(L14&lt;&gt;"",IF((L14/$F$11)*100&gt;30,$K$1,IF((L14/$F$11)*100&gt;15,$K$2,IF((L14/$F$11)*100&gt;5,$K$3,IF((L14/$F$11)*100&gt;=1,$K$4,$K$5)))),"0")</f>
        <v>5</v>
      </c>
      <c r="O14" s="2">
        <f t="shared" ref="O14:O19" si="3">IF(K14&gt;N14,K14,N14)</f>
        <v>5</v>
      </c>
      <c r="P14" s="1">
        <f t="shared" ref="P14:P19" si="4">+O14+I14</f>
        <v>10</v>
      </c>
      <c r="Q14" s="1" t="str">
        <f>IF(P14=0,"-",IF(P14&gt;=8,"Extremo",IF(P14&gt;=6,"Alto",IF(P14=5,"Medio",IF(P14&lt;5,"Bajo")))))</f>
        <v>Extremo</v>
      </c>
      <c r="R14" s="5" t="s">
        <v>14</v>
      </c>
      <c r="S14" s="2" t="s">
        <v>95</v>
      </c>
      <c r="T14" s="2" t="s">
        <v>96</v>
      </c>
      <c r="U14" s="2" t="s">
        <v>97</v>
      </c>
    </row>
    <row r="15" spans="1:21" ht="80.25" x14ac:dyDescent="0.3">
      <c r="A15" s="2">
        <v>2</v>
      </c>
      <c r="B15" s="5" t="s">
        <v>0</v>
      </c>
      <c r="C15" s="5" t="s">
        <v>16</v>
      </c>
      <c r="D15" s="5" t="s">
        <v>17</v>
      </c>
      <c r="E15" s="5" t="s">
        <v>18</v>
      </c>
      <c r="F15" s="2" t="s">
        <v>98</v>
      </c>
      <c r="G15" s="2" t="s">
        <v>99</v>
      </c>
      <c r="H15" s="2" t="s">
        <v>19</v>
      </c>
      <c r="I15" s="2">
        <f t="shared" ref="I15:I19" si="5">IF(H15=$G$1,$K$1,IF(H15=$G$2,$K$2,IF(H15=$G$3,$K$3,IF(H15=$G$4,$K$4,IF(H15=$G$5,$K$5,"0")))))</f>
        <v>3</v>
      </c>
      <c r="J15" s="2" t="s">
        <v>21</v>
      </c>
      <c r="K15" s="2">
        <f t="shared" si="0"/>
        <v>3</v>
      </c>
      <c r="L15" s="4">
        <f t="shared" ref="L15:L19" si="6">compes($F$11,E15,H15,J15)</f>
        <v>13343622.1</v>
      </c>
      <c r="M15" s="15">
        <f t="shared" si="1"/>
        <v>2.6637946258549476E-2</v>
      </c>
      <c r="N15" s="2">
        <f t="shared" si="2"/>
        <v>2</v>
      </c>
      <c r="O15" s="2">
        <f t="shared" si="3"/>
        <v>3</v>
      </c>
      <c r="P15" s="1">
        <f t="shared" si="4"/>
        <v>6</v>
      </c>
      <c r="Q15" s="1" t="str">
        <f t="shared" ref="Q15:Q19" si="7">IF(P15=0,"-",IF(P15&gt;=8,"Extremo",IF(P15&gt;=6,"Alto",IF(P15=5,"Medio",IF(P15&lt;5,"Bajo")))))</f>
        <v>Alto</v>
      </c>
      <c r="R15" s="5" t="s">
        <v>14</v>
      </c>
      <c r="S15" s="2" t="s">
        <v>100</v>
      </c>
      <c r="T15" s="2" t="s">
        <v>96</v>
      </c>
      <c r="U15" s="2" t="s">
        <v>97</v>
      </c>
    </row>
    <row r="16" spans="1:21" ht="96" customHeight="1" x14ac:dyDescent="0.3">
      <c r="A16" s="2">
        <v>3</v>
      </c>
      <c r="B16" s="5" t="s">
        <v>0</v>
      </c>
      <c r="C16" s="5" t="s">
        <v>16</v>
      </c>
      <c r="D16" s="5" t="s">
        <v>24</v>
      </c>
      <c r="E16" s="5" t="s">
        <v>18</v>
      </c>
      <c r="F16" s="2" t="s">
        <v>101</v>
      </c>
      <c r="G16" s="2" t="s">
        <v>102</v>
      </c>
      <c r="H16" s="2" t="s">
        <v>19</v>
      </c>
      <c r="I16" s="2">
        <f t="shared" si="5"/>
        <v>3</v>
      </c>
      <c r="J16" s="2" t="s">
        <v>28</v>
      </c>
      <c r="K16" s="2">
        <f t="shared" si="0"/>
        <v>2</v>
      </c>
      <c r="L16" s="4">
        <f t="shared" si="6"/>
        <v>13343622.1</v>
      </c>
      <c r="M16" s="15">
        <f t="shared" si="1"/>
        <v>2.6637946258549476E-2</v>
      </c>
      <c r="N16" s="2">
        <f t="shared" si="2"/>
        <v>2</v>
      </c>
      <c r="O16" s="2">
        <f t="shared" si="3"/>
        <v>2</v>
      </c>
      <c r="P16" s="1">
        <f t="shared" si="4"/>
        <v>5</v>
      </c>
      <c r="Q16" s="1" t="str">
        <f t="shared" si="7"/>
        <v>Medio</v>
      </c>
      <c r="R16" s="5" t="s">
        <v>14</v>
      </c>
      <c r="S16" s="2" t="s">
        <v>103</v>
      </c>
      <c r="T16" s="2" t="s">
        <v>104</v>
      </c>
      <c r="U16" s="2" t="s">
        <v>105</v>
      </c>
    </row>
    <row r="17" spans="1:21" ht="114.75" x14ac:dyDescent="0.3">
      <c r="A17" s="2">
        <v>4</v>
      </c>
      <c r="B17" s="5" t="s">
        <v>8</v>
      </c>
      <c r="C17" s="5" t="s">
        <v>23</v>
      </c>
      <c r="D17" s="5" t="s">
        <v>24</v>
      </c>
      <c r="E17" s="5" t="s">
        <v>2</v>
      </c>
      <c r="F17" s="3" t="s">
        <v>106</v>
      </c>
      <c r="G17" s="3" t="s">
        <v>107</v>
      </c>
      <c r="H17" s="2" t="s">
        <v>26</v>
      </c>
      <c r="I17" s="2">
        <f t="shared" si="5"/>
        <v>2</v>
      </c>
      <c r="J17" s="2" t="s">
        <v>13</v>
      </c>
      <c r="K17" s="2">
        <f t="shared" si="0"/>
        <v>4</v>
      </c>
      <c r="L17" s="4">
        <f t="shared" si="6"/>
        <v>31277627.870000001</v>
      </c>
      <c r="M17" s="15">
        <f t="shared" si="1"/>
        <v>6.243970070884796E-2</v>
      </c>
      <c r="N17" s="2">
        <f t="shared" si="2"/>
        <v>3</v>
      </c>
      <c r="O17" s="2">
        <f t="shared" si="3"/>
        <v>4</v>
      </c>
      <c r="P17" s="1">
        <f t="shared" si="4"/>
        <v>6</v>
      </c>
      <c r="Q17" s="1" t="str">
        <f t="shared" si="7"/>
        <v>Alto</v>
      </c>
      <c r="R17" s="5" t="s">
        <v>22</v>
      </c>
      <c r="S17" s="2" t="s">
        <v>108</v>
      </c>
      <c r="T17" s="3" t="s">
        <v>109</v>
      </c>
      <c r="U17" s="3" t="s">
        <v>105</v>
      </c>
    </row>
    <row r="18" spans="1:21" ht="106.5" customHeight="1" x14ac:dyDescent="0.3">
      <c r="A18" s="2">
        <v>5</v>
      </c>
      <c r="B18" s="5" t="s">
        <v>8</v>
      </c>
      <c r="C18" s="5" t="s">
        <v>23</v>
      </c>
      <c r="D18" s="5" t="s">
        <v>24</v>
      </c>
      <c r="E18" s="5" t="s">
        <v>10</v>
      </c>
      <c r="F18" s="2" t="s">
        <v>110</v>
      </c>
      <c r="G18" s="2" t="s">
        <v>111</v>
      </c>
      <c r="H18" s="2" t="s">
        <v>19</v>
      </c>
      <c r="I18" s="2">
        <f t="shared" si="5"/>
        <v>3</v>
      </c>
      <c r="J18" s="2" t="s">
        <v>21</v>
      </c>
      <c r="K18" s="2">
        <f t="shared" si="0"/>
        <v>3</v>
      </c>
      <c r="L18" s="4">
        <f t="shared" si="6"/>
        <v>13343622.1</v>
      </c>
      <c r="M18" s="15">
        <f t="shared" si="1"/>
        <v>2.6637946258549476E-2</v>
      </c>
      <c r="N18" s="2">
        <f t="shared" si="2"/>
        <v>2</v>
      </c>
      <c r="O18" s="2">
        <f t="shared" si="3"/>
        <v>3</v>
      </c>
      <c r="P18" s="1">
        <f t="shared" si="4"/>
        <v>6</v>
      </c>
      <c r="Q18" s="1" t="str">
        <f t="shared" si="7"/>
        <v>Alto</v>
      </c>
      <c r="R18" s="5" t="s">
        <v>22</v>
      </c>
      <c r="S18" s="2" t="s">
        <v>112</v>
      </c>
      <c r="T18" s="2" t="s">
        <v>113</v>
      </c>
      <c r="U18" s="2" t="s">
        <v>114</v>
      </c>
    </row>
    <row r="19" spans="1:21" ht="108" customHeight="1" x14ac:dyDescent="0.3">
      <c r="A19" s="2">
        <v>6</v>
      </c>
      <c r="B19" s="5" t="s">
        <v>8</v>
      </c>
      <c r="C19" s="5" t="s">
        <v>23</v>
      </c>
      <c r="D19" s="5" t="s">
        <v>24</v>
      </c>
      <c r="E19" s="5" t="s">
        <v>32</v>
      </c>
      <c r="F19" s="2" t="s">
        <v>115</v>
      </c>
      <c r="G19" s="2" t="s">
        <v>116</v>
      </c>
      <c r="H19" s="2" t="s">
        <v>19</v>
      </c>
      <c r="I19" s="2">
        <f t="shared" si="5"/>
        <v>3</v>
      </c>
      <c r="J19" s="2" t="s">
        <v>28</v>
      </c>
      <c r="K19" s="2">
        <f t="shared" si="0"/>
        <v>2</v>
      </c>
      <c r="L19" s="4">
        <f t="shared" si="6"/>
        <v>13343622.1</v>
      </c>
      <c r="M19" s="15">
        <f t="shared" si="1"/>
        <v>2.6637946258549476E-2</v>
      </c>
      <c r="N19" s="2">
        <f t="shared" si="2"/>
        <v>2</v>
      </c>
      <c r="O19" s="2">
        <f t="shared" si="3"/>
        <v>2</v>
      </c>
      <c r="P19" s="1">
        <f t="shared" si="4"/>
        <v>5</v>
      </c>
      <c r="Q19" s="1" t="str">
        <f t="shared" si="7"/>
        <v>Medio</v>
      </c>
      <c r="R19" s="5" t="s">
        <v>22</v>
      </c>
      <c r="S19" s="2" t="s">
        <v>117</v>
      </c>
      <c r="T19" s="2" t="s">
        <v>118</v>
      </c>
      <c r="U19" s="2" t="s">
        <v>119</v>
      </c>
    </row>
  </sheetData>
  <mergeCells count="15">
    <mergeCell ref="R12:R13"/>
    <mergeCell ref="S12:S13"/>
    <mergeCell ref="T12:U12"/>
    <mergeCell ref="F12:F13"/>
    <mergeCell ref="G12:G13"/>
    <mergeCell ref="H12:H13"/>
    <mergeCell ref="J12:O12"/>
    <mergeCell ref="P12:P13"/>
    <mergeCell ref="Q12:Q13"/>
    <mergeCell ref="A11:E11"/>
    <mergeCell ref="A12:A13"/>
    <mergeCell ref="B12:B13"/>
    <mergeCell ref="C12:C13"/>
    <mergeCell ref="D12:D13"/>
    <mergeCell ref="E12:E13"/>
  </mergeCells>
  <dataValidations count="7">
    <dataValidation type="list" allowBlank="1" showInputMessage="1" showErrorMessage="1" sqref="R14:R19" xr:uid="{00000000-0002-0000-0200-000000000000}">
      <formula1>$L$1:$L$3</formula1>
    </dataValidation>
    <dataValidation type="list" allowBlank="1" showInputMessage="1" showErrorMessage="1" sqref="J14:J19" xr:uid="{00000000-0002-0000-0200-000001000000}">
      <formula1>$J$1:$J$5</formula1>
    </dataValidation>
    <dataValidation type="list" allowBlank="1" showInputMessage="1" showErrorMessage="1" sqref="E14:E19" xr:uid="{00000000-0002-0000-0200-000002000000}">
      <formula1>$F$1:$F$8</formula1>
    </dataValidation>
    <dataValidation type="list" allowBlank="1" showInputMessage="1" showErrorMessage="1" sqref="D14:D19" xr:uid="{00000000-0002-0000-0200-000003000000}">
      <formula1>$D$1:$D$4</formula1>
    </dataValidation>
    <dataValidation type="list" allowBlank="1" showInputMessage="1" showErrorMessage="1" sqref="C14:C19" xr:uid="{00000000-0002-0000-0200-000004000000}">
      <formula1>$A$3:$A$4</formula1>
    </dataValidation>
    <dataValidation type="list" allowBlank="1" showInputMessage="1" showErrorMessage="1" sqref="B14:B19" xr:uid="{00000000-0002-0000-0200-000005000000}">
      <formula1>$A$1:$A$2</formula1>
    </dataValidation>
    <dataValidation type="list" allowBlank="1" showInputMessage="1" showErrorMessage="1" sqref="H14:H19" xr:uid="{00000000-0002-0000-0200-000006000000}">
      <formula1>Prob</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MATRIZ</vt:lpstr>
      <vt:lpstr>INSTRUCCIONES</vt:lpstr>
      <vt:lpstr>Hoja1</vt:lpstr>
      <vt:lpstr>MATRIZ!Área_de_impresión</vt:lpstr>
      <vt:lpstr>Prob</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MORALES QUIJANO</dc:creator>
  <cp:keywords/>
  <dc:description/>
  <cp:lastModifiedBy>Victor Alfonso Villadiego Bernal</cp:lastModifiedBy>
  <cp:revision/>
  <dcterms:created xsi:type="dcterms:W3CDTF">2014-05-29T19:32:37Z</dcterms:created>
  <dcterms:modified xsi:type="dcterms:W3CDTF">2026-09-14T14:27:29Z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2024-04-03T20:52:25Z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a8ef829f-c71b-4fc3-960a-0709974e08c7</vt:lpwstr>
  </property>
  <property fmtid="{D5CDD505-2E9C-101B-9397-08002B2CF9AE}" pid="8" name="MSIP_Label_fc111285-cafa-4fc9-8a9a-bd902089b24f_ContentBits">
    <vt:lpwstr>0</vt:lpwstr>
  </property>
</Properties>
</file>