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G:\Mi unidad\CONTRATACION VIGENCIA 2026\MINIMA CUANTIA\055-2026 TRES ESQUINAS\"/>
    </mc:Choice>
  </mc:AlternateContent>
  <xr:revisionPtr revIDLastSave="0" documentId="13_ncr:1_{7CFEA6CD-0489-493D-BF9F-0801627994D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Propuesto" sheetId="1" r:id="rId1"/>
    <sheet name="A.I.U" sheetId="3" r:id="rId2"/>
    <sheet name="APU" sheetId="2" r:id="rId3"/>
  </sheets>
  <externalReferences>
    <externalReference r:id="rId4"/>
  </externalReferences>
  <definedNames>
    <definedName name="_xlnm.Print_Area" localSheetId="1">'A.I.U'!$A$1:$I$65</definedName>
    <definedName name="_xlnm.Print_Area" localSheetId="2">APU!$A$1:$AH$225</definedName>
    <definedName name="_xlnm.Print_Area" localSheetId="0">'Presupuesto Propuesto'!$A$1:$W$38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G19" i="2" l="1"/>
  <c r="AG20" i="2"/>
  <c r="AG21" i="2"/>
  <c r="D47" i="3"/>
  <c r="H47" i="3" s="1"/>
  <c r="H20" i="3"/>
  <c r="H17" i="3"/>
  <c r="G41" i="3"/>
  <c r="H26" i="3"/>
  <c r="AG53" i="2" l="1"/>
  <c r="AG55" i="2" s="1"/>
  <c r="J14" i="1" s="1"/>
  <c r="N14" i="1" s="1"/>
  <c r="H21" i="3"/>
  <c r="H28" i="3" s="1"/>
  <c r="H180" i="2" l="1"/>
  <c r="H124" i="2"/>
  <c r="H68" i="2"/>
  <c r="H12" i="2"/>
  <c r="AG189" i="2"/>
  <c r="AG188" i="2"/>
  <c r="AG187" i="2"/>
  <c r="X182" i="2"/>
  <c r="N182" i="2"/>
  <c r="E182" i="2"/>
  <c r="AG133" i="2"/>
  <c r="AG132" i="2"/>
  <c r="AG131" i="2"/>
  <c r="X126" i="2"/>
  <c r="N126" i="2"/>
  <c r="E126" i="2"/>
  <c r="AG77" i="2"/>
  <c r="AG76" i="2"/>
  <c r="AG75" i="2"/>
  <c r="X70" i="2"/>
  <c r="N70" i="2"/>
  <c r="E70" i="2"/>
  <c r="X14" i="2"/>
  <c r="E14" i="2"/>
  <c r="AG109" i="2" l="1"/>
  <c r="AG222" i="2"/>
  <c r="AG224" i="2" s="1"/>
  <c r="J19" i="1" s="1"/>
  <c r="AG111" i="2"/>
  <c r="J15" i="1" s="1"/>
  <c r="AG165" i="2"/>
  <c r="AG167" i="2" s="1"/>
  <c r="J18" i="1" s="1"/>
  <c r="N19" i="1" l="1"/>
  <c r="N15" i="1" l="1"/>
  <c r="P15" i="1" s="1"/>
  <c r="U15" i="1" s="1"/>
  <c r="N18" i="1"/>
  <c r="P18" i="1" s="1"/>
  <c r="U18" i="1" s="1"/>
  <c r="M19" i="1"/>
  <c r="P14" i="1"/>
  <c r="U14" i="1" s="1"/>
  <c r="P19" i="1"/>
  <c r="U19" i="1" s="1"/>
  <c r="U20" i="1" l="1"/>
  <c r="U16" i="1"/>
  <c r="U22" i="1" l="1"/>
  <c r="E8" i="3" s="1"/>
  <c r="H35" i="3"/>
  <c r="D46" i="3"/>
  <c r="H46" i="3" s="1"/>
  <c r="H34" i="3"/>
  <c r="D44" i="3"/>
  <c r="H44" i="3" s="1"/>
  <c r="D45" i="3"/>
  <c r="H45" i="3" s="1"/>
  <c r="H39" i="3"/>
  <c r="H38" i="3"/>
  <c r="H37" i="3"/>
  <c r="H40" i="3"/>
  <c r="H36" i="3"/>
  <c r="H29" i="3"/>
  <c r="H48" i="3" l="1"/>
  <c r="H49" i="3" s="1"/>
  <c r="H50" i="3" s="1"/>
  <c r="H41" i="3"/>
  <c r="H52" i="3" l="1"/>
  <c r="H60" i="3" s="1"/>
  <c r="N23" i="1" l="1"/>
  <c r="H58" i="3"/>
  <c r="H62" i="3" s="1"/>
  <c r="N25" i="1" s="1"/>
  <c r="U25" i="1" s="1"/>
  <c r="U26" i="1" s="1"/>
  <c r="H55" i="3" l="1"/>
  <c r="H61" i="3" s="1"/>
  <c r="U23" i="1"/>
  <c r="H64" i="3" l="1"/>
  <c r="N24" i="1"/>
  <c r="U24" i="1" l="1"/>
  <c r="U27" i="1" s="1"/>
  <c r="U30" i="1" s="1"/>
  <c r="V15" i="1"/>
  <c r="V19" i="1"/>
  <c r="V14" i="1"/>
  <c r="V18" i="1"/>
  <c r="V16" i="1" l="1"/>
  <c r="V20" i="1"/>
  <c r="V27" i="1" s="1"/>
  <c r="V3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Blanca Stella Pardo Gamboa</author>
  </authors>
  <commentList>
    <comment ref="E11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Blanca Stella Pardo Gamboa:
</t>
        </r>
        <r>
          <rPr>
            <sz val="12"/>
            <color indexed="81"/>
            <rFont val="Tahoma"/>
            <family val="2"/>
          </rPr>
          <t>Número y descripción de cada meta que hace parte del presupuesto del proyecto</t>
        </r>
      </text>
    </comment>
    <comment ref="M12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Unidad de medida para cada una de las actividades</t>
        </r>
      </text>
    </comment>
    <comment ref="N12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Cantidad numérica de cada una de las actividades</t>
        </r>
      </text>
    </comment>
    <comment ref="O1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Valor unitario de cada actividad</t>
        </r>
      </text>
    </comment>
    <comment ref="P12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Valor total de cada actividad</t>
        </r>
      </text>
    </comment>
    <comment ref="Q12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Ingresos corrientes de libre destinación (ICLD) + Recursos provenientes de crédito.</t>
        </r>
      </text>
    </comment>
    <comment ref="S12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Educación, Salud, Agua potable y saneamiento básico, Fondo nacional de pensiones de las territoriales (FONPET).</t>
        </r>
      </text>
    </comment>
    <comment ref="T12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>Blanca Stella Pardo Gamboa: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4"/>
            <color indexed="81"/>
            <rFont val="Tahoma"/>
            <family val="2"/>
          </rPr>
          <t>COFINANCIACIÓN INCOPORADA Y NO INCORPORADA: Donaciones, en especie, SGR, otros.</t>
        </r>
      </text>
    </comment>
  </commentList>
</comments>
</file>

<file path=xl/sharedStrings.xml><?xml version="1.0" encoding="utf-8"?>
<sst xmlns="http://schemas.openxmlformats.org/spreadsheetml/2006/main" count="261" uniqueCount="163">
  <si>
    <t>LÍNEA
 ESTRATÉGICA</t>
  </si>
  <si>
    <t>ACTIVIDADES</t>
  </si>
  <si>
    <t xml:space="preserve">TOTALES </t>
  </si>
  <si>
    <t>UNIDAD  DE MEDIDA</t>
  </si>
  <si>
    <t xml:space="preserve">CANTIDAD </t>
  </si>
  <si>
    <t>DEPARTAMENTO</t>
  </si>
  <si>
    <t>VALOR TOTAL DEL PROYECTO=</t>
  </si>
  <si>
    <t>PRESUPUESTO ELABORADO POR:</t>
  </si>
  <si>
    <t>SGP</t>
  </si>
  <si>
    <t>V/R UNITARIO ($)</t>
  </si>
  <si>
    <t>V/R TOTAL ($)</t>
  </si>
  <si>
    <t>DIRECCIONAMIENTO ESTRATÉGICO Y ARTICULACIÓN GERENCIAL</t>
  </si>
  <si>
    <t>Código</t>
  </si>
  <si>
    <t>Versión</t>
  </si>
  <si>
    <t>Fecha</t>
  </si>
  <si>
    <t>OBJETIVO ESPECIFICO DEL PROYECTO</t>
  </si>
  <si>
    <t>NACIÓN</t>
  </si>
  <si>
    <t>No. Y DESCERPICIÓN META DE PRODUCTO DEL PDD</t>
  </si>
  <si>
    <t>CÓDIGO DNP Y NOMBRE DEL PRODUCTO</t>
  </si>
  <si>
    <t xml:space="preserve">Especificación 
O Norma Técnica  </t>
  </si>
  <si>
    <t>Ítem de Pago</t>
  </si>
  <si>
    <t>MUNICIPIO</t>
  </si>
  <si>
    <t>TOTAL COSTO DIRECTO  ($)</t>
  </si>
  <si>
    <t>TOTAL COSTO CON A.I.U. ($)</t>
  </si>
  <si>
    <t>VALOR COSTO DIRECTO</t>
  </si>
  <si>
    <t>VALOR TOTAL OBRA CIVIL</t>
  </si>
  <si>
    <t>%</t>
  </si>
  <si>
    <t>PRESUPUESTO PROYECTOS ESPECIFICOS DE INFRAESTRUCTURA</t>
  </si>
  <si>
    <t>E-DEAG-FR-137</t>
  </si>
  <si>
    <t>AÑO 2025</t>
  </si>
  <si>
    <t>SUBTOTAL</t>
  </si>
  <si>
    <t>SECRETARÍA - ENTIDAD / MUNICIPIO</t>
  </si>
  <si>
    <t>CAPITULO 2 - ESTRUCTURA DE PAVIMENTO</t>
  </si>
  <si>
    <t>CAPITULO 1 - DEMOLICIÓN Y MOVIMIENTO DE TIERRAS</t>
  </si>
  <si>
    <t>M2</t>
  </si>
  <si>
    <t xml:space="preserve">Ing. JORGE HERNAN GIRALDO RODRIGUEZ </t>
  </si>
  <si>
    <t>PROFESIONAL UNIVERSITARIO SECRETARÍA INFRAESTRUCTURA</t>
  </si>
  <si>
    <t>EXCAVACIÓN MANUAL EN MATERIAL COMÚN H=0.0-2.0 M (INCLUYE RETIRO DE SOBRANTES A UNA DISTANCIA MENOR DE 5 KM)</t>
  </si>
  <si>
    <t>M3</t>
  </si>
  <si>
    <t>1,21 CONST</t>
  </si>
  <si>
    <t>16,4 CONST</t>
  </si>
  <si>
    <t>3,18 VIAS</t>
  </si>
  <si>
    <t>ADMINISTRACIÓN</t>
  </si>
  <si>
    <t xml:space="preserve">IMPREVISTOS </t>
  </si>
  <si>
    <t>UTILIDAD</t>
  </si>
  <si>
    <t>AJUSTE AL PESO</t>
  </si>
  <si>
    <t>BASE GRANULAR</t>
  </si>
  <si>
    <t>FUENTES FINANCIACIÓN AÑO 2026 ($)</t>
  </si>
  <si>
    <t>DEMOLICIÓN PLACA MACIZA 0.15 M, INC RETIRO</t>
  </si>
  <si>
    <t>3,3 VIAS</t>
  </si>
  <si>
    <t>CONCRETO PARA PAVIMENTO RÍGIDO MR-38, INCLUYE SELLADO DE JUNTAS Y ACERO DE TRANSFERENCIA Y
UNIÓN</t>
  </si>
  <si>
    <t>IVA SOBRE LA UTILIDAD</t>
  </si>
  <si>
    <t>REHABILITACIÓN DE LA MALLA VIAL MEDIANTE LA REPOSICIÓN DEL PAVIMENTO Y OBRAS COMPLEMENTARIAS EN EL MUNICIPIO DE PUERTO SALGAR, CUNDINAMARCA</t>
  </si>
  <si>
    <t>COLOMBIA</t>
  </si>
  <si>
    <t xml:space="preserve"> CUNDINAMARCA</t>
  </si>
  <si>
    <t>PUERTO SALGAR</t>
  </si>
  <si>
    <t>ALCALDIA MUNICIPAL DE PUERTO SALGAR</t>
  </si>
  <si>
    <t>ACTIVIDAD:</t>
  </si>
  <si>
    <t>ITEM:</t>
  </si>
  <si>
    <t>UBICACIÓN:</t>
  </si>
  <si>
    <t>UNIDAD:</t>
  </si>
  <si>
    <t>DATOS</t>
  </si>
  <si>
    <t>FOTOGRAFIAS</t>
  </si>
  <si>
    <t>LOCALIZACION</t>
  </si>
  <si>
    <t>DIMENSIONES</t>
  </si>
  <si>
    <t># DE ELEMENTOS</t>
  </si>
  <si>
    <t>TOTAL</t>
  </si>
  <si>
    <t>LARGO</t>
  </si>
  <si>
    <t>ANCHO</t>
  </si>
  <si>
    <t>AREA</t>
  </si>
  <si>
    <t>OBSERVACIONES:</t>
  </si>
  <si>
    <t>SUB-TOTAL:</t>
  </si>
  <si>
    <t>VIENE:</t>
  </si>
  <si>
    <t>TOTAL:</t>
  </si>
  <si>
    <t>DIRECTOR DE OBRA</t>
  </si>
  <si>
    <t>ESESOR</t>
  </si>
  <si>
    <t xml:space="preserve">   </t>
  </si>
  <si>
    <t xml:space="preserve"> </t>
  </si>
  <si>
    <t>Barrio Gaitan - Corazonista</t>
  </si>
  <si>
    <t>Barrio Tres Esquinas - Autopista</t>
  </si>
  <si>
    <t>ANALISIS DE COSTOS INDIRECTOS (A.I.U)</t>
  </si>
  <si>
    <t>NOMBRE DEL PROYECTO</t>
  </si>
  <si>
    <t>TIEMPO ESTIMADO EJECUCIÓN DE OBRA:</t>
  </si>
  <si>
    <t>MES</t>
  </si>
  <si>
    <t>COSTO DIRECTO ESTIMADO DE OBRA (CD)</t>
  </si>
  <si>
    <t>ANALISIS DE COSTOS INDIRECTOS</t>
  </si>
  <si>
    <t>A. ADMINISTRACIÓN</t>
  </si>
  <si>
    <t>1. COSTOS MENSUALES DE PERSONAL</t>
  </si>
  <si>
    <t>#</t>
  </si>
  <si>
    <t>CARGO</t>
  </si>
  <si>
    <t>CATEGORÍA</t>
  </si>
  <si>
    <t>DEDICACIÓN MES</t>
  </si>
  <si>
    <t>TOPE MÁXIMO SALARIO</t>
  </si>
  <si>
    <t>FACTOR PRESTACIONAL</t>
  </si>
  <si>
    <t>SALARIO MÁS PRESTACIONES</t>
  </si>
  <si>
    <t>A</t>
  </si>
  <si>
    <t>B</t>
  </si>
  <si>
    <t>C</t>
  </si>
  <si>
    <t>D</t>
  </si>
  <si>
    <t>E = A * B * C * D</t>
  </si>
  <si>
    <t>1.1 PERSONAL PROFESIONAL (Ingenieros y Otros)</t>
  </si>
  <si>
    <t>1.2 PERSONAL TÉCNICO Y PERSONAL AUXILIAR TÉCNICO</t>
  </si>
  <si>
    <t>MAESTRO DE OBRA</t>
  </si>
  <si>
    <t>SUBTOTAL COSTOS MENSUALES DE PERSONAL</t>
  </si>
  <si>
    <t>2. GASTOS OPERACIONALES MENSUALES</t>
  </si>
  <si>
    <t>ÁREA (M2)</t>
  </si>
  <si>
    <t>DEDICACIÓN</t>
  </si>
  <si>
    <t>DEDICACIÓN X ÁREA (M2)</t>
  </si>
  <si>
    <t>COSTO ($/M2.MES</t>
  </si>
  <si>
    <t>VALOR ($)</t>
  </si>
  <si>
    <t>ARRIENDO OFICINA INCL. ADMINISTRACIÓN, SERVICIOS PÚBLICOS, COMUNICACIONES</t>
  </si>
  <si>
    <t>PAPELERIA</t>
  </si>
  <si>
    <t>SUBTOTAL GASTOS OPERACIONALES MENSUALES</t>
  </si>
  <si>
    <t>TOTAL COSTOS PERSONAL + GASTOS OPERACIONALES POR EL TÉRMINO DE EJECUCIÓN</t>
  </si>
  <si>
    <t>TOTAL COSTOS PERSONAL + GASTOS OPERACIONALES POR EL TÉRMINO DE EJECUCIÓN EN PORCENTAJE DEL COSTO DIRECTO</t>
  </si>
  <si>
    <t>3. IMPUESTOS Y GARANTÍAS</t>
  </si>
  <si>
    <t>3.1 IMPUESTOS</t>
  </si>
  <si>
    <t>DESCRIPCIÓN</t>
  </si>
  <si>
    <t>IMPUESTO</t>
  </si>
  <si>
    <t>RETEFUENTE</t>
  </si>
  <si>
    <t>ESTAMPILLA JUSTICIA FAMILIAR</t>
  </si>
  <si>
    <t>ESTAMPILLA PROCULTURA</t>
  </si>
  <si>
    <t>TASA PRODEPORTE</t>
  </si>
  <si>
    <t>RETEICA</t>
  </si>
  <si>
    <t>ESTAMPILLA PRO-ADULTO MAYOR</t>
  </si>
  <si>
    <t>CONTRIBUCIÓN FONDO DE SEGURIDAD SOBRE CONTRATOS DE OBRA PÚBLICA</t>
  </si>
  <si>
    <t>SUBTOTAL IMPUESTOS</t>
  </si>
  <si>
    <t>3.2 GARANTÍAS</t>
  </si>
  <si>
    <t>VR. BASE</t>
  </si>
  <si>
    <t>% ASEGURADO</t>
  </si>
  <si>
    <t>VIGENCIA AMPARO</t>
  </si>
  <si>
    <t>TASA ASEGURADORA</t>
  </si>
  <si>
    <t>G. ÚNICA</t>
  </si>
  <si>
    <t>CUMPLIMIENTO</t>
  </si>
  <si>
    <t>Hasta la liquidación del contrato</t>
  </si>
  <si>
    <t>SALARIOS Y PRESTACIONES SOCIALES</t>
  </si>
  <si>
    <t>Plazo del contrato y tres (3) años más.</t>
  </si>
  <si>
    <t>ESTABILIDAD Y CALIDAD DE OBRA</t>
  </si>
  <si>
    <t xml:space="preserve">Cinco (5) años contados desde la suscripción del acta de recibo de obra </t>
  </si>
  <si>
    <t>R.C.E.</t>
  </si>
  <si>
    <t>PREDIOS, LABORES Y OPERACIONES - VIGENCIA</t>
  </si>
  <si>
    <t>Igual al periodo de ejecición del contrato</t>
  </si>
  <si>
    <t>SUBTOTAL GARANTÍAS</t>
  </si>
  <si>
    <t>VALOR PÓLIZA</t>
  </si>
  <si>
    <t>TOTAL IMPUESTOS Y GARANTÍAS EN PORCENTAJE DEL COSTO DIRECTO</t>
  </si>
  <si>
    <t>4. IMPREVISTOS</t>
  </si>
  <si>
    <t xml:space="preserve">Se proyecta un porcentaje para cubrir los costos que pueden resultar inpredecibles durante la construcción desde condiciones meteorológicas adversas hasta conflictos con terceros y otras situaciones que no se presupuestan inicialmente por no estar en el horizonte del proyecto. </t>
  </si>
  <si>
    <t>5. UTILIDADES</t>
  </si>
  <si>
    <t xml:space="preserve">Ganancia neta o beneficio económico que la empresa constructora obtiene después de haber restado todos los costos y gastos asociados a la ejecución del proyecto. Se establece en un porcentaje que refleja el adecuado margen que deben tener los proyectos de construcción. </t>
  </si>
  <si>
    <t xml:space="preserve">I. IMPREVISTOS </t>
  </si>
  <si>
    <t>U. UTILIDAD</t>
  </si>
  <si>
    <t>A.I.U. (ADMINISTRACIÓN, IMPREVISTOS Y UTILIDAD)</t>
  </si>
  <si>
    <t xml:space="preserve">Barrio Nariño </t>
  </si>
  <si>
    <t>X</t>
  </si>
  <si>
    <t>ESPESOR</t>
  </si>
  <si>
    <t>INNOVACIÓN Y CRECIMIENTO</t>
  </si>
  <si>
    <t>TRANSPORTE</t>
  </si>
  <si>
    <t xml:space="preserve">SECTOR </t>
  </si>
  <si>
    <t>PROGRAMA</t>
  </si>
  <si>
    <t>MEJORAMIENTO INTEGRAL DE LA TRANSITABILIDAD POR LAS VIAS RURALES Y URBANAS E INFRAESTRUCTURA VIAL PUBLICA DEL MUNICIPIO DE PUERTO SALGAR - CUNDINAMARCA</t>
  </si>
  <si>
    <t xml:space="preserve">307 "REALIZAR 1 KM DE MEJORAMIENTO Y REHABILITACIÓN DE LA MALLA VIAL DEL CASCO URBANO DURANTE EL CUATRIENIO". </t>
  </si>
  <si>
    <t>APUESTA</t>
  </si>
  <si>
    <t>MOVIENDONOS POR PUERTO SALGAR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</si>
</sst>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XDR&quot;* #,##0_-;\-&quot;XDR&quot;* #,##0_-;_-&quot;XDR&quot;* &quot;-&quot;_-;_-@_-"/>
    <numFmt numFmtId="165" formatCode="_(* #,##0.00_);_(* \(#,##0.00\);_(* &quot;-&quot;??_);_(@_)"/>
    <numFmt numFmtId="166" formatCode="_(* #,##0_);_(* \(#,##0\);_(* &quot;-&quot;??_);_(@_)"/>
    <numFmt numFmtId="167" formatCode="dd/mm/yyyy;@"/>
    <numFmt numFmtId="168" formatCode="_-&quot;$&quot;* #,##0.00_-;\-&quot;$&quot;* #,##0.00_-;_-&quot;$&quot;* &quot;-&quot;??_-;_-@_-"/>
    <numFmt numFmtId="169" formatCode="_ * #,##0.00_ ;_ * \-#,##0.00_ ;_ * \-??_ ;_ @_ "/>
    <numFmt numFmtId="171" formatCode="0.0"/>
    <numFmt numFmtId="172" formatCode="0.000"/>
    <numFmt numFmtId="173" formatCode="[$$-240A]#,##0.00;[Red]\([$$-240A]#,##0.00\)"/>
    <numFmt numFmtId="174" formatCode="_ * #,##0_ ;_ * \-#,##0_ ;_ * \-??_ ;_ @_ "/>
    <numFmt numFmtId="175" formatCode="0.0%"/>
    <numFmt numFmtId="176" formatCode="[$$-240A]#,##0;[Red]\([$$-240A]#,##0\)"/>
    <numFmt numFmtId="177" formatCode="#,##0.00;[Red]#,##0.00"/>
  </numFmts>
  <fonts count="5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4"/>
      <color rgb="FF0000FF"/>
      <name val="Arial"/>
      <family val="2"/>
    </font>
    <font>
      <b/>
      <sz val="14"/>
      <color theme="1"/>
      <name val="Arial"/>
      <family val="2"/>
    </font>
    <font>
      <b/>
      <i/>
      <sz val="12"/>
      <color theme="1"/>
      <name val="Arial"/>
      <family val="2"/>
    </font>
    <font>
      <b/>
      <sz val="13"/>
      <color theme="1"/>
      <name val="Arial"/>
      <family val="2"/>
    </font>
    <font>
      <b/>
      <i/>
      <sz val="13"/>
      <color theme="1"/>
      <name val="Arial"/>
      <family val="2"/>
    </font>
    <font>
      <sz val="13"/>
      <color rgb="FFFF0000"/>
      <name val="Arial"/>
      <family val="2"/>
    </font>
    <font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color indexed="81"/>
      <name val="Tahoma"/>
      <family val="2"/>
    </font>
    <font>
      <sz val="12"/>
      <color indexed="81"/>
      <name val="Tahoma"/>
      <family val="2"/>
    </font>
    <font>
      <sz val="11"/>
      <color indexed="81"/>
      <name val="Tahoma"/>
      <family val="2"/>
    </font>
    <font>
      <b/>
      <sz val="18"/>
      <color theme="1"/>
      <name val="Arial"/>
      <family val="2"/>
    </font>
    <font>
      <sz val="16"/>
      <color theme="1"/>
      <name val="Arial"/>
      <family val="2"/>
    </font>
    <font>
      <sz val="12"/>
      <color theme="1"/>
      <name val="Century Gothic"/>
      <family val="2"/>
    </font>
    <font>
      <b/>
      <sz val="20"/>
      <color theme="1"/>
      <name val="Arial"/>
      <family val="2"/>
    </font>
    <font>
      <b/>
      <sz val="16"/>
      <color theme="1"/>
      <name val="Arial"/>
      <family val="2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2"/>
      <color theme="1"/>
      <name val="Aptos"/>
      <family val="2"/>
    </font>
    <font>
      <sz val="8"/>
      <color theme="1"/>
      <name val="Calibri"/>
      <family val="2"/>
      <scheme val="minor"/>
    </font>
    <font>
      <sz val="11"/>
      <color theme="1"/>
      <name val="Gotham Narrow Book"/>
    </font>
    <font>
      <b/>
      <i/>
      <sz val="14"/>
      <name val="Gotham Narrow Book"/>
    </font>
    <font>
      <sz val="10"/>
      <name val="Gotham Narrow Book"/>
    </font>
    <font>
      <sz val="11"/>
      <name val="Gotham Narrow Book"/>
    </font>
    <font>
      <b/>
      <sz val="18"/>
      <name val="Gotham Narrow Book"/>
    </font>
    <font>
      <b/>
      <sz val="11"/>
      <name val="Gotham Narrow Book"/>
    </font>
    <font>
      <b/>
      <sz val="10"/>
      <name val="Gotham Narrow Book"/>
    </font>
    <font>
      <b/>
      <sz val="8"/>
      <name val="Gotham Narrow Book"/>
    </font>
    <font>
      <b/>
      <sz val="9"/>
      <name val="Gotham Narrow Book"/>
    </font>
    <font>
      <b/>
      <sz val="14"/>
      <name val="Gotham Narrow Book"/>
    </font>
    <font>
      <sz val="8"/>
      <name val="Gotham Narrow Book"/>
    </font>
    <font>
      <b/>
      <sz val="12"/>
      <name val="Gotham Narrow Book"/>
    </font>
    <font>
      <b/>
      <sz val="13"/>
      <color theme="1"/>
      <name val="Gotham Narrow Book"/>
    </font>
    <font>
      <b/>
      <i/>
      <sz val="13"/>
      <color theme="1"/>
      <name val="Gotham Narrow Book"/>
    </font>
    <font>
      <sz val="13"/>
      <color rgb="FFFF0000"/>
      <name val="Gotham Narrow Book"/>
    </font>
    <font>
      <b/>
      <sz val="12"/>
      <color theme="1"/>
      <name val="Gotham Narrow Book"/>
    </font>
    <font>
      <sz val="12"/>
      <color theme="1"/>
      <name val="Gotham Narrow Book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medium">
        <color indexed="64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medium">
        <color indexed="64"/>
      </bottom>
      <diagonal/>
    </border>
    <border>
      <left/>
      <right/>
      <top style="hair">
        <color indexed="8"/>
      </top>
      <bottom style="medium">
        <color indexed="64"/>
      </bottom>
      <diagonal/>
    </border>
    <border>
      <left style="medium">
        <color indexed="64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hair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8"/>
      </right>
      <top style="hair">
        <color indexed="8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9" fillId="0" borderId="0"/>
    <xf numFmtId="168" fontId="1" fillId="0" borderId="0" applyFont="0" applyFill="0" applyBorder="0" applyAlignment="0" applyProtection="0"/>
    <xf numFmtId="169" fontId="29" fillId="0" borderId="0" applyFill="0" applyBorder="0" applyAlignment="0" applyProtection="0"/>
    <xf numFmtId="0" fontId="1" fillId="0" borderId="0"/>
    <xf numFmtId="9" fontId="29" fillId="0" borderId="0" applyFill="0" applyBorder="0" applyAlignment="0" applyProtection="0"/>
    <xf numFmtId="168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1" fillId="0" borderId="0">
      <alignment vertical="center"/>
    </xf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9">
    <xf numFmtId="0" fontId="0" fillId="0" borderId="0" xfId="0"/>
    <xf numFmtId="0" fontId="3" fillId="0" borderId="0" xfId="0" applyFont="1"/>
    <xf numFmtId="0" fontId="8" fillId="0" borderId="0" xfId="0" applyFont="1" applyAlignment="1">
      <alignment vertical="center"/>
    </xf>
    <xf numFmtId="0" fontId="6" fillId="2" borderId="2" xfId="0" applyFont="1" applyFill="1" applyBorder="1" applyAlignment="1">
      <alignment horizontal="center" vertical="center" textRotation="90" wrapText="1"/>
    </xf>
    <xf numFmtId="0" fontId="8" fillId="0" borderId="0" xfId="0" applyFont="1" applyAlignment="1">
      <alignment horizontal="center" vertical="center" wrapText="1"/>
    </xf>
    <xf numFmtId="0" fontId="10" fillId="3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4" fillId="3" borderId="0" xfId="0" applyFont="1" applyFill="1"/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0" fontId="14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0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10" fillId="0" borderId="9" xfId="0" applyFont="1" applyBorder="1"/>
    <xf numFmtId="166" fontId="11" fillId="0" borderId="1" xfId="1" applyNumberFormat="1" applyFont="1" applyFill="1" applyBorder="1" applyAlignment="1">
      <alignment horizontal="center" vertical="center"/>
    </xf>
    <xf numFmtId="166" fontId="11" fillId="3" borderId="2" xfId="1" applyNumberFormat="1" applyFont="1" applyFill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/>
    </xf>
    <xf numFmtId="0" fontId="11" fillId="3" borderId="2" xfId="0" applyFont="1" applyFill="1" applyBorder="1" applyAlignment="1">
      <alignment vertical="center" wrapText="1"/>
    </xf>
    <xf numFmtId="166" fontId="11" fillId="3" borderId="2" xfId="1" applyNumberFormat="1" applyFont="1" applyFill="1" applyBorder="1" applyAlignment="1">
      <alignment vertical="center" wrapText="1"/>
    </xf>
    <xf numFmtId="0" fontId="26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166" fontId="9" fillId="3" borderId="2" xfId="1" applyNumberFormat="1" applyFont="1" applyFill="1" applyBorder="1" applyAlignment="1">
      <alignment horizontal="center"/>
    </xf>
    <xf numFmtId="0" fontId="14" fillId="4" borderId="3" xfId="0" applyFont="1" applyFill="1" applyBorder="1"/>
    <xf numFmtId="0" fontId="14" fillId="4" borderId="7" xfId="0" applyFont="1" applyFill="1" applyBorder="1"/>
    <xf numFmtId="166" fontId="9" fillId="4" borderId="8" xfId="1" applyNumberFormat="1" applyFont="1" applyFill="1" applyBorder="1" applyAlignment="1"/>
    <xf numFmtId="166" fontId="9" fillId="4" borderId="9" xfId="1" applyNumberFormat="1" applyFont="1" applyFill="1" applyBorder="1" applyAlignment="1"/>
    <xf numFmtId="166" fontId="9" fillId="4" borderId="10" xfId="1" applyNumberFormat="1" applyFont="1" applyFill="1" applyBorder="1" applyAlignment="1"/>
    <xf numFmtId="44" fontId="12" fillId="3" borderId="2" xfId="2" applyFont="1" applyFill="1" applyBorder="1" applyAlignment="1">
      <alignment vertical="center" wrapText="1"/>
    </xf>
    <xf numFmtId="44" fontId="9" fillId="3" borderId="2" xfId="2" applyFont="1" applyFill="1" applyBorder="1" applyAlignment="1"/>
    <xf numFmtId="44" fontId="9" fillId="3" borderId="2" xfId="2" applyFont="1" applyFill="1" applyBorder="1"/>
    <xf numFmtId="0" fontId="25" fillId="0" borderId="10" xfId="0" applyFont="1" applyBorder="1" applyAlignment="1">
      <alignment vertical="center"/>
    </xf>
    <xf numFmtId="0" fontId="25" fillId="0" borderId="15" xfId="0" applyFont="1" applyBorder="1" applyAlignment="1">
      <alignment vertical="center"/>
    </xf>
    <xf numFmtId="0" fontId="10" fillId="0" borderId="14" xfId="0" applyFont="1" applyBorder="1"/>
    <xf numFmtId="0" fontId="10" fillId="0" borderId="14" xfId="0" applyFont="1" applyBorder="1" applyAlignment="1">
      <alignment vertical="center"/>
    </xf>
    <xf numFmtId="0" fontId="11" fillId="3" borderId="2" xfId="0" applyFont="1" applyFill="1" applyBorder="1" applyAlignment="1">
      <alignment horizontal="center" vertical="center" wrapText="1"/>
    </xf>
    <xf numFmtId="2" fontId="11" fillId="3" borderId="2" xfId="0" applyNumberFormat="1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44" fontId="11" fillId="3" borderId="2" xfId="2" applyFont="1" applyFill="1" applyBorder="1" applyAlignment="1">
      <alignment vertical="center" wrapText="1"/>
    </xf>
    <xf numFmtId="0" fontId="7" fillId="0" borderId="14" xfId="0" applyFont="1" applyBorder="1" applyAlignment="1">
      <alignment vertical="center"/>
    </xf>
    <xf numFmtId="10" fontId="6" fillId="3" borderId="2" xfId="1" applyNumberFormat="1" applyFont="1" applyFill="1" applyBorder="1" applyAlignment="1"/>
    <xf numFmtId="44" fontId="10" fillId="0" borderId="0" xfId="0" applyNumberFormat="1" applyFont="1" applyAlignment="1">
      <alignment vertical="center"/>
    </xf>
    <xf numFmtId="2" fontId="10" fillId="0" borderId="0" xfId="0" applyNumberFormat="1" applyFont="1" applyAlignment="1">
      <alignment vertical="center"/>
    </xf>
    <xf numFmtId="166" fontId="9" fillId="3" borderId="2" xfId="1" applyNumberFormat="1" applyFont="1" applyFill="1" applyBorder="1" applyAlignment="1"/>
    <xf numFmtId="0" fontId="9" fillId="4" borderId="5" xfId="0" applyFont="1" applyFill="1" applyBorder="1" applyAlignment="1">
      <alignment horizontal="center"/>
    </xf>
    <xf numFmtId="166" fontId="9" fillId="3" borderId="3" xfId="1" applyNumberFormat="1" applyFont="1" applyFill="1" applyBorder="1" applyAlignment="1">
      <alignment horizontal="center"/>
    </xf>
    <xf numFmtId="166" fontId="9" fillId="3" borderId="7" xfId="1" applyNumberFormat="1" applyFont="1" applyFill="1" applyBorder="1" applyAlignment="1">
      <alignment horizontal="center"/>
    </xf>
    <xf numFmtId="166" fontId="9" fillId="3" borderId="4" xfId="1" applyNumberFormat="1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7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44" fontId="11" fillId="3" borderId="7" xfId="2" applyFont="1" applyFill="1" applyBorder="1" applyAlignment="1">
      <alignment vertical="center" wrapText="1"/>
    </xf>
    <xf numFmtId="0" fontId="10" fillId="0" borderId="0" xfId="0" applyFont="1" applyBorder="1"/>
    <xf numFmtId="44" fontId="9" fillId="3" borderId="2" xfId="2" applyNumberFormat="1" applyFont="1" applyFill="1" applyBorder="1" applyAlignment="1"/>
    <xf numFmtId="166" fontId="9" fillId="3" borderId="2" xfId="1" applyNumberFormat="1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/>
    </xf>
    <xf numFmtId="2" fontId="10" fillId="0" borderId="0" xfId="0" applyNumberFormat="1" applyFont="1" applyBorder="1"/>
    <xf numFmtId="10" fontId="6" fillId="3" borderId="2" xfId="1" applyNumberFormat="1" applyFont="1" applyFill="1" applyBorder="1" applyAlignment="1">
      <alignment horizontal="right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3" fillId="0" borderId="0" xfId="0" applyFont="1" applyAlignment="1">
      <alignment horizontal="center"/>
    </xf>
    <xf numFmtId="0" fontId="0" fillId="0" borderId="20" xfId="0" applyBorder="1"/>
    <xf numFmtId="0" fontId="33" fillId="0" borderId="0" xfId="0" applyFont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33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/>
    </xf>
    <xf numFmtId="171" fontId="0" fillId="0" borderId="2" xfId="0" applyNumberFormat="1" applyBorder="1" applyAlignment="1">
      <alignment horizontal="center" vertical="center"/>
    </xf>
    <xf numFmtId="2" fontId="0" fillId="0" borderId="33" xfId="0" applyNumberFormat="1" applyBorder="1" applyAlignment="1">
      <alignment horizontal="center" vertical="center"/>
    </xf>
    <xf numFmtId="172" fontId="0" fillId="0" borderId="2" xfId="0" applyNumberForma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4" fillId="0" borderId="3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2" fontId="0" fillId="0" borderId="38" xfId="0" applyNumberFormat="1" applyBorder="1" applyAlignment="1">
      <alignment horizontal="center" vertical="center"/>
    </xf>
    <xf numFmtId="2" fontId="0" fillId="0" borderId="37" xfId="0" applyNumberForma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35" fillId="0" borderId="0" xfId="0" applyFont="1" applyAlignment="1">
      <alignment vertical="center"/>
    </xf>
    <xf numFmtId="0" fontId="0" fillId="0" borderId="0" xfId="0" applyAlignment="1">
      <alignment vertical="center"/>
    </xf>
    <xf numFmtId="2" fontId="36" fillId="0" borderId="2" xfId="0" applyNumberFormat="1" applyFont="1" applyBorder="1" applyAlignment="1">
      <alignment horizontal="center" vertical="center"/>
    </xf>
    <xf numFmtId="0" fontId="37" fillId="0" borderId="0" xfId="0" applyFont="1"/>
    <xf numFmtId="0" fontId="39" fillId="0" borderId="0" xfId="0" applyFont="1"/>
    <xf numFmtId="0" fontId="40" fillId="0" borderId="19" xfId="14" applyFont="1" applyBorder="1"/>
    <xf numFmtId="0" fontId="41" fillId="0" borderId="0" xfId="14" applyFont="1" applyAlignment="1">
      <alignment horizontal="center"/>
    </xf>
    <xf numFmtId="0" fontId="41" fillId="0" borderId="20" xfId="14" applyFont="1" applyBorder="1" applyAlignment="1">
      <alignment horizontal="center"/>
    </xf>
    <xf numFmtId="0" fontId="43" fillId="7" borderId="42" xfId="3" applyFont="1" applyFill="1" applyBorder="1" applyAlignment="1">
      <alignment horizontal="center" vertical="center"/>
    </xf>
    <xf numFmtId="0" fontId="44" fillId="0" borderId="19" xfId="14" applyFont="1" applyBorder="1" applyAlignment="1">
      <alignment horizontal="left" vertical="center" wrapText="1"/>
    </xf>
    <xf numFmtId="0" fontId="44" fillId="0" borderId="0" xfId="14" applyFont="1" applyAlignment="1">
      <alignment horizontal="left" vertical="center" wrapText="1"/>
    </xf>
    <xf numFmtId="0" fontId="44" fillId="0" borderId="0" xfId="14" applyFont="1" applyAlignment="1">
      <alignment vertical="center" wrapText="1"/>
    </xf>
    <xf numFmtId="0" fontId="44" fillId="0" borderId="20" xfId="14" applyFont="1" applyBorder="1" applyAlignment="1">
      <alignment horizontal="left" vertical="center" wrapText="1"/>
    </xf>
    <xf numFmtId="4" fontId="43" fillId="0" borderId="24" xfId="3" applyNumberFormat="1" applyFont="1" applyBorder="1" applyAlignment="1">
      <alignment horizontal="right" vertical="center"/>
    </xf>
    <xf numFmtId="0" fontId="43" fillId="0" borderId="26" xfId="3" applyFont="1" applyBorder="1" applyAlignment="1">
      <alignment vertical="center"/>
    </xf>
    <xf numFmtId="0" fontId="47" fillId="0" borderId="19" xfId="3" applyFont="1" applyBorder="1" applyAlignment="1">
      <alignment vertical="center" wrapText="1"/>
    </xf>
    <xf numFmtId="0" fontId="47" fillId="0" borderId="0" xfId="3" applyFont="1" applyAlignment="1">
      <alignment vertical="center" wrapText="1"/>
    </xf>
    <xf numFmtId="0" fontId="47" fillId="0" borderId="20" xfId="3" applyFont="1" applyBorder="1" applyAlignment="1">
      <alignment vertical="center" wrapText="1"/>
    </xf>
    <xf numFmtId="0" fontId="44" fillId="0" borderId="50" xfId="3" applyFont="1" applyBorder="1" applyAlignment="1">
      <alignment vertical="center"/>
    </xf>
    <xf numFmtId="0" fontId="44" fillId="8" borderId="27" xfId="3" applyFont="1" applyFill="1" applyBorder="1" applyAlignment="1">
      <alignment horizontal="center" vertical="center" wrapText="1"/>
    </xf>
    <xf numFmtId="0" fontId="44" fillId="8" borderId="28" xfId="3" applyFont="1" applyFill="1" applyBorder="1" applyAlignment="1">
      <alignment horizontal="center" vertical="center" wrapText="1"/>
    </xf>
    <xf numFmtId="0" fontId="44" fillId="8" borderId="29" xfId="3" applyFont="1" applyFill="1" applyBorder="1" applyAlignment="1">
      <alignment horizontal="center" vertical="center" wrapText="1"/>
    </xf>
    <xf numFmtId="0" fontId="47" fillId="8" borderId="32" xfId="3" applyFont="1" applyFill="1" applyBorder="1" applyAlignment="1">
      <alignment horizontal="center" vertical="center" wrapText="1"/>
    </xf>
    <xf numFmtId="0" fontId="47" fillId="8" borderId="2" xfId="3" applyFont="1" applyFill="1" applyBorder="1" applyAlignment="1">
      <alignment horizontal="center" vertical="center" wrapText="1"/>
    </xf>
    <xf numFmtId="0" fontId="47" fillId="8" borderId="33" xfId="3" applyFont="1" applyFill="1" applyBorder="1" applyAlignment="1">
      <alignment horizontal="center" vertical="center" wrapText="1"/>
    </xf>
    <xf numFmtId="0" fontId="47" fillId="0" borderId="32" xfId="3" applyFont="1" applyBorder="1" applyAlignment="1">
      <alignment horizontal="center" vertical="center"/>
    </xf>
    <xf numFmtId="0" fontId="47" fillId="0" borderId="2" xfId="3" applyFont="1" applyBorder="1" applyAlignment="1">
      <alignment vertical="center"/>
    </xf>
    <xf numFmtId="0" fontId="47" fillId="0" borderId="2" xfId="3" applyFont="1" applyBorder="1" applyAlignment="1">
      <alignment horizontal="center" vertical="center"/>
    </xf>
    <xf numFmtId="10" fontId="47" fillId="0" borderId="2" xfId="16" applyNumberFormat="1" applyFont="1" applyFill="1" applyBorder="1" applyAlignment="1" applyProtection="1">
      <alignment horizontal="center" vertical="center"/>
    </xf>
    <xf numFmtId="173" fontId="47" fillId="0" borderId="2" xfId="3" applyNumberFormat="1" applyFont="1" applyBorder="1" applyAlignment="1">
      <alignment horizontal="right" vertical="center"/>
    </xf>
    <xf numFmtId="4" fontId="47" fillId="0" borderId="2" xfId="3" applyNumberFormat="1" applyFont="1" applyBorder="1" applyAlignment="1">
      <alignment horizontal="center" vertical="center"/>
    </xf>
    <xf numFmtId="173" fontId="47" fillId="0" borderId="33" xfId="3" applyNumberFormat="1" applyFont="1" applyBorder="1" applyAlignment="1">
      <alignment vertical="center"/>
    </xf>
    <xf numFmtId="174" fontId="47" fillId="0" borderId="2" xfId="5" applyNumberFormat="1" applyFont="1" applyFill="1" applyBorder="1" applyAlignment="1" applyProtection="1">
      <alignment vertical="center"/>
    </xf>
    <xf numFmtId="173" fontId="43" fillId="9" borderId="57" xfId="3" applyNumberFormat="1" applyFont="1" applyFill="1" applyBorder="1" applyAlignment="1">
      <alignment vertical="center"/>
    </xf>
    <xf numFmtId="0" fontId="44" fillId="8" borderId="5" xfId="3" applyFont="1" applyFill="1" applyBorder="1" applyAlignment="1">
      <alignment horizontal="center" vertical="center" wrapText="1"/>
    </xf>
    <xf numFmtId="0" fontId="44" fillId="8" borderId="38" xfId="3" applyFont="1" applyFill="1" applyBorder="1" applyAlignment="1">
      <alignment horizontal="center" vertical="center" wrapText="1"/>
    </xf>
    <xf numFmtId="4" fontId="47" fillId="0" borderId="2" xfId="3" applyNumberFormat="1" applyFont="1" applyBorder="1" applyAlignment="1">
      <alignment horizontal="center" vertical="center" wrapText="1"/>
    </xf>
    <xf numFmtId="175" fontId="47" fillId="0" borderId="2" xfId="16" applyNumberFormat="1" applyFont="1" applyFill="1" applyBorder="1" applyAlignment="1" applyProtection="1">
      <alignment horizontal="center" vertical="center"/>
    </xf>
    <xf numFmtId="176" fontId="47" fillId="0" borderId="2" xfId="3" applyNumberFormat="1" applyFont="1" applyBorder="1" applyAlignment="1">
      <alignment horizontal="right" vertical="center"/>
    </xf>
    <xf numFmtId="173" fontId="47" fillId="0" borderId="33" xfId="3" applyNumberFormat="1" applyFont="1" applyBorder="1" applyAlignment="1">
      <alignment horizontal="right" vertical="center"/>
    </xf>
    <xf numFmtId="173" fontId="43" fillId="9" borderId="61" xfId="3" applyNumberFormat="1" applyFont="1" applyFill="1" applyBorder="1" applyAlignment="1">
      <alignment vertical="center"/>
    </xf>
    <xf numFmtId="173" fontId="43" fillId="0" borderId="66" xfId="3" applyNumberFormat="1" applyFont="1" applyBorder="1" applyAlignment="1">
      <alignment vertical="center"/>
    </xf>
    <xf numFmtId="10" fontId="43" fillId="0" borderId="66" xfId="16" applyNumberFormat="1" applyFont="1" applyFill="1" applyBorder="1" applyAlignment="1" applyProtection="1">
      <alignment vertical="center"/>
    </xf>
    <xf numFmtId="0" fontId="39" fillId="8" borderId="71" xfId="3" applyFont="1" applyFill="1" applyBorder="1" applyAlignment="1">
      <alignment vertical="center" wrapText="1"/>
    </xf>
    <xf numFmtId="0" fontId="43" fillId="8" borderId="72" xfId="3" applyFont="1" applyFill="1" applyBorder="1" applyAlignment="1">
      <alignment horizontal="center" vertical="center" wrapText="1"/>
    </xf>
    <xf numFmtId="0" fontId="47" fillId="0" borderId="73" xfId="3" applyFont="1" applyBorder="1" applyAlignment="1">
      <alignment vertical="center" wrapText="1"/>
    </xf>
    <xf numFmtId="10" fontId="47" fillId="0" borderId="73" xfId="13" applyNumberFormat="1" applyFont="1" applyBorder="1" applyAlignment="1">
      <alignment vertical="center" wrapText="1"/>
    </xf>
    <xf numFmtId="164" fontId="47" fillId="3" borderId="74" xfId="12" applyFont="1" applyFill="1" applyBorder="1" applyAlignment="1" applyProtection="1">
      <alignment horizontal="right" vertical="center" wrapText="1"/>
    </xf>
    <xf numFmtId="0" fontId="47" fillId="0" borderId="63" xfId="3" applyFont="1" applyBorder="1" applyAlignment="1">
      <alignment vertical="center" wrapText="1"/>
    </xf>
    <xf numFmtId="10" fontId="47" fillId="0" borderId="63" xfId="13" applyNumberFormat="1" applyFont="1" applyBorder="1" applyAlignment="1">
      <alignment vertical="center" wrapText="1"/>
    </xf>
    <xf numFmtId="10" fontId="43" fillId="0" borderId="63" xfId="13" applyNumberFormat="1" applyFont="1" applyBorder="1" applyAlignment="1">
      <alignment vertical="center" wrapText="1"/>
    </xf>
    <xf numFmtId="42" fontId="43" fillId="0" borderId="66" xfId="16" applyNumberFormat="1" applyFont="1" applyFill="1" applyBorder="1" applyAlignment="1" applyProtection="1">
      <alignment vertical="center"/>
    </xf>
    <xf numFmtId="0" fontId="44" fillId="0" borderId="78" xfId="3" applyFont="1" applyBorder="1" applyAlignment="1">
      <alignment horizontal="center" vertical="center"/>
    </xf>
    <xf numFmtId="0" fontId="44" fillId="0" borderId="78" xfId="3" applyFont="1" applyBorder="1" applyAlignment="1">
      <alignment horizontal="center" vertical="center" wrapText="1"/>
    </xf>
    <xf numFmtId="0" fontId="44" fillId="0" borderId="0" xfId="3" applyFont="1" applyAlignment="1">
      <alignment horizontal="center" vertical="center" wrapText="1"/>
    </xf>
    <xf numFmtId="0" fontId="44" fillId="0" borderId="79" xfId="3" applyFont="1" applyBorder="1" applyAlignment="1">
      <alignment horizontal="center" vertical="center"/>
    </xf>
    <xf numFmtId="0" fontId="47" fillId="0" borderId="68" xfId="3" applyFont="1" applyBorder="1" applyAlignment="1">
      <alignment horizontal="justify" vertical="center" wrapText="1"/>
    </xf>
    <xf numFmtId="173" fontId="47" fillId="0" borderId="68" xfId="3" applyNumberFormat="1" applyFont="1" applyBorder="1" applyAlignment="1">
      <alignment horizontal="right" vertical="center" wrapText="1"/>
    </xf>
    <xf numFmtId="10" fontId="47" fillId="0" borderId="68" xfId="3" applyNumberFormat="1" applyFont="1" applyBorder="1" applyAlignment="1">
      <alignment horizontal="center" vertical="center" wrapText="1"/>
    </xf>
    <xf numFmtId="177" fontId="47" fillId="0" borderId="68" xfId="3" applyNumberFormat="1" applyFont="1" applyBorder="1" applyAlignment="1">
      <alignment horizontal="center" vertical="center" wrapText="1"/>
    </xf>
    <xf numFmtId="173" fontId="47" fillId="0" borderId="66" xfId="3" applyNumberFormat="1" applyFont="1" applyBorder="1" applyAlignment="1">
      <alignment horizontal="right" vertical="center" wrapText="1"/>
    </xf>
    <xf numFmtId="0" fontId="47" fillId="0" borderId="80" xfId="3" applyFont="1" applyBorder="1" applyAlignment="1">
      <alignment horizontal="center" vertical="center" wrapText="1"/>
    </xf>
    <xf numFmtId="0" fontId="47" fillId="0" borderId="68" xfId="3" applyFont="1" applyBorder="1" applyAlignment="1">
      <alignment horizontal="center" vertical="center" wrapText="1"/>
    </xf>
    <xf numFmtId="173" fontId="43" fillId="0" borderId="82" xfId="3" applyNumberFormat="1" applyFont="1" applyBorder="1" applyAlignment="1">
      <alignment vertical="center"/>
    </xf>
    <xf numFmtId="0" fontId="43" fillId="0" borderId="62" xfId="3" applyFont="1" applyBorder="1" applyAlignment="1">
      <alignment horizontal="right" vertical="center" wrapText="1"/>
    </xf>
    <xf numFmtId="0" fontId="43" fillId="0" borderId="63" xfId="3" applyFont="1" applyBorder="1" applyAlignment="1">
      <alignment horizontal="right" vertical="center" wrapText="1"/>
    </xf>
    <xf numFmtId="173" fontId="43" fillId="0" borderId="42" xfId="3" applyNumberFormat="1" applyFont="1" applyBorder="1" applyAlignment="1">
      <alignment vertical="center"/>
    </xf>
    <xf numFmtId="173" fontId="44" fillId="0" borderId="66" xfId="3" applyNumberFormat="1" applyFont="1" applyBorder="1" applyAlignment="1">
      <alignment vertical="center"/>
    </xf>
    <xf numFmtId="10" fontId="47" fillId="0" borderId="45" xfId="16" applyNumberFormat="1" applyFont="1" applyFill="1" applyBorder="1" applyAlignment="1" applyProtection="1">
      <alignment horizontal="right" vertical="center" wrapText="1"/>
    </xf>
    <xf numFmtId="10" fontId="48" fillId="9" borderId="82" xfId="3" applyNumberFormat="1" applyFont="1" applyFill="1" applyBorder="1" applyAlignment="1">
      <alignment horizontal="right" vertical="center"/>
    </xf>
    <xf numFmtId="10" fontId="48" fillId="9" borderId="42" xfId="3" applyNumberFormat="1" applyFont="1" applyFill="1" applyBorder="1" applyAlignment="1">
      <alignment vertical="center"/>
    </xf>
    <xf numFmtId="10" fontId="48" fillId="9" borderId="83" xfId="3" applyNumberFormat="1" applyFont="1" applyFill="1" applyBorder="1" applyAlignment="1">
      <alignment vertical="center"/>
    </xf>
    <xf numFmtId="0" fontId="44" fillId="0" borderId="16" xfId="3" applyFont="1" applyBorder="1" applyAlignment="1">
      <alignment horizontal="left" vertical="center"/>
    </xf>
    <xf numFmtId="0" fontId="44" fillId="0" borderId="17" xfId="3" applyFont="1" applyBorder="1" applyAlignment="1">
      <alignment horizontal="left" vertical="center"/>
    </xf>
    <xf numFmtId="0" fontId="44" fillId="0" borderId="18" xfId="3" applyFont="1" applyBorder="1" applyAlignment="1">
      <alignment horizontal="left" vertical="center"/>
    </xf>
    <xf numFmtId="0" fontId="49" fillId="0" borderId="19" xfId="0" applyFont="1" applyBorder="1" applyAlignment="1" applyProtection="1">
      <alignment horizontal="left" vertical="center"/>
      <protection locked="0"/>
    </xf>
    <xf numFmtId="0" fontId="50" fillId="0" borderId="0" xfId="0" applyFont="1" applyAlignment="1" applyProtection="1">
      <alignment vertical="center"/>
      <protection locked="0"/>
    </xf>
    <xf numFmtId="0" fontId="49" fillId="0" borderId="0" xfId="0" applyFont="1" applyAlignment="1" applyProtection="1">
      <alignment vertical="center"/>
      <protection locked="0"/>
    </xf>
    <xf numFmtId="0" fontId="51" fillId="0" borderId="0" xfId="0" applyFont="1" applyProtection="1">
      <protection locked="0"/>
    </xf>
    <xf numFmtId="0" fontId="51" fillId="0" borderId="20" xfId="0" applyFont="1" applyBorder="1" applyProtection="1">
      <protection locked="0"/>
    </xf>
    <xf numFmtId="0" fontId="49" fillId="0" borderId="87" xfId="0" applyFont="1" applyBorder="1" applyAlignment="1" applyProtection="1">
      <alignment horizontal="left" vertical="center"/>
      <protection locked="0"/>
    </xf>
    <xf numFmtId="0" fontId="50" fillId="0" borderId="14" xfId="0" applyFont="1" applyBorder="1" applyAlignment="1" applyProtection="1">
      <alignment vertical="center"/>
      <protection locked="0"/>
    </xf>
    <xf numFmtId="0" fontId="49" fillId="0" borderId="14" xfId="0" applyFont="1" applyBorder="1" applyAlignment="1" applyProtection="1">
      <alignment vertical="center"/>
      <protection locked="0"/>
    </xf>
    <xf numFmtId="0" fontId="51" fillId="0" borderId="14" xfId="0" applyFont="1" applyBorder="1" applyProtection="1">
      <protection locked="0"/>
    </xf>
    <xf numFmtId="0" fontId="51" fillId="0" borderId="88" xfId="0" applyFont="1" applyBorder="1" applyProtection="1">
      <protection locked="0"/>
    </xf>
    <xf numFmtId="0" fontId="44" fillId="0" borderId="21" xfId="3" applyFont="1" applyBorder="1" applyAlignment="1">
      <alignment horizontal="left" vertical="center"/>
    </xf>
    <xf numFmtId="0" fontId="44" fillId="0" borderId="22" xfId="3" applyFont="1" applyBorder="1" applyAlignment="1">
      <alignment horizontal="left" vertical="center"/>
    </xf>
    <xf numFmtId="0" fontId="44" fillId="0" borderId="23" xfId="3" applyFont="1" applyBorder="1" applyAlignment="1">
      <alignment horizontal="left" vertical="center"/>
    </xf>
    <xf numFmtId="43" fontId="0" fillId="0" borderId="0" xfId="0" applyNumberFormat="1"/>
    <xf numFmtId="2" fontId="43" fillId="0" borderId="83" xfId="3" applyNumberFormat="1" applyFont="1" applyBorder="1" applyAlignment="1">
      <alignment vertical="center"/>
    </xf>
    <xf numFmtId="10" fontId="42" fillId="0" borderId="85" xfId="13" applyNumberFormat="1" applyFont="1" applyBorder="1" applyAlignment="1">
      <alignment vertical="center"/>
    </xf>
    <xf numFmtId="0" fontId="30" fillId="0" borderId="9" xfId="0" applyFont="1" applyBorder="1" applyAlignment="1">
      <alignment horizontal="center"/>
    </xf>
    <xf numFmtId="0" fontId="32" fillId="0" borderId="0" xfId="0" applyFont="1" applyAlignment="1">
      <alignment horizontal="center"/>
    </xf>
    <xf numFmtId="0" fontId="13" fillId="3" borderId="2" xfId="0" applyFont="1" applyFill="1" applyBorder="1" applyAlignment="1">
      <alignment horizontal="center"/>
    </xf>
    <xf numFmtId="166" fontId="9" fillId="3" borderId="2" xfId="1" applyNumberFormat="1" applyFont="1" applyFill="1" applyBorder="1" applyAlignment="1">
      <alignment horizontal="center"/>
    </xf>
    <xf numFmtId="0" fontId="15" fillId="3" borderId="2" xfId="0" applyFont="1" applyFill="1" applyBorder="1" applyAlignment="1">
      <alignment horizontal="center"/>
    </xf>
    <xf numFmtId="166" fontId="9" fillId="3" borderId="3" xfId="1" applyNumberFormat="1" applyFont="1" applyFill="1" applyBorder="1" applyAlignment="1">
      <alignment horizontal="center"/>
    </xf>
    <xf numFmtId="166" fontId="9" fillId="3" borderId="7" xfId="1" applyNumberFormat="1" applyFont="1" applyFill="1" applyBorder="1" applyAlignment="1">
      <alignment horizontal="center"/>
    </xf>
    <xf numFmtId="166" fontId="9" fillId="3" borderId="4" xfId="1" applyNumberFormat="1" applyFont="1" applyFill="1" applyBorder="1" applyAlignment="1">
      <alignment horizont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0" fontId="28" fillId="0" borderId="3" xfId="0" applyFont="1" applyBorder="1" applyAlignment="1">
      <alignment horizontal="left" vertical="center"/>
    </xf>
    <xf numFmtId="0" fontId="28" fillId="0" borderId="7" xfId="0" applyFont="1" applyBorder="1" applyAlignment="1">
      <alignment horizontal="left" vertical="center"/>
    </xf>
    <xf numFmtId="0" fontId="28" fillId="0" borderId="4" xfId="0" applyFont="1" applyBorder="1" applyAlignment="1">
      <alignment horizontal="left" vertic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25" fillId="0" borderId="2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167" fontId="25" fillId="0" borderId="2" xfId="0" applyNumberFormat="1" applyFont="1" applyBorder="1" applyAlignment="1">
      <alignment horizontal="left" vertical="center"/>
    </xf>
    <xf numFmtId="0" fontId="25" fillId="0" borderId="8" xfId="0" applyFont="1" applyBorder="1" applyAlignment="1">
      <alignment horizontal="left" vertical="center"/>
    </xf>
    <xf numFmtId="0" fontId="25" fillId="0" borderId="1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2" borderId="5" xfId="0" applyFont="1" applyFill="1" applyBorder="1" applyAlignment="1">
      <alignment horizontal="center" vertical="center" textRotation="90" wrapText="1"/>
    </xf>
    <xf numFmtId="166" fontId="6" fillId="2" borderId="2" xfId="1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9" fillId="0" borderId="1" xfId="0" applyFont="1" applyBorder="1" applyAlignment="1">
      <alignment horizontal="center" vertical="center" textRotation="90" wrapText="1"/>
    </xf>
    <xf numFmtId="0" fontId="9" fillId="0" borderId="6" xfId="0" applyFont="1" applyBorder="1" applyAlignment="1">
      <alignment horizontal="center" vertical="center" textRotation="90" wrapText="1"/>
    </xf>
    <xf numFmtId="0" fontId="9" fillId="0" borderId="5" xfId="0" applyFont="1" applyBorder="1" applyAlignment="1">
      <alignment horizontal="center" vertical="center" textRotation="90" wrapText="1"/>
    </xf>
    <xf numFmtId="1" fontId="9" fillId="0" borderId="1" xfId="0" applyNumberFormat="1" applyFont="1" applyBorder="1" applyAlignment="1">
      <alignment horizontal="center" vertical="center" textRotation="90" wrapText="1"/>
    </xf>
    <xf numFmtId="1" fontId="9" fillId="0" borderId="6" xfId="0" applyNumberFormat="1" applyFont="1" applyBorder="1" applyAlignment="1">
      <alignment horizontal="center" vertical="center" textRotation="90" wrapText="1"/>
    </xf>
    <xf numFmtId="1" fontId="9" fillId="0" borderId="5" xfId="0" applyNumberFormat="1" applyFont="1" applyBorder="1" applyAlignment="1">
      <alignment horizontal="center" vertical="center" textRotation="90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textRotation="90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6" fillId="2" borderId="7" xfId="1" applyNumberFormat="1" applyFont="1" applyFill="1" applyBorder="1" applyAlignment="1">
      <alignment horizontal="center" vertical="center" wrapText="1"/>
    </xf>
    <xf numFmtId="166" fontId="6" fillId="2" borderId="4" xfId="1" applyNumberFormat="1" applyFont="1" applyFill="1" applyBorder="1" applyAlignment="1">
      <alignment horizontal="center" vertical="center" wrapText="1"/>
    </xf>
    <xf numFmtId="0" fontId="13" fillId="5" borderId="3" xfId="0" applyFont="1" applyFill="1" applyBorder="1" applyAlignment="1">
      <alignment horizontal="left" vertical="center" wrapText="1"/>
    </xf>
    <xf numFmtId="0" fontId="11" fillId="5" borderId="7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13" fillId="5" borderId="7" xfId="0" applyFont="1" applyFill="1" applyBorder="1" applyAlignment="1">
      <alignment horizontal="left" vertical="center" wrapText="1"/>
    </xf>
    <xf numFmtId="0" fontId="13" fillId="5" borderId="4" xfId="0" applyFont="1" applyFill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4" xfId="0" applyFont="1" applyFill="1" applyBorder="1" applyAlignment="1">
      <alignment horizontal="left" vertical="center" wrapText="1"/>
    </xf>
    <xf numFmtId="0" fontId="14" fillId="4" borderId="7" xfId="0" applyFont="1" applyFill="1" applyBorder="1" applyAlignment="1">
      <alignment horizontal="center"/>
    </xf>
    <xf numFmtId="44" fontId="9" fillId="4" borderId="1" xfId="0" applyNumberFormat="1" applyFont="1" applyFill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43" fillId="0" borderId="24" xfId="3" applyFont="1" applyBorder="1" applyAlignment="1">
      <alignment horizontal="left" vertical="center"/>
    </xf>
    <xf numFmtId="0" fontId="43" fillId="0" borderId="25" xfId="3" applyFont="1" applyBorder="1" applyAlignment="1">
      <alignment horizontal="left" vertical="center"/>
    </xf>
    <xf numFmtId="0" fontId="43" fillId="0" borderId="26" xfId="3" applyFont="1" applyBorder="1" applyAlignment="1">
      <alignment horizontal="left" vertical="center"/>
    </xf>
    <xf numFmtId="168" fontId="43" fillId="7" borderId="25" xfId="15" applyFont="1" applyFill="1" applyBorder="1" applyAlignment="1">
      <alignment horizontal="center" vertical="center"/>
    </xf>
    <xf numFmtId="0" fontId="38" fillId="0" borderId="24" xfId="14" applyFont="1" applyBorder="1" applyAlignment="1">
      <alignment horizontal="center"/>
    </xf>
    <xf numFmtId="0" fontId="38" fillId="0" borderId="25" xfId="14" applyFont="1" applyBorder="1" applyAlignment="1">
      <alignment horizontal="center"/>
    </xf>
    <xf numFmtId="0" fontId="38" fillId="0" borderId="26" xfId="14" applyFont="1" applyBorder="1" applyAlignment="1">
      <alignment horizontal="center"/>
    </xf>
    <xf numFmtId="0" fontId="42" fillId="6" borderId="24" xfId="14" applyFont="1" applyFill="1" applyBorder="1" applyAlignment="1">
      <alignment horizontal="center" vertical="center" wrapText="1"/>
    </xf>
    <xf numFmtId="0" fontId="42" fillId="6" borderId="25" xfId="14" applyFont="1" applyFill="1" applyBorder="1" applyAlignment="1">
      <alignment horizontal="center" vertical="center" wrapText="1"/>
    </xf>
    <xf numFmtId="0" fontId="42" fillId="6" borderId="26" xfId="14" applyFont="1" applyFill="1" applyBorder="1" applyAlignment="1">
      <alignment horizontal="center" vertical="center" wrapText="1"/>
    </xf>
    <xf numFmtId="0" fontId="42" fillId="0" borderId="19" xfId="14" quotePrefix="1" applyFont="1" applyBorder="1" applyAlignment="1">
      <alignment horizontal="justify" vertical="justify"/>
    </xf>
    <xf numFmtId="0" fontId="42" fillId="0" borderId="0" xfId="14" quotePrefix="1" applyFont="1" applyAlignment="1">
      <alignment horizontal="justify" vertical="justify"/>
    </xf>
    <xf numFmtId="0" fontId="42" fillId="0" borderId="20" xfId="14" quotePrefix="1" applyFont="1" applyBorder="1" applyAlignment="1">
      <alignment horizontal="justify" vertical="justify"/>
    </xf>
    <xf numFmtId="0" fontId="43" fillId="0" borderId="40" xfId="14" applyFont="1" applyBorder="1" applyAlignment="1">
      <alignment horizontal="left" vertical="center" wrapText="1"/>
    </xf>
    <xf numFmtId="0" fontId="43" fillId="0" borderId="41" xfId="14" applyFont="1" applyBorder="1" applyAlignment="1">
      <alignment horizontal="left" vertical="center" wrapText="1"/>
    </xf>
    <xf numFmtId="0" fontId="43" fillId="0" borderId="43" xfId="14" applyFont="1" applyBorder="1" applyAlignment="1">
      <alignment horizontal="center" vertical="center" wrapText="1"/>
    </xf>
    <xf numFmtId="0" fontId="43" fillId="0" borderId="44" xfId="14" applyFont="1" applyBorder="1" applyAlignment="1">
      <alignment horizontal="center" vertical="center" wrapText="1"/>
    </xf>
    <xf numFmtId="0" fontId="43" fillId="0" borderId="45" xfId="14" applyFont="1" applyBorder="1" applyAlignment="1">
      <alignment horizontal="center" vertical="center" wrapText="1"/>
    </xf>
    <xf numFmtId="0" fontId="45" fillId="0" borderId="21" xfId="14" applyFont="1" applyBorder="1" applyAlignment="1">
      <alignment horizontal="center" wrapText="1"/>
    </xf>
    <xf numFmtId="0" fontId="45" fillId="0" borderId="22" xfId="14" applyFont="1" applyBorder="1" applyAlignment="1">
      <alignment horizontal="center" wrapText="1"/>
    </xf>
    <xf numFmtId="0" fontId="45" fillId="0" borderId="23" xfId="14" applyFont="1" applyBorder="1" applyAlignment="1">
      <alignment horizontal="center" wrapText="1"/>
    </xf>
    <xf numFmtId="0" fontId="46" fillId="8" borderId="24" xfId="14" applyFont="1" applyFill="1" applyBorder="1" applyAlignment="1">
      <alignment horizontal="center"/>
    </xf>
    <xf numFmtId="0" fontId="46" fillId="8" borderId="25" xfId="14" applyFont="1" applyFill="1" applyBorder="1" applyAlignment="1">
      <alignment horizontal="center"/>
    </xf>
    <xf numFmtId="0" fontId="46" fillId="8" borderId="26" xfId="14" applyFont="1" applyFill="1" applyBorder="1" applyAlignment="1">
      <alignment horizontal="center"/>
    </xf>
    <xf numFmtId="0" fontId="42" fillId="8" borderId="46" xfId="3" applyFont="1" applyFill="1" applyBorder="1" applyAlignment="1">
      <alignment vertical="center"/>
    </xf>
    <xf numFmtId="0" fontId="42" fillId="8" borderId="47" xfId="3" applyFont="1" applyFill="1" applyBorder="1" applyAlignment="1">
      <alignment vertical="center"/>
    </xf>
    <xf numFmtId="0" fontId="42" fillId="8" borderId="48" xfId="3" applyFont="1" applyFill="1" applyBorder="1" applyAlignment="1">
      <alignment vertical="center"/>
    </xf>
    <xf numFmtId="0" fontId="42" fillId="0" borderId="49" xfId="3" applyFont="1" applyBorder="1" applyAlignment="1">
      <alignment horizontal="center" vertical="center"/>
    </xf>
    <xf numFmtId="0" fontId="42" fillId="0" borderId="9" xfId="3" applyFont="1" applyBorder="1" applyAlignment="1">
      <alignment horizontal="center" vertical="center"/>
    </xf>
    <xf numFmtId="0" fontId="44" fillId="8" borderId="51" xfId="3" applyFont="1" applyFill="1" applyBorder="1" applyAlignment="1">
      <alignment horizontal="center" vertical="center" wrapText="1"/>
    </xf>
    <xf numFmtId="0" fontId="44" fillId="8" borderId="5" xfId="3" applyFont="1" applyFill="1" applyBorder="1" applyAlignment="1">
      <alignment horizontal="center" vertical="center" wrapText="1"/>
    </xf>
    <xf numFmtId="0" fontId="47" fillId="0" borderId="62" xfId="3" applyFont="1" applyBorder="1" applyAlignment="1">
      <alignment horizontal="left" vertical="center" wrapText="1"/>
    </xf>
    <xf numFmtId="0" fontId="47" fillId="0" borderId="63" xfId="3" applyFont="1" applyBorder="1" applyAlignment="1">
      <alignment vertical="center" wrapText="1"/>
    </xf>
    <xf numFmtId="0" fontId="47" fillId="0" borderId="64" xfId="3" applyFont="1" applyBorder="1" applyAlignment="1">
      <alignment vertical="center" wrapText="1"/>
    </xf>
    <xf numFmtId="0" fontId="44" fillId="0" borderId="52" xfId="3" applyFont="1" applyBorder="1" applyAlignment="1">
      <alignment vertical="center"/>
    </xf>
    <xf numFmtId="0" fontId="47" fillId="0" borderId="7" xfId="3" applyFont="1" applyBorder="1" applyAlignment="1">
      <alignment vertical="center"/>
    </xf>
    <xf numFmtId="0" fontId="47" fillId="0" borderId="53" xfId="3" applyFont="1" applyBorder="1" applyAlignment="1">
      <alignment vertical="center"/>
    </xf>
    <xf numFmtId="0" fontId="44" fillId="0" borderId="7" xfId="3" applyFont="1" applyBorder="1" applyAlignment="1">
      <alignment vertical="center"/>
    </xf>
    <xf numFmtId="0" fontId="44" fillId="0" borderId="53" xfId="3" applyFont="1" applyBorder="1" applyAlignment="1">
      <alignment vertical="center"/>
    </xf>
    <xf numFmtId="37" fontId="43" fillId="0" borderId="54" xfId="3" applyNumberFormat="1" applyFont="1" applyBorder="1" applyAlignment="1">
      <alignment horizontal="right" vertical="center"/>
    </xf>
    <xf numFmtId="37" fontId="43" fillId="0" borderId="55" xfId="3" applyNumberFormat="1" applyFont="1" applyBorder="1" applyAlignment="1">
      <alignment horizontal="right" vertical="center"/>
    </xf>
    <xf numFmtId="37" fontId="43" fillId="0" borderId="56" xfId="3" applyNumberFormat="1" applyFont="1" applyBorder="1" applyAlignment="1">
      <alignment horizontal="right" vertical="center"/>
    </xf>
    <xf numFmtId="0" fontId="47" fillId="0" borderId="24" xfId="3" applyFont="1" applyBorder="1" applyAlignment="1">
      <alignment vertical="center"/>
    </xf>
    <xf numFmtId="0" fontId="47" fillId="0" borderId="25" xfId="3" applyFont="1" applyBorder="1" applyAlignment="1">
      <alignment vertical="center"/>
    </xf>
    <xf numFmtId="0" fontId="47" fillId="0" borderId="26" xfId="3" applyFont="1" applyBorder="1" applyAlignment="1">
      <alignment vertical="center"/>
    </xf>
    <xf numFmtId="0" fontId="42" fillId="8" borderId="34" xfId="3" applyFont="1" applyFill="1" applyBorder="1" applyAlignment="1">
      <alignment horizontal="left" vertical="center"/>
    </xf>
    <xf numFmtId="0" fontId="42" fillId="8" borderId="5" xfId="3" applyFont="1" applyFill="1" applyBorder="1" applyAlignment="1">
      <alignment horizontal="left" vertical="center"/>
    </xf>
    <xf numFmtId="0" fontId="47" fillId="0" borderId="32" xfId="3" applyFont="1" applyBorder="1" applyAlignment="1">
      <alignment horizontal="justify" vertical="center" wrapText="1"/>
    </xf>
    <xf numFmtId="0" fontId="47" fillId="0" borderId="2" xfId="3" applyFont="1" applyBorder="1" applyAlignment="1">
      <alignment horizontal="justify" vertical="center" wrapText="1"/>
    </xf>
    <xf numFmtId="0" fontId="47" fillId="0" borderId="32" xfId="3" applyFont="1" applyBorder="1" applyAlignment="1">
      <alignment horizontal="left" vertical="center" wrapText="1"/>
    </xf>
    <xf numFmtId="0" fontId="47" fillId="0" borderId="2" xfId="3" applyFont="1" applyBorder="1" applyAlignment="1">
      <alignment horizontal="left" vertical="center" wrapText="1"/>
    </xf>
    <xf numFmtId="37" fontId="43" fillId="0" borderId="58" xfId="3" applyNumberFormat="1" applyFont="1" applyBorder="1" applyAlignment="1">
      <alignment horizontal="right" vertical="center"/>
    </xf>
    <xf numFmtId="37" fontId="43" fillId="0" borderId="59" xfId="3" applyNumberFormat="1" applyFont="1" applyBorder="1" applyAlignment="1">
      <alignment horizontal="right" vertical="center"/>
    </xf>
    <xf numFmtId="37" fontId="43" fillId="0" borderId="60" xfId="3" applyNumberFormat="1" applyFont="1" applyBorder="1" applyAlignment="1">
      <alignment horizontal="right" vertical="center"/>
    </xf>
    <xf numFmtId="0" fontId="39" fillId="0" borderId="62" xfId="3" applyFont="1" applyBorder="1" applyAlignment="1">
      <alignment horizontal="left" vertical="center" wrapText="1"/>
    </xf>
    <xf numFmtId="0" fontId="39" fillId="0" borderId="63" xfId="3" applyFont="1" applyBorder="1" applyAlignment="1">
      <alignment vertical="center" wrapText="1"/>
    </xf>
    <xf numFmtId="0" fontId="39" fillId="0" borderId="64" xfId="3" applyFont="1" applyBorder="1" applyAlignment="1">
      <alignment vertical="center" wrapText="1"/>
    </xf>
    <xf numFmtId="0" fontId="43" fillId="0" borderId="62" xfId="3" applyFont="1" applyBorder="1" applyAlignment="1">
      <alignment horizontal="right" vertical="center"/>
    </xf>
    <xf numFmtId="0" fontId="39" fillId="0" borderId="63" xfId="3" applyFont="1" applyBorder="1" applyAlignment="1">
      <alignment horizontal="right" vertical="center"/>
    </xf>
    <xf numFmtId="0" fontId="39" fillId="0" borderId="65" xfId="3" applyFont="1" applyBorder="1" applyAlignment="1">
      <alignment horizontal="right" vertical="center"/>
    </xf>
    <xf numFmtId="0" fontId="42" fillId="0" borderId="24" xfId="3" applyFont="1" applyBorder="1" applyAlignment="1">
      <alignment vertical="center"/>
    </xf>
    <xf numFmtId="0" fontId="42" fillId="0" borderId="25" xfId="3" applyFont="1" applyBorder="1" applyAlignment="1">
      <alignment vertical="center"/>
    </xf>
    <xf numFmtId="0" fontId="42" fillId="0" borderId="26" xfId="3" applyFont="1" applyBorder="1" applyAlignment="1">
      <alignment vertical="center"/>
    </xf>
    <xf numFmtId="0" fontId="42" fillId="8" borderId="67" xfId="3" applyFont="1" applyFill="1" applyBorder="1" applyAlignment="1">
      <alignment horizontal="left" vertical="center"/>
    </xf>
    <xf numFmtId="0" fontId="42" fillId="8" borderId="68" xfId="3" applyFont="1" applyFill="1" applyBorder="1" applyAlignment="1">
      <alignment horizontal="left" vertical="center"/>
    </xf>
    <xf numFmtId="0" fontId="42" fillId="8" borderId="66" xfId="3" applyFont="1" applyFill="1" applyBorder="1" applyAlignment="1">
      <alignment horizontal="left" vertical="center"/>
    </xf>
    <xf numFmtId="171" fontId="43" fillId="0" borderId="62" xfId="3" applyNumberFormat="1" applyFont="1" applyBorder="1" applyAlignment="1">
      <alignment vertical="center"/>
    </xf>
    <xf numFmtId="171" fontId="43" fillId="0" borderId="69" xfId="3" applyNumberFormat="1" applyFont="1" applyBorder="1" applyAlignment="1">
      <alignment vertical="center"/>
    </xf>
    <xf numFmtId="171" fontId="43" fillId="0" borderId="66" xfId="3" applyNumberFormat="1" applyFont="1" applyBorder="1" applyAlignment="1">
      <alignment vertical="center"/>
    </xf>
    <xf numFmtId="0" fontId="43" fillId="8" borderId="70" xfId="3" applyFont="1" applyFill="1" applyBorder="1" applyAlignment="1">
      <alignment horizontal="left" vertical="center" wrapText="1"/>
    </xf>
    <xf numFmtId="0" fontId="43" fillId="8" borderId="71" xfId="3" applyFont="1" applyFill="1" applyBorder="1" applyAlignment="1">
      <alignment horizontal="left" vertical="center" wrapText="1"/>
    </xf>
    <xf numFmtId="0" fontId="47" fillId="3" borderId="62" xfId="3" applyFont="1" applyFill="1" applyBorder="1" applyAlignment="1">
      <alignment horizontal="left" vertical="center" wrapText="1"/>
    </xf>
    <xf numFmtId="0" fontId="47" fillId="3" borderId="63" xfId="3" applyFont="1" applyFill="1" applyBorder="1" applyAlignment="1">
      <alignment horizontal="left" vertical="center" wrapText="1"/>
    </xf>
    <xf numFmtId="37" fontId="43" fillId="0" borderId="75" xfId="3" applyNumberFormat="1" applyFont="1" applyBorder="1" applyAlignment="1">
      <alignment horizontal="right" vertical="center"/>
    </xf>
    <xf numFmtId="37" fontId="43" fillId="0" borderId="76" xfId="3" applyNumberFormat="1" applyFont="1" applyBorder="1" applyAlignment="1">
      <alignment horizontal="right" vertical="center"/>
    </xf>
    <xf numFmtId="0" fontId="44" fillId="0" borderId="77" xfId="3" applyFont="1" applyBorder="1" applyAlignment="1">
      <alignment horizontal="center" vertical="center"/>
    </xf>
    <xf numFmtId="0" fontId="44" fillId="0" borderId="78" xfId="3" applyFont="1" applyBorder="1" applyAlignment="1">
      <alignment horizontal="center" vertical="center"/>
    </xf>
    <xf numFmtId="0" fontId="47" fillId="0" borderId="80" xfId="3" applyFont="1" applyBorder="1" applyAlignment="1">
      <alignment horizontal="center" vertical="center" textRotation="45" wrapText="1"/>
    </xf>
    <xf numFmtId="0" fontId="47" fillId="0" borderId="81" xfId="3" applyFont="1" applyBorder="1" applyAlignment="1">
      <alignment horizontal="center" vertical="center" textRotation="45" wrapText="1"/>
    </xf>
    <xf numFmtId="0" fontId="43" fillId="0" borderId="62" xfId="3" applyFont="1" applyBorder="1" applyAlignment="1">
      <alignment horizontal="right" vertical="center" wrapText="1"/>
    </xf>
    <xf numFmtId="0" fontId="43" fillId="0" borderId="63" xfId="3" applyFont="1" applyBorder="1" applyAlignment="1">
      <alignment horizontal="right" vertical="center" wrapText="1"/>
    </xf>
    <xf numFmtId="0" fontId="44" fillId="0" borderId="62" xfId="3" applyFont="1" applyBorder="1" applyAlignment="1">
      <alignment horizontal="right" vertical="center"/>
    </xf>
    <xf numFmtId="0" fontId="44" fillId="0" borderId="63" xfId="3" applyFont="1" applyBorder="1" applyAlignment="1">
      <alignment horizontal="right" vertical="center"/>
    </xf>
    <xf numFmtId="0" fontId="44" fillId="0" borderId="65" xfId="3" applyFont="1" applyBorder="1" applyAlignment="1">
      <alignment horizontal="right" vertical="center"/>
    </xf>
    <xf numFmtId="0" fontId="42" fillId="0" borderId="75" xfId="3" applyFont="1" applyBorder="1" applyAlignment="1">
      <alignment horizontal="right" vertical="center"/>
    </xf>
    <xf numFmtId="0" fontId="42" fillId="0" borderId="76" xfId="3" applyFont="1" applyBorder="1" applyAlignment="1">
      <alignment horizontal="right" vertical="center"/>
    </xf>
    <xf numFmtId="0" fontId="42" fillId="0" borderId="84" xfId="3" applyFont="1" applyBorder="1" applyAlignment="1">
      <alignment horizontal="right" vertical="center"/>
    </xf>
    <xf numFmtId="0" fontId="47" fillId="3" borderId="40" xfId="3" applyFont="1" applyFill="1" applyBorder="1" applyAlignment="1">
      <alignment horizontal="center" vertical="center" wrapText="1"/>
    </xf>
    <xf numFmtId="0" fontId="47" fillId="3" borderId="44" xfId="3" applyFont="1" applyFill="1" applyBorder="1" applyAlignment="1">
      <alignment horizontal="center" vertical="center" wrapText="1"/>
    </xf>
    <xf numFmtId="0" fontId="48" fillId="8" borderId="75" xfId="3" applyFont="1" applyFill="1" applyBorder="1" applyAlignment="1">
      <alignment horizontal="right" vertical="center"/>
    </xf>
    <xf numFmtId="0" fontId="48" fillId="8" borderId="76" xfId="3" applyFont="1" applyFill="1" applyBorder="1" applyAlignment="1">
      <alignment horizontal="right" vertical="center"/>
    </xf>
    <xf numFmtId="0" fontId="52" fillId="0" borderId="49" xfId="0" applyFont="1" applyBorder="1" applyAlignment="1" applyProtection="1">
      <alignment vertical="center"/>
      <protection locked="0"/>
    </xf>
    <xf numFmtId="0" fontId="52" fillId="0" borderId="9" xfId="0" applyFont="1" applyBorder="1" applyAlignment="1" applyProtection="1">
      <alignment vertical="center"/>
      <protection locked="0"/>
    </xf>
    <xf numFmtId="0" fontId="52" fillId="0" borderId="50" xfId="0" applyFont="1" applyBorder="1" applyAlignment="1" applyProtection="1">
      <alignment vertical="center"/>
      <protection locked="0"/>
    </xf>
    <xf numFmtId="0" fontId="53" fillId="0" borderId="19" xfId="0" applyFont="1" applyBorder="1" applyProtection="1">
      <protection locked="0"/>
    </xf>
    <xf numFmtId="0" fontId="53" fillId="0" borderId="0" xfId="0" applyFont="1" applyProtection="1">
      <protection locked="0"/>
    </xf>
    <xf numFmtId="0" fontId="53" fillId="0" borderId="20" xfId="0" applyFont="1" applyBorder="1" applyProtection="1">
      <protection locked="0"/>
    </xf>
    <xf numFmtId="0" fontId="47" fillId="8" borderId="86" xfId="3" applyFont="1" applyFill="1" applyBorder="1" applyAlignment="1">
      <alignment horizontal="left" vertical="center" wrapText="1"/>
    </xf>
    <xf numFmtId="0" fontId="47" fillId="8" borderId="73" xfId="3" applyFont="1" applyFill="1" applyBorder="1" applyAlignment="1">
      <alignment horizontal="left" vertical="center" wrapText="1"/>
    </xf>
    <xf numFmtId="0" fontId="47" fillId="8" borderId="20" xfId="3" applyFont="1" applyFill="1" applyBorder="1" applyAlignment="1">
      <alignment horizontal="left" vertical="center" wrapText="1"/>
    </xf>
    <xf numFmtId="0" fontId="48" fillId="8" borderId="62" xfId="3" applyFont="1" applyFill="1" applyBorder="1" applyAlignment="1">
      <alignment horizontal="right" vertical="center"/>
    </xf>
    <xf numFmtId="0" fontId="48" fillId="8" borderId="63" xfId="3" applyFont="1" applyFill="1" applyBorder="1" applyAlignment="1">
      <alignment horizontal="right" vertical="center"/>
    </xf>
    <xf numFmtId="0" fontId="47" fillId="8" borderId="62" xfId="3" applyFont="1" applyFill="1" applyBorder="1" applyAlignment="1">
      <alignment horizontal="left" vertical="center"/>
    </xf>
    <xf numFmtId="0" fontId="47" fillId="8" borderId="63" xfId="3" applyFont="1" applyFill="1" applyBorder="1" applyAlignment="1">
      <alignment horizontal="left" vertical="center"/>
    </xf>
    <xf numFmtId="0" fontId="47" fillId="8" borderId="20" xfId="3" applyFont="1" applyFill="1" applyBorder="1" applyAlignment="1">
      <alignment horizontal="left" vertical="center"/>
    </xf>
    <xf numFmtId="0" fontId="33" fillId="0" borderId="27" xfId="0" applyFont="1" applyBorder="1" applyAlignment="1">
      <alignment horizontal="center" vertical="top"/>
    </xf>
    <xf numFmtId="0" fontId="33" fillId="0" borderId="28" xfId="0" applyFont="1" applyBorder="1" applyAlignment="1">
      <alignment horizontal="center" vertical="top"/>
    </xf>
    <xf numFmtId="0" fontId="33" fillId="0" borderId="29" xfId="0" applyFont="1" applyBorder="1" applyAlignment="1">
      <alignment horizontal="center" vertical="top"/>
    </xf>
    <xf numFmtId="0" fontId="33" fillId="0" borderId="32" xfId="0" applyFont="1" applyBorder="1" applyAlignment="1">
      <alignment horizontal="center" vertical="top"/>
    </xf>
    <xf numFmtId="0" fontId="33" fillId="0" borderId="2" xfId="0" applyFont="1" applyBorder="1" applyAlignment="1">
      <alignment horizontal="center" vertical="top"/>
    </xf>
    <xf numFmtId="0" fontId="33" fillId="0" borderId="33" xfId="0" applyFont="1" applyBorder="1" applyAlignment="1">
      <alignment horizontal="center" vertical="top"/>
    </xf>
    <xf numFmtId="0" fontId="33" fillId="0" borderId="35" xfId="0" applyFont="1" applyBorder="1" applyAlignment="1">
      <alignment horizontal="center" vertical="top"/>
    </xf>
    <xf numFmtId="0" fontId="33" fillId="0" borderId="36" xfId="0" applyFont="1" applyBorder="1" applyAlignment="1">
      <alignment horizontal="center" vertical="top"/>
    </xf>
    <xf numFmtId="0" fontId="33" fillId="0" borderId="37" xfId="0" applyFont="1" applyBorder="1" applyAlignment="1">
      <alignment horizontal="center" vertical="top"/>
    </xf>
    <xf numFmtId="0" fontId="0" fillId="0" borderId="15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9" xfId="0" applyBorder="1" applyAlignment="1">
      <alignment horizontal="right"/>
    </xf>
    <xf numFmtId="0" fontId="0" fillId="0" borderId="36" xfId="0" applyBorder="1" applyAlignment="1">
      <alignment horizontal="right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33" fillId="0" borderId="16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21" xfId="0" applyFont="1" applyBorder="1" applyAlignment="1">
      <alignment horizontal="center" vertical="center"/>
    </xf>
    <xf numFmtId="0" fontId="33" fillId="0" borderId="22" xfId="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/>
    </xf>
    <xf numFmtId="0" fontId="33" fillId="0" borderId="27" xfId="0" applyFont="1" applyBorder="1" applyAlignment="1">
      <alignment horizontal="center" vertical="center"/>
    </xf>
    <xf numFmtId="0" fontId="33" fillId="0" borderId="30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/>
    </xf>
    <xf numFmtId="0" fontId="33" fillId="0" borderId="28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/>
    </xf>
    <xf numFmtId="0" fontId="33" fillId="0" borderId="3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3" fillId="0" borderId="35" xfId="0" applyFont="1" applyBorder="1" applyAlignment="1">
      <alignment horizontal="center" vertical="center"/>
    </xf>
    <xf numFmtId="0" fontId="33" fillId="0" borderId="36" xfId="0" applyFont="1" applyBorder="1" applyAlignment="1">
      <alignment horizontal="center" vertical="center" wrapText="1"/>
    </xf>
    <xf numFmtId="0" fontId="33" fillId="0" borderId="37" xfId="0" applyFont="1" applyBorder="1" applyAlignment="1">
      <alignment horizontal="center" vertical="center"/>
    </xf>
    <xf numFmtId="2" fontId="0" fillId="0" borderId="3" xfId="0" applyNumberFormat="1" applyBorder="1" applyAlignment="1">
      <alignment horizontal="center"/>
    </xf>
  </cellXfs>
  <cellStyles count="17">
    <cellStyle name="Millares" xfId="1" builtinId="3"/>
    <cellStyle name="Millares 20" xfId="5" xr:uid="{CC1A8858-CACB-4E18-AABF-62D535BC6C77}"/>
    <cellStyle name="Millares 4 2" xfId="9" xr:uid="{C451D03F-7922-411A-B16C-F43AD124FECE}"/>
    <cellStyle name="Moneda" xfId="2" builtinId="4"/>
    <cellStyle name="Moneda [0]" xfId="12" builtinId="7"/>
    <cellStyle name="Moneda 2" xfId="4" xr:uid="{7CCDB491-E83B-40A8-A31A-219711436881}"/>
    <cellStyle name="Moneda 2 2 2" xfId="15" xr:uid="{76508D09-176F-433A-87FA-EB5E004E3CDA}"/>
    <cellStyle name="Moneda 4" xfId="8" xr:uid="{A658AC93-0AE0-4E53-9BB5-9F6516D657BF}"/>
    <cellStyle name="Normal" xfId="0" builtinId="0"/>
    <cellStyle name="Normal 16" xfId="3" xr:uid="{104AD8A1-467B-4D0C-A8CD-60C6057C3061}"/>
    <cellStyle name="Normal 3 3" xfId="6" xr:uid="{4DC9DABF-ED36-42F5-976B-D69068B0FD24}"/>
    <cellStyle name="Normal 4 2" xfId="14" xr:uid="{C443DF9E-231E-45BE-885D-EE21781A9053}"/>
    <cellStyle name="Normal 4 3" xfId="10" xr:uid="{C5FCCCCA-4662-4D8D-B0CE-8057422B3E3D}"/>
    <cellStyle name="Normal 9 2" xfId="11" xr:uid="{705B7E32-A7A4-4E70-9958-07FBEA3A4F44}"/>
    <cellStyle name="Porcentaje" xfId="13" builtinId="5"/>
    <cellStyle name="Porcentaje 2 2" xfId="16" xr:uid="{6937E800-5B31-40EB-8CE7-3B8C6105D67F}"/>
    <cellStyle name="Porcentual_AIU 2008 SESAC JULIO 42" xfId="7" xr:uid="{C5A7699B-24AD-4EC4-9E15-AFD4A7CD11E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5" Type="http://schemas.openxmlformats.org/officeDocument/2006/relationships/image" Target="../media/image6.tm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222249</xdr:colOff>
      <xdr:row>0</xdr:row>
      <xdr:rowOff>206375</xdr:rowOff>
    </xdr:from>
    <xdr:to>
      <xdr:col>7</xdr:col>
      <xdr:colOff>247842</xdr:colOff>
      <xdr:row>5</xdr:row>
      <xdr:rowOff>111125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CE437C-244A-4ED3-8201-6D4E10112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4374" y="206375"/>
          <a:ext cx="4375343" cy="1412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31</xdr:col>
      <xdr:colOff>1356360</xdr:colOff>
      <xdr:row>1</xdr:row>
      <xdr:rowOff>153785</xdr:rowOff>
    </xdr:from>
    <xdr:to>
      <xdr:col>32</xdr:col>
      <xdr:colOff>1398617</xdr:colOff>
      <xdr:row>8</xdr:row>
      <xdr:rowOff>84512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7ADC15A-8728-4165-99F0-D8B31041BF3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48760" y="351905"/>
          <a:ext cx="1505297" cy="121088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15241</xdr:colOff>
      <xdr:row>1</xdr:row>
      <xdr:rowOff>108065</xdr:rowOff>
    </xdr:from>
    <xdr:to>
      <xdr:col>6</xdr:col>
      <xdr:colOff>167640</xdr:colOff>
      <xdr:row>8</xdr:row>
      <xdr:rowOff>60960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4B2BED3-ECCB-45CD-876D-F4255CCA2B8B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701041" y="306185"/>
          <a:ext cx="1493519" cy="1233055"/>
        </a:xfrm>
        <a:prstGeom prst="rect">
          <a:avLst/>
        </a:prstGeom>
      </xdr:spPr>
    </xdr:pic>
    <xdr:clientData/>
  </xdr:twoCellAnchor>
  <xdr:twoCellAnchor editAs="oneCell">
    <xdr:from>
      <xdr:col>31</xdr:col>
      <xdr:colOff>1287435</xdr:colOff>
      <xdr:row>57</xdr:row>
      <xdr:rowOff>138546</xdr:rowOff>
    </xdr:from>
    <xdr:to>
      <xdr:col>32</xdr:col>
      <xdr:colOff>1524000</xdr:colOff>
      <xdr:row>64</xdr:row>
      <xdr:rowOff>69272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CA637309-F485-400B-B488-A5AD437D39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79835" y="15058506"/>
          <a:ext cx="1699605" cy="121088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182880</xdr:colOff>
      <xdr:row>57</xdr:row>
      <xdr:rowOff>108066</xdr:rowOff>
    </xdr:from>
    <xdr:to>
      <xdr:col>6</xdr:col>
      <xdr:colOff>259080</xdr:colOff>
      <xdr:row>64</xdr:row>
      <xdr:rowOff>81228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7C1686DB-C12E-4E0D-8EDA-53356C99960B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579120" y="15028026"/>
          <a:ext cx="1706880" cy="1253322"/>
        </a:xfrm>
        <a:prstGeom prst="rect">
          <a:avLst/>
        </a:prstGeom>
      </xdr:spPr>
    </xdr:pic>
    <xdr:clientData/>
  </xdr:twoCellAnchor>
  <xdr:twoCellAnchor editAs="oneCell">
    <xdr:from>
      <xdr:col>32</xdr:col>
      <xdr:colOff>122266</xdr:colOff>
      <xdr:row>113</xdr:row>
      <xdr:rowOff>136467</xdr:rowOff>
    </xdr:from>
    <xdr:to>
      <xdr:col>32</xdr:col>
      <xdr:colOff>1493519</xdr:colOff>
      <xdr:row>120</xdr:row>
      <xdr:rowOff>67194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5E25971-9F30-4E48-9E89-A106A32938E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77706" y="29808747"/>
          <a:ext cx="1371253" cy="121088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106680</xdr:colOff>
      <xdr:row>113</xdr:row>
      <xdr:rowOff>121227</xdr:rowOff>
    </xdr:from>
    <xdr:to>
      <xdr:col>6</xdr:col>
      <xdr:colOff>91440</xdr:colOff>
      <xdr:row>120</xdr:row>
      <xdr:rowOff>94390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442DE803-9D77-4AC2-874F-85FDDC56C1D8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792480" y="29793507"/>
          <a:ext cx="1325880" cy="1253323"/>
        </a:xfrm>
        <a:prstGeom prst="rect">
          <a:avLst/>
        </a:prstGeom>
      </xdr:spPr>
    </xdr:pic>
    <xdr:clientData/>
  </xdr:twoCellAnchor>
  <xdr:twoCellAnchor editAs="oneCell">
    <xdr:from>
      <xdr:col>32</xdr:col>
      <xdr:colOff>182535</xdr:colOff>
      <xdr:row>169</xdr:row>
      <xdr:rowOff>92826</xdr:rowOff>
    </xdr:from>
    <xdr:to>
      <xdr:col>33</xdr:col>
      <xdr:colOff>15240</xdr:colOff>
      <xdr:row>176</xdr:row>
      <xdr:rowOff>76200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F8239B1-C988-44AB-9F3E-C4F70EE028E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37975" y="44502186"/>
          <a:ext cx="1371945" cy="126353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228600</xdr:colOff>
      <xdr:row>169</xdr:row>
      <xdr:rowOff>108066</xdr:rowOff>
    </xdr:from>
    <xdr:to>
      <xdr:col>6</xdr:col>
      <xdr:colOff>121374</xdr:colOff>
      <xdr:row>176</xdr:row>
      <xdr:rowOff>81230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80CCA04B-A4EA-4EF2-B604-1FF0066F50E4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624840" y="44517426"/>
          <a:ext cx="1523454" cy="1253324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14</xdr:col>
      <xdr:colOff>60960</xdr:colOff>
      <xdr:row>33</xdr:row>
      <xdr:rowOff>0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id="{38DADB89-03B5-B327-BA66-973200377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" y="3368040"/>
          <a:ext cx="3749040" cy="2743200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18</xdr:row>
      <xdr:rowOff>15241</xdr:rowOff>
    </xdr:from>
    <xdr:to>
      <xdr:col>26</xdr:col>
      <xdr:colOff>36863</xdr:colOff>
      <xdr:row>33</xdr:row>
      <xdr:rowOff>15241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id="{9B3BA8E8-4DAF-1654-CFA7-241F48231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9680" y="3383281"/>
          <a:ext cx="370970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34</xdr:row>
      <xdr:rowOff>15240</xdr:rowOff>
    </xdr:from>
    <xdr:to>
      <xdr:col>21</xdr:col>
      <xdr:colOff>267489</xdr:colOff>
      <xdr:row>50</xdr:row>
      <xdr:rowOff>160618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id="{4AC437ED-4769-E1C7-A973-3FE7FDAE7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920" y="6309360"/>
          <a:ext cx="5296689" cy="30714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74</xdr:row>
      <xdr:rowOff>0</xdr:rowOff>
    </xdr:from>
    <xdr:to>
      <xdr:col>14</xdr:col>
      <xdr:colOff>60960</xdr:colOff>
      <xdr:row>88</xdr:row>
      <xdr:rowOff>152400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id="{CC85FE04-B0EA-41F7-9432-AABAE4BBCC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" y="13731240"/>
          <a:ext cx="3749040" cy="2743200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74</xdr:row>
      <xdr:rowOff>15241</xdr:rowOff>
    </xdr:from>
    <xdr:to>
      <xdr:col>26</xdr:col>
      <xdr:colOff>36863</xdr:colOff>
      <xdr:row>88</xdr:row>
      <xdr:rowOff>167641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id="{F4E873CB-4862-4197-A36E-9BC1134CF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9680" y="13746481"/>
          <a:ext cx="370970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89</xdr:row>
      <xdr:rowOff>167640</xdr:rowOff>
    </xdr:from>
    <xdr:to>
      <xdr:col>21</xdr:col>
      <xdr:colOff>267489</xdr:colOff>
      <xdr:row>106</xdr:row>
      <xdr:rowOff>130138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id="{C31CD150-8F28-47D2-9C70-634CEB8D0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920" y="16672560"/>
          <a:ext cx="5296689" cy="30714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130</xdr:row>
      <xdr:rowOff>0</xdr:rowOff>
    </xdr:from>
    <xdr:to>
      <xdr:col>14</xdr:col>
      <xdr:colOff>60960</xdr:colOff>
      <xdr:row>144</xdr:row>
      <xdr:rowOff>167640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A50867BC-ACAA-4491-9722-03546419B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" y="24124920"/>
          <a:ext cx="3749040" cy="2743200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130</xdr:row>
      <xdr:rowOff>15241</xdr:rowOff>
    </xdr:from>
    <xdr:to>
      <xdr:col>26</xdr:col>
      <xdr:colOff>36863</xdr:colOff>
      <xdr:row>145</xdr:row>
      <xdr:rowOff>1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E634FE24-6C7E-4BA2-A45A-510237E6A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9680" y="24140161"/>
          <a:ext cx="370970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146</xdr:row>
      <xdr:rowOff>0</xdr:rowOff>
    </xdr:from>
    <xdr:to>
      <xdr:col>21</xdr:col>
      <xdr:colOff>267489</xdr:colOff>
      <xdr:row>162</xdr:row>
      <xdr:rowOff>145378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id="{93325BAC-F554-45A9-AEDB-ADD7A7CF9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920" y="27066240"/>
          <a:ext cx="5296689" cy="307145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186</xdr:row>
      <xdr:rowOff>0</xdr:rowOff>
    </xdr:from>
    <xdr:to>
      <xdr:col>14</xdr:col>
      <xdr:colOff>60960</xdr:colOff>
      <xdr:row>201</xdr:row>
      <xdr:rowOff>0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id="{B55634EA-1F71-420C-A348-70DABEEDDF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" y="34503360"/>
          <a:ext cx="3749040" cy="2743200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186</xdr:row>
      <xdr:rowOff>15241</xdr:rowOff>
    </xdr:from>
    <xdr:to>
      <xdr:col>26</xdr:col>
      <xdr:colOff>36863</xdr:colOff>
      <xdr:row>201</xdr:row>
      <xdr:rowOff>15241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id="{CAF78596-3CB4-470C-BEAB-A3E7C3771F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59680" y="34518601"/>
          <a:ext cx="3709703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202</xdr:row>
      <xdr:rowOff>15240</xdr:rowOff>
    </xdr:from>
    <xdr:to>
      <xdr:col>21</xdr:col>
      <xdr:colOff>267489</xdr:colOff>
      <xdr:row>218</xdr:row>
      <xdr:rowOff>160618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id="{50C2D3AA-465E-465F-919C-9B1F828B26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920" y="37444680"/>
          <a:ext cx="5296689" cy="30714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BASTIAN%20TORRES\Desktop\ESCRITORIO\2025\PROCESOS\Infraestructura\REPARCHEO\CUENTA%201\REPARCHEO%20CUENTA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UESTA ADJUDICADA"/>
      <sheetName val="PRESUPUESTO OBRA"/>
      <sheetName val="+ Y -"/>
      <sheetName val="REPARCHEO"/>
      <sheetName val="ACTA FINAL REPARCHEO"/>
      <sheetName val="ACTA FINAL"/>
    </sheetNames>
    <sheetDataSet>
      <sheetData sheetId="0"/>
      <sheetData sheetId="1">
        <row r="12">
          <cell r="D12" t="str">
            <v>1,21 CONST</v>
          </cell>
          <cell r="H12" t="str">
            <v>M2</v>
          </cell>
        </row>
        <row r="13">
          <cell r="D13" t="str">
            <v>16,4 CONST</v>
          </cell>
          <cell r="H13" t="str">
            <v>M3</v>
          </cell>
        </row>
        <row r="14">
          <cell r="D14" t="str">
            <v>3,2 VIAS</v>
          </cell>
          <cell r="H14" t="str">
            <v>M3</v>
          </cell>
        </row>
        <row r="15">
          <cell r="D15" t="str">
            <v>3,18 VIAS</v>
          </cell>
          <cell r="H15" t="str">
            <v>M3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43"/>
  <sheetViews>
    <sheetView showGridLines="0" tabSelected="1" view="pageBreakPreview" zoomScale="30" zoomScaleNormal="50" zoomScaleSheetLayoutView="30" zoomScalePageLayoutView="60" workbookViewId="0">
      <selection activeCell="T35" sqref="T35"/>
    </sheetView>
  </sheetViews>
  <sheetFormatPr baseColWidth="10" defaultColWidth="11.44140625" defaultRowHeight="15"/>
  <cols>
    <col min="1" max="5" width="6.88671875" style="16" customWidth="1"/>
    <col min="6" max="6" width="21.109375" style="16" customWidth="1"/>
    <col min="7" max="7" width="12.33203125" style="16" customWidth="1"/>
    <col min="8" max="8" width="63.44140625" style="16" customWidth="1"/>
    <col min="9" max="9" width="7.6640625" style="16" customWidth="1"/>
    <col min="10" max="10" width="24.6640625" style="16" customWidth="1"/>
    <col min="11" max="11" width="23.33203125" style="16" customWidth="1"/>
    <col min="12" max="12" width="19.109375" style="16" customWidth="1"/>
    <col min="13" max="13" width="7.33203125" style="16" customWidth="1"/>
    <col min="14" max="14" width="15.109375" style="16" customWidth="1"/>
    <col min="15" max="15" width="27.6640625" style="16" customWidth="1"/>
    <col min="16" max="16" width="40.33203125" style="16" customWidth="1"/>
    <col min="17" max="20" width="6.5546875" style="16" customWidth="1"/>
    <col min="21" max="22" width="28.6640625" style="16" customWidth="1"/>
    <col min="23" max="23" width="11.44140625" style="16"/>
    <col min="24" max="24" width="22.77734375" style="16" customWidth="1"/>
    <col min="25" max="25" width="21.44140625" style="16" customWidth="1"/>
    <col min="26" max="16384" width="11.44140625" style="16"/>
  </cols>
  <sheetData>
    <row r="1" spans="1:22" ht="23.25" customHeight="1">
      <c r="A1" s="214"/>
      <c r="B1" s="215"/>
      <c r="C1" s="215"/>
      <c r="D1" s="215"/>
      <c r="E1" s="215"/>
      <c r="F1" s="215"/>
      <c r="G1" s="215"/>
      <c r="H1" s="215"/>
      <c r="I1" s="199" t="s">
        <v>11</v>
      </c>
      <c r="J1" s="200"/>
      <c r="K1" s="200"/>
      <c r="L1" s="200"/>
      <c r="M1" s="200"/>
      <c r="N1" s="200"/>
      <c r="O1" s="200"/>
      <c r="P1" s="201"/>
      <c r="Q1" s="220" t="s">
        <v>12</v>
      </c>
      <c r="R1" s="220"/>
      <c r="S1" s="220"/>
      <c r="T1" s="220"/>
      <c r="U1" s="224" t="s">
        <v>28</v>
      </c>
      <c r="V1" s="38"/>
    </row>
    <row r="2" spans="1:22" ht="23.25" customHeight="1">
      <c r="A2" s="216"/>
      <c r="B2" s="217"/>
      <c r="C2" s="217"/>
      <c r="D2" s="217"/>
      <c r="E2" s="217"/>
      <c r="F2" s="217"/>
      <c r="G2" s="217"/>
      <c r="H2" s="217"/>
      <c r="I2" s="202"/>
      <c r="J2" s="203"/>
      <c r="K2" s="203"/>
      <c r="L2" s="203"/>
      <c r="M2" s="203"/>
      <c r="N2" s="203"/>
      <c r="O2" s="203"/>
      <c r="P2" s="204"/>
      <c r="Q2" s="220"/>
      <c r="R2" s="220"/>
      <c r="S2" s="220"/>
      <c r="T2" s="220"/>
      <c r="U2" s="225"/>
      <c r="V2" s="39"/>
    </row>
    <row r="3" spans="1:22" ht="23.25" customHeight="1">
      <c r="A3" s="216"/>
      <c r="B3" s="217"/>
      <c r="C3" s="217"/>
      <c r="D3" s="217"/>
      <c r="E3" s="217"/>
      <c r="F3" s="217"/>
      <c r="G3" s="217"/>
      <c r="H3" s="217"/>
      <c r="I3" s="205"/>
      <c r="J3" s="206"/>
      <c r="K3" s="206"/>
      <c r="L3" s="206"/>
      <c r="M3" s="206"/>
      <c r="N3" s="206"/>
      <c r="O3" s="206"/>
      <c r="P3" s="207"/>
      <c r="Q3" s="220" t="s">
        <v>13</v>
      </c>
      <c r="R3" s="220"/>
      <c r="S3" s="220"/>
      <c r="T3" s="220"/>
      <c r="U3" s="222">
        <v>3</v>
      </c>
      <c r="V3" s="222"/>
    </row>
    <row r="4" spans="1:22" ht="23.25" customHeight="1">
      <c r="A4" s="216"/>
      <c r="B4" s="217"/>
      <c r="C4" s="217"/>
      <c r="D4" s="217"/>
      <c r="E4" s="217"/>
      <c r="F4" s="217"/>
      <c r="G4" s="217"/>
      <c r="H4" s="217"/>
      <c r="I4" s="199" t="s">
        <v>27</v>
      </c>
      <c r="J4" s="200"/>
      <c r="K4" s="200"/>
      <c r="L4" s="200"/>
      <c r="M4" s="200"/>
      <c r="N4" s="200"/>
      <c r="O4" s="200"/>
      <c r="P4" s="201"/>
      <c r="Q4" s="220"/>
      <c r="R4" s="220"/>
      <c r="S4" s="220"/>
      <c r="T4" s="220"/>
      <c r="U4" s="222"/>
      <c r="V4" s="222"/>
    </row>
    <row r="5" spans="1:22" ht="23.25" customHeight="1">
      <c r="A5" s="216"/>
      <c r="B5" s="217"/>
      <c r="C5" s="217"/>
      <c r="D5" s="217"/>
      <c r="E5" s="217"/>
      <c r="F5" s="217"/>
      <c r="G5" s="217"/>
      <c r="H5" s="217"/>
      <c r="I5" s="202"/>
      <c r="J5" s="203"/>
      <c r="K5" s="203"/>
      <c r="L5" s="203"/>
      <c r="M5" s="203"/>
      <c r="N5" s="203"/>
      <c r="O5" s="203"/>
      <c r="P5" s="204"/>
      <c r="Q5" s="220" t="s">
        <v>14</v>
      </c>
      <c r="R5" s="220"/>
      <c r="S5" s="220"/>
      <c r="T5" s="220"/>
      <c r="U5" s="223">
        <v>45707</v>
      </c>
      <c r="V5" s="223"/>
    </row>
    <row r="6" spans="1:22" ht="23.25" customHeight="1">
      <c r="A6" s="218"/>
      <c r="B6" s="219"/>
      <c r="C6" s="219"/>
      <c r="D6" s="219"/>
      <c r="E6" s="219"/>
      <c r="F6" s="219"/>
      <c r="G6" s="219"/>
      <c r="H6" s="219"/>
      <c r="I6" s="205"/>
      <c r="J6" s="206"/>
      <c r="K6" s="206"/>
      <c r="L6" s="206"/>
      <c r="M6" s="206"/>
      <c r="N6" s="206"/>
      <c r="O6" s="206"/>
      <c r="P6" s="207"/>
      <c r="Q6" s="221"/>
      <c r="R6" s="220"/>
      <c r="S6" s="220"/>
      <c r="T6" s="220"/>
      <c r="U6" s="223"/>
      <c r="V6" s="223"/>
    </row>
    <row r="7" spans="1:22" ht="15" customHeight="1"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</row>
    <row r="8" spans="1:22" s="1" customFormat="1" ht="48.75" customHeight="1">
      <c r="A8" s="226" t="s">
        <v>31</v>
      </c>
      <c r="B8" s="226"/>
      <c r="C8" s="226"/>
      <c r="D8" s="226"/>
      <c r="E8" s="226"/>
      <c r="F8" s="226"/>
      <c r="G8" s="208"/>
      <c r="H8" s="209"/>
      <c r="I8" s="209"/>
      <c r="J8" s="209"/>
      <c r="K8" s="209"/>
      <c r="L8" s="209"/>
      <c r="M8" s="209"/>
      <c r="N8" s="209"/>
      <c r="O8" s="209"/>
      <c r="P8" s="209"/>
      <c r="Q8" s="209"/>
      <c r="R8" s="209"/>
      <c r="S8" s="209"/>
      <c r="T8" s="209"/>
      <c r="U8" s="209"/>
      <c r="V8" s="210"/>
    </row>
    <row r="9" spans="1:22" s="1" customFormat="1" ht="40.5" customHeight="1">
      <c r="A9" s="227" t="s">
        <v>81</v>
      </c>
      <c r="B9" s="227"/>
      <c r="C9" s="227"/>
      <c r="D9" s="227"/>
      <c r="E9" s="227"/>
      <c r="F9" s="227"/>
      <c r="G9" s="211" t="s">
        <v>52</v>
      </c>
      <c r="H9" s="212"/>
      <c r="I9" s="212"/>
      <c r="J9" s="212"/>
      <c r="K9" s="212"/>
      <c r="L9" s="212"/>
      <c r="M9" s="212"/>
      <c r="N9" s="212"/>
      <c r="O9" s="212"/>
      <c r="P9" s="212"/>
      <c r="Q9" s="212"/>
      <c r="R9" s="212"/>
      <c r="S9" s="212"/>
      <c r="T9" s="212"/>
      <c r="U9" s="212"/>
      <c r="V9" s="213"/>
    </row>
    <row r="10" spans="1:22" s="1" customFormat="1">
      <c r="M10" s="18"/>
      <c r="N10" s="18"/>
      <c r="O10" s="18"/>
      <c r="P10" s="18"/>
      <c r="Q10" s="17"/>
      <c r="R10" s="17"/>
      <c r="S10" s="17"/>
      <c r="T10" s="17"/>
    </row>
    <row r="11" spans="1:22" s="2" customFormat="1" ht="47.25" customHeight="1">
      <c r="A11" s="228" t="s">
        <v>0</v>
      </c>
      <c r="B11" s="228" t="s">
        <v>157</v>
      </c>
      <c r="C11" s="244" t="s">
        <v>158</v>
      </c>
      <c r="D11" s="244" t="s">
        <v>161</v>
      </c>
      <c r="E11" s="231" t="s">
        <v>17</v>
      </c>
      <c r="F11" s="231" t="s">
        <v>15</v>
      </c>
      <c r="G11" s="231" t="s">
        <v>18</v>
      </c>
      <c r="H11" s="232" t="s">
        <v>1</v>
      </c>
      <c r="I11" s="242" t="s">
        <v>2</v>
      </c>
      <c r="J11" s="243"/>
      <c r="K11" s="234" t="s">
        <v>19</v>
      </c>
      <c r="L11" s="234" t="s">
        <v>20</v>
      </c>
      <c r="M11" s="230" t="s">
        <v>29</v>
      </c>
      <c r="N11" s="230"/>
      <c r="O11" s="230"/>
      <c r="P11" s="230"/>
      <c r="Q11" s="245" t="s">
        <v>47</v>
      </c>
      <c r="R11" s="246"/>
      <c r="S11" s="246"/>
      <c r="T11" s="247"/>
      <c r="U11" s="233" t="s">
        <v>22</v>
      </c>
      <c r="V11" s="233" t="s">
        <v>23</v>
      </c>
    </row>
    <row r="12" spans="1:22" s="4" customFormat="1" ht="144.75" customHeight="1">
      <c r="A12" s="229"/>
      <c r="B12" s="229"/>
      <c r="C12" s="244"/>
      <c r="D12" s="244"/>
      <c r="E12" s="231"/>
      <c r="F12" s="231"/>
      <c r="G12" s="231"/>
      <c r="H12" s="232"/>
      <c r="I12" s="3" t="s">
        <v>3</v>
      </c>
      <c r="J12" s="3" t="s">
        <v>4</v>
      </c>
      <c r="K12" s="235"/>
      <c r="L12" s="235"/>
      <c r="M12" s="3" t="s">
        <v>3</v>
      </c>
      <c r="N12" s="3" t="s">
        <v>4</v>
      </c>
      <c r="O12" s="3" t="s">
        <v>9</v>
      </c>
      <c r="P12" s="3" t="s">
        <v>10</v>
      </c>
      <c r="Q12" s="3" t="s">
        <v>5</v>
      </c>
      <c r="R12" s="3" t="s">
        <v>16</v>
      </c>
      <c r="S12" s="3" t="s">
        <v>8</v>
      </c>
      <c r="T12" s="3" t="s">
        <v>21</v>
      </c>
      <c r="U12" s="233"/>
      <c r="V12" s="233"/>
    </row>
    <row r="13" spans="1:22" s="5" customFormat="1" ht="27" customHeight="1">
      <c r="A13" s="236" t="s">
        <v>155</v>
      </c>
      <c r="B13" s="236" t="s">
        <v>156</v>
      </c>
      <c r="C13" s="236" t="s">
        <v>159</v>
      </c>
      <c r="D13" s="236" t="s">
        <v>162</v>
      </c>
      <c r="E13" s="236" t="s">
        <v>160</v>
      </c>
      <c r="F13" s="236" t="s">
        <v>52</v>
      </c>
      <c r="G13" s="239">
        <v>2024255720017</v>
      </c>
      <c r="H13" s="248" t="s">
        <v>33</v>
      </c>
      <c r="I13" s="249"/>
      <c r="J13" s="249"/>
      <c r="K13" s="249"/>
      <c r="L13" s="249"/>
      <c r="M13" s="249"/>
      <c r="N13" s="249"/>
      <c r="O13" s="249"/>
      <c r="P13" s="249"/>
      <c r="Q13" s="249"/>
      <c r="R13" s="249"/>
      <c r="S13" s="249"/>
      <c r="T13" s="249"/>
      <c r="U13" s="249"/>
      <c r="V13" s="250"/>
    </row>
    <row r="14" spans="1:22" s="5" customFormat="1" ht="42.75" customHeight="1">
      <c r="A14" s="237"/>
      <c r="B14" s="237"/>
      <c r="C14" s="237"/>
      <c r="D14" s="237"/>
      <c r="E14" s="237"/>
      <c r="F14" s="237"/>
      <c r="G14" s="240"/>
      <c r="H14" s="24" t="s">
        <v>48</v>
      </c>
      <c r="I14" s="42" t="s">
        <v>34</v>
      </c>
      <c r="J14" s="43">
        <f>APU!AG55</f>
        <v>1.7805</v>
      </c>
      <c r="K14" s="22"/>
      <c r="L14" s="44" t="s">
        <v>39</v>
      </c>
      <c r="M14" s="42" t="s">
        <v>34</v>
      </c>
      <c r="N14" s="43">
        <f>J14</f>
        <v>1.7805</v>
      </c>
      <c r="O14" s="45">
        <v>47422</v>
      </c>
      <c r="P14" s="35">
        <f>N14*O14</f>
        <v>84434.870999999999</v>
      </c>
      <c r="Q14" s="21"/>
      <c r="R14" s="21"/>
      <c r="S14" s="25"/>
      <c r="T14" s="21" t="s">
        <v>153</v>
      </c>
      <c r="U14" s="35">
        <f>P14</f>
        <v>84434.870999999999</v>
      </c>
      <c r="V14" s="35">
        <f>U14*($N$23+N24+N25+1)</f>
        <v>112298.37843000001</v>
      </c>
    </row>
    <row r="15" spans="1:22" s="5" customFormat="1" ht="67.5" customHeight="1">
      <c r="A15" s="237"/>
      <c r="B15" s="237"/>
      <c r="C15" s="237"/>
      <c r="D15" s="237"/>
      <c r="E15" s="237"/>
      <c r="F15" s="237"/>
      <c r="G15" s="240"/>
      <c r="H15" s="24" t="s">
        <v>37</v>
      </c>
      <c r="I15" s="42" t="s">
        <v>38</v>
      </c>
      <c r="J15" s="43">
        <f>APU!AG111</f>
        <v>20.772499999999997</v>
      </c>
      <c r="K15" s="22"/>
      <c r="L15" s="44" t="s">
        <v>40</v>
      </c>
      <c r="M15" s="42" t="s">
        <v>38</v>
      </c>
      <c r="N15" s="43">
        <f>J15</f>
        <v>20.772499999999997</v>
      </c>
      <c r="O15" s="45">
        <v>63372</v>
      </c>
      <c r="P15" s="35">
        <f>N15*O15</f>
        <v>1316394.8699999999</v>
      </c>
      <c r="Q15" s="25"/>
      <c r="R15" s="21"/>
      <c r="S15" s="25"/>
      <c r="T15" s="21" t="s">
        <v>153</v>
      </c>
      <c r="U15" s="35">
        <f>P15</f>
        <v>1316394.8699999999</v>
      </c>
      <c r="V15" s="35">
        <f>U15*($N$23+N24+N25+1)</f>
        <v>1750805.1771</v>
      </c>
    </row>
    <row r="16" spans="1:22" s="6" customFormat="1" ht="30.75" customHeight="1">
      <c r="A16" s="237"/>
      <c r="B16" s="237"/>
      <c r="C16" s="237"/>
      <c r="D16" s="237"/>
      <c r="E16" s="237"/>
      <c r="F16" s="237"/>
      <c r="G16" s="240"/>
      <c r="H16" s="256" t="s">
        <v>30</v>
      </c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7"/>
      <c r="T16" s="258"/>
      <c r="U16" s="35">
        <f>SUM(U14:U15)</f>
        <v>1400829.7409999999</v>
      </c>
      <c r="V16" s="35">
        <f>SUM(V14:V15)</f>
        <v>1863103.55553</v>
      </c>
    </row>
    <row r="17" spans="1:23" s="6" customFormat="1" ht="31.5" customHeight="1">
      <c r="A17" s="237"/>
      <c r="B17" s="237"/>
      <c r="C17" s="237"/>
      <c r="D17" s="237"/>
      <c r="E17" s="237"/>
      <c r="F17" s="237"/>
      <c r="G17" s="240"/>
      <c r="H17" s="248" t="s">
        <v>32</v>
      </c>
      <c r="I17" s="251"/>
      <c r="J17" s="251"/>
      <c r="K17" s="251"/>
      <c r="L17" s="251"/>
      <c r="M17" s="251"/>
      <c r="N17" s="251"/>
      <c r="O17" s="251"/>
      <c r="P17" s="251"/>
      <c r="Q17" s="251"/>
      <c r="R17" s="251"/>
      <c r="S17" s="251"/>
      <c r="T17" s="251"/>
      <c r="U17" s="251"/>
      <c r="V17" s="252"/>
    </row>
    <row r="18" spans="1:23" s="6" customFormat="1" ht="42.75" customHeight="1">
      <c r="A18" s="237"/>
      <c r="B18" s="237"/>
      <c r="C18" s="237"/>
      <c r="D18" s="237"/>
      <c r="E18" s="237"/>
      <c r="F18" s="237"/>
      <c r="G18" s="240"/>
      <c r="H18" s="27" t="s">
        <v>46</v>
      </c>
      <c r="I18" s="28" t="s">
        <v>38</v>
      </c>
      <c r="J18" s="43">
        <f>APU!AG167</f>
        <v>11.870000000000001</v>
      </c>
      <c r="K18" s="26">
        <v>330.1</v>
      </c>
      <c r="L18" s="44" t="s">
        <v>49</v>
      </c>
      <c r="M18" s="28" t="s">
        <v>38</v>
      </c>
      <c r="N18" s="43">
        <f>J18</f>
        <v>11.870000000000001</v>
      </c>
      <c r="O18" s="58">
        <v>332931</v>
      </c>
      <c r="P18" s="35">
        <f>N18*O18</f>
        <v>3951890.97</v>
      </c>
      <c r="Q18" s="23"/>
      <c r="R18" s="20"/>
      <c r="S18" s="23"/>
      <c r="T18" s="20" t="s">
        <v>153</v>
      </c>
      <c r="U18" s="35">
        <f>P18</f>
        <v>3951890.97</v>
      </c>
      <c r="V18" s="35">
        <f>U18*($N$23+N24+N25+1)</f>
        <v>5256014.990100001</v>
      </c>
    </row>
    <row r="19" spans="1:23" s="6" customFormat="1" ht="76.5" customHeight="1">
      <c r="A19" s="237"/>
      <c r="B19" s="237"/>
      <c r="C19" s="237"/>
      <c r="D19" s="237"/>
      <c r="E19" s="237"/>
      <c r="F19" s="237"/>
      <c r="G19" s="240"/>
      <c r="H19" s="27" t="s">
        <v>50</v>
      </c>
      <c r="I19" s="28" t="s">
        <v>38</v>
      </c>
      <c r="J19" s="43">
        <f>APU!AG224</f>
        <v>8.9024999999999999</v>
      </c>
      <c r="K19" s="26">
        <v>500.1</v>
      </c>
      <c r="L19" s="44" t="s">
        <v>41</v>
      </c>
      <c r="M19" s="42" t="str">
        <f>+I19</f>
        <v>M3</v>
      </c>
      <c r="N19" s="43">
        <f>J19</f>
        <v>8.9024999999999999</v>
      </c>
      <c r="O19" s="58">
        <v>1056020</v>
      </c>
      <c r="P19" s="35">
        <f t="shared" ref="P19" si="0">N19*O19</f>
        <v>9401218.0500000007</v>
      </c>
      <c r="Q19" s="23"/>
      <c r="R19" s="20"/>
      <c r="S19" s="23"/>
      <c r="T19" s="20" t="s">
        <v>153</v>
      </c>
      <c r="U19" s="35">
        <f t="shared" ref="U19" si="1">P19</f>
        <v>9401218.0500000007</v>
      </c>
      <c r="V19" s="35">
        <f>U19*($N$23+N24+N25+1)</f>
        <v>12503620.006500002</v>
      </c>
    </row>
    <row r="20" spans="1:23" s="7" customFormat="1" ht="30.75" customHeight="1">
      <c r="A20" s="238"/>
      <c r="B20" s="238"/>
      <c r="C20" s="238"/>
      <c r="D20" s="238"/>
      <c r="E20" s="238"/>
      <c r="F20" s="238"/>
      <c r="G20" s="241"/>
      <c r="H20" s="253" t="s">
        <v>30</v>
      </c>
      <c r="I20" s="254"/>
      <c r="J20" s="254"/>
      <c r="K20" s="254"/>
      <c r="L20" s="254"/>
      <c r="M20" s="254"/>
      <c r="N20" s="254"/>
      <c r="O20" s="254"/>
      <c r="P20" s="254"/>
      <c r="Q20" s="254"/>
      <c r="R20" s="254"/>
      <c r="S20" s="254"/>
      <c r="T20" s="255"/>
      <c r="U20" s="35">
        <f>SUM(U18:U19)</f>
        <v>13353109.020000001</v>
      </c>
      <c r="V20" s="35">
        <f>SUM(V18:V19)</f>
        <v>17759634.996600002</v>
      </c>
    </row>
    <row r="21" spans="1:23" s="7" customFormat="1" ht="9.75" customHeight="1">
      <c r="A21" s="259"/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59"/>
      <c r="V21" s="259"/>
    </row>
    <row r="22" spans="1:23" s="7" customFormat="1" ht="27" customHeight="1">
      <c r="A22" s="195" t="s">
        <v>24</v>
      </c>
      <c r="B22" s="195"/>
      <c r="C22" s="195"/>
      <c r="D22" s="195"/>
      <c r="E22" s="195"/>
      <c r="F22" s="195"/>
      <c r="G22" s="195"/>
      <c r="H22" s="195"/>
      <c r="I22" s="195"/>
      <c r="J22" s="195"/>
      <c r="K22" s="195"/>
      <c r="L22" s="195"/>
      <c r="M22" s="194"/>
      <c r="N22" s="194"/>
      <c r="O22" s="194"/>
      <c r="P22" s="194"/>
      <c r="Q22" s="194"/>
      <c r="R22" s="194"/>
      <c r="S22" s="194"/>
      <c r="T22" s="196"/>
      <c r="U22" s="36">
        <f>U20+U16</f>
        <v>14753938.761000002</v>
      </c>
      <c r="V22" s="260"/>
    </row>
    <row r="23" spans="1:23" s="7" customFormat="1" ht="27" customHeight="1">
      <c r="A23" s="195" t="s">
        <v>42</v>
      </c>
      <c r="B23" s="195"/>
      <c r="C23" s="195"/>
      <c r="D23" s="195"/>
      <c r="E23" s="195"/>
      <c r="F23" s="195"/>
      <c r="G23" s="195"/>
      <c r="H23" s="195"/>
      <c r="I23" s="195"/>
      <c r="J23" s="195"/>
      <c r="K23" s="195"/>
      <c r="L23" s="195"/>
      <c r="M23" s="29" t="s">
        <v>26</v>
      </c>
      <c r="N23" s="47">
        <f>'A.I.U'!H60</f>
        <v>0.29859999999999998</v>
      </c>
      <c r="O23" s="196"/>
      <c r="P23" s="197"/>
      <c r="Q23" s="197"/>
      <c r="R23" s="197"/>
      <c r="S23" s="197"/>
      <c r="T23" s="198"/>
      <c r="U23" s="36">
        <f>ROUND(U22*N23,2)</f>
        <v>4405526.1100000003</v>
      </c>
      <c r="V23" s="261"/>
    </row>
    <row r="24" spans="1:23" s="7" customFormat="1" ht="27" customHeight="1">
      <c r="A24" s="195" t="s">
        <v>43</v>
      </c>
      <c r="B24" s="195"/>
      <c r="C24" s="195"/>
      <c r="D24" s="195"/>
      <c r="E24" s="195"/>
      <c r="F24" s="195"/>
      <c r="G24" s="195"/>
      <c r="H24" s="195"/>
      <c r="I24" s="195"/>
      <c r="J24" s="195"/>
      <c r="K24" s="195"/>
      <c r="L24" s="195"/>
      <c r="M24" s="29" t="s">
        <v>26</v>
      </c>
      <c r="N24" s="47">
        <f>'A.I.U'!H61</f>
        <v>1.0000000000000009E-2</v>
      </c>
      <c r="O24" s="196"/>
      <c r="P24" s="197"/>
      <c r="Q24" s="197"/>
      <c r="R24" s="197"/>
      <c r="S24" s="197"/>
      <c r="T24" s="198"/>
      <c r="U24" s="36">
        <f>ROUND(U22*N24,2)</f>
        <v>147539.39000000001</v>
      </c>
      <c r="V24" s="51"/>
    </row>
    <row r="25" spans="1:23" s="7" customFormat="1" ht="27" customHeight="1">
      <c r="A25" s="195" t="s">
        <v>44</v>
      </c>
      <c r="B25" s="195"/>
      <c r="C25" s="195"/>
      <c r="D25" s="195"/>
      <c r="E25" s="195"/>
      <c r="F25" s="195"/>
      <c r="G25" s="195"/>
      <c r="H25" s="195"/>
      <c r="I25" s="195"/>
      <c r="J25" s="195"/>
      <c r="K25" s="195"/>
      <c r="L25" s="195"/>
      <c r="M25" s="29" t="s">
        <v>26</v>
      </c>
      <c r="N25" s="47">
        <f>'A.I.U'!H62</f>
        <v>2.140000000000003E-2</v>
      </c>
      <c r="O25" s="196"/>
      <c r="P25" s="197"/>
      <c r="Q25" s="197"/>
      <c r="R25" s="197"/>
      <c r="S25" s="197"/>
      <c r="T25" s="198"/>
      <c r="U25" s="36">
        <f>ROUND(U22*N25,2)</f>
        <v>315734.28999999998</v>
      </c>
      <c r="V25" s="51"/>
    </row>
    <row r="26" spans="1:23" s="7" customFormat="1" ht="27" customHeight="1">
      <c r="A26" s="195" t="s">
        <v>51</v>
      </c>
      <c r="B26" s="195"/>
      <c r="C26" s="195"/>
      <c r="D26" s="195"/>
      <c r="E26" s="195"/>
      <c r="F26" s="195"/>
      <c r="G26" s="195"/>
      <c r="H26" s="195"/>
      <c r="I26" s="195"/>
      <c r="J26" s="195"/>
      <c r="K26" s="195"/>
      <c r="L26" s="195"/>
      <c r="M26" s="61" t="s">
        <v>26</v>
      </c>
      <c r="N26" s="66">
        <v>0.19</v>
      </c>
      <c r="O26" s="196"/>
      <c r="P26" s="197"/>
      <c r="Q26" s="197"/>
      <c r="R26" s="197"/>
      <c r="S26" s="197"/>
      <c r="T26" s="198"/>
      <c r="U26" s="36">
        <f>ROUND(U25*N26,2)</f>
        <v>59989.52</v>
      </c>
      <c r="V26" s="62"/>
    </row>
    <row r="27" spans="1:23" s="7" customFormat="1" ht="27" customHeight="1">
      <c r="A27" s="195" t="s">
        <v>25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50"/>
      <c r="N27" s="50"/>
      <c r="O27" s="196"/>
      <c r="P27" s="197"/>
      <c r="Q27" s="197"/>
      <c r="R27" s="197"/>
      <c r="S27" s="197"/>
      <c r="T27" s="198"/>
      <c r="U27" s="36">
        <f>SUM(U22:U26)</f>
        <v>19682728.071000002</v>
      </c>
      <c r="V27" s="37">
        <f>V16+V20+U26</f>
        <v>19682728.072130002</v>
      </c>
    </row>
    <row r="28" spans="1:23" s="7" customFormat="1" ht="13.5" customHeight="1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2"/>
      <c r="N28" s="33"/>
      <c r="O28" s="33"/>
      <c r="P28" s="33"/>
      <c r="Q28" s="33"/>
      <c r="R28" s="33"/>
      <c r="S28" s="33"/>
      <c r="T28" s="33"/>
      <c r="U28" s="33"/>
      <c r="V28" s="34"/>
    </row>
    <row r="29" spans="1:23" s="7" customFormat="1" ht="29.25" customHeight="1">
      <c r="A29" s="193"/>
      <c r="B29" s="193"/>
      <c r="C29" s="193"/>
      <c r="D29" s="193"/>
      <c r="E29" s="193"/>
      <c r="F29" s="193"/>
      <c r="G29" s="193"/>
      <c r="H29" s="193"/>
      <c r="I29" s="193"/>
      <c r="J29" s="193"/>
      <c r="K29" s="193"/>
      <c r="L29" s="193"/>
      <c r="M29" s="194" t="s">
        <v>45</v>
      </c>
      <c r="N29" s="194"/>
      <c r="O29" s="194"/>
      <c r="P29" s="194"/>
      <c r="Q29" s="194"/>
      <c r="R29" s="194"/>
      <c r="S29" s="194"/>
      <c r="T29" s="194"/>
      <c r="U29" s="60">
        <v>-7.0000000000000007E-2</v>
      </c>
      <c r="V29" s="60">
        <v>-7.0000000000000007E-2</v>
      </c>
    </row>
    <row r="30" spans="1:23" s="7" customFormat="1" ht="29.25" customHeight="1">
      <c r="A30" s="193" t="s">
        <v>6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4"/>
      <c r="N30" s="194"/>
      <c r="O30" s="194"/>
      <c r="P30" s="194"/>
      <c r="Q30" s="194"/>
      <c r="R30" s="194"/>
      <c r="S30" s="194"/>
      <c r="T30" s="194"/>
      <c r="U30" s="36">
        <f>ROUND(SUM(U27:U29),2)</f>
        <v>19682728</v>
      </c>
      <c r="V30" s="36">
        <f>ROUND(SUM(V27:V29),2)</f>
        <v>19682728</v>
      </c>
    </row>
    <row r="31" spans="1:23" s="7" customFormat="1" ht="29.25" customHeight="1">
      <c r="A31" s="55"/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7"/>
      <c r="M31" s="52"/>
      <c r="N31" s="53"/>
      <c r="O31" s="53"/>
      <c r="P31" s="53"/>
      <c r="Q31" s="53"/>
      <c r="R31" s="53"/>
      <c r="S31" s="53"/>
      <c r="T31" s="54"/>
      <c r="U31" s="36"/>
      <c r="V31" s="36"/>
    </row>
    <row r="32" spans="1:23" s="13" customFormat="1" ht="17.399999999999999">
      <c r="B32" s="8"/>
      <c r="C32" s="9"/>
      <c r="D32" s="10"/>
      <c r="E32" s="11"/>
      <c r="F32" s="11"/>
      <c r="G32" s="11"/>
      <c r="H32" s="12"/>
      <c r="I32" s="12"/>
      <c r="J32" s="12"/>
      <c r="K32" s="12"/>
      <c r="L32" s="12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s="13" customFormat="1" ht="16.8">
      <c r="A33" s="8" t="s">
        <v>7</v>
      </c>
      <c r="B33" s="9"/>
      <c r="C33" s="9"/>
      <c r="D33" s="10"/>
      <c r="E33" s="11"/>
      <c r="F33" s="11"/>
      <c r="G33" s="1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6"/>
      <c r="W33" s="6"/>
    </row>
    <row r="34" spans="1:23" s="15" customFormat="1" ht="21" customHeight="1">
      <c r="A34" s="14"/>
      <c r="B34" s="14"/>
      <c r="C34" s="14"/>
      <c r="D34" s="13"/>
      <c r="E34" s="1"/>
      <c r="F34" s="1"/>
      <c r="G34" s="1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48"/>
      <c r="W34" s="6"/>
    </row>
    <row r="35" spans="1:23" ht="21" customHeight="1"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49"/>
      <c r="W35" s="6"/>
    </row>
    <row r="36" spans="1:23" ht="22.5" customHeight="1">
      <c r="A36" s="46"/>
      <c r="B36" s="40"/>
      <c r="C36" s="40"/>
      <c r="D36" s="40"/>
      <c r="E36" s="41"/>
      <c r="F36" s="41"/>
      <c r="G36" s="41"/>
      <c r="H36" s="41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</row>
    <row r="37" spans="1:23" s="1" customFormat="1" ht="18">
      <c r="A37" s="191" t="s">
        <v>35</v>
      </c>
      <c r="B37" s="191"/>
      <c r="C37" s="191"/>
      <c r="D37" s="191"/>
      <c r="E37" s="191"/>
      <c r="F37" s="191"/>
      <c r="G37" s="191"/>
      <c r="H37" s="191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3" s="1" customFormat="1" ht="18">
      <c r="A38" s="192" t="s">
        <v>36</v>
      </c>
      <c r="B38" s="192"/>
      <c r="C38" s="192"/>
      <c r="D38" s="192"/>
      <c r="E38" s="192"/>
      <c r="F38" s="192"/>
      <c r="G38" s="192"/>
      <c r="H38" s="192"/>
      <c r="I38" s="6"/>
      <c r="J38" s="6"/>
      <c r="K38" s="63"/>
      <c r="L38" s="63"/>
      <c r="M38" s="6"/>
      <c r="N38" s="6"/>
      <c r="O38" s="6"/>
      <c r="P38" s="6"/>
      <c r="Q38" s="6"/>
      <c r="R38" s="6"/>
      <c r="S38" s="6"/>
      <c r="T38" s="6"/>
      <c r="U38" s="6"/>
      <c r="V38" s="16"/>
      <c r="W38" s="16"/>
    </row>
    <row r="39" spans="1:23">
      <c r="G39" s="59"/>
      <c r="H39" s="59"/>
      <c r="I39" s="59"/>
      <c r="J39" s="59"/>
      <c r="L39" s="64"/>
      <c r="M39" s="59"/>
      <c r="N39" s="59"/>
      <c r="O39" s="59"/>
      <c r="P39" s="59"/>
    </row>
    <row r="40" spans="1:23">
      <c r="G40" s="59"/>
      <c r="H40" s="59"/>
      <c r="I40" s="59"/>
      <c r="J40" s="59"/>
      <c r="K40" s="65"/>
      <c r="L40" s="65"/>
      <c r="M40" s="59"/>
      <c r="N40" s="59"/>
      <c r="O40" s="59"/>
      <c r="P40" s="59"/>
    </row>
    <row r="41" spans="1:23">
      <c r="G41" s="59"/>
      <c r="H41" s="59"/>
      <c r="I41" s="59"/>
      <c r="J41" s="59"/>
      <c r="K41" s="65"/>
      <c r="L41" s="65"/>
      <c r="M41" s="59"/>
      <c r="N41" s="59"/>
      <c r="O41" s="59"/>
      <c r="P41" s="59"/>
    </row>
    <row r="42" spans="1:23">
      <c r="G42" s="59"/>
      <c r="H42" s="59"/>
      <c r="I42" s="59"/>
      <c r="J42" s="59"/>
      <c r="K42" s="59"/>
      <c r="L42" s="59"/>
      <c r="M42" s="59"/>
      <c r="N42" s="59"/>
      <c r="O42" s="59"/>
      <c r="P42" s="59"/>
    </row>
    <row r="43" spans="1:23">
      <c r="G43" s="59"/>
      <c r="H43" s="59"/>
      <c r="I43" s="59"/>
      <c r="J43" s="59"/>
      <c r="K43" s="59"/>
      <c r="L43" s="59"/>
      <c r="M43" s="59"/>
      <c r="N43" s="59"/>
      <c r="O43" s="59"/>
      <c r="P43" s="59"/>
    </row>
  </sheetData>
  <mergeCells count="59">
    <mergeCell ref="H13:V13"/>
    <mergeCell ref="H17:V17"/>
    <mergeCell ref="H20:T20"/>
    <mergeCell ref="H16:T16"/>
    <mergeCell ref="O24:T24"/>
    <mergeCell ref="A21:V21"/>
    <mergeCell ref="M22:T22"/>
    <mergeCell ref="V22:V23"/>
    <mergeCell ref="O23:T23"/>
    <mergeCell ref="V11:V12"/>
    <mergeCell ref="K11:K12"/>
    <mergeCell ref="A13:A20"/>
    <mergeCell ref="B13:B20"/>
    <mergeCell ref="C13:C20"/>
    <mergeCell ref="D13:D20"/>
    <mergeCell ref="E13:E20"/>
    <mergeCell ref="F13:F20"/>
    <mergeCell ref="G13:G20"/>
    <mergeCell ref="U11:U12"/>
    <mergeCell ref="L11:L12"/>
    <mergeCell ref="I11:J11"/>
    <mergeCell ref="A11:A12"/>
    <mergeCell ref="C11:C12"/>
    <mergeCell ref="Q11:T11"/>
    <mergeCell ref="D11:D12"/>
    <mergeCell ref="B11:B12"/>
    <mergeCell ref="M11:P11"/>
    <mergeCell ref="E11:E12"/>
    <mergeCell ref="F11:F12"/>
    <mergeCell ref="G11:G12"/>
    <mergeCell ref="H11:H12"/>
    <mergeCell ref="I1:P3"/>
    <mergeCell ref="I4:P6"/>
    <mergeCell ref="G8:V8"/>
    <mergeCell ref="G9:V9"/>
    <mergeCell ref="A1:H6"/>
    <mergeCell ref="Q1:T2"/>
    <mergeCell ref="Q3:T4"/>
    <mergeCell ref="Q5:T6"/>
    <mergeCell ref="U3:V4"/>
    <mergeCell ref="U5:V6"/>
    <mergeCell ref="U1:U2"/>
    <mergeCell ref="A8:F8"/>
    <mergeCell ref="A9:F9"/>
    <mergeCell ref="A37:H37"/>
    <mergeCell ref="A38:H38"/>
    <mergeCell ref="A30:L30"/>
    <mergeCell ref="M30:T30"/>
    <mergeCell ref="A22:L22"/>
    <mergeCell ref="A23:L23"/>
    <mergeCell ref="A27:L27"/>
    <mergeCell ref="O27:T27"/>
    <mergeCell ref="A24:L24"/>
    <mergeCell ref="A25:L25"/>
    <mergeCell ref="O25:T25"/>
    <mergeCell ref="A26:L26"/>
    <mergeCell ref="O26:T26"/>
    <mergeCell ref="A29:L29"/>
    <mergeCell ref="M29:T29"/>
  </mergeCells>
  <printOptions horizontalCentered="1"/>
  <pageMargins left="0.17" right="0.17" top="0.75" bottom="0.75" header="0.42578125" footer="0.3"/>
  <pageSetup paperSize="60" scale="2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A4FBC-5E5A-4257-B25C-AC4DB2689105}">
  <dimension ref="A1:K71"/>
  <sheetViews>
    <sheetView view="pageBreakPreview" topLeftCell="A24" zoomScale="60" zoomScaleNormal="80" workbookViewId="0">
      <selection activeCell="M66" sqref="M66"/>
    </sheetView>
  </sheetViews>
  <sheetFormatPr baseColWidth="10" defaultRowHeight="14.4"/>
  <cols>
    <col min="1" max="1" width="11.5546875" style="103"/>
    <col min="2" max="2" width="39" style="103" bestFit="1" customWidth="1"/>
    <col min="3" max="3" width="31.109375" style="103" bestFit="1" customWidth="1"/>
    <col min="4" max="4" width="13.109375" style="103" bestFit="1" customWidth="1"/>
    <col min="5" max="5" width="10.77734375" style="103" bestFit="1" customWidth="1"/>
    <col min="6" max="6" width="23.44140625" style="103" bestFit="1" customWidth="1"/>
    <col min="7" max="7" width="14.109375" style="103" bestFit="1" customWidth="1"/>
    <col min="8" max="8" width="18.6640625" style="103" bestFit="1" customWidth="1"/>
    <col min="9" max="9" width="11.5546875" style="103"/>
  </cols>
  <sheetData>
    <row r="1" spans="2:9" ht="15" thickBot="1"/>
    <row r="2" spans="2:9" ht="18" thickBot="1">
      <c r="B2" s="266" t="s">
        <v>80</v>
      </c>
      <c r="C2" s="267"/>
      <c r="D2" s="267"/>
      <c r="E2" s="267"/>
      <c r="F2" s="267"/>
      <c r="G2" s="267"/>
      <c r="H2" s="268"/>
      <c r="I2" s="104"/>
    </row>
    <row r="3" spans="2:9" ht="23.4" thickBot="1">
      <c r="B3" s="105"/>
      <c r="C3" s="106"/>
      <c r="D3" s="106"/>
      <c r="E3" s="106"/>
      <c r="F3" s="106"/>
      <c r="G3" s="106"/>
      <c r="H3" s="107"/>
      <c r="I3" s="104"/>
    </row>
    <row r="4" spans="2:9" ht="15" thickBot="1">
      <c r="B4" s="269" t="s">
        <v>81</v>
      </c>
      <c r="C4" s="270"/>
      <c r="D4" s="270"/>
      <c r="E4" s="270"/>
      <c r="F4" s="270"/>
      <c r="G4" s="270"/>
      <c r="H4" s="271"/>
      <c r="I4" s="104"/>
    </row>
    <row r="5" spans="2:9" ht="15" thickBot="1">
      <c r="B5" s="272"/>
      <c r="C5" s="273"/>
      <c r="D5" s="273"/>
      <c r="E5" s="273"/>
      <c r="F5" s="273"/>
      <c r="G5" s="273"/>
      <c r="H5" s="274"/>
      <c r="I5" s="104"/>
    </row>
    <row r="6" spans="2:9" ht="15" thickBot="1">
      <c r="B6" s="275" t="s">
        <v>82</v>
      </c>
      <c r="C6" s="276"/>
      <c r="D6" s="108">
        <v>0.5</v>
      </c>
      <c r="E6" s="277" t="s">
        <v>83</v>
      </c>
      <c r="F6" s="278"/>
      <c r="G6" s="278"/>
      <c r="H6" s="279"/>
      <c r="I6" s="104"/>
    </row>
    <row r="7" spans="2:9" ht="15" thickBot="1">
      <c r="B7" s="109"/>
      <c r="C7" s="110"/>
      <c r="D7" s="111"/>
      <c r="E7" s="110"/>
      <c r="F7" s="110"/>
      <c r="G7" s="110"/>
      <c r="H7" s="112"/>
      <c r="I7" s="104"/>
    </row>
    <row r="8" spans="2:9" ht="15" thickBot="1">
      <c r="B8" s="262" t="s">
        <v>84</v>
      </c>
      <c r="C8" s="263"/>
      <c r="D8" s="264"/>
      <c r="E8" s="265">
        <f>'Presupuesto Propuesto'!U22</f>
        <v>14753938.761000002</v>
      </c>
      <c r="F8" s="265"/>
      <c r="G8" s="113"/>
      <c r="H8" s="114"/>
      <c r="I8" s="104"/>
    </row>
    <row r="9" spans="2:9" ht="15" thickBot="1">
      <c r="B9" s="280"/>
      <c r="C9" s="281"/>
      <c r="D9" s="281"/>
      <c r="E9" s="281"/>
      <c r="F9" s="281"/>
      <c r="G9" s="281"/>
      <c r="H9" s="282"/>
      <c r="I9" s="104"/>
    </row>
    <row r="10" spans="2:9" ht="18" thickBot="1">
      <c r="B10" s="283" t="s">
        <v>85</v>
      </c>
      <c r="C10" s="284"/>
      <c r="D10" s="284"/>
      <c r="E10" s="284"/>
      <c r="F10" s="284"/>
      <c r="G10" s="284"/>
      <c r="H10" s="285"/>
      <c r="I10" s="104"/>
    </row>
    <row r="11" spans="2:9" ht="15" thickBot="1">
      <c r="B11" s="115"/>
      <c r="C11" s="116"/>
      <c r="D11" s="116"/>
      <c r="E11" s="116"/>
      <c r="F11" s="116"/>
      <c r="G11" s="116"/>
      <c r="H11" s="117"/>
      <c r="I11" s="104"/>
    </row>
    <row r="12" spans="2:9">
      <c r="B12" s="286" t="s">
        <v>86</v>
      </c>
      <c r="C12" s="287"/>
      <c r="D12" s="287"/>
      <c r="E12" s="287"/>
      <c r="F12" s="287"/>
      <c r="G12" s="287"/>
      <c r="H12" s="288"/>
      <c r="I12" s="104"/>
    </row>
    <row r="13" spans="2:9" ht="15" thickBot="1">
      <c r="B13" s="289" t="s">
        <v>87</v>
      </c>
      <c r="C13" s="290"/>
      <c r="D13" s="290"/>
      <c r="E13" s="290"/>
      <c r="F13" s="290"/>
      <c r="G13" s="290"/>
      <c r="H13" s="118"/>
      <c r="I13" s="104"/>
    </row>
    <row r="14" spans="2:9" ht="20.399999999999999">
      <c r="B14" s="119" t="s">
        <v>88</v>
      </c>
      <c r="C14" s="291" t="s">
        <v>89</v>
      </c>
      <c r="D14" s="291" t="s">
        <v>90</v>
      </c>
      <c r="E14" s="120" t="s">
        <v>91</v>
      </c>
      <c r="F14" s="120" t="s">
        <v>92</v>
      </c>
      <c r="G14" s="120" t="s">
        <v>93</v>
      </c>
      <c r="H14" s="121" t="s">
        <v>94</v>
      </c>
      <c r="I14" s="104"/>
    </row>
    <row r="15" spans="2:9">
      <c r="B15" s="122" t="s">
        <v>95</v>
      </c>
      <c r="C15" s="292"/>
      <c r="D15" s="292"/>
      <c r="E15" s="123" t="s">
        <v>96</v>
      </c>
      <c r="F15" s="123" t="s">
        <v>97</v>
      </c>
      <c r="G15" s="123" t="s">
        <v>98</v>
      </c>
      <c r="H15" s="124" t="s">
        <v>99</v>
      </c>
      <c r="I15" s="104"/>
    </row>
    <row r="16" spans="2:9">
      <c r="B16" s="296" t="s">
        <v>100</v>
      </c>
      <c r="C16" s="297"/>
      <c r="D16" s="297"/>
      <c r="E16" s="297"/>
      <c r="F16" s="297"/>
      <c r="G16" s="297"/>
      <c r="H16" s="298"/>
      <c r="I16" s="104"/>
    </row>
    <row r="17" spans="2:9">
      <c r="B17" s="125">
        <v>1</v>
      </c>
      <c r="C17" s="126" t="s">
        <v>74</v>
      </c>
      <c r="D17" s="127">
        <v>4</v>
      </c>
      <c r="E17" s="128">
        <v>0.5</v>
      </c>
      <c r="F17" s="129">
        <v>2500000</v>
      </c>
      <c r="G17" s="130">
        <v>1</v>
      </c>
      <c r="H17" s="131">
        <f>ROUND(B17*E17*F17*G17,0)</f>
        <v>1250000</v>
      </c>
      <c r="I17" s="104"/>
    </row>
    <row r="18" spans="2:9">
      <c r="B18" s="125"/>
      <c r="C18" s="126"/>
      <c r="D18" s="127"/>
      <c r="E18" s="128"/>
      <c r="F18" s="129"/>
      <c r="G18" s="130"/>
      <c r="H18" s="131"/>
      <c r="I18" s="104"/>
    </row>
    <row r="19" spans="2:9">
      <c r="B19" s="296" t="s">
        <v>101</v>
      </c>
      <c r="C19" s="299"/>
      <c r="D19" s="299"/>
      <c r="E19" s="299"/>
      <c r="F19" s="299"/>
      <c r="G19" s="299"/>
      <c r="H19" s="300"/>
      <c r="I19" s="104"/>
    </row>
    <row r="20" spans="2:9">
      <c r="B20" s="125">
        <v>1</v>
      </c>
      <c r="C20" s="132" t="s">
        <v>102</v>
      </c>
      <c r="D20" s="127">
        <v>6</v>
      </c>
      <c r="E20" s="128">
        <v>1</v>
      </c>
      <c r="F20" s="129">
        <v>1800000</v>
      </c>
      <c r="G20" s="130">
        <v>1</v>
      </c>
      <c r="H20" s="131">
        <f>ROUND(B20*E20*F20*G20,0)</f>
        <v>1800000</v>
      </c>
    </row>
    <row r="21" spans="2:9" ht="15" thickBot="1">
      <c r="B21" s="301" t="s">
        <v>103</v>
      </c>
      <c r="C21" s="302"/>
      <c r="D21" s="302"/>
      <c r="E21" s="302"/>
      <c r="F21" s="302"/>
      <c r="G21" s="303"/>
      <c r="H21" s="133">
        <f>SUM(H17:H20)</f>
        <v>3050000</v>
      </c>
      <c r="I21" s="104"/>
    </row>
    <row r="22" spans="2:9" ht="15" thickBot="1">
      <c r="B22" s="304"/>
      <c r="C22" s="305"/>
      <c r="D22" s="305"/>
      <c r="E22" s="305"/>
      <c r="F22" s="305"/>
      <c r="G22" s="305"/>
      <c r="H22" s="306"/>
      <c r="I22" s="104"/>
    </row>
    <row r="23" spans="2:9" ht="30" customHeight="1">
      <c r="B23" s="307" t="s">
        <v>104</v>
      </c>
      <c r="C23" s="308"/>
      <c r="D23" s="134" t="s">
        <v>105</v>
      </c>
      <c r="E23" s="134" t="s">
        <v>106</v>
      </c>
      <c r="F23" s="134" t="s">
        <v>107</v>
      </c>
      <c r="G23" s="134" t="s">
        <v>108</v>
      </c>
      <c r="H23" s="135" t="s">
        <v>109</v>
      </c>
      <c r="I23" s="104"/>
    </row>
    <row r="24" spans="2:9">
      <c r="B24" s="309" t="s">
        <v>110</v>
      </c>
      <c r="C24" s="310"/>
      <c r="D24" s="136"/>
      <c r="E24" s="137"/>
      <c r="F24" s="130"/>
      <c r="G24" s="138"/>
      <c r="H24" s="131"/>
      <c r="I24" s="104"/>
    </row>
    <row r="25" spans="2:9">
      <c r="B25" s="311" t="s">
        <v>111</v>
      </c>
      <c r="C25" s="312"/>
      <c r="D25" s="312"/>
      <c r="E25" s="312"/>
      <c r="F25" s="312"/>
      <c r="G25" s="312"/>
      <c r="H25" s="139">
        <v>100000</v>
      </c>
      <c r="I25" s="104"/>
    </row>
    <row r="26" spans="2:9">
      <c r="B26" s="313" t="s">
        <v>112</v>
      </c>
      <c r="C26" s="314"/>
      <c r="D26" s="314"/>
      <c r="E26" s="314"/>
      <c r="F26" s="314"/>
      <c r="G26" s="315"/>
      <c r="H26" s="140">
        <f>SUM(H24:H25)</f>
        <v>100000</v>
      </c>
      <c r="I26" s="104"/>
    </row>
    <row r="27" spans="2:9">
      <c r="B27" s="316"/>
      <c r="C27" s="317"/>
      <c r="D27" s="317"/>
      <c r="E27" s="317"/>
      <c r="F27" s="317"/>
      <c r="G27" s="317"/>
      <c r="H27" s="318"/>
      <c r="I27" s="104"/>
    </row>
    <row r="28" spans="2:9">
      <c r="B28" s="319" t="s">
        <v>113</v>
      </c>
      <c r="C28" s="320"/>
      <c r="D28" s="320"/>
      <c r="E28" s="320"/>
      <c r="F28" s="320"/>
      <c r="G28" s="321"/>
      <c r="H28" s="141">
        <f>D6*(H21+H26)</f>
        <v>1575000</v>
      </c>
      <c r="I28" s="104"/>
    </row>
    <row r="29" spans="2:9">
      <c r="B29" s="319" t="s">
        <v>114</v>
      </c>
      <c r="C29" s="320"/>
      <c r="D29" s="320"/>
      <c r="E29" s="320"/>
      <c r="F29" s="320"/>
      <c r="G29" s="321"/>
      <c r="H29" s="142">
        <f>ROUND(H28/E8,2)</f>
        <v>0.11</v>
      </c>
      <c r="I29" s="104"/>
    </row>
    <row r="30" spans="2:9">
      <c r="B30" s="293"/>
      <c r="C30" s="294"/>
      <c r="D30" s="294"/>
      <c r="E30" s="294"/>
      <c r="F30" s="294"/>
      <c r="G30" s="294"/>
      <c r="H30" s="295"/>
      <c r="I30" s="104"/>
    </row>
    <row r="31" spans="2:9">
      <c r="B31" s="325" t="s">
        <v>115</v>
      </c>
      <c r="C31" s="326"/>
      <c r="D31" s="326"/>
      <c r="E31" s="326"/>
      <c r="F31" s="326"/>
      <c r="G31" s="326"/>
      <c r="H31" s="327"/>
      <c r="I31" s="104"/>
    </row>
    <row r="32" spans="2:9">
      <c r="B32" s="328" t="s">
        <v>116</v>
      </c>
      <c r="C32" s="329"/>
      <c r="D32" s="329"/>
      <c r="E32" s="329"/>
      <c r="F32" s="329"/>
      <c r="G32" s="329"/>
      <c r="H32" s="330"/>
      <c r="I32" s="104"/>
    </row>
    <row r="33" spans="2:11">
      <c r="B33" s="331" t="s">
        <v>117</v>
      </c>
      <c r="C33" s="332"/>
      <c r="D33" s="143"/>
      <c r="E33" s="143"/>
      <c r="F33" s="143"/>
      <c r="G33" s="143"/>
      <c r="H33" s="144" t="s">
        <v>118</v>
      </c>
      <c r="I33" s="104"/>
    </row>
    <row r="34" spans="2:11">
      <c r="B34" s="333" t="s">
        <v>119</v>
      </c>
      <c r="C34" s="334"/>
      <c r="D34" s="145"/>
      <c r="E34" s="145"/>
      <c r="F34" s="145"/>
      <c r="G34" s="146">
        <v>0.02</v>
      </c>
      <c r="H34" s="147">
        <f>G34*$E$8</f>
        <v>295078.77522000007</v>
      </c>
      <c r="I34" s="104"/>
    </row>
    <row r="35" spans="2:11">
      <c r="B35" s="333" t="s">
        <v>120</v>
      </c>
      <c r="C35" s="334"/>
      <c r="D35" s="145"/>
      <c r="E35" s="145"/>
      <c r="F35" s="145"/>
      <c r="G35" s="146">
        <v>0.02</v>
      </c>
      <c r="H35" s="147">
        <f t="shared" ref="H35:H40" si="0">G35*$E$8</f>
        <v>295078.77522000007</v>
      </c>
      <c r="I35" s="104"/>
    </row>
    <row r="36" spans="2:11">
      <c r="B36" s="333" t="s">
        <v>121</v>
      </c>
      <c r="C36" s="334"/>
      <c r="D36" s="148"/>
      <c r="E36" s="148"/>
      <c r="F36" s="148"/>
      <c r="G36" s="149">
        <v>0.02</v>
      </c>
      <c r="H36" s="147">
        <f t="shared" si="0"/>
        <v>295078.77522000007</v>
      </c>
      <c r="I36" s="104"/>
    </row>
    <row r="37" spans="2:11">
      <c r="B37" s="333" t="s">
        <v>122</v>
      </c>
      <c r="C37" s="334"/>
      <c r="D37" s="148"/>
      <c r="E37" s="148"/>
      <c r="F37" s="148"/>
      <c r="G37" s="149">
        <v>1.4999999999999999E-2</v>
      </c>
      <c r="H37" s="147">
        <f t="shared" si="0"/>
        <v>221309.08141500002</v>
      </c>
      <c r="I37" s="104"/>
    </row>
    <row r="38" spans="2:11">
      <c r="B38" s="333" t="s">
        <v>123</v>
      </c>
      <c r="C38" s="334"/>
      <c r="D38" s="148"/>
      <c r="E38" s="148"/>
      <c r="F38" s="148"/>
      <c r="G38" s="149">
        <v>0.01</v>
      </c>
      <c r="H38" s="147">
        <f t="shared" si="0"/>
        <v>147539.38761000003</v>
      </c>
      <c r="I38" s="104"/>
    </row>
    <row r="39" spans="2:11">
      <c r="B39" s="333" t="s">
        <v>124</v>
      </c>
      <c r="C39" s="334"/>
      <c r="D39" s="148"/>
      <c r="E39" s="148"/>
      <c r="F39" s="148"/>
      <c r="G39" s="149">
        <v>0.04</v>
      </c>
      <c r="H39" s="147">
        <f t="shared" si="0"/>
        <v>590157.55044000014</v>
      </c>
      <c r="I39" s="104"/>
    </row>
    <row r="40" spans="2:11">
      <c r="B40" s="333" t="s">
        <v>125</v>
      </c>
      <c r="C40" s="334"/>
      <c r="D40" s="148"/>
      <c r="E40" s="148"/>
      <c r="F40" s="148"/>
      <c r="G40" s="149">
        <v>0.05</v>
      </c>
      <c r="H40" s="147">
        <f t="shared" si="0"/>
        <v>737696.93805000011</v>
      </c>
      <c r="I40" s="104"/>
    </row>
    <row r="41" spans="2:11" ht="15" thickBot="1">
      <c r="B41" s="335" t="s">
        <v>126</v>
      </c>
      <c r="C41" s="336"/>
      <c r="D41" s="336"/>
      <c r="E41" s="336"/>
      <c r="F41" s="336"/>
      <c r="G41" s="150">
        <f>SUM(G34:G40)</f>
        <v>0.17499999999999999</v>
      </c>
      <c r="H41" s="151">
        <f>SUM(H34:H40)</f>
        <v>2581939.2831750005</v>
      </c>
      <c r="I41" s="104"/>
    </row>
    <row r="42" spans="2:11" ht="15" thickBot="1">
      <c r="B42" s="322" t="s">
        <v>127</v>
      </c>
      <c r="C42" s="323"/>
      <c r="D42" s="323"/>
      <c r="E42" s="323"/>
      <c r="F42" s="323"/>
      <c r="G42" s="323"/>
      <c r="H42" s="324"/>
      <c r="I42" s="104"/>
    </row>
    <row r="43" spans="2:11" ht="20.399999999999999">
      <c r="B43" s="337" t="s">
        <v>117</v>
      </c>
      <c r="C43" s="338"/>
      <c r="D43" s="152" t="s">
        <v>128</v>
      </c>
      <c r="E43" s="152" t="s">
        <v>129</v>
      </c>
      <c r="F43" s="153" t="s">
        <v>130</v>
      </c>
      <c r="G43" s="154" t="s">
        <v>131</v>
      </c>
      <c r="H43" s="155" t="s">
        <v>109</v>
      </c>
      <c r="I43" s="104"/>
    </row>
    <row r="44" spans="2:11" ht="21" customHeight="1">
      <c r="B44" s="339" t="s">
        <v>132</v>
      </c>
      <c r="C44" s="156" t="s">
        <v>133</v>
      </c>
      <c r="D44" s="157">
        <f>E8*E44</f>
        <v>4426181.6283</v>
      </c>
      <c r="E44" s="158">
        <v>0.3</v>
      </c>
      <c r="F44" s="159" t="s">
        <v>134</v>
      </c>
      <c r="G44" s="158">
        <v>3.0000000000000001E-3</v>
      </c>
      <c r="H44" s="160">
        <f>(D44*E44)/D6</f>
        <v>2655708.9769799998</v>
      </c>
      <c r="I44" s="104"/>
    </row>
    <row r="45" spans="2:11" ht="20.399999999999999">
      <c r="B45" s="340"/>
      <c r="C45" s="156" t="s">
        <v>135</v>
      </c>
      <c r="D45" s="157">
        <f>E8*E45</f>
        <v>4426181.6283</v>
      </c>
      <c r="E45" s="158">
        <v>0.3</v>
      </c>
      <c r="F45" s="159" t="s">
        <v>136</v>
      </c>
      <c r="G45" s="158">
        <v>3.0000000000000001E-3</v>
      </c>
      <c r="H45" s="160">
        <f>(D45*E45)/D6</f>
        <v>2655708.9769799998</v>
      </c>
      <c r="I45" s="104"/>
    </row>
    <row r="46" spans="2:11" ht="30.6">
      <c r="B46" s="340"/>
      <c r="C46" s="156" t="s">
        <v>137</v>
      </c>
      <c r="D46" s="157">
        <f>E8*E46</f>
        <v>4426181.6283</v>
      </c>
      <c r="E46" s="158">
        <v>0.3</v>
      </c>
      <c r="F46" s="159" t="s">
        <v>138</v>
      </c>
      <c r="G46" s="158">
        <v>3.0000000000000001E-3</v>
      </c>
      <c r="H46" s="160">
        <f>(D46*E46)/D6</f>
        <v>2655708.9769799998</v>
      </c>
      <c r="I46" s="104"/>
    </row>
    <row r="47" spans="2:11" ht="21" thickBot="1">
      <c r="B47" s="161" t="s">
        <v>139</v>
      </c>
      <c r="C47" s="156" t="s">
        <v>140</v>
      </c>
      <c r="D47" s="157">
        <f>1750905*E47</f>
        <v>350181000</v>
      </c>
      <c r="E47" s="162">
        <v>200</v>
      </c>
      <c r="F47" s="159" t="s">
        <v>141</v>
      </c>
      <c r="G47" s="158">
        <v>3.0000000000000001E-3</v>
      </c>
      <c r="H47" s="160">
        <f>(D47*G47)/D6</f>
        <v>2101086</v>
      </c>
      <c r="I47" s="104"/>
      <c r="K47" s="188"/>
    </row>
    <row r="48" spans="2:11" ht="15" thickBot="1">
      <c r="B48" s="341" t="s">
        <v>142</v>
      </c>
      <c r="C48" s="342"/>
      <c r="D48" s="342"/>
      <c r="E48" s="342"/>
      <c r="F48" s="342"/>
      <c r="G48" s="342"/>
      <c r="H48" s="163">
        <f>SUM(H44:H47)</f>
        <v>10068212.930939998</v>
      </c>
      <c r="I48" s="104"/>
    </row>
    <row r="49" spans="2:9" ht="15" thickBot="1">
      <c r="B49" s="164"/>
      <c r="C49" s="165"/>
      <c r="D49" s="165"/>
      <c r="E49" s="165"/>
      <c r="F49" s="342" t="s">
        <v>143</v>
      </c>
      <c r="G49" s="342"/>
      <c r="H49" s="166">
        <f>H48/D6</f>
        <v>20136425.861879997</v>
      </c>
      <c r="I49" s="104"/>
    </row>
    <row r="50" spans="2:9" ht="15" thickBot="1">
      <c r="B50" s="341" t="s">
        <v>142</v>
      </c>
      <c r="C50" s="342"/>
      <c r="D50" s="342"/>
      <c r="E50" s="342"/>
      <c r="F50" s="342"/>
      <c r="G50" s="342"/>
      <c r="H50" s="189">
        <f>ROUND(H49/E8,2)</f>
        <v>1.36</v>
      </c>
      <c r="I50" s="104"/>
    </row>
    <row r="51" spans="2:9">
      <c r="B51" s="343"/>
      <c r="C51" s="344"/>
      <c r="D51" s="344"/>
      <c r="E51" s="344"/>
      <c r="F51" s="344"/>
      <c r="G51" s="345"/>
      <c r="H51" s="167"/>
      <c r="I51" s="104"/>
    </row>
    <row r="52" spans="2:9" ht="15" thickBot="1">
      <c r="B52" s="346" t="s">
        <v>144</v>
      </c>
      <c r="C52" s="347"/>
      <c r="D52" s="347"/>
      <c r="E52" s="347"/>
      <c r="F52" s="347"/>
      <c r="G52" s="348"/>
      <c r="H52" s="190">
        <f>H50/100</f>
        <v>1.3600000000000001E-2</v>
      </c>
      <c r="I52" s="104"/>
    </row>
    <row r="53" spans="2:9">
      <c r="B53" s="325" t="s">
        <v>145</v>
      </c>
      <c r="C53" s="326"/>
      <c r="D53" s="326"/>
      <c r="E53" s="326"/>
      <c r="F53" s="326"/>
      <c r="G53" s="326"/>
      <c r="H53" s="327"/>
      <c r="I53" s="104"/>
    </row>
    <row r="54" spans="2:9" ht="15" thickBot="1">
      <c r="B54" s="331" t="s">
        <v>117</v>
      </c>
      <c r="C54" s="332"/>
      <c r="D54" s="143"/>
      <c r="E54" s="143"/>
      <c r="F54" s="143"/>
      <c r="G54" s="143"/>
      <c r="H54" s="144" t="s">
        <v>118</v>
      </c>
      <c r="I54" s="104"/>
    </row>
    <row r="55" spans="2:9" ht="28.8" customHeight="1" thickBot="1">
      <c r="B55" s="349" t="s">
        <v>146</v>
      </c>
      <c r="C55" s="350"/>
      <c r="D55" s="350"/>
      <c r="E55" s="350"/>
      <c r="F55" s="350"/>
      <c r="G55" s="350"/>
      <c r="H55" s="168">
        <f>33%-(H60+H58)</f>
        <v>1.0000000000000009E-2</v>
      </c>
      <c r="I55" s="104"/>
    </row>
    <row r="56" spans="2:9">
      <c r="B56" s="325" t="s">
        <v>147</v>
      </c>
      <c r="C56" s="326"/>
      <c r="D56" s="326"/>
      <c r="E56" s="326"/>
      <c r="F56" s="326"/>
      <c r="G56" s="326"/>
      <c r="H56" s="327"/>
      <c r="I56" s="104"/>
    </row>
    <row r="57" spans="2:9" ht="15" thickBot="1">
      <c r="B57" s="331" t="s">
        <v>117</v>
      </c>
      <c r="C57" s="332"/>
      <c r="D57" s="143"/>
      <c r="E57" s="143"/>
      <c r="F57" s="143"/>
      <c r="G57" s="143"/>
      <c r="H57" s="144" t="s">
        <v>118</v>
      </c>
      <c r="I57" s="104"/>
    </row>
    <row r="58" spans="2:9" ht="30" customHeight="1" thickBot="1">
      <c r="B58" s="349" t="s">
        <v>148</v>
      </c>
      <c r="C58" s="350"/>
      <c r="D58" s="350"/>
      <c r="E58" s="350"/>
      <c r="F58" s="350"/>
      <c r="G58" s="350"/>
      <c r="H58" s="168">
        <f>32%-H60</f>
        <v>2.140000000000003E-2</v>
      </c>
      <c r="I58" s="104"/>
    </row>
    <row r="59" spans="2:9" ht="15" thickBot="1">
      <c r="B59" s="359"/>
      <c r="C59" s="360"/>
      <c r="D59" s="360"/>
      <c r="E59" s="360"/>
      <c r="F59" s="360"/>
      <c r="G59" s="360"/>
      <c r="H59" s="361"/>
      <c r="I59" s="104"/>
    </row>
    <row r="60" spans="2:9" ht="16.2" thickBot="1">
      <c r="B60" s="362" t="s">
        <v>86</v>
      </c>
      <c r="C60" s="363"/>
      <c r="D60" s="363"/>
      <c r="E60" s="363"/>
      <c r="F60" s="363"/>
      <c r="G60" s="363"/>
      <c r="H60" s="169">
        <f>(H52+H29+G41)</f>
        <v>0.29859999999999998</v>
      </c>
      <c r="I60" s="104"/>
    </row>
    <row r="61" spans="2:9" ht="16.2" thickBot="1">
      <c r="B61" s="362" t="s">
        <v>149</v>
      </c>
      <c r="C61" s="363"/>
      <c r="D61" s="363"/>
      <c r="E61" s="363"/>
      <c r="F61" s="363"/>
      <c r="G61" s="363"/>
      <c r="H61" s="170">
        <f>H55</f>
        <v>1.0000000000000009E-2</v>
      </c>
    </row>
    <row r="62" spans="2:9" ht="16.2" thickBot="1">
      <c r="B62" s="362" t="s">
        <v>150</v>
      </c>
      <c r="C62" s="363"/>
      <c r="D62" s="363"/>
      <c r="E62" s="363"/>
      <c r="F62" s="363"/>
      <c r="G62" s="363"/>
      <c r="H62" s="171">
        <f>H58</f>
        <v>2.140000000000003E-2</v>
      </c>
    </row>
    <row r="63" spans="2:9" ht="15" thickBot="1">
      <c r="B63" s="364"/>
      <c r="C63" s="365"/>
      <c r="D63" s="365"/>
      <c r="E63" s="365"/>
      <c r="F63" s="365"/>
      <c r="G63" s="365"/>
      <c r="H63" s="366"/>
    </row>
    <row r="64" spans="2:9" ht="16.2" thickBot="1">
      <c r="B64" s="351" t="s">
        <v>151</v>
      </c>
      <c r="C64" s="352"/>
      <c r="D64" s="352"/>
      <c r="E64" s="352"/>
      <c r="F64" s="352"/>
      <c r="G64" s="352"/>
      <c r="H64" s="170">
        <f>ROUND(H60+H61+H62,4)</f>
        <v>0.33</v>
      </c>
    </row>
    <row r="65" spans="2:8">
      <c r="B65" s="172"/>
      <c r="C65" s="173"/>
      <c r="D65" s="173"/>
      <c r="E65" s="173"/>
      <c r="F65" s="173"/>
      <c r="G65" s="173"/>
      <c r="H65" s="174"/>
    </row>
    <row r="66" spans="2:8" ht="16.8">
      <c r="B66" s="175" t="s">
        <v>7</v>
      </c>
      <c r="C66" s="176"/>
      <c r="D66" s="177"/>
      <c r="E66" s="177"/>
      <c r="F66" s="178"/>
      <c r="G66" s="178"/>
      <c r="H66" s="179"/>
    </row>
    <row r="67" spans="2:8" ht="16.8">
      <c r="B67" s="180"/>
      <c r="C67" s="181"/>
      <c r="D67" s="182"/>
      <c r="E67" s="182"/>
      <c r="F67" s="183"/>
      <c r="G67" s="183"/>
      <c r="H67" s="184"/>
    </row>
    <row r="68" spans="2:8" ht="15.6">
      <c r="B68" s="353"/>
      <c r="C68" s="354"/>
      <c r="D68" s="354"/>
      <c r="E68" s="354"/>
      <c r="F68" s="354"/>
      <c r="G68" s="354"/>
      <c r="H68" s="355"/>
    </row>
    <row r="69" spans="2:8" ht="15.6">
      <c r="B69" s="356"/>
      <c r="C69" s="357"/>
      <c r="D69" s="357"/>
      <c r="E69" s="357"/>
      <c r="F69" s="357"/>
      <c r="G69" s="357"/>
      <c r="H69" s="358"/>
    </row>
    <row r="70" spans="2:8" ht="15.6">
      <c r="B70" s="356"/>
      <c r="C70" s="357"/>
      <c r="D70" s="357"/>
      <c r="E70" s="357"/>
      <c r="F70" s="357"/>
      <c r="G70" s="357"/>
      <c r="H70" s="358"/>
    </row>
    <row r="71" spans="2:8" ht="15" thickBot="1">
      <c r="B71" s="185"/>
      <c r="C71" s="186"/>
      <c r="D71" s="186"/>
      <c r="E71" s="186"/>
      <c r="F71" s="186"/>
      <c r="G71" s="186"/>
      <c r="H71" s="187"/>
    </row>
  </sheetData>
  <mergeCells count="59">
    <mergeCell ref="B64:G64"/>
    <mergeCell ref="B68:H68"/>
    <mergeCell ref="B69:H69"/>
    <mergeCell ref="B70:H70"/>
    <mergeCell ref="B58:G58"/>
    <mergeCell ref="B59:H59"/>
    <mergeCell ref="B60:G60"/>
    <mergeCell ref="B61:G61"/>
    <mergeCell ref="B62:G62"/>
    <mergeCell ref="B63:H63"/>
    <mergeCell ref="B57:C57"/>
    <mergeCell ref="B43:C43"/>
    <mergeCell ref="B44:B46"/>
    <mergeCell ref="B48:G48"/>
    <mergeCell ref="F49:G49"/>
    <mergeCell ref="B50:G50"/>
    <mergeCell ref="B51:G51"/>
    <mergeCell ref="B52:G52"/>
    <mergeCell ref="B53:H53"/>
    <mergeCell ref="B54:C54"/>
    <mergeCell ref="B55:G55"/>
    <mergeCell ref="B56:H56"/>
    <mergeCell ref="B42:H42"/>
    <mergeCell ref="B31:H31"/>
    <mergeCell ref="B32:H32"/>
    <mergeCell ref="B33:C33"/>
    <mergeCell ref="B34:C34"/>
    <mergeCell ref="B35:C35"/>
    <mergeCell ref="B36:C36"/>
    <mergeCell ref="B37:C37"/>
    <mergeCell ref="B38:C38"/>
    <mergeCell ref="B39:C39"/>
    <mergeCell ref="B40:C40"/>
    <mergeCell ref="B41:F41"/>
    <mergeCell ref="B30:H30"/>
    <mergeCell ref="B16:H16"/>
    <mergeCell ref="B19:H19"/>
    <mergeCell ref="B21:G21"/>
    <mergeCell ref="B22:H22"/>
    <mergeCell ref="B23:C23"/>
    <mergeCell ref="B24:C24"/>
    <mergeCell ref="B25:G25"/>
    <mergeCell ref="B26:G26"/>
    <mergeCell ref="B27:H27"/>
    <mergeCell ref="B28:G28"/>
    <mergeCell ref="B29:G29"/>
    <mergeCell ref="B9:H9"/>
    <mergeCell ref="B10:H10"/>
    <mergeCell ref="B12:H12"/>
    <mergeCell ref="B13:G13"/>
    <mergeCell ref="C14:C15"/>
    <mergeCell ref="D14:D15"/>
    <mergeCell ref="B8:D8"/>
    <mergeCell ref="E8:F8"/>
    <mergeCell ref="B2:H2"/>
    <mergeCell ref="B4:H4"/>
    <mergeCell ref="B5:H5"/>
    <mergeCell ref="B6:C6"/>
    <mergeCell ref="E6:H6"/>
  </mergeCells>
  <pageMargins left="0.7" right="0.7" top="0.75" bottom="0.75" header="0.3" footer="0.3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A6B25-0E53-44E5-9394-CDB64ACACB9A}">
  <dimension ref="B1:AH225"/>
  <sheetViews>
    <sheetView view="pageBreakPreview" zoomScale="60" zoomScaleNormal="50" workbookViewId="0">
      <selection activeCell="AN210" sqref="AN210"/>
    </sheetView>
  </sheetViews>
  <sheetFormatPr baseColWidth="10" defaultRowHeight="14.4"/>
  <cols>
    <col min="1" max="1" width="5.77734375" customWidth="1"/>
    <col min="2" max="2" width="4.21875" customWidth="1"/>
    <col min="3" max="27" width="4.88671875" customWidth="1"/>
    <col min="28" max="28" width="32" customWidth="1"/>
    <col min="29" max="29" width="20.88671875" customWidth="1"/>
    <col min="30" max="30" width="20.88671875" bestFit="1" customWidth="1"/>
    <col min="31" max="31" width="18.44140625" customWidth="1"/>
    <col min="32" max="32" width="21.33203125" customWidth="1"/>
    <col min="33" max="33" width="22.33203125" bestFit="1" customWidth="1"/>
    <col min="34" max="35" width="3.33203125"/>
  </cols>
  <sheetData>
    <row r="1" spans="2:34" ht="15" thickBot="1"/>
    <row r="2" spans="2:34">
      <c r="B2" s="67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A2" s="68"/>
      <c r="AB2" s="68"/>
      <c r="AC2" s="68"/>
      <c r="AD2" s="68"/>
      <c r="AE2" s="68"/>
      <c r="AF2" s="68"/>
      <c r="AG2" s="68"/>
      <c r="AH2" s="69"/>
    </row>
    <row r="3" spans="2:34">
      <c r="B3" s="70"/>
      <c r="AB3" s="71" t="s">
        <v>53</v>
      </c>
      <c r="AH3" s="72"/>
    </row>
    <row r="4" spans="2:34">
      <c r="B4" s="70"/>
      <c r="AB4" s="73"/>
      <c r="AH4" s="72"/>
    </row>
    <row r="5" spans="2:34">
      <c r="B5" s="70"/>
      <c r="AB5" s="71" t="s">
        <v>54</v>
      </c>
      <c r="AH5" s="72"/>
    </row>
    <row r="6" spans="2:34">
      <c r="B6" s="70"/>
      <c r="AB6" s="71" t="s">
        <v>55</v>
      </c>
      <c r="AH6" s="72"/>
    </row>
    <row r="7" spans="2:34">
      <c r="B7" s="70"/>
      <c r="AB7" s="73"/>
      <c r="AH7" s="72"/>
    </row>
    <row r="8" spans="2:34">
      <c r="B8" s="70"/>
      <c r="AB8" s="71" t="s">
        <v>56</v>
      </c>
      <c r="AH8" s="72"/>
    </row>
    <row r="9" spans="2:34" ht="15" thickBot="1">
      <c r="B9" s="74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5"/>
      <c r="W9" s="7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6"/>
    </row>
    <row r="10" spans="2:34" ht="15" thickBot="1"/>
    <row r="11" spans="2:34">
      <c r="B11" s="67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/>
      <c r="AD11" s="68"/>
      <c r="AE11" s="68"/>
      <c r="AF11" s="68"/>
      <c r="AG11" s="68"/>
      <c r="AH11" s="69"/>
    </row>
    <row r="12" spans="2:34">
      <c r="B12" s="70"/>
      <c r="C12" s="77" t="s">
        <v>57</v>
      </c>
      <c r="H12" s="382" t="str">
        <f>'Presupuesto Propuesto'!H14</f>
        <v>DEMOLICIÓN PLACA MACIZA 0.15 M, INC RETIRO</v>
      </c>
      <c r="I12" s="383"/>
      <c r="J12" s="383"/>
      <c r="K12" s="383"/>
      <c r="L12" s="383"/>
      <c r="M12" s="383"/>
      <c r="N12" s="383"/>
      <c r="O12" s="383"/>
      <c r="P12" s="383"/>
      <c r="Q12" s="383"/>
      <c r="R12" s="383"/>
      <c r="S12" s="383"/>
      <c r="T12" s="383"/>
      <c r="U12" s="383"/>
      <c r="V12" s="383"/>
      <c r="W12" s="383"/>
      <c r="X12" s="383"/>
      <c r="Y12" s="383"/>
      <c r="Z12" s="383"/>
      <c r="AA12" s="383"/>
      <c r="AB12" s="383"/>
      <c r="AC12" s="383"/>
      <c r="AD12" s="383"/>
      <c r="AE12" s="383"/>
      <c r="AF12" s="383"/>
      <c r="AG12" s="384"/>
      <c r="AH12" s="72"/>
    </row>
    <row r="13" spans="2:34">
      <c r="B13" s="70"/>
      <c r="AH13" s="72"/>
    </row>
    <row r="14" spans="2:34">
      <c r="B14" s="70"/>
      <c r="C14" s="73" t="s">
        <v>58</v>
      </c>
      <c r="E14" s="385" t="str">
        <f>'[1]PRESUPUESTO OBRA'!D12</f>
        <v>1,21 CONST</v>
      </c>
      <c r="F14" s="386"/>
      <c r="G14" s="386"/>
      <c r="H14" s="387"/>
      <c r="J14" s="73" t="s">
        <v>59</v>
      </c>
      <c r="N14" s="385" t="s">
        <v>55</v>
      </c>
      <c r="O14" s="386"/>
      <c r="P14" s="386"/>
      <c r="Q14" s="386"/>
      <c r="R14" s="386"/>
      <c r="S14" s="387"/>
      <c r="U14" s="73" t="s">
        <v>60</v>
      </c>
      <c r="X14" s="385" t="str">
        <f>'[1]PRESUPUESTO OBRA'!H12</f>
        <v>M2</v>
      </c>
      <c r="Y14" s="386"/>
      <c r="Z14" s="386"/>
      <c r="AA14" s="387"/>
      <c r="AB14" s="388" t="s">
        <v>61</v>
      </c>
      <c r="AC14" s="388"/>
      <c r="AD14" s="388"/>
      <c r="AE14" s="388"/>
      <c r="AF14" s="388"/>
      <c r="AG14" s="388"/>
      <c r="AH14" s="72"/>
    </row>
    <row r="15" spans="2:34" ht="15" thickBot="1">
      <c r="B15" s="70"/>
      <c r="AH15" s="72"/>
    </row>
    <row r="16" spans="2:34">
      <c r="B16" s="70"/>
      <c r="C16" s="389" t="s">
        <v>62</v>
      </c>
      <c r="D16" s="390"/>
      <c r="E16" s="390"/>
      <c r="F16" s="390"/>
      <c r="G16" s="390"/>
      <c r="H16" s="390"/>
      <c r="I16" s="390"/>
      <c r="J16" s="390"/>
      <c r="K16" s="390"/>
      <c r="L16" s="390"/>
      <c r="M16" s="390"/>
      <c r="N16" s="390"/>
      <c r="O16" s="390"/>
      <c r="P16" s="390"/>
      <c r="Q16" s="390"/>
      <c r="R16" s="390"/>
      <c r="S16" s="390"/>
      <c r="T16" s="390"/>
      <c r="U16" s="390"/>
      <c r="V16" s="390"/>
      <c r="W16" s="390"/>
      <c r="X16" s="390"/>
      <c r="Y16" s="390"/>
      <c r="Z16" s="390"/>
      <c r="AA16" s="391"/>
      <c r="AB16" s="395" t="s">
        <v>63</v>
      </c>
      <c r="AC16" s="397" t="s">
        <v>64</v>
      </c>
      <c r="AD16" s="397"/>
      <c r="AE16" s="397"/>
      <c r="AF16" s="398" t="s">
        <v>65</v>
      </c>
      <c r="AG16" s="400" t="s">
        <v>66</v>
      </c>
      <c r="AH16" s="72"/>
    </row>
    <row r="17" spans="2:34" ht="15" thickBot="1">
      <c r="B17" s="70"/>
      <c r="C17" s="392"/>
      <c r="D17" s="393"/>
      <c r="E17" s="393"/>
      <c r="F17" s="393"/>
      <c r="G17" s="393"/>
      <c r="H17" s="393"/>
      <c r="I17" s="393"/>
      <c r="J17" s="393"/>
      <c r="K17" s="393"/>
      <c r="L17" s="393"/>
      <c r="M17" s="393"/>
      <c r="N17" s="393"/>
      <c r="O17" s="393"/>
      <c r="P17" s="393"/>
      <c r="Q17" s="393"/>
      <c r="R17" s="393"/>
      <c r="S17" s="393"/>
      <c r="T17" s="393"/>
      <c r="U17" s="393"/>
      <c r="V17" s="393"/>
      <c r="W17" s="393"/>
      <c r="X17" s="393"/>
      <c r="Y17" s="393"/>
      <c r="Z17" s="393"/>
      <c r="AA17" s="394"/>
      <c r="AB17" s="396"/>
      <c r="AC17" s="78" t="s">
        <v>68</v>
      </c>
      <c r="AD17" s="78" t="s">
        <v>154</v>
      </c>
      <c r="AE17" s="78" t="s">
        <v>69</v>
      </c>
      <c r="AF17" s="399"/>
      <c r="AG17" s="401"/>
      <c r="AH17" s="72"/>
    </row>
    <row r="18" spans="2:34">
      <c r="B18" s="70"/>
      <c r="C18" s="70"/>
      <c r="AB18" s="79"/>
      <c r="AC18" s="80"/>
      <c r="AD18" s="80"/>
      <c r="AE18" s="80"/>
      <c r="AF18" s="80"/>
      <c r="AG18" s="81"/>
      <c r="AH18" s="72"/>
    </row>
    <row r="19" spans="2:34">
      <c r="B19" s="70"/>
      <c r="C19" s="70"/>
      <c r="AB19" s="82" t="s">
        <v>79</v>
      </c>
      <c r="AC19" s="83">
        <v>0.2</v>
      </c>
      <c r="AD19" s="83">
        <v>0.15</v>
      </c>
      <c r="AE19" s="83">
        <v>40.799999999999997</v>
      </c>
      <c r="AF19" s="84">
        <v>1</v>
      </c>
      <c r="AG19" s="85">
        <f>AE19*AF19*AC19*AD19</f>
        <v>1.224</v>
      </c>
      <c r="AH19" s="72"/>
    </row>
    <row r="20" spans="2:34">
      <c r="B20" s="70"/>
      <c r="C20" s="70"/>
      <c r="AB20" s="82" t="s">
        <v>78</v>
      </c>
      <c r="AC20" s="83">
        <v>0.2</v>
      </c>
      <c r="AD20" s="83">
        <v>0.15</v>
      </c>
      <c r="AE20" s="86">
        <v>8.43</v>
      </c>
      <c r="AF20" s="84">
        <v>1</v>
      </c>
      <c r="AG20" s="85">
        <f>AE20*AF20*AC20*AD20</f>
        <v>0.25289999999999996</v>
      </c>
      <c r="AH20" s="72"/>
    </row>
    <row r="21" spans="2:34">
      <c r="B21" s="70"/>
      <c r="C21" s="70"/>
      <c r="AB21" s="82" t="s">
        <v>152</v>
      </c>
      <c r="AC21" s="83">
        <v>0.2</v>
      </c>
      <c r="AD21" s="83">
        <v>0.15</v>
      </c>
      <c r="AE21" s="83">
        <v>10.119999999999999</v>
      </c>
      <c r="AF21" s="84">
        <v>1</v>
      </c>
      <c r="AG21" s="85">
        <f t="shared" ref="AG21" si="0">AE21*AF21*AC21*AD21</f>
        <v>0.30359999999999998</v>
      </c>
      <c r="AH21" s="72"/>
    </row>
    <row r="22" spans="2:34">
      <c r="B22" s="70"/>
      <c r="C22" s="70"/>
      <c r="AB22" s="87"/>
      <c r="AC22" s="83"/>
      <c r="AD22" s="83"/>
      <c r="AE22" s="83"/>
      <c r="AF22" s="83"/>
      <c r="AG22" s="85"/>
      <c r="AH22" s="72"/>
    </row>
    <row r="23" spans="2:34">
      <c r="B23" s="70"/>
      <c r="C23" s="70"/>
      <c r="AB23" s="87"/>
      <c r="AC23" s="83"/>
      <c r="AD23" s="83"/>
      <c r="AE23" s="83"/>
      <c r="AF23" s="83"/>
      <c r="AG23" s="85"/>
      <c r="AH23" s="72"/>
    </row>
    <row r="24" spans="2:34">
      <c r="B24" s="70"/>
      <c r="C24" s="70"/>
      <c r="AB24" s="87"/>
      <c r="AC24" s="83"/>
      <c r="AD24" s="83"/>
      <c r="AE24" s="83"/>
      <c r="AF24" s="83"/>
      <c r="AG24" s="85"/>
      <c r="AH24" s="72"/>
    </row>
    <row r="25" spans="2:34">
      <c r="B25" s="70"/>
      <c r="C25" s="70"/>
      <c r="AB25" s="87"/>
      <c r="AC25" s="83"/>
      <c r="AD25" s="83"/>
      <c r="AE25" s="83"/>
      <c r="AF25" s="83"/>
      <c r="AG25" s="85"/>
      <c r="AH25" s="72"/>
    </row>
    <row r="26" spans="2:34">
      <c r="B26" s="70"/>
      <c r="C26" s="70"/>
      <c r="AB26" s="87"/>
      <c r="AC26" s="83"/>
      <c r="AD26" s="83"/>
      <c r="AE26" s="83"/>
      <c r="AF26" s="83"/>
      <c r="AG26" s="85"/>
      <c r="AH26" s="72"/>
    </row>
    <row r="27" spans="2:34">
      <c r="B27" s="70"/>
      <c r="C27" s="70"/>
      <c r="AB27" s="87"/>
      <c r="AC27" s="83"/>
      <c r="AD27" s="83"/>
      <c r="AE27" s="83"/>
      <c r="AF27" s="83"/>
      <c r="AG27" s="85"/>
      <c r="AH27" s="72"/>
    </row>
    <row r="28" spans="2:34">
      <c r="B28" s="70"/>
      <c r="C28" s="70"/>
      <c r="AB28" s="87"/>
      <c r="AC28" s="83"/>
      <c r="AD28" s="83"/>
      <c r="AE28" s="83"/>
      <c r="AF28" s="83"/>
      <c r="AG28" s="85"/>
      <c r="AH28" s="72"/>
    </row>
    <row r="29" spans="2:34">
      <c r="B29" s="70"/>
      <c r="C29" s="70"/>
      <c r="AB29" s="87"/>
      <c r="AC29" s="83"/>
      <c r="AD29" s="83"/>
      <c r="AE29" s="83"/>
      <c r="AF29" s="83"/>
      <c r="AG29" s="85"/>
      <c r="AH29" s="72"/>
    </row>
    <row r="30" spans="2:34">
      <c r="B30" s="70"/>
      <c r="C30" s="70"/>
      <c r="AB30" s="87"/>
      <c r="AC30" s="83"/>
      <c r="AD30" s="83"/>
      <c r="AE30" s="83"/>
      <c r="AF30" s="83"/>
      <c r="AG30" s="85"/>
      <c r="AH30" s="72"/>
    </row>
    <row r="31" spans="2:34">
      <c r="B31" s="70"/>
      <c r="C31" s="70"/>
      <c r="AB31" s="87"/>
      <c r="AC31" s="83"/>
      <c r="AD31" s="83"/>
      <c r="AE31" s="83"/>
      <c r="AF31" s="83"/>
      <c r="AG31" s="85"/>
      <c r="AH31" s="72"/>
    </row>
    <row r="32" spans="2:34">
      <c r="B32" s="70"/>
      <c r="C32" s="70"/>
      <c r="AB32" s="87"/>
      <c r="AC32" s="83"/>
      <c r="AD32" s="83"/>
      <c r="AE32" s="83"/>
      <c r="AF32" s="83"/>
      <c r="AG32" s="85"/>
      <c r="AH32" s="72"/>
    </row>
    <row r="33" spans="2:34">
      <c r="B33" s="70"/>
      <c r="C33" s="70"/>
      <c r="AB33" s="87"/>
      <c r="AC33" s="83"/>
      <c r="AD33" s="83"/>
      <c r="AE33" s="83"/>
      <c r="AF33" s="83"/>
      <c r="AG33" s="85"/>
      <c r="AH33" s="72"/>
    </row>
    <row r="34" spans="2:34">
      <c r="B34" s="70"/>
      <c r="C34" s="70"/>
      <c r="AB34" s="87"/>
      <c r="AC34" s="83"/>
      <c r="AD34" s="83"/>
      <c r="AE34" s="83"/>
      <c r="AF34" s="83"/>
      <c r="AG34" s="85"/>
      <c r="AH34" s="72"/>
    </row>
    <row r="35" spans="2:34">
      <c r="B35" s="70"/>
      <c r="C35" s="70"/>
      <c r="AB35" s="88"/>
      <c r="AC35" s="83"/>
      <c r="AD35" s="83"/>
      <c r="AE35" s="83"/>
      <c r="AF35" s="83"/>
      <c r="AG35" s="85"/>
      <c r="AH35" s="72"/>
    </row>
    <row r="36" spans="2:34">
      <c r="B36" s="70"/>
      <c r="C36" s="70"/>
      <c r="AB36" s="87"/>
      <c r="AC36" s="83"/>
      <c r="AD36" s="83"/>
      <c r="AE36" s="83"/>
      <c r="AF36" s="83"/>
      <c r="AG36" s="85"/>
      <c r="AH36" s="72"/>
    </row>
    <row r="37" spans="2:34">
      <c r="B37" s="70"/>
      <c r="C37" s="70"/>
      <c r="AB37" s="87"/>
      <c r="AC37" s="83"/>
      <c r="AD37" s="83"/>
      <c r="AE37" s="83"/>
      <c r="AF37" s="83"/>
      <c r="AG37" s="85"/>
      <c r="AH37" s="72"/>
    </row>
    <row r="38" spans="2:34">
      <c r="B38" s="70"/>
      <c r="C38" s="70"/>
      <c r="AB38" s="87"/>
      <c r="AC38" s="83"/>
      <c r="AD38" s="83"/>
      <c r="AE38" s="83"/>
      <c r="AF38" s="83"/>
      <c r="AG38" s="85"/>
      <c r="AH38" s="72"/>
    </row>
    <row r="39" spans="2:34">
      <c r="B39" s="70"/>
      <c r="C39" s="70"/>
      <c r="AB39" s="87"/>
      <c r="AC39" s="83"/>
      <c r="AD39" s="83"/>
      <c r="AE39" s="83"/>
      <c r="AF39" s="83"/>
      <c r="AG39" s="85"/>
      <c r="AH39" s="72"/>
    </row>
    <row r="40" spans="2:34">
      <c r="B40" s="70"/>
      <c r="C40" s="70"/>
      <c r="AB40" s="87"/>
      <c r="AC40" s="83"/>
      <c r="AD40" s="83"/>
      <c r="AE40" s="83"/>
      <c r="AF40" s="83"/>
      <c r="AG40" s="85"/>
      <c r="AH40" s="72"/>
    </row>
    <row r="41" spans="2:34">
      <c r="B41" s="70"/>
      <c r="C41" s="70"/>
      <c r="AB41" s="87"/>
      <c r="AC41" s="83"/>
      <c r="AD41" s="83"/>
      <c r="AE41" s="83"/>
      <c r="AF41" s="83"/>
      <c r="AG41" s="85"/>
      <c r="AH41" s="72"/>
    </row>
    <row r="42" spans="2:34">
      <c r="B42" s="70"/>
      <c r="C42" s="70"/>
      <c r="AB42" s="87"/>
      <c r="AC42" s="83"/>
      <c r="AD42" s="83"/>
      <c r="AE42" s="83"/>
      <c r="AF42" s="83"/>
      <c r="AG42" s="85"/>
      <c r="AH42" s="72"/>
    </row>
    <row r="43" spans="2:34">
      <c r="B43" s="70"/>
      <c r="C43" s="70"/>
      <c r="AB43" s="87"/>
      <c r="AC43" s="83"/>
      <c r="AD43" s="83"/>
      <c r="AE43" s="83"/>
      <c r="AF43" s="83"/>
      <c r="AG43" s="85"/>
      <c r="AH43" s="72"/>
    </row>
    <row r="44" spans="2:34">
      <c r="B44" s="70"/>
      <c r="C44" s="70"/>
      <c r="AB44" s="87"/>
      <c r="AC44" s="83"/>
      <c r="AD44" s="83"/>
      <c r="AE44" s="83"/>
      <c r="AF44" s="83"/>
      <c r="AG44" s="85"/>
      <c r="AH44" s="72"/>
    </row>
    <row r="45" spans="2:34">
      <c r="B45" s="70"/>
      <c r="C45" s="70"/>
      <c r="AB45" s="87"/>
      <c r="AC45" s="83"/>
      <c r="AD45" s="83"/>
      <c r="AE45" s="83"/>
      <c r="AF45" s="83"/>
      <c r="AG45" s="85"/>
      <c r="AH45" s="72"/>
    </row>
    <row r="46" spans="2:34">
      <c r="B46" s="70"/>
      <c r="C46" s="70"/>
      <c r="AB46" s="87"/>
      <c r="AC46" s="83"/>
      <c r="AD46" s="83"/>
      <c r="AE46" s="83"/>
      <c r="AF46" s="83"/>
      <c r="AG46" s="85"/>
      <c r="AH46" s="72"/>
    </row>
    <row r="47" spans="2:34">
      <c r="B47" s="70"/>
      <c r="C47" s="70"/>
      <c r="AB47" s="87"/>
      <c r="AC47" s="83"/>
      <c r="AD47" s="83"/>
      <c r="AE47" s="83"/>
      <c r="AF47" s="83"/>
      <c r="AG47" s="85"/>
      <c r="AH47" s="72"/>
    </row>
    <row r="48" spans="2:34">
      <c r="B48" s="70"/>
      <c r="C48" s="70"/>
      <c r="AB48" s="87"/>
      <c r="AC48" s="89"/>
      <c r="AD48" s="89"/>
      <c r="AE48" s="89"/>
      <c r="AF48" s="89"/>
      <c r="AG48" s="90"/>
      <c r="AH48" s="72"/>
    </row>
    <row r="49" spans="2:34">
      <c r="B49" s="70"/>
      <c r="C49" s="70"/>
      <c r="AB49" s="87"/>
      <c r="AC49" s="89"/>
      <c r="AD49" s="89"/>
      <c r="AE49" s="89"/>
      <c r="AF49" s="89"/>
      <c r="AG49" s="90"/>
      <c r="AH49" s="72"/>
    </row>
    <row r="50" spans="2:34">
      <c r="B50" s="70"/>
      <c r="C50" s="70"/>
      <c r="AB50" s="87"/>
      <c r="AC50" s="89"/>
      <c r="AD50" s="89"/>
      <c r="AE50" s="89"/>
      <c r="AF50" s="89"/>
      <c r="AG50" s="90"/>
      <c r="AH50" s="72"/>
    </row>
    <row r="51" spans="2:34">
      <c r="B51" s="70"/>
      <c r="C51" s="70"/>
      <c r="AB51" s="87"/>
      <c r="AC51" s="89"/>
      <c r="AD51" s="89"/>
      <c r="AE51" s="89"/>
      <c r="AF51" s="89"/>
      <c r="AG51" s="90"/>
      <c r="AH51" s="72"/>
    </row>
    <row r="52" spans="2:34" ht="15" thickBot="1">
      <c r="B52" s="70"/>
      <c r="C52" s="74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5"/>
      <c r="V52" s="75"/>
      <c r="W52" s="75"/>
      <c r="X52" s="75"/>
      <c r="Y52" s="75"/>
      <c r="Z52" s="75"/>
      <c r="AA52" s="75"/>
      <c r="AB52" s="91"/>
      <c r="AC52" s="92"/>
      <c r="AD52" s="92"/>
      <c r="AE52" s="92"/>
      <c r="AF52" s="92"/>
      <c r="AG52" s="93"/>
      <c r="AH52" s="72"/>
    </row>
    <row r="53" spans="2:34">
      <c r="B53" s="70"/>
      <c r="C53" s="367" t="s">
        <v>70</v>
      </c>
      <c r="D53" s="368"/>
      <c r="E53" s="368"/>
      <c r="F53" s="368"/>
      <c r="G53" s="368"/>
      <c r="H53" s="368"/>
      <c r="I53" s="368"/>
      <c r="J53" s="368"/>
      <c r="K53" s="368"/>
      <c r="L53" s="368"/>
      <c r="M53" s="368"/>
      <c r="N53" s="368"/>
      <c r="O53" s="368"/>
      <c r="P53" s="368"/>
      <c r="Q53" s="368"/>
      <c r="R53" s="368"/>
      <c r="S53" s="368"/>
      <c r="T53" s="368"/>
      <c r="U53" s="368"/>
      <c r="V53" s="368"/>
      <c r="W53" s="368"/>
      <c r="X53" s="368"/>
      <c r="Y53" s="368"/>
      <c r="Z53" s="368"/>
      <c r="AA53" s="369"/>
      <c r="AB53" s="376" t="s">
        <v>71</v>
      </c>
      <c r="AC53" s="377"/>
      <c r="AD53" s="377"/>
      <c r="AE53" s="377"/>
      <c r="AF53" s="377"/>
      <c r="AG53" s="94">
        <f>SUM(AG18:AG52)</f>
        <v>1.7805</v>
      </c>
      <c r="AH53" s="72"/>
    </row>
    <row r="54" spans="2:34">
      <c r="B54" s="70"/>
      <c r="C54" s="370"/>
      <c r="D54" s="371"/>
      <c r="E54" s="371"/>
      <c r="F54" s="371"/>
      <c r="G54" s="371"/>
      <c r="H54" s="371"/>
      <c r="I54" s="371"/>
      <c r="J54" s="371"/>
      <c r="K54" s="371"/>
      <c r="L54" s="371"/>
      <c r="M54" s="371"/>
      <c r="N54" s="371"/>
      <c r="O54" s="371"/>
      <c r="P54" s="371"/>
      <c r="Q54" s="371"/>
      <c r="R54" s="371"/>
      <c r="S54" s="371"/>
      <c r="T54" s="371"/>
      <c r="U54" s="371"/>
      <c r="V54" s="371"/>
      <c r="W54" s="371"/>
      <c r="X54" s="371"/>
      <c r="Y54" s="371"/>
      <c r="Z54" s="371"/>
      <c r="AA54" s="372"/>
      <c r="AB54" s="378" t="s">
        <v>72</v>
      </c>
      <c r="AC54" s="379"/>
      <c r="AD54" s="379"/>
      <c r="AE54" s="379"/>
      <c r="AF54" s="379"/>
      <c r="AG54" s="85"/>
      <c r="AH54" s="72"/>
    </row>
    <row r="55" spans="2:34" ht="15" thickBot="1">
      <c r="B55" s="70"/>
      <c r="C55" s="373"/>
      <c r="D55" s="374"/>
      <c r="E55" s="374"/>
      <c r="F55" s="374"/>
      <c r="G55" s="374"/>
      <c r="H55" s="374"/>
      <c r="I55" s="374"/>
      <c r="J55" s="374"/>
      <c r="K55" s="374"/>
      <c r="L55" s="374"/>
      <c r="M55" s="374"/>
      <c r="N55" s="374"/>
      <c r="O55" s="374"/>
      <c r="P55" s="374"/>
      <c r="Q55" s="374"/>
      <c r="R55" s="374"/>
      <c r="S55" s="374"/>
      <c r="T55" s="374"/>
      <c r="U55" s="374"/>
      <c r="V55" s="374"/>
      <c r="W55" s="374"/>
      <c r="X55" s="374"/>
      <c r="Y55" s="374"/>
      <c r="Z55" s="374"/>
      <c r="AA55" s="375"/>
      <c r="AB55" s="380" t="s">
        <v>73</v>
      </c>
      <c r="AC55" s="381"/>
      <c r="AD55" s="381"/>
      <c r="AE55" s="381"/>
      <c r="AF55" s="381"/>
      <c r="AG55" s="95">
        <f>AG53+AG54</f>
        <v>1.7805</v>
      </c>
      <c r="AH55" s="72"/>
    </row>
    <row r="56" spans="2:34" ht="15" thickBot="1">
      <c r="B56" s="74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75"/>
      <c r="AA56" s="75"/>
      <c r="AB56" s="75"/>
      <c r="AC56" s="75"/>
      <c r="AD56" s="75"/>
      <c r="AE56" s="75"/>
      <c r="AF56" s="75"/>
      <c r="AG56" s="75"/>
      <c r="AH56" s="76"/>
    </row>
    <row r="57" spans="2:34" ht="15" thickBot="1"/>
    <row r="58" spans="2:34">
      <c r="B58" s="67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68"/>
      <c r="S58" s="68"/>
      <c r="T58" s="68"/>
      <c r="U58" s="68"/>
      <c r="V58" s="68"/>
      <c r="W58" s="68"/>
      <c r="X58" s="68"/>
      <c r="Y58" s="68"/>
      <c r="Z58" s="68"/>
      <c r="AA58" s="68"/>
      <c r="AB58" s="68"/>
      <c r="AC58" s="68"/>
      <c r="AD58" s="68"/>
      <c r="AE58" s="68"/>
      <c r="AF58" s="68"/>
      <c r="AG58" s="68"/>
      <c r="AH58" s="69"/>
    </row>
    <row r="59" spans="2:34">
      <c r="B59" s="70"/>
      <c r="AB59" s="71" t="s">
        <v>53</v>
      </c>
      <c r="AH59" s="72"/>
    </row>
    <row r="60" spans="2:34">
      <c r="B60" s="70"/>
      <c r="AB60" s="73"/>
      <c r="AH60" s="72"/>
    </row>
    <row r="61" spans="2:34">
      <c r="B61" s="70"/>
      <c r="AB61" s="71" t="s">
        <v>54</v>
      </c>
      <c r="AH61" s="72"/>
    </row>
    <row r="62" spans="2:34">
      <c r="B62" s="70"/>
      <c r="AB62" s="71" t="s">
        <v>55</v>
      </c>
      <c r="AH62" s="72"/>
    </row>
    <row r="63" spans="2:34">
      <c r="B63" s="70"/>
      <c r="AB63" s="73"/>
      <c r="AH63" s="72"/>
    </row>
    <row r="64" spans="2:34">
      <c r="B64" s="70"/>
      <c r="AB64" s="71" t="s">
        <v>56</v>
      </c>
      <c r="AH64" s="72"/>
    </row>
    <row r="65" spans="2:34" ht="15" thickBot="1">
      <c r="B65" s="74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76"/>
    </row>
    <row r="66" spans="2:34" ht="15" thickBot="1"/>
    <row r="67" spans="2:34">
      <c r="B67" s="67"/>
      <c r="C67" s="68"/>
      <c r="D67" s="68"/>
      <c r="E67" s="68"/>
      <c r="F67" s="68"/>
      <c r="G67" s="68"/>
      <c r="H67" s="68"/>
      <c r="I67" s="68"/>
      <c r="J67" s="68"/>
      <c r="K67" s="68"/>
      <c r="L67" s="68"/>
      <c r="M67" s="68"/>
      <c r="N67" s="68"/>
      <c r="O67" s="68"/>
      <c r="P67" s="68"/>
      <c r="Q67" s="68"/>
      <c r="R67" s="68"/>
      <c r="S67" s="68"/>
      <c r="T67" s="68"/>
      <c r="U67" s="68"/>
      <c r="V67" s="68"/>
      <c r="W67" s="68"/>
      <c r="X67" s="68"/>
      <c r="Y67" s="68"/>
      <c r="Z67" s="68"/>
      <c r="AA67" s="68"/>
      <c r="AB67" s="68"/>
      <c r="AC67" s="68"/>
      <c r="AD67" s="68"/>
      <c r="AE67" s="68"/>
      <c r="AF67" s="68"/>
      <c r="AG67" s="68"/>
      <c r="AH67" s="69"/>
    </row>
    <row r="68" spans="2:34">
      <c r="B68" s="70"/>
      <c r="C68" s="77" t="s">
        <v>57</v>
      </c>
      <c r="H68" s="402" t="str">
        <f>'Presupuesto Propuesto'!H15</f>
        <v>EXCAVACIÓN MANUAL EN MATERIAL COMÚN H=0.0-2.0 M (INCLUYE RETIRO DE SOBRANTES A UNA DISTANCIA MENOR DE 5 KM)</v>
      </c>
      <c r="I68" s="403"/>
      <c r="J68" s="403"/>
      <c r="K68" s="403"/>
      <c r="L68" s="403"/>
      <c r="M68" s="403"/>
      <c r="N68" s="403"/>
      <c r="O68" s="403"/>
      <c r="P68" s="403"/>
      <c r="Q68" s="403"/>
      <c r="R68" s="403"/>
      <c r="S68" s="403"/>
      <c r="T68" s="403"/>
      <c r="U68" s="403"/>
      <c r="V68" s="403"/>
      <c r="W68" s="403"/>
      <c r="X68" s="403"/>
      <c r="Y68" s="403"/>
      <c r="Z68" s="403"/>
      <c r="AA68" s="403"/>
      <c r="AB68" s="403"/>
      <c r="AC68" s="403"/>
      <c r="AD68" s="403"/>
      <c r="AE68" s="403"/>
      <c r="AF68" s="403"/>
      <c r="AG68" s="404"/>
      <c r="AH68" s="72"/>
    </row>
    <row r="69" spans="2:34">
      <c r="B69" s="70"/>
      <c r="AH69" s="72"/>
    </row>
    <row r="70" spans="2:34">
      <c r="B70" s="70"/>
      <c r="C70" s="73" t="s">
        <v>58</v>
      </c>
      <c r="E70" s="385" t="str">
        <f>'[1]PRESUPUESTO OBRA'!D13</f>
        <v>16,4 CONST</v>
      </c>
      <c r="F70" s="386"/>
      <c r="G70" s="386"/>
      <c r="H70" s="387"/>
      <c r="J70" s="73" t="s">
        <v>59</v>
      </c>
      <c r="N70" s="385" t="str">
        <f>$N$14</f>
        <v>PUERTO SALGAR</v>
      </c>
      <c r="O70" s="386"/>
      <c r="P70" s="386"/>
      <c r="Q70" s="386"/>
      <c r="R70" s="386"/>
      <c r="S70" s="387"/>
      <c r="U70" s="73" t="s">
        <v>60</v>
      </c>
      <c r="X70" s="385" t="str">
        <f>'[1]PRESUPUESTO OBRA'!H13</f>
        <v>M3</v>
      </c>
      <c r="Y70" s="386"/>
      <c r="Z70" s="386"/>
      <c r="AA70" s="387"/>
      <c r="AB70" s="388" t="s">
        <v>61</v>
      </c>
      <c r="AC70" s="388"/>
      <c r="AD70" s="388"/>
      <c r="AE70" s="388"/>
      <c r="AF70" s="388"/>
      <c r="AG70" s="388"/>
      <c r="AH70" s="72"/>
    </row>
    <row r="71" spans="2:34" ht="15" thickBot="1">
      <c r="B71" s="70"/>
      <c r="AH71" s="72"/>
    </row>
    <row r="72" spans="2:34">
      <c r="B72" s="70"/>
      <c r="C72" s="389" t="s">
        <v>62</v>
      </c>
      <c r="D72" s="390"/>
      <c r="E72" s="390"/>
      <c r="F72" s="390"/>
      <c r="G72" s="390"/>
      <c r="H72" s="390"/>
      <c r="I72" s="390"/>
      <c r="J72" s="390"/>
      <c r="K72" s="390"/>
      <c r="L72" s="390"/>
      <c r="M72" s="390"/>
      <c r="N72" s="390"/>
      <c r="O72" s="390"/>
      <c r="P72" s="390"/>
      <c r="Q72" s="390"/>
      <c r="R72" s="390"/>
      <c r="S72" s="390"/>
      <c r="T72" s="390"/>
      <c r="U72" s="390"/>
      <c r="V72" s="390"/>
      <c r="W72" s="390"/>
      <c r="X72" s="390"/>
      <c r="Y72" s="390"/>
      <c r="Z72" s="390"/>
      <c r="AA72" s="391"/>
      <c r="AB72" s="395" t="s">
        <v>63</v>
      </c>
      <c r="AC72" s="397" t="s">
        <v>64</v>
      </c>
      <c r="AD72" s="397"/>
      <c r="AE72" s="397"/>
      <c r="AF72" s="398" t="s">
        <v>65</v>
      </c>
      <c r="AG72" s="400" t="s">
        <v>66</v>
      </c>
      <c r="AH72" s="72"/>
    </row>
    <row r="73" spans="2:34" ht="15" thickBot="1">
      <c r="B73" s="70"/>
      <c r="C73" s="392"/>
      <c r="D73" s="393"/>
      <c r="E73" s="393"/>
      <c r="F73" s="393"/>
      <c r="G73" s="393"/>
      <c r="H73" s="393"/>
      <c r="I73" s="393"/>
      <c r="J73" s="393"/>
      <c r="K73" s="393"/>
      <c r="L73" s="393"/>
      <c r="M73" s="393"/>
      <c r="N73" s="393"/>
      <c r="O73" s="393"/>
      <c r="P73" s="393"/>
      <c r="Q73" s="393"/>
      <c r="R73" s="393"/>
      <c r="S73" s="393"/>
      <c r="T73" s="393"/>
      <c r="U73" s="393"/>
      <c r="V73" s="393"/>
      <c r="W73" s="393"/>
      <c r="X73" s="393"/>
      <c r="Y73" s="393"/>
      <c r="Z73" s="393"/>
      <c r="AA73" s="394"/>
      <c r="AB73" s="405"/>
      <c r="AC73" s="96" t="s">
        <v>67</v>
      </c>
      <c r="AD73" s="96" t="s">
        <v>69</v>
      </c>
      <c r="AE73" s="96" t="s">
        <v>75</v>
      </c>
      <c r="AF73" s="406"/>
      <c r="AG73" s="407"/>
      <c r="AH73" s="72"/>
    </row>
    <row r="74" spans="2:34">
      <c r="B74" s="70"/>
      <c r="C74" s="70"/>
      <c r="AB74" s="97"/>
      <c r="AC74" s="98"/>
      <c r="AD74" s="98"/>
      <c r="AE74" s="98"/>
      <c r="AF74" s="98"/>
      <c r="AG74" s="99"/>
      <c r="AH74" s="72"/>
    </row>
    <row r="75" spans="2:34">
      <c r="B75" s="70"/>
      <c r="C75" s="70"/>
      <c r="AB75" s="82" t="s">
        <v>79</v>
      </c>
      <c r="AC75" s="83"/>
      <c r="AD75" s="83">
        <v>40.799999999999997</v>
      </c>
      <c r="AE75" s="83">
        <v>0.35</v>
      </c>
      <c r="AF75" s="84">
        <v>1</v>
      </c>
      <c r="AG75" s="85">
        <f>AE75*AF75*AD75</f>
        <v>14.279999999999998</v>
      </c>
      <c r="AH75" s="72"/>
    </row>
    <row r="76" spans="2:34" ht="15">
      <c r="B76" s="70"/>
      <c r="C76" s="70"/>
      <c r="E76" s="63" t="s">
        <v>76</v>
      </c>
      <c r="AB76" s="82" t="s">
        <v>78</v>
      </c>
      <c r="AC76" s="83"/>
      <c r="AD76" s="86">
        <v>8.43</v>
      </c>
      <c r="AE76" s="83">
        <v>0.35</v>
      </c>
      <c r="AF76" s="84">
        <v>1</v>
      </c>
      <c r="AG76" s="85">
        <f t="shared" ref="AG76:AG77" si="1">AE76*AF76*AD76</f>
        <v>2.9504999999999999</v>
      </c>
      <c r="AH76" s="72"/>
    </row>
    <row r="77" spans="2:34">
      <c r="B77" s="70"/>
      <c r="C77" s="70"/>
      <c r="AB77" s="82" t="s">
        <v>152</v>
      </c>
      <c r="AC77" s="83"/>
      <c r="AD77" s="83">
        <v>10.119999999999999</v>
      </c>
      <c r="AE77" s="83">
        <v>0.35</v>
      </c>
      <c r="AF77" s="84">
        <v>1</v>
      </c>
      <c r="AG77" s="85">
        <f t="shared" si="1"/>
        <v>3.5419999999999994</v>
      </c>
      <c r="AH77" s="72"/>
    </row>
    <row r="78" spans="2:34" ht="15.6">
      <c r="B78" s="70"/>
      <c r="C78" s="70"/>
      <c r="E78" s="16" t="s">
        <v>76</v>
      </c>
      <c r="AB78" s="82"/>
      <c r="AC78" s="83"/>
      <c r="AD78" s="83"/>
      <c r="AE78" s="83"/>
      <c r="AF78" s="84"/>
      <c r="AG78" s="85"/>
      <c r="AH78" s="72"/>
    </row>
    <row r="79" spans="2:34">
      <c r="B79" s="70"/>
      <c r="C79" s="70"/>
      <c r="AB79" s="82"/>
      <c r="AC79" s="83"/>
      <c r="AD79" s="86"/>
      <c r="AE79" s="83"/>
      <c r="AF79" s="84"/>
      <c r="AG79" s="85"/>
      <c r="AH79" s="72"/>
    </row>
    <row r="80" spans="2:34">
      <c r="B80" s="70"/>
      <c r="C80" s="70"/>
      <c r="AB80" s="82"/>
      <c r="AC80" s="83"/>
      <c r="AD80" s="83"/>
      <c r="AE80" s="83"/>
      <c r="AF80" s="84"/>
      <c r="AG80" s="85"/>
      <c r="AH80" s="72"/>
    </row>
    <row r="81" spans="2:34">
      <c r="B81" s="70"/>
      <c r="C81" s="70"/>
      <c r="AB81" s="82"/>
      <c r="AC81" s="83"/>
      <c r="AD81" s="83"/>
      <c r="AE81" s="83"/>
      <c r="AF81" s="84"/>
      <c r="AG81" s="85"/>
      <c r="AH81" s="72"/>
    </row>
    <row r="82" spans="2:34">
      <c r="B82" s="70"/>
      <c r="C82" s="70"/>
      <c r="AB82" s="82"/>
      <c r="AC82" s="83"/>
      <c r="AD82" s="83"/>
      <c r="AE82" s="83"/>
      <c r="AF82" s="84"/>
      <c r="AG82" s="85"/>
      <c r="AH82" s="72"/>
    </row>
    <row r="83" spans="2:34">
      <c r="B83" s="70"/>
      <c r="C83" s="70"/>
      <c r="AB83" s="82"/>
      <c r="AC83" s="83"/>
      <c r="AD83" s="83"/>
      <c r="AE83" s="83"/>
      <c r="AF83" s="84"/>
      <c r="AG83" s="85"/>
      <c r="AH83" s="72"/>
    </row>
    <row r="84" spans="2:34">
      <c r="B84" s="70"/>
      <c r="C84" s="70"/>
      <c r="AB84" s="82"/>
      <c r="AC84" s="83"/>
      <c r="AD84" s="83"/>
      <c r="AE84" s="83"/>
      <c r="AF84" s="84"/>
      <c r="AG84" s="85"/>
      <c r="AH84" s="72"/>
    </row>
    <row r="85" spans="2:34">
      <c r="B85" s="70"/>
      <c r="C85" s="70"/>
      <c r="AB85" s="82"/>
      <c r="AC85" s="83"/>
      <c r="AD85" s="83"/>
      <c r="AE85" s="83"/>
      <c r="AF85" s="84"/>
      <c r="AG85" s="85"/>
      <c r="AH85" s="72"/>
    </row>
    <row r="86" spans="2:34">
      <c r="B86" s="70"/>
      <c r="C86" s="70"/>
      <c r="AB86" s="82"/>
      <c r="AC86" s="83"/>
      <c r="AD86" s="83"/>
      <c r="AE86" s="83"/>
      <c r="AF86" s="84"/>
      <c r="AG86" s="85"/>
      <c r="AH86" s="72"/>
    </row>
    <row r="87" spans="2:34">
      <c r="B87" s="70"/>
      <c r="C87" s="70"/>
      <c r="AB87" s="82"/>
      <c r="AC87" s="83"/>
      <c r="AD87" s="83"/>
      <c r="AE87" s="83"/>
      <c r="AF87" s="84"/>
      <c r="AG87" s="85"/>
      <c r="AH87" s="72"/>
    </row>
    <row r="88" spans="2:34">
      <c r="B88" s="70"/>
      <c r="C88" s="70"/>
      <c r="AB88" s="82"/>
      <c r="AC88" s="83"/>
      <c r="AD88" s="83"/>
      <c r="AE88" s="83"/>
      <c r="AF88" s="84"/>
      <c r="AG88" s="85"/>
      <c r="AH88" s="72"/>
    </row>
    <row r="89" spans="2:34">
      <c r="B89" s="70"/>
      <c r="C89" s="70"/>
      <c r="AB89" s="82"/>
      <c r="AC89" s="83"/>
      <c r="AD89" s="83"/>
      <c r="AE89" s="83"/>
      <c r="AF89" s="84"/>
      <c r="AG89" s="85"/>
      <c r="AH89" s="72"/>
    </row>
    <row r="90" spans="2:34">
      <c r="B90" s="70"/>
      <c r="C90" s="70"/>
      <c r="AB90" s="87"/>
      <c r="AC90" s="83"/>
      <c r="AD90" s="83"/>
      <c r="AE90" s="83"/>
      <c r="AF90" s="83"/>
      <c r="AG90" s="85"/>
      <c r="AH90" s="72"/>
    </row>
    <row r="91" spans="2:34">
      <c r="B91" s="70"/>
      <c r="C91" s="70"/>
      <c r="AB91" s="88"/>
      <c r="AC91" s="83"/>
      <c r="AD91" s="83"/>
      <c r="AE91" s="83"/>
      <c r="AF91" s="83"/>
      <c r="AG91" s="85"/>
      <c r="AH91" s="72"/>
    </row>
    <row r="92" spans="2:34">
      <c r="B92" s="70"/>
      <c r="C92" s="70"/>
      <c r="AB92" s="87"/>
      <c r="AC92" s="83"/>
      <c r="AD92" s="83"/>
      <c r="AE92" s="83"/>
      <c r="AF92" s="83"/>
      <c r="AG92" s="85"/>
      <c r="AH92" s="72"/>
    </row>
    <row r="93" spans="2:34">
      <c r="B93" s="70"/>
      <c r="C93" s="70"/>
      <c r="AB93" s="87"/>
      <c r="AC93" s="83"/>
      <c r="AD93" s="83"/>
      <c r="AE93" s="83"/>
      <c r="AF93" s="83"/>
      <c r="AG93" s="85"/>
      <c r="AH93" s="72"/>
    </row>
    <row r="94" spans="2:34">
      <c r="B94" s="70"/>
      <c r="C94" s="70"/>
      <c r="AB94" s="87"/>
      <c r="AC94" s="83"/>
      <c r="AD94" s="83"/>
      <c r="AE94" s="83"/>
      <c r="AF94" s="83"/>
      <c r="AG94" s="85"/>
      <c r="AH94" s="72"/>
    </row>
    <row r="95" spans="2:34">
      <c r="B95" s="70"/>
      <c r="C95" s="70"/>
      <c r="AB95" s="87"/>
      <c r="AC95" s="83"/>
      <c r="AD95" s="83"/>
      <c r="AE95" s="83"/>
      <c r="AF95" s="83"/>
      <c r="AG95" s="85"/>
      <c r="AH95" s="72"/>
    </row>
    <row r="96" spans="2:34">
      <c r="B96" s="70"/>
      <c r="C96" s="70"/>
      <c r="AB96" s="87"/>
      <c r="AC96" s="83"/>
      <c r="AD96" s="83"/>
      <c r="AE96" s="83"/>
      <c r="AF96" s="83"/>
      <c r="AG96" s="85"/>
      <c r="AH96" s="72"/>
    </row>
    <row r="97" spans="2:34">
      <c r="B97" s="70"/>
      <c r="C97" s="70"/>
      <c r="AB97" s="87"/>
      <c r="AC97" s="83"/>
      <c r="AD97" s="83"/>
      <c r="AE97" s="83"/>
      <c r="AF97" s="83"/>
      <c r="AG97" s="85"/>
      <c r="AH97" s="72"/>
    </row>
    <row r="98" spans="2:34">
      <c r="B98" s="70"/>
      <c r="C98" s="70"/>
      <c r="AB98" s="87"/>
      <c r="AC98" s="83"/>
      <c r="AD98" s="83"/>
      <c r="AE98" s="83"/>
      <c r="AF98" s="83"/>
      <c r="AG98" s="85"/>
      <c r="AH98" s="72"/>
    </row>
    <row r="99" spans="2:34">
      <c r="B99" s="70"/>
      <c r="C99" s="70"/>
      <c r="AB99" s="87"/>
      <c r="AC99" s="83"/>
      <c r="AD99" s="83"/>
      <c r="AE99" s="83"/>
      <c r="AF99" s="83"/>
      <c r="AG99" s="85"/>
      <c r="AH99" s="72"/>
    </row>
    <row r="100" spans="2:34">
      <c r="B100" s="70"/>
      <c r="C100" s="70"/>
      <c r="AB100" s="87"/>
      <c r="AC100" s="83"/>
      <c r="AD100" s="83"/>
      <c r="AE100" s="83"/>
      <c r="AF100" s="83"/>
      <c r="AG100" s="85"/>
      <c r="AH100" s="72"/>
    </row>
    <row r="101" spans="2:34">
      <c r="B101" s="70"/>
      <c r="C101" s="70"/>
      <c r="AB101" s="87"/>
      <c r="AC101" s="83"/>
      <c r="AD101" s="83"/>
      <c r="AE101" s="83"/>
      <c r="AF101" s="83"/>
      <c r="AG101" s="85"/>
      <c r="AH101" s="72"/>
    </row>
    <row r="102" spans="2:34">
      <c r="B102" s="70"/>
      <c r="C102" s="70"/>
      <c r="AB102" s="87"/>
      <c r="AC102" s="83"/>
      <c r="AD102" s="83"/>
      <c r="AE102" s="83"/>
      <c r="AF102" s="83"/>
      <c r="AG102" s="85"/>
      <c r="AH102" s="72"/>
    </row>
    <row r="103" spans="2:34">
      <c r="B103" s="70"/>
      <c r="C103" s="70"/>
      <c r="AB103" s="87"/>
      <c r="AC103" s="83"/>
      <c r="AD103" s="83"/>
      <c r="AE103" s="83"/>
      <c r="AF103" s="83"/>
      <c r="AG103" s="85"/>
      <c r="AH103" s="72"/>
    </row>
    <row r="104" spans="2:34">
      <c r="B104" s="70"/>
      <c r="C104" s="70"/>
      <c r="AB104" s="87"/>
      <c r="AC104" s="89"/>
      <c r="AD104" s="89"/>
      <c r="AE104" s="89"/>
      <c r="AF104" s="89"/>
      <c r="AG104" s="90"/>
      <c r="AH104" s="72"/>
    </row>
    <row r="105" spans="2:34">
      <c r="B105" s="70"/>
      <c r="C105" s="70"/>
      <c r="AB105" s="87"/>
      <c r="AC105" s="89"/>
      <c r="AD105" s="89"/>
      <c r="AE105" s="89"/>
      <c r="AF105" s="89"/>
      <c r="AG105" s="90"/>
      <c r="AH105" s="72"/>
    </row>
    <row r="106" spans="2:34">
      <c r="B106" s="70"/>
      <c r="C106" s="70"/>
      <c r="AB106" s="87"/>
      <c r="AC106" s="89"/>
      <c r="AD106" s="89"/>
      <c r="AE106" s="89"/>
      <c r="AF106" s="89"/>
      <c r="AG106" s="90"/>
      <c r="AH106" s="72"/>
    </row>
    <row r="107" spans="2:34">
      <c r="B107" s="70"/>
      <c r="C107" s="70"/>
      <c r="AB107" s="87"/>
      <c r="AC107" s="89"/>
      <c r="AD107" s="89"/>
      <c r="AE107" s="89"/>
      <c r="AF107" s="89"/>
      <c r="AG107" s="90"/>
      <c r="AH107" s="72"/>
    </row>
    <row r="108" spans="2:34" ht="15" thickBot="1">
      <c r="B108" s="70"/>
      <c r="C108" s="74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  <c r="V108" s="75"/>
      <c r="W108" s="75"/>
      <c r="X108" s="75"/>
      <c r="Y108" s="75"/>
      <c r="Z108" s="75"/>
      <c r="AA108" s="75"/>
      <c r="AB108" s="91"/>
      <c r="AC108" s="92"/>
      <c r="AD108" s="92"/>
      <c r="AE108" s="92"/>
      <c r="AF108" s="92"/>
      <c r="AG108" s="93"/>
      <c r="AH108" s="72"/>
    </row>
    <row r="109" spans="2:34">
      <c r="B109" s="70"/>
      <c r="C109" s="367" t="s">
        <v>70</v>
      </c>
      <c r="D109" s="368"/>
      <c r="E109" s="368"/>
      <c r="F109" s="368"/>
      <c r="G109" s="368"/>
      <c r="H109" s="368"/>
      <c r="I109" s="368"/>
      <c r="J109" s="368"/>
      <c r="K109" s="368"/>
      <c r="L109" s="368"/>
      <c r="M109" s="368"/>
      <c r="N109" s="368"/>
      <c r="O109" s="368"/>
      <c r="P109" s="368"/>
      <c r="Q109" s="368"/>
      <c r="R109" s="368"/>
      <c r="S109" s="368"/>
      <c r="T109" s="368"/>
      <c r="U109" s="368"/>
      <c r="V109" s="368"/>
      <c r="W109" s="368"/>
      <c r="X109" s="368"/>
      <c r="Y109" s="368"/>
      <c r="Z109" s="368"/>
      <c r="AA109" s="369"/>
      <c r="AB109" s="376" t="s">
        <v>71</v>
      </c>
      <c r="AC109" s="377"/>
      <c r="AD109" s="377"/>
      <c r="AE109" s="377"/>
      <c r="AF109" s="377"/>
      <c r="AG109" s="94">
        <f>SUM(AG74:AG108)</f>
        <v>20.772499999999997</v>
      </c>
      <c r="AH109" s="72"/>
    </row>
    <row r="110" spans="2:34">
      <c r="B110" s="70"/>
      <c r="C110" s="370"/>
      <c r="D110" s="371"/>
      <c r="E110" s="371"/>
      <c r="F110" s="371"/>
      <c r="G110" s="371"/>
      <c r="H110" s="371"/>
      <c r="I110" s="371"/>
      <c r="J110" s="371"/>
      <c r="K110" s="371"/>
      <c r="L110" s="371"/>
      <c r="M110" s="371"/>
      <c r="N110" s="371"/>
      <c r="O110" s="371"/>
      <c r="P110" s="371"/>
      <c r="Q110" s="371"/>
      <c r="R110" s="371"/>
      <c r="S110" s="371"/>
      <c r="T110" s="371"/>
      <c r="U110" s="371"/>
      <c r="V110" s="371"/>
      <c r="W110" s="371"/>
      <c r="X110" s="371"/>
      <c r="Y110" s="371"/>
      <c r="Z110" s="371"/>
      <c r="AA110" s="372"/>
      <c r="AB110" s="378" t="s">
        <v>72</v>
      </c>
      <c r="AC110" s="379"/>
      <c r="AD110" s="379"/>
      <c r="AE110" s="379"/>
      <c r="AF110" s="379"/>
      <c r="AG110" s="85"/>
      <c r="AH110" s="72"/>
    </row>
    <row r="111" spans="2:34" ht="15" thickBot="1">
      <c r="B111" s="70"/>
      <c r="C111" s="373"/>
      <c r="D111" s="374"/>
      <c r="E111" s="374"/>
      <c r="F111" s="374"/>
      <c r="G111" s="374"/>
      <c r="H111" s="374"/>
      <c r="I111" s="374"/>
      <c r="J111" s="374"/>
      <c r="K111" s="374"/>
      <c r="L111" s="374"/>
      <c r="M111" s="374"/>
      <c r="N111" s="374"/>
      <c r="O111" s="374"/>
      <c r="P111" s="374"/>
      <c r="Q111" s="374"/>
      <c r="R111" s="374"/>
      <c r="S111" s="374"/>
      <c r="T111" s="374"/>
      <c r="U111" s="374"/>
      <c r="V111" s="374"/>
      <c r="W111" s="374"/>
      <c r="X111" s="374"/>
      <c r="Y111" s="374"/>
      <c r="Z111" s="374"/>
      <c r="AA111" s="375"/>
      <c r="AB111" s="380" t="s">
        <v>73</v>
      </c>
      <c r="AC111" s="381"/>
      <c r="AD111" s="381"/>
      <c r="AE111" s="381"/>
      <c r="AF111" s="381"/>
      <c r="AG111" s="95">
        <f>AG109+AG110</f>
        <v>20.772499999999997</v>
      </c>
      <c r="AH111" s="72"/>
    </row>
    <row r="112" spans="2:34" ht="15" thickBot="1">
      <c r="B112" s="74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5"/>
      <c r="Z112" s="75"/>
      <c r="AA112" s="75"/>
      <c r="AB112" s="75"/>
      <c r="AC112" s="75"/>
      <c r="AD112" s="75"/>
      <c r="AE112" s="75"/>
      <c r="AF112" s="75"/>
      <c r="AG112" s="75"/>
      <c r="AH112" s="76"/>
    </row>
    <row r="113" spans="2:34" ht="15" thickBot="1"/>
    <row r="114" spans="2:34">
      <c r="B114" s="67"/>
      <c r="C114" s="68"/>
      <c r="D114" s="68"/>
      <c r="E114" s="68"/>
      <c r="F114" s="68"/>
      <c r="G114" s="68"/>
      <c r="H114" s="68"/>
      <c r="I114" s="68"/>
      <c r="J114" s="68"/>
      <c r="K114" s="68"/>
      <c r="L114" s="68"/>
      <c r="M114" s="68"/>
      <c r="N114" s="68"/>
      <c r="O114" s="68"/>
      <c r="P114" s="68"/>
      <c r="Q114" s="68"/>
      <c r="R114" s="68"/>
      <c r="S114" s="68"/>
      <c r="T114" s="68"/>
      <c r="U114" s="68"/>
      <c r="V114" s="68"/>
      <c r="W114" s="68"/>
      <c r="X114" s="68"/>
      <c r="Y114" s="68"/>
      <c r="Z114" s="68"/>
      <c r="AA114" s="68"/>
      <c r="AB114" s="68"/>
      <c r="AC114" s="68"/>
      <c r="AD114" s="68"/>
      <c r="AE114" s="68"/>
      <c r="AF114" s="68"/>
      <c r="AG114" s="68"/>
      <c r="AH114" s="69"/>
    </row>
    <row r="115" spans="2:34">
      <c r="B115" s="70"/>
      <c r="AB115" s="71" t="s">
        <v>53</v>
      </c>
      <c r="AH115" s="72"/>
    </row>
    <row r="116" spans="2:34">
      <c r="B116" s="70"/>
      <c r="AB116" s="73"/>
      <c r="AH116" s="72"/>
    </row>
    <row r="117" spans="2:34">
      <c r="B117" s="70"/>
      <c r="AB117" s="71" t="s">
        <v>54</v>
      </c>
      <c r="AH117" s="72"/>
    </row>
    <row r="118" spans="2:34">
      <c r="B118" s="70"/>
      <c r="AB118" s="71" t="s">
        <v>55</v>
      </c>
      <c r="AH118" s="72"/>
    </row>
    <row r="119" spans="2:34">
      <c r="B119" s="70"/>
      <c r="AB119" s="73"/>
      <c r="AH119" s="72"/>
    </row>
    <row r="120" spans="2:34">
      <c r="B120" s="70"/>
      <c r="AB120" s="71" t="s">
        <v>56</v>
      </c>
      <c r="AH120" s="72"/>
    </row>
    <row r="121" spans="2:34" ht="15" thickBot="1">
      <c r="B121" s="74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  <c r="V121" s="75"/>
      <c r="W121" s="75"/>
      <c r="X121" s="75"/>
      <c r="Y121" s="75"/>
      <c r="Z121" s="75"/>
      <c r="AA121" s="75"/>
      <c r="AB121" s="75"/>
      <c r="AC121" s="75"/>
      <c r="AD121" s="75"/>
      <c r="AE121" s="75"/>
      <c r="AF121" s="75"/>
      <c r="AG121" s="75"/>
      <c r="AH121" s="76"/>
    </row>
    <row r="122" spans="2:34" ht="15" thickBot="1"/>
    <row r="123" spans="2:34">
      <c r="B123" s="67"/>
      <c r="C123" s="68"/>
      <c r="D123" s="68"/>
      <c r="E123" s="68"/>
      <c r="F123" s="68"/>
      <c r="G123" s="68"/>
      <c r="H123" s="68"/>
      <c r="I123" s="68"/>
      <c r="J123" s="68"/>
      <c r="K123" s="68"/>
      <c r="L123" s="68"/>
      <c r="M123" s="68"/>
      <c r="N123" s="68"/>
      <c r="O123" s="68"/>
      <c r="P123" s="68"/>
      <c r="Q123" s="68"/>
      <c r="R123" s="68"/>
      <c r="S123" s="68"/>
      <c r="T123" s="68"/>
      <c r="U123" s="68"/>
      <c r="V123" s="68"/>
      <c r="W123" s="68"/>
      <c r="X123" s="68"/>
      <c r="Y123" s="68"/>
      <c r="Z123" s="68"/>
      <c r="AA123" s="68"/>
      <c r="AB123" s="68"/>
      <c r="AC123" s="68"/>
      <c r="AD123" s="68"/>
      <c r="AE123" s="68"/>
      <c r="AF123" s="68"/>
      <c r="AG123" s="68"/>
      <c r="AH123" s="69"/>
    </row>
    <row r="124" spans="2:34">
      <c r="B124" s="70"/>
      <c r="C124" s="77" t="s">
        <v>57</v>
      </c>
      <c r="H124" s="402" t="str">
        <f>'Presupuesto Propuesto'!H18</f>
        <v>BASE GRANULAR</v>
      </c>
      <c r="I124" s="403"/>
      <c r="J124" s="403"/>
      <c r="K124" s="403"/>
      <c r="L124" s="403"/>
      <c r="M124" s="403"/>
      <c r="N124" s="403"/>
      <c r="O124" s="403"/>
      <c r="P124" s="403"/>
      <c r="Q124" s="403"/>
      <c r="R124" s="403"/>
      <c r="S124" s="403"/>
      <c r="T124" s="403"/>
      <c r="U124" s="403"/>
      <c r="V124" s="403"/>
      <c r="W124" s="403"/>
      <c r="X124" s="403"/>
      <c r="Y124" s="403"/>
      <c r="Z124" s="403"/>
      <c r="AA124" s="403"/>
      <c r="AB124" s="403"/>
      <c r="AC124" s="403"/>
      <c r="AD124" s="403"/>
      <c r="AE124" s="403"/>
      <c r="AF124" s="403"/>
      <c r="AG124" s="404"/>
      <c r="AH124" s="72"/>
    </row>
    <row r="125" spans="2:34">
      <c r="B125" s="70"/>
      <c r="AH125" s="72"/>
    </row>
    <row r="126" spans="2:34">
      <c r="B126" s="70"/>
      <c r="C126" s="73" t="s">
        <v>58</v>
      </c>
      <c r="E126" s="408" t="str">
        <f>'[1]PRESUPUESTO OBRA'!D14</f>
        <v>3,2 VIAS</v>
      </c>
      <c r="F126" s="386"/>
      <c r="G126" s="386"/>
      <c r="H126" s="387"/>
      <c r="J126" s="73" t="s">
        <v>59</v>
      </c>
      <c r="N126" s="385" t="str">
        <f>$N$14</f>
        <v>PUERTO SALGAR</v>
      </c>
      <c r="O126" s="386"/>
      <c r="P126" s="386"/>
      <c r="Q126" s="386"/>
      <c r="R126" s="386"/>
      <c r="S126" s="387"/>
      <c r="U126" s="73" t="s">
        <v>60</v>
      </c>
      <c r="X126" s="385" t="str">
        <f>'[1]PRESUPUESTO OBRA'!H14</f>
        <v>M3</v>
      </c>
      <c r="Y126" s="386"/>
      <c r="Z126" s="386"/>
      <c r="AA126" s="387"/>
      <c r="AB126" s="388" t="s">
        <v>61</v>
      </c>
      <c r="AC126" s="388"/>
      <c r="AD126" s="388"/>
      <c r="AE126" s="388"/>
      <c r="AF126" s="388"/>
      <c r="AG126" s="388"/>
      <c r="AH126" s="72"/>
    </row>
    <row r="127" spans="2:34" ht="15" thickBot="1">
      <c r="B127" s="70"/>
      <c r="AH127" s="72"/>
    </row>
    <row r="128" spans="2:34">
      <c r="B128" s="70"/>
      <c r="C128" s="389" t="s">
        <v>62</v>
      </c>
      <c r="D128" s="390"/>
      <c r="E128" s="390"/>
      <c r="F128" s="390"/>
      <c r="G128" s="390"/>
      <c r="H128" s="390"/>
      <c r="I128" s="390"/>
      <c r="J128" s="390"/>
      <c r="K128" s="390"/>
      <c r="L128" s="390"/>
      <c r="M128" s="390"/>
      <c r="N128" s="390"/>
      <c r="O128" s="390"/>
      <c r="P128" s="390"/>
      <c r="Q128" s="390"/>
      <c r="R128" s="390"/>
      <c r="S128" s="390"/>
      <c r="T128" s="390"/>
      <c r="U128" s="390"/>
      <c r="V128" s="390"/>
      <c r="W128" s="390"/>
      <c r="X128" s="390"/>
      <c r="Y128" s="390"/>
      <c r="Z128" s="390"/>
      <c r="AA128" s="391"/>
      <c r="AB128" s="395" t="s">
        <v>63</v>
      </c>
      <c r="AC128" s="397" t="s">
        <v>64</v>
      </c>
      <c r="AD128" s="397"/>
      <c r="AE128" s="397"/>
      <c r="AF128" s="398" t="s">
        <v>65</v>
      </c>
      <c r="AG128" s="400" t="s">
        <v>66</v>
      </c>
      <c r="AH128" s="72"/>
    </row>
    <row r="129" spans="2:34" ht="15" thickBot="1">
      <c r="B129" s="70"/>
      <c r="C129" s="392"/>
      <c r="D129" s="393"/>
      <c r="E129" s="393"/>
      <c r="F129" s="393"/>
      <c r="G129" s="393"/>
      <c r="H129" s="393"/>
      <c r="I129" s="393"/>
      <c r="J129" s="393"/>
      <c r="K129" s="393"/>
      <c r="L129" s="393"/>
      <c r="M129" s="393"/>
      <c r="N129" s="393"/>
      <c r="O129" s="393"/>
      <c r="P129" s="393"/>
      <c r="Q129" s="393"/>
      <c r="R129" s="393"/>
      <c r="S129" s="393"/>
      <c r="T129" s="393"/>
      <c r="U129" s="393"/>
      <c r="V129" s="393"/>
      <c r="W129" s="393"/>
      <c r="X129" s="393"/>
      <c r="Y129" s="393"/>
      <c r="Z129" s="393"/>
      <c r="AA129" s="394"/>
      <c r="AB129" s="405"/>
      <c r="AC129" s="96" t="s">
        <v>67</v>
      </c>
      <c r="AD129" s="96" t="s">
        <v>69</v>
      </c>
      <c r="AE129" s="96" t="s">
        <v>75</v>
      </c>
      <c r="AF129" s="406"/>
      <c r="AG129" s="407"/>
      <c r="AH129" s="72"/>
    </row>
    <row r="130" spans="2:34">
      <c r="B130" s="70"/>
      <c r="C130" s="70"/>
      <c r="AB130" s="97"/>
      <c r="AC130" s="98"/>
      <c r="AD130" s="98"/>
      <c r="AE130" s="98"/>
      <c r="AF130" s="98"/>
      <c r="AG130" s="99"/>
      <c r="AH130" s="72"/>
    </row>
    <row r="131" spans="2:34">
      <c r="B131" s="70"/>
      <c r="C131" s="70"/>
      <c r="AB131" s="82" t="s">
        <v>79</v>
      </c>
      <c r="AC131" s="83"/>
      <c r="AD131" s="83">
        <v>40.799999999999997</v>
      </c>
      <c r="AE131" s="83">
        <v>0.2</v>
      </c>
      <c r="AF131" s="84">
        <v>1</v>
      </c>
      <c r="AG131" s="85">
        <f>AE131*AF131*AD131</f>
        <v>8.16</v>
      </c>
      <c r="AH131" s="72"/>
    </row>
    <row r="132" spans="2:34">
      <c r="B132" s="70"/>
      <c r="C132" s="70"/>
      <c r="AB132" s="82" t="s">
        <v>78</v>
      </c>
      <c r="AC132" s="83"/>
      <c r="AD132" s="86">
        <v>8.43</v>
      </c>
      <c r="AE132" s="83">
        <v>0.2</v>
      </c>
      <c r="AF132" s="84">
        <v>1</v>
      </c>
      <c r="AG132" s="85">
        <f t="shared" ref="AG132:AG133" si="2">AE132*AF132*AD132</f>
        <v>1.6859999999999999</v>
      </c>
      <c r="AH132" s="72"/>
    </row>
    <row r="133" spans="2:34">
      <c r="B133" s="70"/>
      <c r="C133" s="70"/>
      <c r="AB133" s="82" t="s">
        <v>152</v>
      </c>
      <c r="AC133" s="83"/>
      <c r="AD133" s="83">
        <v>10.119999999999999</v>
      </c>
      <c r="AE133" s="83">
        <v>0.2</v>
      </c>
      <c r="AF133" s="84">
        <v>1</v>
      </c>
      <c r="AG133" s="85">
        <f t="shared" si="2"/>
        <v>2.024</v>
      </c>
      <c r="AH133" s="72"/>
    </row>
    <row r="134" spans="2:34" ht="15">
      <c r="B134" s="70"/>
      <c r="C134" s="70"/>
      <c r="F134" s="100" t="s">
        <v>77</v>
      </c>
      <c r="AB134" s="82"/>
      <c r="AC134" s="83"/>
      <c r="AD134" s="83"/>
      <c r="AE134" s="83"/>
      <c r="AF134" s="84"/>
      <c r="AG134" s="85"/>
      <c r="AH134" s="72"/>
    </row>
    <row r="135" spans="2:34">
      <c r="B135" s="70"/>
      <c r="C135" s="70"/>
      <c r="AB135" s="82"/>
      <c r="AC135" s="83"/>
      <c r="AD135" s="83"/>
      <c r="AE135" s="83"/>
      <c r="AF135" s="84"/>
      <c r="AG135" s="85"/>
      <c r="AH135" s="72"/>
    </row>
    <row r="136" spans="2:34">
      <c r="B136" s="70"/>
      <c r="C136" s="70"/>
      <c r="AB136" s="82"/>
      <c r="AC136" s="83"/>
      <c r="AD136" s="83"/>
      <c r="AE136" s="83"/>
      <c r="AF136" s="84"/>
      <c r="AG136" s="85"/>
      <c r="AH136" s="72"/>
    </row>
    <row r="137" spans="2:34">
      <c r="B137" s="70"/>
      <c r="C137" s="70"/>
      <c r="AB137" s="82"/>
      <c r="AC137" s="83"/>
      <c r="AD137" s="83"/>
      <c r="AE137" s="83"/>
      <c r="AF137" s="84"/>
      <c r="AG137" s="85"/>
      <c r="AH137" s="72"/>
    </row>
    <row r="138" spans="2:34">
      <c r="B138" s="70"/>
      <c r="C138" s="70"/>
      <c r="AB138" s="82"/>
      <c r="AC138" s="83"/>
      <c r="AD138" s="83"/>
      <c r="AE138" s="83"/>
      <c r="AF138" s="84"/>
      <c r="AG138" s="85"/>
      <c r="AH138" s="72"/>
    </row>
    <row r="139" spans="2:34">
      <c r="B139" s="70"/>
      <c r="C139" s="70"/>
      <c r="AB139" s="82"/>
      <c r="AC139" s="83"/>
      <c r="AD139" s="83"/>
      <c r="AE139" s="83"/>
      <c r="AF139" s="84"/>
      <c r="AG139" s="85"/>
      <c r="AH139" s="72"/>
    </row>
    <row r="140" spans="2:34">
      <c r="B140" s="70"/>
      <c r="C140" s="70"/>
      <c r="AB140" s="82"/>
      <c r="AC140" s="83"/>
      <c r="AD140" s="83"/>
      <c r="AE140" s="83"/>
      <c r="AF140" s="84"/>
      <c r="AG140" s="85"/>
      <c r="AH140" s="72"/>
    </row>
    <row r="141" spans="2:34">
      <c r="B141" s="70"/>
      <c r="C141" s="70"/>
      <c r="AB141" s="82"/>
      <c r="AC141" s="83"/>
      <c r="AD141" s="83"/>
      <c r="AE141" s="83"/>
      <c r="AF141" s="84"/>
      <c r="AG141" s="85"/>
      <c r="AH141" s="72"/>
    </row>
    <row r="142" spans="2:34">
      <c r="B142" s="70"/>
      <c r="C142" s="70"/>
      <c r="AB142" s="82"/>
      <c r="AC142" s="83"/>
      <c r="AD142" s="83"/>
      <c r="AE142" s="83"/>
      <c r="AF142" s="84"/>
      <c r="AG142" s="85"/>
      <c r="AH142" s="72"/>
    </row>
    <row r="143" spans="2:34">
      <c r="B143" s="70"/>
      <c r="C143" s="70"/>
      <c r="AB143" s="82"/>
      <c r="AC143" s="83"/>
      <c r="AD143" s="83"/>
      <c r="AE143" s="83"/>
      <c r="AF143" s="84"/>
      <c r="AG143" s="85"/>
      <c r="AH143" s="72"/>
    </row>
    <row r="144" spans="2:34">
      <c r="B144" s="70"/>
      <c r="C144" s="70"/>
      <c r="AB144" s="82"/>
      <c r="AC144" s="83"/>
      <c r="AD144" s="83"/>
      <c r="AE144" s="83"/>
      <c r="AF144" s="84"/>
      <c r="AG144" s="85"/>
      <c r="AH144" s="72"/>
    </row>
    <row r="145" spans="2:34">
      <c r="B145" s="70"/>
      <c r="C145" s="70"/>
      <c r="AB145" s="82"/>
      <c r="AC145" s="83"/>
      <c r="AD145" s="83"/>
      <c r="AE145" s="83"/>
      <c r="AF145" s="84"/>
      <c r="AG145" s="85"/>
      <c r="AH145" s="72"/>
    </row>
    <row r="146" spans="2:34">
      <c r="B146" s="70"/>
      <c r="C146" s="70"/>
      <c r="AB146" s="82"/>
      <c r="AC146" s="83"/>
      <c r="AD146" s="83"/>
      <c r="AE146" s="83"/>
      <c r="AF146" s="84"/>
      <c r="AG146" s="85"/>
      <c r="AH146" s="72"/>
    </row>
    <row r="147" spans="2:34">
      <c r="B147" s="70"/>
      <c r="C147" s="70"/>
      <c r="AB147" s="87"/>
      <c r="AC147" s="83"/>
      <c r="AD147" s="83"/>
      <c r="AE147" s="83"/>
      <c r="AF147" s="83"/>
      <c r="AG147" s="85"/>
      <c r="AH147" s="72"/>
    </row>
    <row r="148" spans="2:34">
      <c r="B148" s="70"/>
      <c r="C148" s="70"/>
      <c r="AB148" s="87"/>
      <c r="AC148" s="83"/>
      <c r="AD148" s="83"/>
      <c r="AE148" s="83"/>
      <c r="AF148" s="83"/>
      <c r="AG148" s="85"/>
      <c r="AH148" s="72"/>
    </row>
    <row r="149" spans="2:34">
      <c r="B149" s="70"/>
      <c r="C149" s="70"/>
      <c r="AB149" s="87"/>
      <c r="AC149" s="83"/>
      <c r="AD149" s="83"/>
      <c r="AE149" s="83"/>
      <c r="AF149" s="83"/>
      <c r="AG149" s="85"/>
      <c r="AH149" s="72"/>
    </row>
    <row r="150" spans="2:34">
      <c r="B150" s="70"/>
      <c r="C150" s="70"/>
      <c r="AB150" s="87"/>
      <c r="AC150" s="83"/>
      <c r="AD150" s="83"/>
      <c r="AE150" s="83"/>
      <c r="AF150" s="83"/>
      <c r="AG150" s="85"/>
      <c r="AH150" s="72"/>
    </row>
    <row r="151" spans="2:34">
      <c r="B151" s="70"/>
      <c r="C151" s="70"/>
      <c r="AB151" s="87"/>
      <c r="AC151" s="83"/>
      <c r="AD151" s="83"/>
      <c r="AE151" s="83"/>
      <c r="AF151" s="83"/>
      <c r="AG151" s="85"/>
      <c r="AH151" s="72"/>
    </row>
    <row r="152" spans="2:34">
      <c r="B152" s="70"/>
      <c r="C152" s="70"/>
      <c r="AB152" s="87"/>
      <c r="AC152" s="83"/>
      <c r="AD152" s="83"/>
      <c r="AE152" s="83"/>
      <c r="AF152" s="83"/>
      <c r="AG152" s="85"/>
      <c r="AH152" s="72"/>
    </row>
    <row r="153" spans="2:34">
      <c r="B153" s="70"/>
      <c r="C153" s="70"/>
      <c r="AB153" s="87"/>
      <c r="AC153" s="83"/>
      <c r="AD153" s="83"/>
      <c r="AE153" s="83"/>
      <c r="AF153" s="83"/>
      <c r="AG153" s="85"/>
      <c r="AH153" s="72"/>
    </row>
    <row r="154" spans="2:34">
      <c r="B154" s="70"/>
      <c r="C154" s="70"/>
      <c r="AB154" s="87"/>
      <c r="AC154" s="83"/>
      <c r="AD154" s="83"/>
      <c r="AE154" s="83"/>
      <c r="AF154" s="83"/>
      <c r="AG154" s="85"/>
      <c r="AH154" s="72"/>
    </row>
    <row r="155" spans="2:34">
      <c r="B155" s="70"/>
      <c r="C155" s="70"/>
      <c r="AB155" s="87"/>
      <c r="AC155" s="83"/>
      <c r="AD155" s="83"/>
      <c r="AE155" s="83"/>
      <c r="AF155" s="83"/>
      <c r="AG155" s="85"/>
      <c r="AH155" s="72"/>
    </row>
    <row r="156" spans="2:34">
      <c r="B156" s="70"/>
      <c r="C156" s="70"/>
      <c r="AB156" s="87"/>
      <c r="AC156" s="83"/>
      <c r="AD156" s="83"/>
      <c r="AE156" s="83"/>
      <c r="AF156" s="83"/>
      <c r="AG156" s="85"/>
      <c r="AH156" s="72"/>
    </row>
    <row r="157" spans="2:34">
      <c r="B157" s="70"/>
      <c r="C157" s="70"/>
      <c r="AB157" s="87"/>
      <c r="AC157" s="83"/>
      <c r="AD157" s="83"/>
      <c r="AE157" s="83"/>
      <c r="AF157" s="83"/>
      <c r="AG157" s="85"/>
      <c r="AH157" s="72"/>
    </row>
    <row r="158" spans="2:34">
      <c r="B158" s="70"/>
      <c r="C158" s="70"/>
      <c r="AB158" s="87"/>
      <c r="AC158" s="83"/>
      <c r="AD158" s="83"/>
      <c r="AE158" s="83"/>
      <c r="AF158" s="83"/>
      <c r="AG158" s="85"/>
      <c r="AH158" s="72"/>
    </row>
    <row r="159" spans="2:34">
      <c r="B159" s="70"/>
      <c r="C159" s="70"/>
      <c r="AB159" s="87"/>
      <c r="AC159" s="83"/>
      <c r="AD159" s="83"/>
      <c r="AE159" s="83"/>
      <c r="AF159" s="83"/>
      <c r="AG159" s="85"/>
      <c r="AH159" s="72"/>
    </row>
    <row r="160" spans="2:34">
      <c r="B160" s="70"/>
      <c r="C160" s="70"/>
      <c r="AB160" s="87"/>
      <c r="AC160" s="89"/>
      <c r="AD160" s="89"/>
      <c r="AE160" s="89"/>
      <c r="AF160" s="89"/>
      <c r="AG160" s="90"/>
      <c r="AH160" s="72"/>
    </row>
    <row r="161" spans="2:34">
      <c r="B161" s="70"/>
      <c r="C161" s="70"/>
      <c r="AB161" s="87"/>
      <c r="AC161" s="89"/>
      <c r="AD161" s="89"/>
      <c r="AE161" s="89"/>
      <c r="AF161" s="89"/>
      <c r="AG161" s="90"/>
      <c r="AH161" s="72"/>
    </row>
    <row r="162" spans="2:34">
      <c r="B162" s="70"/>
      <c r="C162" s="70"/>
      <c r="AB162" s="87"/>
      <c r="AC162" s="89"/>
      <c r="AD162" s="89"/>
      <c r="AE162" s="89"/>
      <c r="AF162" s="89"/>
      <c r="AG162" s="90"/>
      <c r="AH162" s="72"/>
    </row>
    <row r="163" spans="2:34">
      <c r="B163" s="70"/>
      <c r="C163" s="70"/>
      <c r="AB163" s="87"/>
      <c r="AC163" s="89"/>
      <c r="AD163" s="89"/>
      <c r="AE163" s="89"/>
      <c r="AF163" s="89"/>
      <c r="AG163" s="90"/>
      <c r="AH163" s="72"/>
    </row>
    <row r="164" spans="2:34" ht="15" thickBot="1">
      <c r="B164" s="70"/>
      <c r="C164" s="74"/>
      <c r="D164" s="75"/>
      <c r="E164" s="75"/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91"/>
      <c r="AC164" s="92"/>
      <c r="AD164" s="92"/>
      <c r="AE164" s="92"/>
      <c r="AF164" s="92"/>
      <c r="AG164" s="93"/>
      <c r="AH164" s="72"/>
    </row>
    <row r="165" spans="2:34">
      <c r="B165" s="70"/>
      <c r="C165" s="367" t="s">
        <v>70</v>
      </c>
      <c r="D165" s="368"/>
      <c r="E165" s="368"/>
      <c r="F165" s="368"/>
      <c r="G165" s="368"/>
      <c r="H165" s="368"/>
      <c r="I165" s="368"/>
      <c r="J165" s="368"/>
      <c r="K165" s="368"/>
      <c r="L165" s="368"/>
      <c r="M165" s="368"/>
      <c r="N165" s="368"/>
      <c r="O165" s="368"/>
      <c r="P165" s="368"/>
      <c r="Q165" s="368"/>
      <c r="R165" s="368"/>
      <c r="S165" s="368"/>
      <c r="T165" s="368"/>
      <c r="U165" s="368"/>
      <c r="V165" s="368"/>
      <c r="W165" s="368"/>
      <c r="X165" s="368"/>
      <c r="Y165" s="368"/>
      <c r="Z165" s="368"/>
      <c r="AA165" s="369"/>
      <c r="AB165" s="376" t="s">
        <v>71</v>
      </c>
      <c r="AC165" s="377"/>
      <c r="AD165" s="377"/>
      <c r="AE165" s="377"/>
      <c r="AF165" s="377"/>
      <c r="AG165" s="94">
        <f>SUM(AG130:AG164)</f>
        <v>11.870000000000001</v>
      </c>
      <c r="AH165" s="72"/>
    </row>
    <row r="166" spans="2:34">
      <c r="B166" s="70"/>
      <c r="C166" s="370"/>
      <c r="D166" s="371"/>
      <c r="E166" s="371"/>
      <c r="F166" s="371"/>
      <c r="G166" s="371"/>
      <c r="H166" s="371"/>
      <c r="I166" s="371"/>
      <c r="J166" s="371"/>
      <c r="K166" s="371"/>
      <c r="L166" s="371"/>
      <c r="M166" s="371"/>
      <c r="N166" s="371"/>
      <c r="O166" s="371"/>
      <c r="P166" s="371"/>
      <c r="Q166" s="371"/>
      <c r="R166" s="371"/>
      <c r="S166" s="371"/>
      <c r="T166" s="371"/>
      <c r="U166" s="371"/>
      <c r="V166" s="371"/>
      <c r="W166" s="371"/>
      <c r="X166" s="371"/>
      <c r="Y166" s="371"/>
      <c r="Z166" s="371"/>
      <c r="AA166" s="372"/>
      <c r="AB166" s="378" t="s">
        <v>72</v>
      </c>
      <c r="AC166" s="379"/>
      <c r="AD166" s="379"/>
      <c r="AE166" s="379"/>
      <c r="AF166" s="379"/>
      <c r="AG166" s="85"/>
      <c r="AH166" s="72"/>
    </row>
    <row r="167" spans="2:34" ht="15" thickBot="1">
      <c r="B167" s="70"/>
      <c r="C167" s="373"/>
      <c r="D167" s="374"/>
      <c r="E167" s="374"/>
      <c r="F167" s="374"/>
      <c r="G167" s="374"/>
      <c r="H167" s="374"/>
      <c r="I167" s="374"/>
      <c r="J167" s="374"/>
      <c r="K167" s="374"/>
      <c r="L167" s="374"/>
      <c r="M167" s="374"/>
      <c r="N167" s="374"/>
      <c r="O167" s="374"/>
      <c r="P167" s="374"/>
      <c r="Q167" s="374"/>
      <c r="R167" s="374"/>
      <c r="S167" s="374"/>
      <c r="T167" s="374"/>
      <c r="U167" s="374"/>
      <c r="V167" s="374"/>
      <c r="W167" s="374"/>
      <c r="X167" s="374"/>
      <c r="Y167" s="374"/>
      <c r="Z167" s="374"/>
      <c r="AA167" s="375"/>
      <c r="AB167" s="380" t="s">
        <v>73</v>
      </c>
      <c r="AC167" s="381"/>
      <c r="AD167" s="381"/>
      <c r="AE167" s="381"/>
      <c r="AF167" s="381"/>
      <c r="AG167" s="95">
        <f>AG165+AG166</f>
        <v>11.870000000000001</v>
      </c>
      <c r="AH167" s="72"/>
    </row>
    <row r="168" spans="2:34" ht="15" thickBot="1">
      <c r="B168" s="74"/>
      <c r="C168" s="75"/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6"/>
    </row>
    <row r="169" spans="2:34" ht="15" thickBot="1"/>
    <row r="170" spans="2:34">
      <c r="B170" s="67"/>
      <c r="C170" s="68"/>
      <c r="D170" s="68"/>
      <c r="E170" s="68"/>
      <c r="F170" s="68"/>
      <c r="G170" s="68"/>
      <c r="H170" s="68"/>
      <c r="I170" s="68"/>
      <c r="J170" s="68"/>
      <c r="K170" s="68"/>
      <c r="L170" s="68"/>
      <c r="M170" s="68"/>
      <c r="N170" s="68"/>
      <c r="O170" s="68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68"/>
      <c r="AG170" s="68"/>
      <c r="AH170" s="69"/>
    </row>
    <row r="171" spans="2:34">
      <c r="B171" s="70"/>
      <c r="AB171" s="71" t="s">
        <v>53</v>
      </c>
      <c r="AH171" s="72"/>
    </row>
    <row r="172" spans="2:34">
      <c r="B172" s="70"/>
      <c r="AB172" s="73"/>
      <c r="AH172" s="72"/>
    </row>
    <row r="173" spans="2:34">
      <c r="B173" s="70"/>
      <c r="AB173" s="71" t="s">
        <v>54</v>
      </c>
      <c r="AH173" s="72"/>
    </row>
    <row r="174" spans="2:34">
      <c r="B174" s="70"/>
      <c r="AB174" s="71" t="s">
        <v>55</v>
      </c>
      <c r="AH174" s="72"/>
    </row>
    <row r="175" spans="2:34">
      <c r="B175" s="70"/>
      <c r="AB175" s="73"/>
      <c r="AH175" s="72"/>
    </row>
    <row r="176" spans="2:34">
      <c r="B176" s="70"/>
      <c r="AB176" s="71" t="s">
        <v>56</v>
      </c>
      <c r="AH176" s="72"/>
    </row>
    <row r="177" spans="2:34" ht="15" thickBot="1">
      <c r="B177" s="74"/>
      <c r="C177" s="75"/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6"/>
    </row>
    <row r="178" spans="2:34" ht="15" thickBot="1"/>
    <row r="179" spans="2:34">
      <c r="B179" s="67"/>
      <c r="C179" s="68"/>
      <c r="D179" s="68"/>
      <c r="E179" s="68"/>
      <c r="F179" s="68"/>
      <c r="G179" s="68"/>
      <c r="H179" s="68"/>
      <c r="I179" s="68"/>
      <c r="J179" s="68"/>
      <c r="K179" s="68"/>
      <c r="L179" s="68"/>
      <c r="M179" s="68"/>
      <c r="N179" s="68"/>
      <c r="O179" s="68"/>
      <c r="P179" s="68"/>
      <c r="Q179" s="68"/>
      <c r="R179" s="68"/>
      <c r="S179" s="68"/>
      <c r="T179" s="68"/>
      <c r="U179" s="68"/>
      <c r="V179" s="68"/>
      <c r="W179" s="68"/>
      <c r="X179" s="68"/>
      <c r="Y179" s="68"/>
      <c r="Z179" s="68"/>
      <c r="AA179" s="68"/>
      <c r="AB179" s="68"/>
      <c r="AC179" s="68"/>
      <c r="AD179" s="68"/>
      <c r="AE179" s="68"/>
      <c r="AF179" s="68"/>
      <c r="AG179" s="68"/>
      <c r="AH179" s="69"/>
    </row>
    <row r="180" spans="2:34">
      <c r="B180" s="70"/>
      <c r="C180" s="77" t="s">
        <v>57</v>
      </c>
      <c r="H180" s="402" t="str">
        <f>'Presupuesto Propuesto'!H19</f>
        <v>CONCRETO PARA PAVIMENTO RÍGIDO MR-38, INCLUYE SELLADO DE JUNTAS Y ACERO DE TRANSFERENCIA Y
UNIÓN</v>
      </c>
      <c r="I180" s="403"/>
      <c r="J180" s="403"/>
      <c r="K180" s="403"/>
      <c r="L180" s="403"/>
      <c r="M180" s="403"/>
      <c r="N180" s="403"/>
      <c r="O180" s="403"/>
      <c r="P180" s="403"/>
      <c r="Q180" s="403"/>
      <c r="R180" s="403"/>
      <c r="S180" s="403"/>
      <c r="T180" s="403"/>
      <c r="U180" s="403"/>
      <c r="V180" s="403"/>
      <c r="W180" s="403"/>
      <c r="X180" s="403"/>
      <c r="Y180" s="403"/>
      <c r="Z180" s="403"/>
      <c r="AA180" s="403"/>
      <c r="AB180" s="403"/>
      <c r="AC180" s="403"/>
      <c r="AD180" s="403"/>
      <c r="AE180" s="403"/>
      <c r="AF180" s="403"/>
      <c r="AG180" s="404"/>
      <c r="AH180" s="72"/>
    </row>
    <row r="181" spans="2:34">
      <c r="B181" s="70"/>
      <c r="AH181" s="72"/>
    </row>
    <row r="182" spans="2:34">
      <c r="B182" s="70"/>
      <c r="C182" s="73" t="s">
        <v>58</v>
      </c>
      <c r="E182" s="408" t="str">
        <f>'[1]PRESUPUESTO OBRA'!D15</f>
        <v>3,18 VIAS</v>
      </c>
      <c r="F182" s="386"/>
      <c r="G182" s="386"/>
      <c r="H182" s="387"/>
      <c r="J182" s="73" t="s">
        <v>59</v>
      </c>
      <c r="N182" s="385" t="str">
        <f>$N$14</f>
        <v>PUERTO SALGAR</v>
      </c>
      <c r="O182" s="386"/>
      <c r="P182" s="386"/>
      <c r="Q182" s="386"/>
      <c r="R182" s="386"/>
      <c r="S182" s="387"/>
      <c r="U182" s="73" t="s">
        <v>60</v>
      </c>
      <c r="X182" s="385" t="str">
        <f>'[1]PRESUPUESTO OBRA'!H15</f>
        <v>M3</v>
      </c>
      <c r="Y182" s="386"/>
      <c r="Z182" s="386"/>
      <c r="AA182" s="387"/>
      <c r="AB182" s="388" t="s">
        <v>61</v>
      </c>
      <c r="AC182" s="388"/>
      <c r="AD182" s="388"/>
      <c r="AE182" s="388"/>
      <c r="AF182" s="388"/>
      <c r="AG182" s="388"/>
      <c r="AH182" s="72"/>
    </row>
    <row r="183" spans="2:34" ht="15" thickBot="1">
      <c r="B183" s="70"/>
      <c r="AH183" s="72"/>
    </row>
    <row r="184" spans="2:34">
      <c r="B184" s="70"/>
      <c r="C184" s="389" t="s">
        <v>62</v>
      </c>
      <c r="D184" s="390"/>
      <c r="E184" s="390"/>
      <c r="F184" s="390"/>
      <c r="G184" s="390"/>
      <c r="H184" s="390"/>
      <c r="I184" s="390"/>
      <c r="J184" s="390"/>
      <c r="K184" s="390"/>
      <c r="L184" s="390"/>
      <c r="M184" s="390"/>
      <c r="N184" s="390"/>
      <c r="O184" s="390"/>
      <c r="P184" s="390"/>
      <c r="Q184" s="390"/>
      <c r="R184" s="390"/>
      <c r="S184" s="390"/>
      <c r="T184" s="390"/>
      <c r="U184" s="390"/>
      <c r="V184" s="390"/>
      <c r="W184" s="390"/>
      <c r="X184" s="390"/>
      <c r="Y184" s="390"/>
      <c r="Z184" s="390"/>
      <c r="AA184" s="391"/>
      <c r="AB184" s="395" t="s">
        <v>63</v>
      </c>
      <c r="AC184" s="397" t="s">
        <v>64</v>
      </c>
      <c r="AD184" s="397"/>
      <c r="AE184" s="397"/>
      <c r="AF184" s="398" t="s">
        <v>65</v>
      </c>
      <c r="AG184" s="400" t="s">
        <v>66</v>
      </c>
      <c r="AH184" s="72"/>
    </row>
    <row r="185" spans="2:34" ht="15" thickBot="1">
      <c r="B185" s="70"/>
      <c r="C185" s="392"/>
      <c r="D185" s="393"/>
      <c r="E185" s="393"/>
      <c r="F185" s="393"/>
      <c r="G185" s="393"/>
      <c r="H185" s="393"/>
      <c r="I185" s="393"/>
      <c r="J185" s="393"/>
      <c r="K185" s="393"/>
      <c r="L185" s="393"/>
      <c r="M185" s="393"/>
      <c r="N185" s="393"/>
      <c r="O185" s="393"/>
      <c r="P185" s="393"/>
      <c r="Q185" s="393"/>
      <c r="R185" s="393"/>
      <c r="S185" s="393"/>
      <c r="T185" s="393"/>
      <c r="U185" s="393"/>
      <c r="V185" s="393"/>
      <c r="W185" s="393"/>
      <c r="X185" s="393"/>
      <c r="Y185" s="393"/>
      <c r="Z185" s="393"/>
      <c r="AA185" s="394"/>
      <c r="AB185" s="405"/>
      <c r="AC185" s="96" t="s">
        <v>67</v>
      </c>
      <c r="AD185" s="96" t="s">
        <v>69</v>
      </c>
      <c r="AE185" s="96" t="s">
        <v>75</v>
      </c>
      <c r="AF185" s="406"/>
      <c r="AG185" s="407"/>
      <c r="AH185" s="72"/>
    </row>
    <row r="186" spans="2:34">
      <c r="B186" s="70"/>
      <c r="C186" s="70"/>
      <c r="AB186" s="97"/>
      <c r="AC186" s="98"/>
      <c r="AD186" s="98"/>
      <c r="AE186" s="98"/>
      <c r="AF186" s="98"/>
      <c r="AG186" s="99"/>
      <c r="AH186" s="72"/>
    </row>
    <row r="187" spans="2:34">
      <c r="B187" s="70"/>
      <c r="C187" s="70"/>
      <c r="D187" s="101" t="s">
        <v>77</v>
      </c>
      <c r="AB187" s="82" t="s">
        <v>79</v>
      </c>
      <c r="AC187" s="83"/>
      <c r="AD187" s="83">
        <v>40.799999999999997</v>
      </c>
      <c r="AE187" s="83">
        <v>0.15</v>
      </c>
      <c r="AF187" s="84">
        <v>1</v>
      </c>
      <c r="AG187" s="85">
        <f>AE187*AF187*AD187</f>
        <v>6.1199999999999992</v>
      </c>
      <c r="AH187" s="72"/>
    </row>
    <row r="188" spans="2:34">
      <c r="B188" s="70"/>
      <c r="C188" s="70"/>
      <c r="AB188" s="82" t="s">
        <v>78</v>
      </c>
      <c r="AC188" s="83"/>
      <c r="AD188" s="86">
        <v>8.43</v>
      </c>
      <c r="AE188" s="83">
        <v>0.15</v>
      </c>
      <c r="AF188" s="84">
        <v>1</v>
      </c>
      <c r="AG188" s="85">
        <f t="shared" ref="AG188:AG189" si="3">AE188*AF188*AD188</f>
        <v>1.2645</v>
      </c>
      <c r="AH188" s="72"/>
    </row>
    <row r="189" spans="2:34">
      <c r="B189" s="70"/>
      <c r="C189" s="70"/>
      <c r="AB189" s="82" t="s">
        <v>152</v>
      </c>
      <c r="AC189" s="83"/>
      <c r="AD189" s="83">
        <v>10.119999999999999</v>
      </c>
      <c r="AE189" s="83">
        <v>0.15</v>
      </c>
      <c r="AF189" s="84">
        <v>1</v>
      </c>
      <c r="AG189" s="85">
        <f t="shared" si="3"/>
        <v>1.5179999999999998</v>
      </c>
      <c r="AH189" s="72"/>
    </row>
    <row r="190" spans="2:34">
      <c r="B190" s="70"/>
      <c r="C190" s="70"/>
      <c r="AB190" s="82"/>
      <c r="AC190" s="83"/>
      <c r="AD190" s="83"/>
      <c r="AE190" s="83"/>
      <c r="AF190" s="84"/>
      <c r="AG190" s="85"/>
      <c r="AH190" s="72"/>
    </row>
    <row r="191" spans="2:34">
      <c r="B191" s="70"/>
      <c r="C191" s="70"/>
      <c r="AB191" s="82"/>
      <c r="AC191" s="83"/>
      <c r="AD191" s="86"/>
      <c r="AE191" s="83"/>
      <c r="AF191" s="84"/>
      <c r="AG191" s="85"/>
      <c r="AH191" s="72"/>
    </row>
    <row r="192" spans="2:34">
      <c r="B192" s="70"/>
      <c r="C192" s="70"/>
      <c r="AB192" s="82"/>
      <c r="AC192" s="83"/>
      <c r="AD192" s="83"/>
      <c r="AE192" s="83"/>
      <c r="AF192" s="84"/>
      <c r="AG192" s="85"/>
      <c r="AH192" s="72"/>
    </row>
    <row r="193" spans="2:34">
      <c r="B193" s="70"/>
      <c r="C193" s="70"/>
      <c r="AB193" s="82"/>
      <c r="AC193" s="83"/>
      <c r="AD193" s="86"/>
      <c r="AE193" s="83"/>
      <c r="AF193" s="84"/>
      <c r="AG193" s="85"/>
      <c r="AH193" s="72"/>
    </row>
    <row r="194" spans="2:34">
      <c r="B194" s="70"/>
      <c r="C194" s="70"/>
      <c r="AB194" s="82"/>
      <c r="AC194" s="83"/>
      <c r="AD194" s="83"/>
      <c r="AE194" s="83"/>
      <c r="AF194" s="84"/>
      <c r="AG194" s="85"/>
      <c r="AH194" s="72"/>
    </row>
    <row r="195" spans="2:34">
      <c r="B195" s="70"/>
      <c r="C195" s="70"/>
      <c r="AB195" s="82"/>
      <c r="AC195" s="83"/>
      <c r="AD195" s="86"/>
      <c r="AE195" s="83"/>
      <c r="AF195" s="84"/>
      <c r="AG195" s="85"/>
      <c r="AH195" s="72"/>
    </row>
    <row r="196" spans="2:34">
      <c r="B196" s="70"/>
      <c r="C196" s="70"/>
      <c r="AB196" s="82"/>
      <c r="AC196" s="83"/>
      <c r="AD196" s="83"/>
      <c r="AE196" s="83"/>
      <c r="AF196" s="84"/>
      <c r="AG196" s="85"/>
      <c r="AH196" s="72"/>
    </row>
    <row r="197" spans="2:34">
      <c r="B197" s="70"/>
      <c r="C197" s="70"/>
      <c r="AB197" s="82"/>
      <c r="AC197" s="83"/>
      <c r="AD197" s="86"/>
      <c r="AE197" s="83"/>
      <c r="AF197" s="84"/>
      <c r="AG197" s="85"/>
      <c r="AH197" s="72"/>
    </row>
    <row r="198" spans="2:34">
      <c r="B198" s="70"/>
      <c r="C198" s="70"/>
      <c r="AB198" s="82"/>
      <c r="AC198" s="83"/>
      <c r="AD198" s="83"/>
      <c r="AE198" s="83"/>
      <c r="AF198" s="84"/>
      <c r="AG198" s="85"/>
      <c r="AH198" s="72"/>
    </row>
    <row r="199" spans="2:34">
      <c r="B199" s="70"/>
      <c r="C199" s="70"/>
      <c r="AB199" s="82"/>
      <c r="AC199" s="83"/>
      <c r="AD199" s="86"/>
      <c r="AE199" s="83"/>
      <c r="AF199" s="84"/>
      <c r="AG199" s="85"/>
      <c r="AH199" s="72"/>
    </row>
    <row r="200" spans="2:34">
      <c r="B200" s="70"/>
      <c r="C200" s="70"/>
      <c r="AB200" s="82"/>
      <c r="AC200" s="83"/>
      <c r="AD200" s="83"/>
      <c r="AE200" s="83"/>
      <c r="AF200" s="84"/>
      <c r="AG200" s="85"/>
      <c r="AH200" s="72"/>
    </row>
    <row r="201" spans="2:34">
      <c r="B201" s="70"/>
      <c r="C201" s="70"/>
      <c r="AB201" s="87"/>
      <c r="AC201" s="83"/>
      <c r="AD201" s="102"/>
      <c r="AE201" s="102"/>
      <c r="AF201" s="83"/>
      <c r="AG201" s="85"/>
      <c r="AH201" s="72"/>
    </row>
    <row r="202" spans="2:34">
      <c r="B202" s="70"/>
      <c r="C202" s="70"/>
      <c r="AB202" s="87"/>
      <c r="AC202" s="83"/>
      <c r="AD202" s="102"/>
      <c r="AE202" s="102"/>
      <c r="AF202" s="83"/>
      <c r="AG202" s="85"/>
      <c r="AH202" s="72"/>
    </row>
    <row r="203" spans="2:34">
      <c r="B203" s="70"/>
      <c r="C203" s="70"/>
      <c r="AB203" s="87"/>
      <c r="AC203" s="83"/>
      <c r="AD203" s="102"/>
      <c r="AE203" s="102"/>
      <c r="AF203" s="83"/>
      <c r="AG203" s="85"/>
      <c r="AH203" s="72"/>
    </row>
    <row r="204" spans="2:34">
      <c r="B204" s="70"/>
      <c r="C204" s="70"/>
      <c r="AB204" s="87"/>
      <c r="AC204" s="83"/>
      <c r="AD204" s="102"/>
      <c r="AE204" s="102"/>
      <c r="AF204" s="83"/>
      <c r="AG204" s="85"/>
      <c r="AH204" s="72"/>
    </row>
    <row r="205" spans="2:34">
      <c r="B205" s="70"/>
      <c r="C205" s="70"/>
      <c r="AB205" s="87"/>
      <c r="AC205" s="83"/>
      <c r="AD205" s="102"/>
      <c r="AE205" s="102"/>
      <c r="AF205" s="83"/>
      <c r="AG205" s="85"/>
      <c r="AH205" s="72"/>
    </row>
    <row r="206" spans="2:34">
      <c r="B206" s="70"/>
      <c r="C206" s="70"/>
      <c r="AB206" s="87"/>
      <c r="AC206" s="83"/>
      <c r="AD206" s="102"/>
      <c r="AE206" s="102"/>
      <c r="AF206" s="83"/>
      <c r="AG206" s="85"/>
      <c r="AH206" s="72"/>
    </row>
    <row r="207" spans="2:34">
      <c r="B207" s="70"/>
      <c r="C207" s="70"/>
      <c r="AB207" s="87"/>
      <c r="AC207" s="83"/>
      <c r="AD207" s="102"/>
      <c r="AE207" s="102"/>
      <c r="AF207" s="83"/>
      <c r="AG207" s="85"/>
      <c r="AH207" s="72"/>
    </row>
    <row r="208" spans="2:34">
      <c r="B208" s="70"/>
      <c r="C208" s="70"/>
      <c r="AB208" s="87"/>
      <c r="AC208" s="83"/>
      <c r="AD208" s="83"/>
      <c r="AE208" s="83"/>
      <c r="AF208" s="83"/>
      <c r="AG208" s="85"/>
      <c r="AH208" s="72"/>
    </row>
    <row r="209" spans="2:34">
      <c r="B209" s="70"/>
      <c r="C209" s="70"/>
      <c r="AB209" s="87"/>
      <c r="AC209" s="83"/>
      <c r="AD209" s="83"/>
      <c r="AE209" s="83"/>
      <c r="AF209" s="83"/>
      <c r="AG209" s="85"/>
      <c r="AH209" s="72"/>
    </row>
    <row r="210" spans="2:34">
      <c r="B210" s="70"/>
      <c r="C210" s="70"/>
      <c r="AB210" s="87"/>
      <c r="AC210" s="83"/>
      <c r="AD210" s="83"/>
      <c r="AE210" s="83"/>
      <c r="AF210" s="83"/>
      <c r="AG210" s="85"/>
      <c r="AH210" s="72"/>
    </row>
    <row r="211" spans="2:34">
      <c r="B211" s="70"/>
      <c r="C211" s="70"/>
      <c r="AB211" s="87"/>
      <c r="AC211" s="83"/>
      <c r="AD211" s="83"/>
      <c r="AE211" s="83"/>
      <c r="AF211" s="83"/>
      <c r="AG211" s="85"/>
      <c r="AH211" s="72"/>
    </row>
    <row r="212" spans="2:34">
      <c r="B212" s="70"/>
      <c r="C212" s="70"/>
      <c r="AB212" s="87"/>
      <c r="AC212" s="83"/>
      <c r="AD212" s="83"/>
      <c r="AE212" s="83"/>
      <c r="AF212" s="83"/>
      <c r="AG212" s="85"/>
      <c r="AH212" s="72"/>
    </row>
    <row r="213" spans="2:34">
      <c r="B213" s="70"/>
      <c r="C213" s="70"/>
      <c r="AB213" s="87"/>
      <c r="AC213" s="83"/>
      <c r="AD213" s="83"/>
      <c r="AE213" s="83"/>
      <c r="AF213" s="83"/>
      <c r="AG213" s="85"/>
      <c r="AH213" s="72"/>
    </row>
    <row r="214" spans="2:34">
      <c r="B214" s="70"/>
      <c r="C214" s="70"/>
      <c r="AB214" s="87"/>
      <c r="AC214" s="83"/>
      <c r="AD214" s="83"/>
      <c r="AE214" s="83"/>
      <c r="AF214" s="83"/>
      <c r="AG214" s="85"/>
      <c r="AH214" s="72"/>
    </row>
    <row r="215" spans="2:34">
      <c r="B215" s="70"/>
      <c r="C215" s="70"/>
      <c r="AB215" s="87"/>
      <c r="AC215" s="83"/>
      <c r="AD215" s="83"/>
      <c r="AE215" s="83"/>
      <c r="AF215" s="83"/>
      <c r="AG215" s="85"/>
      <c r="AH215" s="72"/>
    </row>
    <row r="216" spans="2:34">
      <c r="B216" s="70"/>
      <c r="C216" s="70"/>
      <c r="AB216" s="87"/>
      <c r="AC216" s="89"/>
      <c r="AD216" s="89"/>
      <c r="AE216" s="89"/>
      <c r="AF216" s="89"/>
      <c r="AG216" s="90"/>
      <c r="AH216" s="72"/>
    </row>
    <row r="217" spans="2:34">
      <c r="B217" s="70"/>
      <c r="C217" s="70"/>
      <c r="AB217" s="87"/>
      <c r="AC217" s="89"/>
      <c r="AD217" s="89"/>
      <c r="AE217" s="89"/>
      <c r="AF217" s="89"/>
      <c r="AG217" s="90"/>
      <c r="AH217" s="72"/>
    </row>
    <row r="218" spans="2:34">
      <c r="B218" s="70"/>
      <c r="C218" s="70"/>
      <c r="AB218" s="87"/>
      <c r="AC218" s="89"/>
      <c r="AD218" s="89"/>
      <c r="AE218" s="89"/>
      <c r="AF218" s="89"/>
      <c r="AG218" s="90"/>
      <c r="AH218" s="72"/>
    </row>
    <row r="219" spans="2:34">
      <c r="B219" s="70"/>
      <c r="C219" s="70"/>
      <c r="AB219" s="87"/>
      <c r="AC219" s="89"/>
      <c r="AD219" s="89"/>
      <c r="AE219" s="89"/>
      <c r="AF219" s="89"/>
      <c r="AG219" s="90"/>
      <c r="AH219" s="72"/>
    </row>
    <row r="220" spans="2:34" ht="16.8" customHeight="1">
      <c r="B220" s="70"/>
      <c r="C220" s="70"/>
      <c r="AB220" s="87"/>
      <c r="AC220" s="83"/>
      <c r="AD220" s="83"/>
      <c r="AE220" s="83"/>
      <c r="AF220" s="83"/>
      <c r="AG220" s="85"/>
      <c r="AH220" s="72"/>
    </row>
    <row r="221" spans="2:34" ht="15" thickBot="1">
      <c r="B221" s="70"/>
      <c r="C221" s="74"/>
      <c r="D221" s="75"/>
      <c r="E221" s="75"/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91"/>
      <c r="AC221" s="92"/>
      <c r="AD221" s="92"/>
      <c r="AE221" s="92"/>
      <c r="AF221" s="92"/>
      <c r="AG221" s="93"/>
      <c r="AH221" s="72"/>
    </row>
    <row r="222" spans="2:34">
      <c r="B222" s="70"/>
      <c r="C222" s="367" t="s">
        <v>70</v>
      </c>
      <c r="D222" s="368"/>
      <c r="E222" s="368"/>
      <c r="F222" s="368"/>
      <c r="G222" s="368"/>
      <c r="H222" s="368"/>
      <c r="I222" s="368"/>
      <c r="J222" s="368"/>
      <c r="K222" s="368"/>
      <c r="L222" s="368"/>
      <c r="M222" s="368"/>
      <c r="N222" s="368"/>
      <c r="O222" s="368"/>
      <c r="P222" s="368"/>
      <c r="Q222" s="368"/>
      <c r="R222" s="368"/>
      <c r="S222" s="368"/>
      <c r="T222" s="368"/>
      <c r="U222" s="368"/>
      <c r="V222" s="368"/>
      <c r="W222" s="368"/>
      <c r="X222" s="368"/>
      <c r="Y222" s="368"/>
      <c r="Z222" s="368"/>
      <c r="AA222" s="369"/>
      <c r="AB222" s="376" t="s">
        <v>71</v>
      </c>
      <c r="AC222" s="377"/>
      <c r="AD222" s="377"/>
      <c r="AE222" s="377"/>
      <c r="AF222" s="377"/>
      <c r="AG222" s="94">
        <f>SUM(AG186:AG221)</f>
        <v>8.9024999999999999</v>
      </c>
      <c r="AH222" s="72"/>
    </row>
    <row r="223" spans="2:34">
      <c r="B223" s="70"/>
      <c r="C223" s="370"/>
      <c r="D223" s="371"/>
      <c r="E223" s="371"/>
      <c r="F223" s="371"/>
      <c r="G223" s="371"/>
      <c r="H223" s="371"/>
      <c r="I223" s="371"/>
      <c r="J223" s="371"/>
      <c r="K223" s="371"/>
      <c r="L223" s="371"/>
      <c r="M223" s="371"/>
      <c r="N223" s="371"/>
      <c r="O223" s="371"/>
      <c r="P223" s="371"/>
      <c r="Q223" s="371"/>
      <c r="R223" s="371"/>
      <c r="S223" s="371"/>
      <c r="T223" s="371"/>
      <c r="U223" s="371"/>
      <c r="V223" s="371"/>
      <c r="W223" s="371"/>
      <c r="X223" s="371"/>
      <c r="Y223" s="371"/>
      <c r="Z223" s="371"/>
      <c r="AA223" s="372"/>
      <c r="AB223" s="378" t="s">
        <v>72</v>
      </c>
      <c r="AC223" s="379"/>
      <c r="AD223" s="379"/>
      <c r="AE223" s="379"/>
      <c r="AF223" s="379"/>
      <c r="AG223" s="85"/>
      <c r="AH223" s="72"/>
    </row>
    <row r="224" spans="2:34" ht="15" thickBot="1">
      <c r="B224" s="70"/>
      <c r="C224" s="373"/>
      <c r="D224" s="374"/>
      <c r="E224" s="374"/>
      <c r="F224" s="374"/>
      <c r="G224" s="374"/>
      <c r="H224" s="374"/>
      <c r="I224" s="374"/>
      <c r="J224" s="374"/>
      <c r="K224" s="374"/>
      <c r="L224" s="374"/>
      <c r="M224" s="374"/>
      <c r="N224" s="374"/>
      <c r="O224" s="374"/>
      <c r="P224" s="374"/>
      <c r="Q224" s="374"/>
      <c r="R224" s="374"/>
      <c r="S224" s="374"/>
      <c r="T224" s="374"/>
      <c r="U224" s="374"/>
      <c r="V224" s="374"/>
      <c r="W224" s="374"/>
      <c r="X224" s="374"/>
      <c r="Y224" s="374"/>
      <c r="Z224" s="374"/>
      <c r="AA224" s="375"/>
      <c r="AB224" s="380" t="s">
        <v>73</v>
      </c>
      <c r="AC224" s="381"/>
      <c r="AD224" s="381"/>
      <c r="AE224" s="381"/>
      <c r="AF224" s="381"/>
      <c r="AG224" s="95">
        <f>AG222+AG223</f>
        <v>8.9024999999999999</v>
      </c>
      <c r="AH224" s="72"/>
    </row>
    <row r="225" spans="2:34" ht="15" thickBot="1">
      <c r="B225" s="74"/>
      <c r="C225" s="75"/>
      <c r="D225" s="75"/>
      <c r="E225" s="75"/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6"/>
    </row>
  </sheetData>
  <mergeCells count="56">
    <mergeCell ref="C222:AA224"/>
    <mergeCell ref="AB222:AF222"/>
    <mergeCell ref="AB223:AF223"/>
    <mergeCell ref="AB224:AF224"/>
    <mergeCell ref="H180:AG180"/>
    <mergeCell ref="E182:H182"/>
    <mergeCell ref="N182:S182"/>
    <mergeCell ref="X182:AA182"/>
    <mergeCell ref="AB182:AG182"/>
    <mergeCell ref="C184:AA185"/>
    <mergeCell ref="AB184:AB185"/>
    <mergeCell ref="AC184:AE184"/>
    <mergeCell ref="AF184:AF185"/>
    <mergeCell ref="AG184:AG185"/>
    <mergeCell ref="C165:AA167"/>
    <mergeCell ref="AB165:AF165"/>
    <mergeCell ref="AB166:AF166"/>
    <mergeCell ref="AB167:AF167"/>
    <mergeCell ref="H124:AG124"/>
    <mergeCell ref="E126:H126"/>
    <mergeCell ref="N126:S126"/>
    <mergeCell ref="X126:AA126"/>
    <mergeCell ref="AB126:AG126"/>
    <mergeCell ref="C128:AA129"/>
    <mergeCell ref="AB128:AB129"/>
    <mergeCell ref="AC128:AE128"/>
    <mergeCell ref="AF128:AF129"/>
    <mergeCell ref="AG128:AG129"/>
    <mergeCell ref="C109:AA111"/>
    <mergeCell ref="AB109:AF109"/>
    <mergeCell ref="AB110:AF110"/>
    <mergeCell ref="AB111:AF111"/>
    <mergeCell ref="H68:AG68"/>
    <mergeCell ref="E70:H70"/>
    <mergeCell ref="N70:S70"/>
    <mergeCell ref="X70:AA70"/>
    <mergeCell ref="AB70:AG70"/>
    <mergeCell ref="C72:AA73"/>
    <mergeCell ref="AB72:AB73"/>
    <mergeCell ref="AC72:AE72"/>
    <mergeCell ref="AF72:AF73"/>
    <mergeCell ref="AG72:AG73"/>
    <mergeCell ref="C53:AA55"/>
    <mergeCell ref="AB53:AF53"/>
    <mergeCell ref="AB54:AF54"/>
    <mergeCell ref="AB55:AF55"/>
    <mergeCell ref="H12:AG12"/>
    <mergeCell ref="E14:H14"/>
    <mergeCell ref="N14:S14"/>
    <mergeCell ref="X14:AA14"/>
    <mergeCell ref="AB14:AG14"/>
    <mergeCell ref="C16:AA17"/>
    <mergeCell ref="AB16:AB17"/>
    <mergeCell ref="AC16:AE16"/>
    <mergeCell ref="AF16:AF17"/>
    <mergeCell ref="AG16:AG17"/>
  </mergeCells>
  <pageMargins left="0.7" right="0.7" top="0.75" bottom="0.75" header="0.3" footer="0.3"/>
  <pageSetup paperSize="9" scale="31" orientation="portrait" r:id="rId1"/>
  <rowBreaks count="3" manualBreakCount="3">
    <brk id="56" max="16383" man="1"/>
    <brk id="112" max="16383" man="1"/>
    <brk id="168" max="3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Propuesto</vt:lpstr>
      <vt:lpstr>A.I.U</vt:lpstr>
      <vt:lpstr>APU</vt:lpstr>
      <vt:lpstr>A.I.U!Área_de_impresión</vt:lpstr>
      <vt:lpstr>APU!Área_de_impresión</vt:lpstr>
      <vt:lpstr>'Presupuesto Propuesto'!Área_de_impresión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Stella Pardo Gamboa</dc:creator>
  <cp:lastModifiedBy>Anderson Camilo Beltran Guzman</cp:lastModifiedBy>
  <cp:lastPrinted>2025-07-10T16:55:59Z</cp:lastPrinted>
  <dcterms:created xsi:type="dcterms:W3CDTF">2020-05-11T14:40:10Z</dcterms:created>
  <dcterms:modified xsi:type="dcterms:W3CDTF">2026-09-21T12:48:56Z</dcterms:modified>
</cp:coreProperties>
</file>