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Alexander Herrera\Desktop\UBATE 2026\SELECCIONES ABREVIADAS\MEJORAMIENTO PARQUE RICAURTE ICCU-1308-2025\"/>
    </mc:Choice>
  </mc:AlternateContent>
  <xr:revisionPtr revIDLastSave="0" documentId="13_ncr:1_{FC52D634-35CF-443B-97E8-07825B98F6B9}"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(Entidad)'!$I$11:$I$48</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(Entidad)'!$A$1:$M$63</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(Entidad)'!$K$50</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(Entidad)'!$K$57</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(Entidad)'!$K$57</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(Entidad)'!$K$58</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4" i="265" l="1"/>
  <c r="K27" i="265"/>
  <c r="K28" i="265"/>
  <c r="J46" i="265"/>
  <c r="J45" i="265"/>
  <c r="J44" i="265"/>
  <c r="J41" i="265"/>
  <c r="J40" i="265"/>
  <c r="J39" i="265"/>
  <c r="J38" i="265"/>
  <c r="J35" i="265"/>
  <c r="J34" i="265"/>
  <c r="J33" i="265"/>
  <c r="J32" i="265"/>
  <c r="J29" i="265"/>
  <c r="J28" i="265"/>
  <c r="J27" i="265"/>
  <c r="J26" i="265"/>
  <c r="J23" i="265"/>
  <c r="J22" i="265"/>
  <c r="J21" i="265"/>
  <c r="J20" i="265"/>
  <c r="K15" i="265"/>
  <c r="K16" i="265"/>
  <c r="K17" i="265"/>
  <c r="J17" i="265"/>
  <c r="J16" i="265"/>
  <c r="J15" i="265"/>
  <c r="J14" i="265"/>
  <c r="K46" i="265"/>
  <c r="K41" i="265"/>
  <c r="K40" i="265"/>
  <c r="K39" i="265"/>
  <c r="K38" i="265"/>
  <c r="K35" i="265"/>
  <c r="K34" i="265"/>
  <c r="K33" i="265"/>
  <c r="K32" i="265"/>
  <c r="K26" i="265"/>
  <c r="K23" i="265"/>
  <c r="K22" i="265"/>
  <c r="K20" i="265"/>
  <c r="K21" i="265"/>
  <c r="K59" i="265"/>
  <c r="K29" i="265"/>
  <c r="K14" i="265"/>
  <c r="K42" i="265" l="1"/>
  <c r="K47" i="265"/>
  <c r="K24" i="265"/>
  <c r="K36" i="265"/>
  <c r="K30" i="265"/>
  <c r="K18" i="265"/>
  <c r="K48" i="265" l="1"/>
  <c r="K52" i="265" s="1"/>
</calcChain>
</file>

<file path=xl/sharedStrings.xml><?xml version="1.0" encoding="utf-8"?>
<sst xmlns="http://schemas.openxmlformats.org/spreadsheetml/2006/main" count="218" uniqueCount="130">
  <si>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</si>
  <si>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</si>
  <si>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</si>
  <si>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</si>
  <si>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</si>
  <si>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</si>
  <si>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</si>
  <si>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</si>
  <si>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</si>
  <si>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</si>
  <si>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</si>
  <si>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</si>
  <si>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</si>
  <si>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</si>
  <si>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</si>
  <si>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</si>
  <si>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</si>
  <si>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</si>
  <si>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</si>
  <si>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</si>
  <si>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</si>
  <si>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</si>
  <si>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</si>
  <si>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</si>
  <si>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</si>
  <si>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</si>
  <si>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</si>
  <si>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</si>
  <si>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</si>
  <si>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</si>
  <si>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</si>
  <si>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</si>
  <si>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</si>
  <si>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</si>
  <si>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</si>
  <si>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</si>
  <si>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</si>
  <si>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</si>
  <si>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</si>
  <si>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</si>
  <si>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</si>
  <si>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</si>
  <si>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</si>
  <si>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</si>
  <si>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</si>
  <si>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</si>
  <si>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</si>
  <si>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</si>
  <si>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</si>
  <si>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</si>
  <si>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</si>
  <si>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</si>
  <si>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</si>
  <si>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</si>
  <si>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</si>
  <si>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</si>
  <si>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</si>
  <si>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</si>
  <si>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</si>
  <si>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</si>
  <si>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</si>
  <si>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</si>
  <si>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</si>
  <si>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</si>
  <si>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</si>
  <si>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</si>
  <si>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</si>
  <si>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</si>
  <si>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</si>
  <si>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</si>
  <si>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</si>
  <si>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</si>
  <si>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</si>
  <si>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</si>
  <si>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</si>
  <si>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</si>
  <si>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</si>
  <si>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</si>
  <si>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</si>
  <si>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</si>
  <si>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</si>
  <si>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</si>
  <si>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</si>
  <si>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</si>
  <si>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</si>
  <si>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</si>
  <si>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</si>
  <si>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</si>
  <si>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</si>
  <si>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</si>
  <si>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</si>
  <si>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</si>
  <si>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</si>
  <si>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</si>
  <si>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ML</t>
  </si>
  <si>
    <t>APU</t>
  </si>
  <si>
    <t>UN</t>
  </si>
  <si>
    <t>PRELIMINARES</t>
  </si>
  <si>
    <t>DEMOLICIÓN ENCHAPE MURO</t>
  </si>
  <si>
    <t>DEMOLICIÓN CIELO RASO FALSO</t>
  </si>
  <si>
    <t>DESMONTE PANEL LED RECTANGULAR 30x120 CM</t>
  </si>
  <si>
    <t>LIMPIEZA Y MANTENIMIENTO DE CANAL EN GALVANIZADO</t>
  </si>
  <si>
    <t>ENCHAPES Y PINTURAS</t>
  </si>
  <si>
    <t>PINTURA EPÓXICA (MUROS EXTERIORES)</t>
  </si>
  <si>
    <t>BALDOSA CERÁMICA PISO-PARED 20X20 CALIDAD PRIMERA (MUROS CARA EXTERIOR BARRA-MESONES)</t>
  </si>
  <si>
    <t>COLORPLAST FACHADA SOBRE FACHADA</t>
  </si>
  <si>
    <t>IMPERMEABILIZACIÓN  FACHADA EN SIKA TRANSPARENTE O SIMILAR</t>
  </si>
  <si>
    <t>CIELO RASO E INSTALACIONES ELECTRICAS</t>
  </si>
  <si>
    <t>SUMINISTRO E INSTALACIÓN DE CIELO RASO EN PLACA DE CEMENTO SUPERBOARD 8MM (INCLUYE PINTURA TIPO 1)</t>
  </si>
  <si>
    <t>SUMINISTRO E INSTALACIÓN DE PANEL LED EMPOTRADO REDONDO 1800 LÚMENES 24W</t>
  </si>
  <si>
    <t>SALIDA LÁMPARA TOMA PVC COMPLETA</t>
  </si>
  <si>
    <t>SUMINISTRO E INSTALACIÓN DE PANEL LED  RECTANGULAR EMPOTRADO 30X120 CM 40W LUZ FRÍA</t>
  </si>
  <si>
    <t>PAISAJISMO Y URBANISMO</t>
  </si>
  <si>
    <t>CANECA M-120</t>
  </si>
  <si>
    <t>BANCA EN CONCRETO M-30</t>
  </si>
  <si>
    <t>SUMINISTRO E INSTALACIÓN DE ESCULTURA DE GALLINA CON NIDO DIMENSIONES DE 3M*3M*3M (Fibra De Vidrio Artística + Metal + Acabado Full Color Bronce Satinado + Barniz Automotriz Brillante)</t>
  </si>
  <si>
    <t>EMBELLECIMIENTO DE FACHADA CON MURAL ALUSIVO AL PARQUE RICAURTE (2 MURALES DE 6,5M*3,12M)</t>
  </si>
  <si>
    <t>CARPINTERIA METALICA Y CUBIERTA</t>
  </si>
  <si>
    <t>ESMALTE SOBRE LAMINA LLENA</t>
  </si>
  <si>
    <t>PINTURA CANAL GALVANIZADA CON ESMALTE 3-EN-1</t>
  </si>
  <si>
    <t>PINTURA DE CUBIERTA METÁLICA CON ESMALTE 3 EN 1 O SIMILAR (INCLUYE LIMPIEZA PREVIA DE LA SUPERFICIE)</t>
  </si>
  <si>
    <t>REJILLA PLÁSTICA VENTILACIÓN 20X20</t>
  </si>
  <si>
    <t>ACTIVIDADES NO PREVISTAS MODIFICATORIO 1</t>
  </si>
  <si>
    <t>DEMOLICIÓN BALDOSA DE PISO H=0.04 M</t>
  </si>
  <si>
    <t>VINILO SOBRE PAÑETE 2 MANOS</t>
  </si>
  <si>
    <t>CERÁMICA PISO TRÁFICO 5, CALIDAD PRIMERA</t>
  </si>
  <si>
    <t>NP 6,1</t>
  </si>
  <si>
    <t>NP 6,2</t>
  </si>
  <si>
    <t>NP 6,3</t>
  </si>
  <si>
    <t>NP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</si>
</sst>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402">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4" borderId="57" xfId="73" applyFont="1" applyFill="1" applyBorder="1" applyAlignment="1">
      <alignment vertical="center"/>
    </xf>
    <xf numFmtId="0" fontId="42" fillId="24" borderId="56" xfId="73" applyFont="1" applyFill="1" applyBorder="1" applyAlignment="1">
      <alignment vertical="center"/>
    </xf>
    <xf numFmtId="4" fontId="39" fillId="0" borderId="25" xfId="39" applyNumberFormat="1" applyFont="1" applyBorder="1" applyAlignment="1">
      <alignment vertical="center" wrapText="1"/>
    </xf>
    <xf numFmtId="0" fontId="42" fillId="24" borderId="58" xfId="73" applyFont="1" applyFill="1" applyBorder="1" applyAlignment="1">
      <alignment horizontal="center" vertical="center"/>
    </xf>
    <xf numFmtId="0" fontId="42" fillId="24" borderId="39" xfId="73" applyFont="1" applyFill="1" applyBorder="1" applyAlignment="1">
      <alignment horizontal="center" vertical="center"/>
    </xf>
    <xf numFmtId="167" fontId="42" fillId="24" borderId="42" xfId="73" applyNumberFormat="1" applyFont="1" applyFill="1" applyBorder="1" applyAlignment="1">
      <alignment vertical="center"/>
    </xf>
    <xf numFmtId="167" fontId="42" fillId="0" borderId="18" xfId="62" applyNumberFormat="1" applyFont="1" applyBorder="1" applyAlignment="1">
      <alignment horizontal="right" vertical="center" wrapText="1"/>
    </xf>
    <xf numFmtId="167" fontId="42" fillId="0" borderId="30" xfId="62" applyNumberFormat="1" applyFont="1" applyBorder="1" applyAlignment="1">
      <alignment horizontal="right" vertical="center" wrapText="1"/>
    </xf>
    <xf numFmtId="167" fontId="39" fillId="0" borderId="0" xfId="62" applyNumberFormat="1" applyFont="1" applyBorder="1" applyAlignment="1">
      <alignment horizontal="right" vertical="center" wrapText="1"/>
    </xf>
    <xf numFmtId="0" fontId="39" fillId="0" borderId="0" xfId="89" applyFont="1" applyBorder="1"/>
    <xf numFmtId="4" fontId="39" fillId="0" borderId="18" xfId="39" applyNumberFormat="1" applyFont="1" applyBorder="1" applyAlignment="1">
      <alignment horizontal="center" vertical="center" wrapText="1"/>
    </xf>
    <xf numFmtId="0" fontId="42" fillId="24" borderId="41" xfId="73" applyFont="1" applyFill="1" applyBorder="1" applyAlignment="1">
      <alignment horizontal="center" vertical="center"/>
    </xf>
    <xf numFmtId="0" fontId="42" fillId="24" borderId="57" xfId="73" applyFont="1" applyFill="1" applyBorder="1" applyAlignment="1">
      <alignment horizontal="center" vertical="center"/>
    </xf>
    <xf numFmtId="0" fontId="42" fillId="24" borderId="42" xfId="73" applyFont="1" applyFill="1" applyBorder="1" applyAlignment="1">
      <alignment horizontal="center" vertical="center"/>
    </xf>
    <xf numFmtId="0" fontId="39" fillId="0" borderId="37" xfId="89" applyFont="1" applyBorder="1" applyAlignment="1">
      <alignment horizontal="center"/>
    </xf>
    <xf numFmtId="0" fontId="39" fillId="0" borderId="29" xfId="73" applyFont="1" applyBorder="1" applyAlignment="1">
      <alignment horizontal="center" vertical="center"/>
    </xf>
    <xf numFmtId="4" fontId="39" fillId="0" borderId="29" xfId="39" applyNumberFormat="1" applyFont="1" applyBorder="1" applyAlignment="1">
      <alignment horizontal="center" vertical="center" wrapText="1"/>
    </xf>
    <xf numFmtId="167" fontId="39" fillId="0" borderId="29" xfId="62" applyNumberFormat="1" applyFont="1" applyBorder="1" applyAlignment="1">
      <alignment horizontal="right" vertical="center" wrapText="1"/>
    </xf>
    <xf numFmtId="167" fontId="39" fillId="0" borderId="35" xfId="62" applyNumberFormat="1" applyFont="1" applyBorder="1" applyAlignment="1">
      <alignment horizontal="right" vertical="center" wrapText="1"/>
    </xf>
    <xf numFmtId="4" fontId="39" fillId="0" borderId="20" xfId="39" applyNumberFormat="1" applyFont="1" applyBorder="1" applyAlignment="1">
      <alignment horizontal="center" vertical="center" wrapText="1"/>
    </xf>
    <xf numFmtId="0" fontId="39" fillId="0" borderId="0" xfId="90" applyFont="1" applyBorder="1"/>
    <xf numFmtId="0" fontId="39" fillId="0" borderId="89" xfId="89" applyFont="1" applyBorder="1"/>
    <xf numFmtId="0" fontId="39" fillId="0" borderId="90" xfId="89" applyFont="1" applyBorder="1"/>
    <xf numFmtId="0" fontId="42" fillId="24" borderId="14" xfId="73" applyFont="1" applyFill="1" applyBorder="1" applyAlignment="1">
      <alignment horizontal="left" vertical="center"/>
    </xf>
    <xf numFmtId="0" fontId="39" fillId="0" borderId="29" xfId="73" applyFont="1" applyBorder="1" applyAlignment="1">
      <alignment horizontal="left" vertical="center" wrapText="1"/>
    </xf>
    <xf numFmtId="0" fontId="42" fillId="24" borderId="56" xfId="73" applyFont="1" applyFill="1" applyBorder="1" applyAlignment="1">
      <alignment horizontal="center" vertical="center"/>
    </xf>
    <xf numFmtId="0" fontId="42" fillId="24" borderId="13" xfId="73" applyFont="1" applyFill="1" applyBorder="1" applyAlignment="1">
      <alignment horizontal="center" vertical="center"/>
    </xf>
    <xf numFmtId="0" fontId="42" fillId="24" borderId="14" xfId="73" applyFont="1" applyFill="1" applyBorder="1" applyAlignment="1">
      <alignment vertical="center"/>
    </xf>
    <xf numFmtId="0" fontId="42" fillId="24" borderId="14" xfId="73" applyFont="1" applyFill="1" applyBorder="1" applyAlignment="1">
      <alignment horizontal="center" vertical="center"/>
    </xf>
    <xf numFmtId="0" fontId="42" fillId="24" borderId="15" xfId="73" applyFont="1" applyFill="1" applyBorder="1" applyAlignment="1">
      <alignment horizontal="center" vertical="center"/>
    </xf>
    <xf numFmtId="0" fontId="39" fillId="0" borderId="32" xfId="73" applyFont="1" applyBorder="1" applyAlignment="1">
      <alignment horizontal="center" vertical="center"/>
    </xf>
    <xf numFmtId="0" fontId="39" fillId="0" borderId="46" xfId="73" applyFont="1" applyBorder="1" applyAlignment="1">
      <alignment horizontal="left" vertical="center"/>
    </xf>
    <xf numFmtId="2" fontId="39" fillId="0" borderId="20" xfId="73" applyNumberFormat="1" applyFont="1" applyBorder="1" applyAlignment="1">
      <alignment horizontal="center" vertical="center"/>
    </xf>
    <xf numFmtId="0" fontId="39" fillId="0" borderId="20" xfId="73" applyFont="1" applyBorder="1" applyAlignment="1">
      <alignment horizontal="left" vertical="center"/>
    </xf>
    <xf numFmtId="0" fontId="39" fillId="0" borderId="20" xfId="73" applyFont="1" applyBorder="1" applyAlignment="1">
      <alignment horizontal="center" vertical="center"/>
    </xf>
    <xf numFmtId="167" fontId="39" fillId="0" borderId="20" xfId="62" applyNumberFormat="1" applyFont="1" applyBorder="1" applyAlignment="1">
      <alignment horizontal="right" vertical="center" wrapText="1"/>
    </xf>
    <xf numFmtId="176" fontId="42" fillId="0" borderId="40" xfId="39" applyNumberFormat="1" applyFont="1" applyBorder="1" applyAlignment="1">
      <alignment horizontal="right" vertic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21" xfId="130" applyFont="1" applyFill="1" applyBorder="1" applyAlignment="1">
      <alignment vertical="center" wrapText="1"/>
    </xf>
    <xf numFmtId="0" fontId="39" fillId="26" borderId="22" xfId="130" applyFont="1" applyFill="1" applyBorder="1" applyAlignment="1">
      <alignment vertical="center" wrapText="1"/>
    </xf>
    <xf numFmtId="0" fontId="39" fillId="26" borderId="23"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19" xfId="130" applyNumberFormat="1" applyFont="1" applyFill="1" applyBorder="1" applyAlignment="1">
      <alignment horizontal="center" vertical="center" wrapText="1"/>
    </xf>
    <xf numFmtId="3" fontId="42" fillId="26" borderId="22" xfId="130" applyNumberFormat="1" applyFont="1" applyFill="1" applyBorder="1" applyAlignment="1">
      <alignment horizontal="center" vertical="center" wrapText="1"/>
    </xf>
    <xf numFmtId="3" fontId="42" fillId="26" borderId="23" xfId="130" applyNumberFormat="1" applyFont="1" applyFill="1" applyBorder="1" applyAlignment="1">
      <alignment horizontal="center" vertical="center" wrapText="1"/>
    </xf>
    <xf numFmtId="3" fontId="42" fillId="26" borderId="19" xfId="130" applyNumberFormat="1" applyFont="1" applyFill="1" applyBorder="1" applyAlignment="1">
      <alignment horizontal="center" vertical="center"/>
    </xf>
    <xf numFmtId="3" fontId="42" fillId="26" borderId="23"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60" xfId="130" applyFont="1" applyFill="1" applyBorder="1" applyAlignment="1">
      <alignment horizontal="center" vertical="center" wrapText="1"/>
    </xf>
    <xf numFmtId="0" fontId="39" fillId="25" borderId="31" xfId="130" applyFont="1" applyFill="1" applyBorder="1" applyAlignment="1">
      <alignment horizontal="center" vertical="center" wrapText="1"/>
    </xf>
    <xf numFmtId="0" fontId="39" fillId="25" borderId="68" xfId="130" applyFont="1" applyFill="1" applyBorder="1" applyAlignment="1">
      <alignment horizontal="center" vertical="center" wrapText="1"/>
    </xf>
    <xf numFmtId="0" fontId="42" fillId="26" borderId="19" xfId="130" applyFont="1" applyFill="1" applyBorder="1" applyAlignment="1">
      <alignment horizontal="center" vertical="center" wrapText="1"/>
    </xf>
    <xf numFmtId="0" fontId="42" fillId="26" borderId="23" xfId="130"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Border="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0" xfId="0" applyFont="1" applyAlignment="1">
      <alignment horizontal="center"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applyAlignment="1"/>
    <xf numFmtId="0" fontId="39" fillId="0" borderId="22" xfId="0" applyFont="1" applyBorder="1" applyAlignment="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applyAlignment="1"/>
    <xf numFmtId="0" fontId="39" fillId="0" borderId="31" xfId="0" applyFont="1" applyBorder="1" applyAlignment="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applyAlignment="1"/>
    <xf numFmtId="0" fontId="39" fillId="0" borderId="23" xfId="0" applyFont="1" applyBorder="1" applyAlignment="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applyAlignment="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2" fillId="24" borderId="57" xfId="73" applyFont="1" applyFill="1" applyBorder="1" applyAlignment="1">
      <alignment horizontal="left" vertical="center"/>
    </xf>
    <xf numFmtId="0" fontId="42" fillId="24" borderId="41" xfId="73" applyFont="1" applyFill="1" applyBorder="1" applyAlignment="1">
      <alignment horizontal="left"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S106"/>
  <sheetViews>
    <sheetView showGridLines="0" tabSelected="1" view="pageBreakPreview" topLeftCell="C6" zoomScale="70" zoomScaleNormal="55" zoomScaleSheetLayoutView="70" zoomScalePageLayoutView="70" workbookViewId="0">
      <selection activeCell="C6" sqref="C6:K6"/>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82.710937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5" width="17.140625" style="1" bestFit="1" customWidth="1"/>
    <col min="16" max="16" width="11.42578125" style="1"/>
    <col min="17" max="17" width="15.7109375" style="1" customWidth="1"/>
    <col min="18" max="16384" width="11.42578125" style="1"/>
  </cols>
  <sheetData>
    <row r="1" spans="2:19">
      <c r="B1" s="224" t="s">
        <v>0</v>
      </c>
      <c r="C1" s="224"/>
      <c r="D1" s="224"/>
      <c r="E1" s="224"/>
      <c r="F1" s="224"/>
      <c r="G1" s="224"/>
    </row>
    <row r="2" spans="2:19">
      <c r="B2" s="224" t="s">
        <v>1</v>
      </c>
      <c r="C2" s="224"/>
      <c r="D2" s="224"/>
      <c r="E2" s="224"/>
    </row>
    <row r="3" spans="2:19" ht="15" thickBot="1">
      <c r="B3" s="6"/>
      <c r="C3" s="7"/>
      <c r="D3" s="6"/>
      <c r="E3" s="7"/>
    </row>
    <row r="4" spans="2:19" ht="15.75" thickTop="1" thickBot="1">
      <c r="B4" s="225"/>
      <c r="C4" s="226"/>
      <c r="D4" s="226"/>
      <c r="E4" s="226"/>
      <c r="F4" s="226"/>
      <c r="G4" s="226"/>
      <c r="H4" s="226"/>
      <c r="I4" s="226"/>
      <c r="J4" s="226"/>
      <c r="K4" s="226"/>
      <c r="L4" s="227"/>
    </row>
    <row r="5" spans="2:19" ht="31.5" customHeight="1" thickTop="1">
      <c r="B5" s="3"/>
      <c r="C5" s="228" t="s">
        <v>2</v>
      </c>
      <c r="D5" s="229"/>
      <c r="E5" s="229"/>
      <c r="F5" s="229"/>
      <c r="G5" s="229"/>
      <c r="H5" s="229"/>
      <c r="I5" s="229"/>
      <c r="J5" s="229"/>
      <c r="K5" s="230"/>
      <c r="L5" s="4"/>
    </row>
    <row r="6" spans="2:19">
      <c r="B6" s="8"/>
      <c r="C6" s="231" t="s">
        <v>3</v>
      </c>
      <c r="D6" s="231"/>
      <c r="E6" s="231"/>
      <c r="F6" s="231"/>
      <c r="G6" s="231"/>
      <c r="H6" s="231"/>
      <c r="I6" s="231"/>
      <c r="J6" s="231"/>
      <c r="K6" s="232"/>
      <c r="L6" s="4"/>
    </row>
    <row r="7" spans="2:19" s="2" customFormat="1">
      <c r="B7" s="9"/>
      <c r="C7" s="218" t="s">
        <v>4</v>
      </c>
      <c r="D7" s="219"/>
      <c r="E7" s="219"/>
      <c r="F7" s="219"/>
      <c r="G7" s="219"/>
      <c r="H7" s="219"/>
      <c r="I7" s="219"/>
      <c r="J7" s="219"/>
      <c r="K7" s="220"/>
      <c r="L7" s="10"/>
    </row>
    <row r="8" spans="2:19">
      <c r="B8" s="8"/>
      <c r="C8" s="218"/>
      <c r="D8" s="219"/>
      <c r="E8" s="219"/>
      <c r="F8" s="219"/>
      <c r="G8" s="219"/>
      <c r="H8" s="219"/>
      <c r="I8" s="219"/>
      <c r="J8" s="219"/>
      <c r="K8" s="220"/>
      <c r="L8" s="4"/>
    </row>
    <row r="9" spans="2:19" ht="34.5" customHeight="1">
      <c r="B9" s="8"/>
      <c r="C9" s="221" t="s">
        <v>5</v>
      </c>
      <c r="D9" s="222"/>
      <c r="E9" s="222"/>
      <c r="F9" s="222"/>
      <c r="G9" s="222"/>
      <c r="H9" s="222"/>
      <c r="I9" s="222"/>
      <c r="J9" s="222"/>
      <c r="K9" s="223"/>
      <c r="L9" s="4"/>
    </row>
    <row r="10" spans="2:19" ht="30" customHeight="1" thickBot="1">
      <c r="B10" s="3"/>
      <c r="C10" s="236"/>
      <c r="D10" s="237"/>
      <c r="E10" s="237"/>
      <c r="F10" s="237"/>
      <c r="G10" s="237"/>
      <c r="H10" s="237"/>
      <c r="I10" s="237"/>
      <c r="J10" s="237"/>
      <c r="K10" s="238"/>
      <c r="L10" s="4"/>
    </row>
    <row r="11" spans="2:19" ht="30" customHeight="1">
      <c r="B11" s="3"/>
      <c r="C11" s="258" t="s">
        <v>6</v>
      </c>
      <c r="D11" s="252" t="s">
        <v>7</v>
      </c>
      <c r="E11" s="260" t="s">
        <v>8</v>
      </c>
      <c r="F11" s="260"/>
      <c r="G11" s="258" t="s">
        <v>9</v>
      </c>
      <c r="H11" s="252" t="s">
        <v>10</v>
      </c>
      <c r="I11" s="252" t="s">
        <v>11</v>
      </c>
      <c r="J11" s="254" t="s">
        <v>12</v>
      </c>
      <c r="K11" s="256" t="s">
        <v>13</v>
      </c>
      <c r="L11" s="4"/>
    </row>
    <row r="12" spans="2:19" ht="30" customHeight="1" thickBot="1">
      <c r="B12" s="3"/>
      <c r="C12" s="259"/>
      <c r="D12" s="253"/>
      <c r="E12" s="11" t="s">
        <v>14</v>
      </c>
      <c r="F12" s="11" t="s">
        <v>15</v>
      </c>
      <c r="G12" s="259"/>
      <c r="H12" s="253"/>
      <c r="I12" s="253"/>
      <c r="J12" s="255"/>
      <c r="K12" s="257"/>
      <c r="L12" s="4"/>
    </row>
    <row r="13" spans="2:19" ht="30" customHeight="1">
      <c r="B13" s="3"/>
      <c r="C13" s="184">
        <v>1</v>
      </c>
      <c r="D13" s="181"/>
      <c r="E13" s="181"/>
      <c r="F13" s="181"/>
      <c r="G13" s="400" t="s">
        <v>97</v>
      </c>
      <c r="H13" s="181"/>
      <c r="I13" s="181"/>
      <c r="J13" s="181"/>
      <c r="K13" s="182"/>
      <c r="L13" s="4"/>
    </row>
    <row r="14" spans="2:19" ht="30" customHeight="1">
      <c r="B14" s="3"/>
      <c r="C14" s="32">
        <v>1.1000000000000001</v>
      </c>
      <c r="D14" s="16">
        <v>1.1200000000000001</v>
      </c>
      <c r="E14" s="16"/>
      <c r="F14" s="16"/>
      <c r="G14" s="17" t="s">
        <v>98</v>
      </c>
      <c r="H14" s="16" t="s">
        <v>93</v>
      </c>
      <c r="I14" s="191">
        <v>161.78</v>
      </c>
      <c r="J14" s="19">
        <f>12107*1.33</f>
        <v>16102.310000000001</v>
      </c>
      <c r="K14" s="19">
        <f>+I14*J14</f>
        <v>2605031.7118000002</v>
      </c>
      <c r="L14" s="4"/>
      <c r="O14" s="189"/>
      <c r="P14" s="190"/>
      <c r="Q14" s="190"/>
      <c r="R14" s="190"/>
      <c r="S14" s="190"/>
    </row>
    <row r="15" spans="2:19" ht="30" customHeight="1">
      <c r="B15" s="3"/>
      <c r="C15" s="32">
        <v>1.2</v>
      </c>
      <c r="D15" s="16">
        <v>1.1399999999999999</v>
      </c>
      <c r="E15" s="16"/>
      <c r="F15" s="16"/>
      <c r="G15" s="17" t="s">
        <v>99</v>
      </c>
      <c r="H15" s="16" t="s">
        <v>93</v>
      </c>
      <c r="I15" s="191">
        <v>784.66</v>
      </c>
      <c r="J15" s="19">
        <f>15566*1.33</f>
        <v>20702.780000000002</v>
      </c>
      <c r="K15" s="19">
        <f t="shared" ref="K15:K17" si="0">+I15*J15</f>
        <v>16244643.354800001</v>
      </c>
      <c r="L15" s="4"/>
      <c r="O15" s="189"/>
      <c r="P15" s="190"/>
      <c r="Q15" s="190"/>
      <c r="R15" s="190"/>
      <c r="S15" s="190"/>
    </row>
    <row r="16" spans="2:19" ht="30" customHeight="1">
      <c r="B16" s="3"/>
      <c r="C16" s="32">
        <v>1.3</v>
      </c>
      <c r="D16" s="16" t="s">
        <v>95</v>
      </c>
      <c r="E16" s="16"/>
      <c r="F16" s="16"/>
      <c r="G16" s="17" t="s">
        <v>100</v>
      </c>
      <c r="H16" s="16" t="s">
        <v>96</v>
      </c>
      <c r="I16" s="191">
        <v>54</v>
      </c>
      <c r="J16" s="19">
        <f>13682*1.33</f>
        <v>18197.060000000001</v>
      </c>
      <c r="K16" s="19">
        <f t="shared" si="0"/>
        <v>982641.24000000011</v>
      </c>
      <c r="L16" s="4"/>
      <c r="O16" s="189"/>
      <c r="P16" s="190"/>
      <c r="Q16" s="190"/>
      <c r="R16" s="190"/>
      <c r="S16" s="190"/>
    </row>
    <row r="17" spans="2:19">
      <c r="B17" s="3"/>
      <c r="C17" s="32">
        <v>1.4</v>
      </c>
      <c r="D17" s="16" t="s">
        <v>95</v>
      </c>
      <c r="E17" s="16"/>
      <c r="F17" s="16"/>
      <c r="G17" s="17" t="s">
        <v>101</v>
      </c>
      <c r="H17" s="16" t="s">
        <v>94</v>
      </c>
      <c r="I17" s="191">
        <v>88.763999999999996</v>
      </c>
      <c r="J17" s="19">
        <f>11996*1.33</f>
        <v>15954.68</v>
      </c>
      <c r="K17" s="19">
        <f t="shared" si="0"/>
        <v>1416201.2155199999</v>
      </c>
      <c r="L17" s="4"/>
      <c r="O17" s="189"/>
      <c r="P17" s="190"/>
      <c r="Q17" s="190"/>
      <c r="R17" s="190"/>
      <c r="S17" s="190"/>
    </row>
    <row r="18" spans="2:19" ht="30" customHeight="1" thickBot="1">
      <c r="B18" s="3"/>
      <c r="C18" s="21" t="s">
        <v>16</v>
      </c>
      <c r="D18" s="22"/>
      <c r="E18" s="22"/>
      <c r="F18" s="22"/>
      <c r="G18" s="23"/>
      <c r="H18" s="22"/>
      <c r="I18" s="183"/>
      <c r="J18" s="24"/>
      <c r="K18" s="187">
        <f>SUM(K14:K17)</f>
        <v>21248517.522119999</v>
      </c>
      <c r="L18" s="4"/>
      <c r="O18" s="190"/>
      <c r="P18" s="190"/>
      <c r="Q18" s="190"/>
      <c r="R18" s="190"/>
      <c r="S18" s="190"/>
    </row>
    <row r="19" spans="2:19" ht="30" customHeight="1" thickBot="1">
      <c r="B19" s="3"/>
      <c r="C19" s="185">
        <v>2</v>
      </c>
      <c r="D19" s="13"/>
      <c r="E19" s="13"/>
      <c r="F19" s="13"/>
      <c r="G19" s="401" t="s">
        <v>102</v>
      </c>
      <c r="H19" s="13"/>
      <c r="I19" s="13"/>
      <c r="J19" s="13"/>
      <c r="K19" s="186"/>
      <c r="L19" s="4"/>
      <c r="O19" s="190"/>
      <c r="P19" s="190"/>
      <c r="Q19" s="190"/>
      <c r="R19" s="190"/>
      <c r="S19" s="190"/>
    </row>
    <row r="20" spans="2:19">
      <c r="B20" s="3"/>
      <c r="C20" s="15">
        <v>2.1</v>
      </c>
      <c r="D20" s="16">
        <v>18.260000000000002</v>
      </c>
      <c r="E20" s="16"/>
      <c r="F20" s="16"/>
      <c r="G20" s="17" t="s">
        <v>103</v>
      </c>
      <c r="H20" s="16" t="s">
        <v>93</v>
      </c>
      <c r="I20" s="191">
        <v>0</v>
      </c>
      <c r="J20" s="19">
        <f>21375*1.33</f>
        <v>28428.75</v>
      </c>
      <c r="K20" s="27">
        <f>+I20*J20</f>
        <v>0</v>
      </c>
      <c r="L20" s="4"/>
      <c r="O20" s="189"/>
      <c r="P20" s="190"/>
      <c r="Q20" s="190"/>
      <c r="R20" s="190"/>
      <c r="S20" s="190"/>
    </row>
    <row r="21" spans="2:19" ht="28.5">
      <c r="B21" s="3"/>
      <c r="C21" s="15">
        <v>2.2000000000000002</v>
      </c>
      <c r="D21" s="16">
        <v>14.1</v>
      </c>
      <c r="E21" s="16"/>
      <c r="F21" s="16"/>
      <c r="G21" s="17" t="s">
        <v>104</v>
      </c>
      <c r="H21" s="16" t="s">
        <v>93</v>
      </c>
      <c r="I21" s="191">
        <v>26.76</v>
      </c>
      <c r="J21" s="19">
        <f>86252*1.33</f>
        <v>114715.16</v>
      </c>
      <c r="K21" s="27">
        <f t="shared" ref="K21:K23" si="1">+I21*J21</f>
        <v>3069777.6816000002</v>
      </c>
      <c r="L21" s="4"/>
      <c r="O21" s="189"/>
      <c r="P21" s="190"/>
      <c r="Q21" s="190"/>
      <c r="R21" s="190"/>
      <c r="S21" s="190"/>
    </row>
    <row r="22" spans="2:19">
      <c r="B22" s="3"/>
      <c r="C22" s="15">
        <v>2.2999999999999998</v>
      </c>
      <c r="D22" s="16">
        <v>18.600000000000001</v>
      </c>
      <c r="E22" s="16"/>
      <c r="F22" s="16"/>
      <c r="G22" s="17" t="s">
        <v>105</v>
      </c>
      <c r="H22" s="16" t="s">
        <v>93</v>
      </c>
      <c r="I22" s="191">
        <v>109.13</v>
      </c>
      <c r="J22" s="19">
        <f>92578*1.33</f>
        <v>123128.74</v>
      </c>
      <c r="K22" s="27">
        <f t="shared" si="1"/>
        <v>13437039.396199999</v>
      </c>
      <c r="L22" s="4"/>
      <c r="O22" s="189"/>
      <c r="P22" s="190"/>
      <c r="Q22" s="190"/>
      <c r="R22" s="190"/>
      <c r="S22" s="190"/>
    </row>
    <row r="23" spans="2:19">
      <c r="B23" s="3"/>
      <c r="C23" s="15">
        <v>2.4</v>
      </c>
      <c r="D23" s="16">
        <v>18.100000000000001</v>
      </c>
      <c r="E23" s="16"/>
      <c r="F23" s="16"/>
      <c r="G23" s="17" t="s">
        <v>106</v>
      </c>
      <c r="H23" s="16" t="s">
        <v>93</v>
      </c>
      <c r="I23" s="191">
        <v>0</v>
      </c>
      <c r="J23" s="19">
        <f>13606*1.33</f>
        <v>18095.98</v>
      </c>
      <c r="K23" s="27">
        <f t="shared" si="1"/>
        <v>0</v>
      </c>
      <c r="L23" s="4"/>
      <c r="O23" s="189"/>
      <c r="P23" s="190"/>
      <c r="Q23" s="190"/>
      <c r="R23" s="190"/>
      <c r="S23" s="190"/>
    </row>
    <row r="24" spans="2:19" ht="30" customHeight="1" thickBot="1">
      <c r="B24" s="3"/>
      <c r="C24" s="21" t="s">
        <v>16</v>
      </c>
      <c r="D24" s="30"/>
      <c r="E24" s="31"/>
      <c r="F24" s="30"/>
      <c r="G24" s="30"/>
      <c r="H24" s="30"/>
      <c r="I24" s="191"/>
      <c r="J24" s="30"/>
      <c r="K24" s="188">
        <f>SUM(K20:K23)</f>
        <v>16506817.0778</v>
      </c>
      <c r="L24" s="4"/>
      <c r="O24" s="190"/>
      <c r="P24" s="190"/>
      <c r="Q24" s="190"/>
      <c r="R24" s="190"/>
      <c r="S24" s="190"/>
    </row>
    <row r="25" spans="2:19" ht="30" customHeight="1" thickBot="1">
      <c r="B25" s="3"/>
      <c r="C25" s="185">
        <v>3</v>
      </c>
      <c r="D25" s="13"/>
      <c r="E25" s="13"/>
      <c r="F25" s="13"/>
      <c r="G25" s="401" t="s">
        <v>107</v>
      </c>
      <c r="H25" s="192"/>
      <c r="I25" s="192"/>
      <c r="J25" s="192"/>
      <c r="K25" s="194"/>
      <c r="L25" s="195"/>
      <c r="O25" s="190"/>
      <c r="P25" s="190"/>
      <c r="Q25" s="190"/>
      <c r="R25" s="190"/>
      <c r="S25" s="190"/>
    </row>
    <row r="26" spans="2:19" ht="28.5">
      <c r="B26" s="3"/>
      <c r="C26" s="15">
        <v>3.1</v>
      </c>
      <c r="D26" s="32" t="s">
        <v>95</v>
      </c>
      <c r="E26" s="32"/>
      <c r="F26" s="32"/>
      <c r="G26" s="33" t="s">
        <v>108</v>
      </c>
      <c r="H26" s="32" t="s">
        <v>93</v>
      </c>
      <c r="I26" s="191">
        <v>784.66</v>
      </c>
      <c r="J26" s="19">
        <f>112555*1.33</f>
        <v>149698.15</v>
      </c>
      <c r="K26" s="27">
        <f>+I26*J26</f>
        <v>117462150.37899999</v>
      </c>
      <c r="L26" s="4"/>
      <c r="O26" s="189"/>
      <c r="P26" s="190"/>
      <c r="Q26" s="190"/>
      <c r="R26" s="190"/>
      <c r="S26" s="190"/>
    </row>
    <row r="27" spans="2:19" ht="28.5">
      <c r="B27" s="3"/>
      <c r="C27" s="15">
        <v>3.2</v>
      </c>
      <c r="D27" s="32" t="s">
        <v>95</v>
      </c>
      <c r="E27" s="32"/>
      <c r="F27" s="32"/>
      <c r="G27" s="33" t="s">
        <v>109</v>
      </c>
      <c r="H27" s="32" t="s">
        <v>96</v>
      </c>
      <c r="I27" s="191">
        <v>36</v>
      </c>
      <c r="J27" s="19">
        <f>38865*1.33</f>
        <v>51690.450000000004</v>
      </c>
      <c r="K27" s="27">
        <f t="shared" ref="K27:K28" si="2">+I27*J27</f>
        <v>1860856.2000000002</v>
      </c>
      <c r="L27" s="4"/>
      <c r="O27" s="189"/>
      <c r="P27" s="190"/>
      <c r="Q27" s="190"/>
      <c r="R27" s="190"/>
      <c r="S27" s="190"/>
    </row>
    <row r="28" spans="2:19">
      <c r="B28" s="3"/>
      <c r="C28" s="15">
        <v>3.3</v>
      </c>
      <c r="D28" s="32">
        <v>12.2</v>
      </c>
      <c r="E28" s="32"/>
      <c r="F28" s="32"/>
      <c r="G28" s="33" t="s">
        <v>110</v>
      </c>
      <c r="H28" s="32" t="s">
        <v>96</v>
      </c>
      <c r="I28" s="191">
        <v>18</v>
      </c>
      <c r="J28" s="19">
        <f>83888*1.33</f>
        <v>111571.04000000001</v>
      </c>
      <c r="K28" s="27">
        <f t="shared" si="2"/>
        <v>2008278.7200000002</v>
      </c>
      <c r="L28" s="4"/>
      <c r="O28" s="189"/>
      <c r="P28" s="190"/>
      <c r="Q28" s="190"/>
      <c r="R28" s="190"/>
      <c r="S28" s="190"/>
    </row>
    <row r="29" spans="2:19" ht="28.5">
      <c r="B29" s="3"/>
      <c r="C29" s="15">
        <v>3.4</v>
      </c>
      <c r="D29" s="32" t="s">
        <v>95</v>
      </c>
      <c r="E29" s="32"/>
      <c r="F29" s="32"/>
      <c r="G29" s="33" t="s">
        <v>111</v>
      </c>
      <c r="H29" s="32" t="s">
        <v>96</v>
      </c>
      <c r="I29" s="191">
        <v>72</v>
      </c>
      <c r="J29" s="19">
        <f>125965*1.33</f>
        <v>167533.45000000001</v>
      </c>
      <c r="K29" s="27">
        <f t="shared" ref="K29" si="3">+I29*J29</f>
        <v>12062408.4</v>
      </c>
      <c r="L29" s="4"/>
      <c r="O29" s="189"/>
      <c r="P29" s="190"/>
      <c r="Q29" s="190"/>
      <c r="R29" s="190"/>
      <c r="S29" s="190"/>
    </row>
    <row r="30" spans="2:19" ht="30" customHeight="1" thickBot="1">
      <c r="B30" s="3"/>
      <c r="C30" s="39" t="s">
        <v>16</v>
      </c>
      <c r="D30" s="40"/>
      <c r="E30" s="40"/>
      <c r="F30" s="40"/>
      <c r="G30" s="41"/>
      <c r="H30" s="40"/>
      <c r="I30" s="191"/>
      <c r="J30" s="42"/>
      <c r="K30" s="43">
        <f>SUM(K26:K29)</f>
        <v>133393693.699</v>
      </c>
      <c r="L30" s="4"/>
      <c r="O30" s="190"/>
      <c r="P30" s="190"/>
      <c r="Q30" s="190"/>
      <c r="R30" s="190"/>
      <c r="S30" s="190"/>
    </row>
    <row r="31" spans="2:19" ht="30" customHeight="1" thickBot="1">
      <c r="B31" s="3"/>
      <c r="C31" s="185">
        <v>4</v>
      </c>
      <c r="D31" s="13"/>
      <c r="E31" s="13"/>
      <c r="F31" s="13"/>
      <c r="G31" s="401" t="s">
        <v>112</v>
      </c>
      <c r="H31" s="192"/>
      <c r="I31" s="192"/>
      <c r="J31" s="192"/>
      <c r="K31" s="194"/>
      <c r="L31" s="195"/>
      <c r="O31" s="190"/>
      <c r="P31" s="190"/>
      <c r="Q31" s="190"/>
      <c r="R31" s="190"/>
      <c r="S31" s="190"/>
    </row>
    <row r="32" spans="2:19">
      <c r="B32" s="3"/>
      <c r="C32" s="15">
        <v>4.0999999999999996</v>
      </c>
      <c r="D32" s="32">
        <v>6.9</v>
      </c>
      <c r="E32" s="32"/>
      <c r="F32" s="32"/>
      <c r="G32" s="33" t="s">
        <v>113</v>
      </c>
      <c r="H32" s="32" t="s">
        <v>96</v>
      </c>
      <c r="I32" s="191">
        <v>10</v>
      </c>
      <c r="J32" s="19">
        <f>432459*1.33</f>
        <v>575170.47000000009</v>
      </c>
      <c r="K32" s="27">
        <f>+I32*J32</f>
        <v>5751704.7000000011</v>
      </c>
      <c r="L32" s="4"/>
      <c r="O32" s="189"/>
      <c r="P32" s="190"/>
      <c r="Q32" s="190"/>
      <c r="R32" s="190"/>
      <c r="S32" s="190"/>
    </row>
    <row r="33" spans="2:19" ht="30" customHeight="1">
      <c r="B33" s="3"/>
      <c r="C33" s="15">
        <v>4.2</v>
      </c>
      <c r="D33" s="32">
        <v>6.2</v>
      </c>
      <c r="E33" s="32"/>
      <c r="F33" s="32"/>
      <c r="G33" s="33" t="s">
        <v>114</v>
      </c>
      <c r="H33" s="32" t="s">
        <v>96</v>
      </c>
      <c r="I33" s="191">
        <v>5</v>
      </c>
      <c r="J33" s="19">
        <f>921714*1.33</f>
        <v>1225879.6200000001</v>
      </c>
      <c r="K33" s="27">
        <f t="shared" ref="K33:K35" si="4">+I33*J33</f>
        <v>6129398.1000000006</v>
      </c>
      <c r="L33" s="4"/>
      <c r="O33" s="189"/>
      <c r="P33" s="190"/>
      <c r="Q33" s="190"/>
      <c r="R33" s="190"/>
      <c r="S33" s="190"/>
    </row>
    <row r="34" spans="2:19" ht="42.75">
      <c r="B34" s="3"/>
      <c r="C34" s="15">
        <v>4.3</v>
      </c>
      <c r="D34" s="32" t="s">
        <v>95</v>
      </c>
      <c r="E34" s="32"/>
      <c r="F34" s="32"/>
      <c r="G34" s="33" t="s">
        <v>115</v>
      </c>
      <c r="H34" s="32" t="s">
        <v>96</v>
      </c>
      <c r="I34" s="191">
        <v>1</v>
      </c>
      <c r="J34" s="19">
        <f>42405500*1.33</f>
        <v>56399315</v>
      </c>
      <c r="K34" s="27">
        <f t="shared" si="4"/>
        <v>56399315</v>
      </c>
      <c r="L34" s="4"/>
      <c r="O34" s="189"/>
      <c r="P34" s="190"/>
      <c r="Q34" s="190"/>
      <c r="R34" s="190"/>
      <c r="S34" s="190"/>
    </row>
    <row r="35" spans="2:19" ht="28.5">
      <c r="B35" s="3"/>
      <c r="C35" s="15">
        <v>4.4000000000000004</v>
      </c>
      <c r="D35" s="32" t="s">
        <v>95</v>
      </c>
      <c r="E35" s="32"/>
      <c r="F35" s="32"/>
      <c r="G35" s="33" t="s">
        <v>116</v>
      </c>
      <c r="H35" s="32" t="s">
        <v>96</v>
      </c>
      <c r="I35" s="191">
        <v>0</v>
      </c>
      <c r="J35" s="19">
        <f>20000000*1.33</f>
        <v>26600000</v>
      </c>
      <c r="K35" s="27">
        <f t="shared" si="4"/>
        <v>0</v>
      </c>
      <c r="L35" s="4"/>
      <c r="O35" s="189"/>
      <c r="P35" s="190"/>
      <c r="Q35" s="190"/>
      <c r="R35" s="190"/>
      <c r="S35" s="190"/>
    </row>
    <row r="36" spans="2:19" ht="30" customHeight="1" thickBot="1">
      <c r="B36" s="3"/>
      <c r="C36" s="21" t="s">
        <v>16</v>
      </c>
      <c r="D36" s="45"/>
      <c r="E36" s="45"/>
      <c r="F36" s="45"/>
      <c r="G36" s="46"/>
      <c r="H36" s="47"/>
      <c r="I36" s="191"/>
      <c r="J36" s="24"/>
      <c r="K36" s="25">
        <f>SUM(K32:K35)</f>
        <v>68280417.799999997</v>
      </c>
      <c r="L36" s="4"/>
      <c r="O36" s="190"/>
      <c r="P36" s="190"/>
      <c r="Q36" s="190"/>
      <c r="R36" s="190"/>
      <c r="S36" s="190"/>
    </row>
    <row r="37" spans="2:19" ht="30" customHeight="1" thickBot="1">
      <c r="B37" s="3"/>
      <c r="C37" s="184">
        <v>5</v>
      </c>
      <c r="D37" s="181"/>
      <c r="E37" s="181"/>
      <c r="F37" s="181"/>
      <c r="G37" s="400" t="s">
        <v>117</v>
      </c>
      <c r="H37" s="193"/>
      <c r="I37" s="193"/>
      <c r="J37" s="193"/>
      <c r="K37" s="206"/>
      <c r="L37" s="4"/>
      <c r="O37" s="190"/>
      <c r="P37" s="190"/>
      <c r="Q37" s="190"/>
      <c r="R37" s="190"/>
      <c r="S37" s="190"/>
    </row>
    <row r="38" spans="2:19">
      <c r="B38" s="3"/>
      <c r="C38" s="211">
        <v>5.0999999999999996</v>
      </c>
      <c r="D38" s="196">
        <v>18.899999999999999</v>
      </c>
      <c r="E38" s="196"/>
      <c r="F38" s="196"/>
      <c r="G38" s="205" t="s">
        <v>118</v>
      </c>
      <c r="H38" s="196" t="s">
        <v>93</v>
      </c>
      <c r="I38" s="197">
        <v>214.24435199999999</v>
      </c>
      <c r="J38" s="198">
        <f>22948*1.33</f>
        <v>30520.84</v>
      </c>
      <c r="K38" s="199">
        <f>+I38*J38</f>
        <v>6538917.5882956795</v>
      </c>
      <c r="L38" s="4"/>
      <c r="O38" s="190"/>
      <c r="P38" s="190"/>
      <c r="Q38" s="190"/>
      <c r="R38" s="190"/>
      <c r="S38" s="190"/>
    </row>
    <row r="39" spans="2:19">
      <c r="B39" s="3"/>
      <c r="C39" s="44">
        <v>5.2</v>
      </c>
      <c r="D39" s="32" t="s">
        <v>95</v>
      </c>
      <c r="E39" s="32"/>
      <c r="F39" s="32"/>
      <c r="G39" s="33" t="s">
        <v>119</v>
      </c>
      <c r="H39" s="32" t="s">
        <v>94</v>
      </c>
      <c r="I39" s="191">
        <v>88.763999999999996</v>
      </c>
      <c r="J39" s="19">
        <f>19870*1.33</f>
        <v>26427.100000000002</v>
      </c>
      <c r="K39" s="27">
        <f t="shared" ref="K39:K41" si="5">+I39*J39</f>
        <v>2345775.1044000001</v>
      </c>
      <c r="L39" s="4"/>
    </row>
    <row r="40" spans="2:19" ht="28.5">
      <c r="B40" s="3"/>
      <c r="C40" s="44">
        <v>5.3</v>
      </c>
      <c r="D40" s="32" t="s">
        <v>95</v>
      </c>
      <c r="E40" s="32"/>
      <c r="F40" s="32"/>
      <c r="G40" s="33" t="s">
        <v>120</v>
      </c>
      <c r="H40" s="32" t="s">
        <v>93</v>
      </c>
      <c r="I40" s="191">
        <v>772.4</v>
      </c>
      <c r="J40" s="19">
        <f>31550*1.33</f>
        <v>41961.5</v>
      </c>
      <c r="K40" s="27">
        <f t="shared" si="5"/>
        <v>32411062.599999998</v>
      </c>
      <c r="L40" s="4"/>
    </row>
    <row r="41" spans="2:19">
      <c r="B41" s="3"/>
      <c r="C41" s="44">
        <v>5.4</v>
      </c>
      <c r="D41" s="32">
        <v>14.34</v>
      </c>
      <c r="E41" s="32"/>
      <c r="F41" s="32"/>
      <c r="G41" s="33" t="s">
        <v>121</v>
      </c>
      <c r="H41" s="32" t="s">
        <v>96</v>
      </c>
      <c r="I41" s="191">
        <v>18</v>
      </c>
      <c r="J41" s="19">
        <f>22542*1.33</f>
        <v>29980.86</v>
      </c>
      <c r="K41" s="27">
        <f t="shared" si="5"/>
        <v>539655.48</v>
      </c>
      <c r="L41" s="4"/>
    </row>
    <row r="42" spans="2:19" ht="15" thickBot="1">
      <c r="B42" s="3"/>
      <c r="C42" s="212" t="s">
        <v>16</v>
      </c>
      <c r="D42" s="213"/>
      <c r="E42" s="213"/>
      <c r="F42" s="213"/>
      <c r="G42" s="214"/>
      <c r="H42" s="215"/>
      <c r="I42" s="200"/>
      <c r="J42" s="216"/>
      <c r="K42" s="217">
        <f>SUM(K38:K41)</f>
        <v>41835410.772695675</v>
      </c>
      <c r="L42" s="4"/>
    </row>
    <row r="43" spans="2:19" ht="15" thickBot="1">
      <c r="B43" s="3"/>
      <c r="C43" s="207" t="s">
        <v>129</v>
      </c>
      <c r="D43" s="208"/>
      <c r="E43" s="208"/>
      <c r="F43" s="208"/>
      <c r="G43" s="204" t="s">
        <v>122</v>
      </c>
      <c r="H43" s="209"/>
      <c r="I43" s="209"/>
      <c r="J43" s="209"/>
      <c r="K43" s="210"/>
      <c r="L43" s="4"/>
    </row>
    <row r="44" spans="2:19">
      <c r="B44" s="3"/>
      <c r="C44" s="15" t="s">
        <v>126</v>
      </c>
      <c r="D44" s="32">
        <v>1.1100000000000001</v>
      </c>
      <c r="E44" s="32"/>
      <c r="F44" s="32"/>
      <c r="G44" s="33" t="s">
        <v>123</v>
      </c>
      <c r="H44" s="32" t="s">
        <v>93</v>
      </c>
      <c r="I44" s="191">
        <v>53.1</v>
      </c>
      <c r="J44" s="19">
        <f>18542*1.33</f>
        <v>24660.86</v>
      </c>
      <c r="K44" s="27">
        <f>+I44*J44</f>
        <v>1309491.666</v>
      </c>
      <c r="L44" s="4"/>
    </row>
    <row r="45" spans="2:19">
      <c r="B45" s="3"/>
      <c r="C45" s="15" t="s">
        <v>127</v>
      </c>
      <c r="D45" s="32">
        <v>18.23</v>
      </c>
      <c r="E45" s="32"/>
      <c r="F45" s="32"/>
      <c r="G45" s="33" t="s">
        <v>124</v>
      </c>
      <c r="H45" s="32" t="s">
        <v>93</v>
      </c>
      <c r="I45" s="191">
        <v>409.46</v>
      </c>
      <c r="J45" s="19">
        <f>17996*1.33</f>
        <v>23934.68</v>
      </c>
      <c r="K45" s="27">
        <v>9800062.4130000006</v>
      </c>
      <c r="L45" s="4"/>
    </row>
    <row r="46" spans="2:19">
      <c r="B46" s="3"/>
      <c r="C46" s="15" t="s">
        <v>128</v>
      </c>
      <c r="D46" s="32">
        <v>14.41</v>
      </c>
      <c r="E46" s="32"/>
      <c r="F46" s="32"/>
      <c r="G46" s="33" t="s">
        <v>125</v>
      </c>
      <c r="H46" s="32" t="s">
        <v>93</v>
      </c>
      <c r="I46" s="191">
        <v>53.1</v>
      </c>
      <c r="J46" s="19">
        <f>107976*1.33</f>
        <v>143608.08000000002</v>
      </c>
      <c r="K46" s="27">
        <f t="shared" ref="K46" si="6">+I46*J46</f>
        <v>7625589.0480000013</v>
      </c>
      <c r="L46" s="4"/>
    </row>
    <row r="47" spans="2:19" ht="15" thickBot="1">
      <c r="B47" s="3"/>
      <c r="C47" s="21" t="s">
        <v>16</v>
      </c>
      <c r="D47" s="45"/>
      <c r="E47" s="45"/>
      <c r="F47" s="45"/>
      <c r="G47" s="48"/>
      <c r="H47" s="47"/>
      <c r="I47" s="18"/>
      <c r="J47" s="24"/>
      <c r="K47" s="25">
        <f>SUM(K44:K46)</f>
        <v>18735143.127</v>
      </c>
      <c r="L47" s="52"/>
      <c r="M47" s="49"/>
    </row>
    <row r="48" spans="2:19" ht="15" thickBot="1">
      <c r="B48" s="3"/>
      <c r="C48" s="239" t="s">
        <v>17</v>
      </c>
      <c r="D48" s="240"/>
      <c r="E48" s="240"/>
      <c r="F48" s="240"/>
      <c r="G48" s="240"/>
      <c r="H48" s="240"/>
      <c r="I48" s="240"/>
      <c r="J48" s="241"/>
      <c r="K48" s="51">
        <f>+K18+K24+K30+K36+K47+K42</f>
        <v>299999999.99861568</v>
      </c>
      <c r="L48" s="52"/>
      <c r="M48" s="49"/>
    </row>
    <row r="49" spans="1:13" ht="15" thickBot="1">
      <c r="B49" s="3"/>
      <c r="C49" s="53"/>
      <c r="D49" s="53"/>
      <c r="E49" s="53"/>
      <c r="F49" s="53"/>
      <c r="G49" s="53"/>
      <c r="H49" s="53"/>
      <c r="I49" s="53"/>
      <c r="J49" s="53"/>
      <c r="K49" s="54"/>
      <c r="L49" s="52"/>
      <c r="M49" s="49"/>
    </row>
    <row r="50" spans="1:13">
      <c r="B50" s="3"/>
      <c r="C50" s="55"/>
      <c r="D50" s="56"/>
      <c r="E50" s="55"/>
      <c r="F50" s="55"/>
      <c r="G50" s="249"/>
      <c r="H50" s="250"/>
      <c r="I50" s="251"/>
      <c r="J50" s="57"/>
      <c r="K50" s="58"/>
      <c r="L50" s="52"/>
      <c r="M50" s="49"/>
    </row>
    <row r="51" spans="1:13" ht="15" thickBot="1">
      <c r="B51" s="3"/>
      <c r="C51" s="55"/>
      <c r="D51" s="56"/>
      <c r="E51" s="55"/>
      <c r="F51" s="72"/>
      <c r="G51" s="70"/>
      <c r="H51" s="65"/>
      <c r="I51" s="66"/>
      <c r="J51" s="71"/>
      <c r="K51" s="69"/>
      <c r="L51" s="52"/>
      <c r="M51" s="49"/>
    </row>
    <row r="52" spans="1:13" ht="15" thickBot="1">
      <c r="B52" s="3"/>
      <c r="C52" s="55"/>
      <c r="D52" s="56"/>
      <c r="E52" s="55"/>
      <c r="F52" s="55"/>
      <c r="G52" s="73" t="s">
        <v>19</v>
      </c>
      <c r="H52" s="74"/>
      <c r="I52" s="75"/>
      <c r="J52" s="76"/>
      <c r="K52" s="51">
        <f>+K48</f>
        <v>299999999.99861568</v>
      </c>
      <c r="L52" s="81"/>
      <c r="M52" s="49"/>
    </row>
    <row r="53" spans="1:13" ht="15" thickBot="1">
      <c r="B53" s="3"/>
      <c r="C53" s="55"/>
      <c r="D53" s="56"/>
      <c r="E53" s="56"/>
      <c r="F53" s="56"/>
      <c r="G53" s="55"/>
      <c r="H53" s="55"/>
      <c r="I53" s="77"/>
      <c r="J53" s="78"/>
      <c r="K53" s="79"/>
      <c r="L53" s="83"/>
      <c r="M53" s="49"/>
    </row>
    <row r="54" spans="1:13">
      <c r="B54" s="3"/>
      <c r="C54" s="80"/>
      <c r="D54" s="247"/>
      <c r="E54" s="247"/>
      <c r="F54" s="247"/>
      <c r="G54" s="247"/>
      <c r="H54" s="247"/>
      <c r="I54" s="247"/>
      <c r="J54" s="247"/>
      <c r="K54" s="248"/>
      <c r="L54" s="83"/>
      <c r="M54" s="49"/>
    </row>
    <row r="55" spans="1:13">
      <c r="B55" s="3"/>
      <c r="C55" s="233" t="s">
        <v>20</v>
      </c>
      <c r="D55" s="234"/>
      <c r="E55" s="234"/>
      <c r="F55" s="234"/>
      <c r="G55" s="235"/>
      <c r="H55" s="242" t="s">
        <v>9</v>
      </c>
      <c r="I55" s="243"/>
      <c r="J55" s="244"/>
      <c r="K55" s="82" t="s">
        <v>21</v>
      </c>
      <c r="L55" s="83"/>
      <c r="M55" s="49"/>
    </row>
    <row r="56" spans="1:13" ht="29.25" customHeight="1">
      <c r="B56" s="3"/>
      <c r="C56" s="233" t="s">
        <v>22</v>
      </c>
      <c r="D56" s="234"/>
      <c r="E56" s="234"/>
      <c r="F56" s="234"/>
      <c r="G56" s="235"/>
      <c r="H56" s="245" t="s">
        <v>23</v>
      </c>
      <c r="I56" s="246"/>
      <c r="J56" s="84" t="s">
        <v>24</v>
      </c>
      <c r="K56" s="85">
        <v>0.25</v>
      </c>
      <c r="L56" s="52"/>
      <c r="M56" s="49"/>
    </row>
    <row r="57" spans="1:13" ht="27.75" customHeight="1">
      <c r="B57" s="3"/>
      <c r="C57" s="233" t="s">
        <v>25</v>
      </c>
      <c r="D57" s="234"/>
      <c r="E57" s="234"/>
      <c r="F57" s="234"/>
      <c r="G57" s="235"/>
      <c r="H57" s="264" t="s">
        <v>26</v>
      </c>
      <c r="I57" s="265"/>
      <c r="J57" s="84" t="s">
        <v>27</v>
      </c>
      <c r="K57" s="85">
        <v>0.03</v>
      </c>
      <c r="L57" s="4"/>
    </row>
    <row r="58" spans="1:13" ht="27" customHeight="1">
      <c r="B58" s="3"/>
      <c r="C58" s="266"/>
      <c r="D58" s="267"/>
      <c r="E58" s="267"/>
      <c r="F58" s="267"/>
      <c r="G58" s="268"/>
      <c r="H58" s="242" t="s">
        <v>28</v>
      </c>
      <c r="I58" s="244"/>
      <c r="J58" s="84" t="s">
        <v>29</v>
      </c>
      <c r="K58" s="85">
        <v>0.05</v>
      </c>
      <c r="L58" s="83"/>
      <c r="M58" s="49"/>
    </row>
    <row r="59" spans="1:13">
      <c r="B59" s="3"/>
      <c r="C59" s="269"/>
      <c r="D59" s="270"/>
      <c r="E59" s="270"/>
      <c r="F59" s="270"/>
      <c r="G59" s="271"/>
      <c r="H59" s="245" t="s">
        <v>30</v>
      </c>
      <c r="I59" s="246"/>
      <c r="J59" s="84" t="s">
        <v>31</v>
      </c>
      <c r="K59" s="85">
        <f>+K56+K57+K58</f>
        <v>0.33</v>
      </c>
      <c r="L59" s="52"/>
      <c r="M59" s="49"/>
    </row>
    <row r="60" spans="1:13" ht="15" thickBot="1">
      <c r="B60" s="3"/>
      <c r="C60" s="272"/>
      <c r="D60" s="273"/>
      <c r="E60" s="273"/>
      <c r="F60" s="273"/>
      <c r="G60" s="274"/>
      <c r="H60" s="261"/>
      <c r="I60" s="262"/>
      <c r="J60" s="262"/>
      <c r="K60" s="263"/>
      <c r="L60" s="52"/>
      <c r="M60" s="49"/>
    </row>
    <row r="61" spans="1:13" ht="15" thickBot="1">
      <c r="B61" s="202"/>
      <c r="C61" s="87"/>
      <c r="D61" s="87"/>
      <c r="E61" s="88"/>
      <c r="F61" s="87"/>
      <c r="G61" s="89"/>
      <c r="H61" s="87"/>
      <c r="I61" s="87"/>
      <c r="J61" s="87"/>
      <c r="K61" s="87"/>
      <c r="L61" s="203"/>
    </row>
    <row r="62" spans="1:13" ht="15" thickTop="1">
      <c r="A62" s="190"/>
      <c r="B62" s="190"/>
      <c r="L62" s="201"/>
      <c r="M62" s="49"/>
    </row>
    <row r="63" spans="1:13">
      <c r="A63" s="190"/>
      <c r="B63" s="190"/>
      <c r="L63" s="190"/>
      <c r="M63" s="190"/>
    </row>
    <row r="64" spans="1:13">
      <c r="A64" s="190"/>
      <c r="B64" s="190"/>
      <c r="C64" s="190"/>
    </row>
    <row r="65" spans="1:3">
      <c r="A65" s="190"/>
      <c r="B65" s="190"/>
      <c r="C65" s="190"/>
    </row>
    <row r="66" spans="1:3">
      <c r="A66" s="190"/>
      <c r="B66" s="190"/>
      <c r="C66" s="190"/>
    </row>
    <row r="67" spans="1:3">
      <c r="A67" s="190"/>
      <c r="B67" s="190"/>
      <c r="C67" s="190"/>
    </row>
    <row r="68" spans="1:3">
      <c r="A68" s="190"/>
      <c r="B68" s="190"/>
      <c r="C68" s="190"/>
    </row>
    <row r="69" spans="1:3">
      <c r="A69" s="190"/>
      <c r="B69" s="190"/>
      <c r="C69" s="190"/>
    </row>
    <row r="70" spans="1:3">
      <c r="A70" s="190"/>
      <c r="B70" s="190"/>
      <c r="C70" s="190"/>
    </row>
    <row r="71" spans="1:3">
      <c r="A71" s="190"/>
      <c r="B71" s="190"/>
      <c r="C71" s="190"/>
    </row>
    <row r="72" spans="1:3">
      <c r="A72" s="190"/>
      <c r="B72" s="190"/>
      <c r="C72" s="190"/>
    </row>
    <row r="73" spans="1:3">
      <c r="A73" s="190"/>
      <c r="B73" s="190"/>
      <c r="C73" s="190"/>
    </row>
    <row r="74" spans="1:3">
      <c r="A74" s="190"/>
      <c r="B74" s="190"/>
      <c r="C74" s="190"/>
    </row>
    <row r="75" spans="1:3">
      <c r="A75" s="190"/>
      <c r="B75" s="190"/>
      <c r="C75" s="190"/>
    </row>
    <row r="76" spans="1:3">
      <c r="A76" s="190"/>
      <c r="B76" s="190"/>
      <c r="C76" s="190"/>
    </row>
    <row r="77" spans="1:3">
      <c r="A77" s="190"/>
      <c r="B77" s="190"/>
      <c r="C77" s="190"/>
    </row>
    <row r="78" spans="1:3">
      <c r="A78" s="190"/>
      <c r="B78" s="190"/>
      <c r="C78" s="190"/>
    </row>
    <row r="79" spans="1:3">
      <c r="A79" s="190"/>
      <c r="B79" s="190"/>
      <c r="C79" s="190"/>
    </row>
    <row r="80" spans="1:3">
      <c r="A80" s="190"/>
      <c r="B80" s="190"/>
      <c r="C80" s="190"/>
    </row>
    <row r="81" spans="1:3">
      <c r="A81" s="190"/>
      <c r="B81" s="190"/>
      <c r="C81" s="190"/>
    </row>
    <row r="82" spans="1:3">
      <c r="A82" s="190"/>
      <c r="B82" s="190"/>
      <c r="C82" s="190"/>
    </row>
    <row r="83" spans="1:3">
      <c r="A83" s="190"/>
      <c r="B83" s="190"/>
      <c r="C83" s="190"/>
    </row>
    <row r="84" spans="1:3">
      <c r="A84" s="190"/>
      <c r="B84" s="190"/>
      <c r="C84" s="190"/>
    </row>
    <row r="85" spans="1:3">
      <c r="A85" s="190"/>
      <c r="B85" s="190"/>
      <c r="C85" s="190"/>
    </row>
    <row r="86" spans="1:3">
      <c r="A86" s="190"/>
      <c r="B86" s="190"/>
      <c r="C86" s="190"/>
    </row>
    <row r="87" spans="1:3">
      <c r="A87" s="201"/>
      <c r="B87" s="201"/>
      <c r="C87" s="190"/>
    </row>
    <row r="88" spans="1:3">
      <c r="A88" s="201"/>
      <c r="B88" s="201"/>
      <c r="C88" s="190"/>
    </row>
    <row r="89" spans="1:3">
      <c r="A89" s="201"/>
      <c r="B89" s="201"/>
      <c r="C89" s="190"/>
    </row>
    <row r="90" spans="1:3">
      <c r="A90" s="201"/>
      <c r="B90" s="201"/>
      <c r="C90" s="190"/>
    </row>
    <row r="91" spans="1:3">
      <c r="A91" s="201"/>
      <c r="B91" s="201"/>
      <c r="C91" s="190"/>
    </row>
    <row r="92" spans="1:3">
      <c r="A92" s="201"/>
      <c r="B92" s="201"/>
      <c r="C92" s="190"/>
    </row>
    <row r="93" spans="1:3">
      <c r="A93" s="201"/>
      <c r="B93" s="201"/>
      <c r="C93" s="190"/>
    </row>
    <row r="94" spans="1:3">
      <c r="A94" s="201"/>
      <c r="B94" s="201"/>
      <c r="C94" s="190"/>
    </row>
    <row r="95" spans="1:3">
      <c r="A95" s="201"/>
      <c r="B95" s="201"/>
      <c r="C95" s="190"/>
    </row>
    <row r="96" spans="1:3">
      <c r="A96" s="201"/>
      <c r="B96" s="201"/>
      <c r="C96" s="190"/>
    </row>
    <row r="97" spans="1:3">
      <c r="A97" s="201"/>
      <c r="B97" s="201"/>
      <c r="C97" s="190"/>
    </row>
    <row r="98" spans="1:3">
      <c r="A98" s="201"/>
      <c r="B98" s="190"/>
      <c r="C98" s="190"/>
    </row>
    <row r="99" spans="1:3">
      <c r="A99" s="201"/>
      <c r="B99" s="190"/>
      <c r="C99" s="190"/>
    </row>
    <row r="100" spans="1:3">
      <c r="A100" s="201"/>
      <c r="B100" s="201"/>
      <c r="C100" s="190"/>
    </row>
    <row r="101" spans="1:3">
      <c r="A101" s="201"/>
      <c r="B101" s="201"/>
      <c r="C101" s="190"/>
    </row>
    <row r="102" spans="1:3">
      <c r="A102" s="201"/>
      <c r="B102" s="201"/>
      <c r="C102" s="190"/>
    </row>
    <row r="103" spans="1:3">
      <c r="A103" s="201"/>
      <c r="B103" s="201"/>
      <c r="C103" s="190"/>
    </row>
    <row r="104" spans="1:3">
      <c r="A104" s="201"/>
      <c r="B104" s="201"/>
      <c r="C104" s="190"/>
    </row>
    <row r="105" spans="1:3">
      <c r="A105" s="201"/>
      <c r="B105" s="201"/>
      <c r="C105" s="190"/>
    </row>
    <row r="106" spans="1:3">
      <c r="A106" s="201"/>
      <c r="B106" s="190"/>
      <c r="C106" s="190"/>
    </row>
  </sheetData>
  <mergeCells count="29">
    <mergeCell ref="H60:K60"/>
    <mergeCell ref="C57:G57"/>
    <mergeCell ref="H57:I57"/>
    <mergeCell ref="H58:I58"/>
    <mergeCell ref="H59:I59"/>
    <mergeCell ref="C58:G60"/>
    <mergeCell ref="C56:G56"/>
    <mergeCell ref="C10:K10"/>
    <mergeCell ref="C48:J48"/>
    <mergeCell ref="C55:G55"/>
    <mergeCell ref="H55:J55"/>
    <mergeCell ref="H56:I56"/>
    <mergeCell ref="D54:K54"/>
    <mergeCell ref="G50:I50"/>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21" orientation="portrait" horizontalDpi="1200" verticalDpi="1200" r:id="rId1"/>
  <rowBreaks count="1" manualBreakCount="1">
    <brk id="29"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24" t="s">
        <v>0</v>
      </c>
      <c r="C1" s="224"/>
      <c r="D1" s="224"/>
      <c r="E1" s="224"/>
      <c r="F1" s="224"/>
      <c r="G1" s="224"/>
    </row>
    <row r="2" spans="2:12">
      <c r="B2" s="224" t="s">
        <v>1</v>
      </c>
      <c r="C2" s="224"/>
      <c r="D2" s="224"/>
      <c r="E2" s="224"/>
    </row>
    <row r="3" spans="2:12" ht="15" thickBot="1">
      <c r="C3" s="6"/>
      <c r="D3" s="7"/>
      <c r="E3" s="6"/>
      <c r="F3" s="7"/>
    </row>
    <row r="4" spans="2:12" ht="15.75" thickTop="1" thickBot="1">
      <c r="B4" s="225"/>
      <c r="C4" s="226"/>
      <c r="D4" s="226"/>
      <c r="E4" s="226"/>
      <c r="F4" s="226"/>
      <c r="G4" s="226"/>
      <c r="H4" s="226"/>
      <c r="I4" s="226"/>
      <c r="J4" s="226"/>
      <c r="K4" s="226"/>
      <c r="L4" s="227"/>
    </row>
    <row r="5" spans="2:12" ht="31.5" customHeight="1">
      <c r="B5" s="3"/>
      <c r="C5" s="275" t="s">
        <v>2</v>
      </c>
      <c r="D5" s="276"/>
      <c r="E5" s="276"/>
      <c r="F5" s="276"/>
      <c r="G5" s="276"/>
      <c r="H5" s="276"/>
      <c r="I5" s="276"/>
      <c r="J5" s="276"/>
      <c r="K5" s="277"/>
      <c r="L5" s="4"/>
    </row>
    <row r="6" spans="2:12">
      <c r="B6" s="3"/>
      <c r="C6" s="280" t="s">
        <v>32</v>
      </c>
      <c r="D6" s="281"/>
      <c r="E6" s="281"/>
      <c r="F6" s="281"/>
      <c r="G6" s="281"/>
      <c r="H6" s="281"/>
      <c r="I6" s="281"/>
      <c r="J6" s="281"/>
      <c r="K6" s="282"/>
      <c r="L6" s="4"/>
    </row>
    <row r="7" spans="2:12" s="2" customFormat="1">
      <c r="B7" s="91"/>
      <c r="C7" s="283" t="s">
        <v>33</v>
      </c>
      <c r="D7" s="283"/>
      <c r="E7" s="283"/>
      <c r="F7" s="283"/>
      <c r="G7" s="283"/>
      <c r="H7" s="283"/>
      <c r="I7" s="283"/>
      <c r="J7" s="283"/>
      <c r="K7" s="283"/>
      <c r="L7" s="10"/>
    </row>
    <row r="8" spans="2:12" ht="105.75" customHeight="1">
      <c r="B8" s="3"/>
      <c r="C8" s="283"/>
      <c r="D8" s="283"/>
      <c r="E8" s="283"/>
      <c r="F8" s="283"/>
      <c r="G8" s="283"/>
      <c r="H8" s="283"/>
      <c r="I8" s="283"/>
      <c r="J8" s="283"/>
      <c r="K8" s="283"/>
      <c r="L8" s="4"/>
    </row>
    <row r="9" spans="2:12" ht="34.5" customHeight="1">
      <c r="B9" s="3"/>
      <c r="C9" s="284" t="s">
        <v>34</v>
      </c>
      <c r="D9" s="222"/>
      <c r="E9" s="222"/>
      <c r="F9" s="222"/>
      <c r="G9" s="222"/>
      <c r="H9" s="222"/>
      <c r="I9" s="222"/>
      <c r="J9" s="222"/>
      <c r="K9" s="285"/>
      <c r="L9" s="4"/>
    </row>
    <row r="10" spans="2:12" ht="30" customHeight="1" thickBot="1">
      <c r="B10" s="3"/>
      <c r="C10" s="236"/>
      <c r="D10" s="237"/>
      <c r="E10" s="237"/>
      <c r="F10" s="237"/>
      <c r="G10" s="237"/>
      <c r="H10" s="237"/>
      <c r="I10" s="237"/>
      <c r="J10" s="237"/>
      <c r="K10" s="238"/>
      <c r="L10" s="4"/>
    </row>
    <row r="11" spans="2:12" ht="30" customHeight="1">
      <c r="B11" s="3"/>
      <c r="C11" s="258" t="s">
        <v>6</v>
      </c>
      <c r="D11" s="252" t="s">
        <v>7</v>
      </c>
      <c r="E11" s="260" t="s">
        <v>8</v>
      </c>
      <c r="F11" s="260"/>
      <c r="G11" s="258" t="s">
        <v>9</v>
      </c>
      <c r="H11" s="252" t="s">
        <v>10</v>
      </c>
      <c r="I11" s="252" t="s">
        <v>11</v>
      </c>
      <c r="J11" s="254" t="s">
        <v>12</v>
      </c>
      <c r="K11" s="256" t="s">
        <v>13</v>
      </c>
      <c r="L11" s="4"/>
    </row>
    <row r="12" spans="2:12" ht="30" customHeight="1" thickBot="1">
      <c r="B12" s="3"/>
      <c r="C12" s="259"/>
      <c r="D12" s="253"/>
      <c r="E12" s="11" t="s">
        <v>14</v>
      </c>
      <c r="F12" s="11" t="s">
        <v>15</v>
      </c>
      <c r="G12" s="259"/>
      <c r="H12" s="253"/>
      <c r="I12" s="253"/>
      <c r="J12" s="255"/>
      <c r="K12" s="257"/>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39" t="s">
        <v>17</v>
      </c>
      <c r="D40" s="240"/>
      <c r="E40" s="240"/>
      <c r="F40" s="240"/>
      <c r="G40" s="240"/>
      <c r="H40" s="240"/>
      <c r="I40" s="240"/>
      <c r="J40" s="241"/>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49"/>
      <c r="H42" s="250"/>
      <c r="I42" s="251"/>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47"/>
      <c r="E51" s="247"/>
      <c r="F51" s="247"/>
      <c r="G51" s="247"/>
      <c r="H51" s="247"/>
      <c r="I51" s="247"/>
      <c r="J51" s="247"/>
      <c r="K51" s="248"/>
      <c r="L51" s="81"/>
    </row>
    <row r="52" spans="2:12" s="49" customFormat="1" ht="46.5" customHeight="1">
      <c r="B52" s="50"/>
      <c r="C52" s="288" t="s">
        <v>20</v>
      </c>
      <c r="D52" s="289"/>
      <c r="E52" s="289"/>
      <c r="F52" s="289"/>
      <c r="G52" s="289"/>
      <c r="H52" s="290" t="s">
        <v>9</v>
      </c>
      <c r="I52" s="290"/>
      <c r="J52" s="290"/>
      <c r="K52" s="82" t="s">
        <v>21</v>
      </c>
      <c r="L52" s="83"/>
    </row>
    <row r="53" spans="2:12" s="49" customFormat="1" ht="32.25" customHeight="1">
      <c r="B53" s="50"/>
      <c r="C53" s="288" t="s">
        <v>22</v>
      </c>
      <c r="D53" s="289"/>
      <c r="E53" s="289"/>
      <c r="F53" s="289"/>
      <c r="G53" s="289"/>
      <c r="H53" s="279" t="s">
        <v>23</v>
      </c>
      <c r="I53" s="279"/>
      <c r="J53" s="84" t="s">
        <v>24</v>
      </c>
      <c r="K53" s="85" t="s">
        <v>35</v>
      </c>
      <c r="L53" s="83"/>
    </row>
    <row r="54" spans="2:12" s="49" customFormat="1" ht="30" customHeight="1">
      <c r="B54" s="50"/>
      <c r="C54" s="288" t="s">
        <v>25</v>
      </c>
      <c r="D54" s="289"/>
      <c r="E54" s="289"/>
      <c r="F54" s="289"/>
      <c r="G54" s="289"/>
      <c r="H54" s="291" t="s">
        <v>26</v>
      </c>
      <c r="I54" s="292"/>
      <c r="J54" s="84" t="s">
        <v>27</v>
      </c>
      <c r="K54" s="85" t="s">
        <v>35</v>
      </c>
      <c r="L54" s="83"/>
    </row>
    <row r="55" spans="2:12" s="49" customFormat="1" ht="58.5" customHeight="1">
      <c r="B55" s="50"/>
      <c r="C55" s="266"/>
      <c r="D55" s="267"/>
      <c r="E55" s="267"/>
      <c r="F55" s="267"/>
      <c r="G55" s="268"/>
      <c r="H55" s="278" t="s">
        <v>28</v>
      </c>
      <c r="I55" s="279"/>
      <c r="J55" s="84" t="s">
        <v>29</v>
      </c>
      <c r="K55" s="85" t="s">
        <v>35</v>
      </c>
      <c r="L55" s="52"/>
    </row>
    <row r="56" spans="2:12" ht="39" customHeight="1">
      <c r="B56" s="3"/>
      <c r="C56" s="269"/>
      <c r="D56" s="293"/>
      <c r="E56" s="293"/>
      <c r="F56" s="293"/>
      <c r="G56" s="271"/>
      <c r="H56" s="279" t="s">
        <v>30</v>
      </c>
      <c r="I56" s="279"/>
      <c r="J56" s="84" t="s">
        <v>31</v>
      </c>
      <c r="K56" s="85" t="s">
        <v>35</v>
      </c>
      <c r="L56" s="4"/>
    </row>
    <row r="57" spans="2:12" ht="47.25" customHeight="1" thickBot="1">
      <c r="B57" s="3"/>
      <c r="C57" s="272"/>
      <c r="D57" s="273"/>
      <c r="E57" s="273"/>
      <c r="F57" s="273"/>
      <c r="G57" s="274"/>
      <c r="H57" s="286"/>
      <c r="I57" s="286"/>
      <c r="J57" s="286"/>
      <c r="K57" s="287"/>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224" t="s">
        <v>37</v>
      </c>
      <c r="C1" s="224"/>
      <c r="D1" s="224"/>
      <c r="E1" s="224"/>
      <c r="F1" s="224"/>
      <c r="G1" s="224"/>
      <c r="H1" s="224"/>
      <c r="I1" s="224"/>
      <c r="J1" s="224"/>
      <c r="K1" s="224"/>
      <c r="L1" s="224"/>
    </row>
    <row r="2" spans="2:16">
      <c r="B2" s="224" t="s">
        <v>1</v>
      </c>
      <c r="C2" s="224"/>
      <c r="D2" s="224"/>
      <c r="E2" s="224"/>
    </row>
    <row r="3" spans="2:16" ht="15" thickBot="1"/>
    <row r="4" spans="2:16" ht="25.5" customHeight="1" thickTop="1">
      <c r="B4" s="294"/>
      <c r="C4" s="295"/>
      <c r="D4" s="295"/>
      <c r="E4" s="295"/>
      <c r="F4" s="295"/>
      <c r="G4" s="295"/>
      <c r="H4" s="295"/>
      <c r="I4" s="295"/>
      <c r="J4" s="295"/>
      <c r="K4" s="295"/>
      <c r="L4" s="295"/>
      <c r="M4" s="295"/>
      <c r="N4" s="295"/>
      <c r="O4" s="295"/>
      <c r="P4" s="296"/>
    </row>
    <row r="5" spans="2:16" ht="36.75" customHeight="1">
      <c r="B5" s="97"/>
      <c r="C5" s="390" t="s">
        <v>38</v>
      </c>
      <c r="D5" s="390"/>
      <c r="E5" s="390"/>
      <c r="F5" s="390"/>
      <c r="G5" s="390"/>
      <c r="H5" s="390"/>
      <c r="I5" s="390"/>
      <c r="J5" s="390"/>
      <c r="K5" s="390"/>
      <c r="L5" s="390"/>
      <c r="M5" s="390"/>
      <c r="N5" s="390"/>
      <c r="O5" s="390"/>
      <c r="P5" s="96"/>
    </row>
    <row r="6" spans="2:16" ht="15" thickBot="1">
      <c r="B6" s="97"/>
      <c r="P6" s="96"/>
    </row>
    <row r="7" spans="2:16">
      <c r="B7" s="97"/>
      <c r="C7" s="394"/>
      <c r="D7" s="396"/>
      <c r="E7" s="397"/>
      <c r="F7" s="397"/>
      <c r="G7" s="397"/>
      <c r="H7" s="397"/>
      <c r="I7" s="397"/>
      <c r="J7" s="397"/>
      <c r="K7" s="398"/>
      <c r="L7" s="365"/>
      <c r="M7" s="366"/>
      <c r="N7" s="366"/>
      <c r="O7" s="367"/>
      <c r="P7" s="96"/>
    </row>
    <row r="8" spans="2:16">
      <c r="B8" s="97"/>
      <c r="C8" s="395"/>
      <c r="D8" s="377" t="s">
        <v>39</v>
      </c>
      <c r="E8" s="378"/>
      <c r="F8" s="378"/>
      <c r="G8" s="378"/>
      <c r="H8" s="378"/>
      <c r="I8" s="378"/>
      <c r="J8" s="378"/>
      <c r="K8" s="379"/>
      <c r="L8" s="368"/>
      <c r="M8" s="369"/>
      <c r="N8" s="369"/>
      <c r="O8" s="370"/>
      <c r="P8" s="96"/>
    </row>
    <row r="9" spans="2:16">
      <c r="B9" s="97"/>
      <c r="C9" s="395"/>
      <c r="D9" s="377"/>
      <c r="E9" s="378"/>
      <c r="F9" s="378"/>
      <c r="G9" s="378"/>
      <c r="H9" s="378"/>
      <c r="I9" s="378"/>
      <c r="J9" s="378"/>
      <c r="K9" s="379"/>
      <c r="L9" s="380" t="s">
        <v>40</v>
      </c>
      <c r="M9" s="371"/>
      <c r="N9" s="372"/>
      <c r="O9" s="373"/>
      <c r="P9" s="96"/>
    </row>
    <row r="10" spans="2:16">
      <c r="B10" s="97"/>
      <c r="C10" s="395"/>
      <c r="D10" s="377" t="s">
        <v>41</v>
      </c>
      <c r="E10" s="378"/>
      <c r="F10" s="378"/>
      <c r="G10" s="378"/>
      <c r="H10" s="378"/>
      <c r="I10" s="378"/>
      <c r="J10" s="378"/>
      <c r="K10" s="379"/>
      <c r="L10" s="399"/>
      <c r="M10" s="374"/>
      <c r="N10" s="375"/>
      <c r="O10" s="376"/>
      <c r="P10" s="96"/>
    </row>
    <row r="11" spans="2:16" ht="12.75" customHeight="1">
      <c r="B11" s="97"/>
      <c r="C11" s="395"/>
      <c r="D11" s="391"/>
      <c r="E11" s="392"/>
      <c r="F11" s="392"/>
      <c r="G11" s="392"/>
      <c r="H11" s="392"/>
      <c r="I11" s="392"/>
      <c r="J11" s="392"/>
      <c r="K11" s="393"/>
      <c r="L11" s="380" t="s">
        <v>42</v>
      </c>
      <c r="M11" s="380">
        <v>1</v>
      </c>
      <c r="N11" s="380" t="s">
        <v>43</v>
      </c>
      <c r="O11" s="363">
        <v>1</v>
      </c>
      <c r="P11" s="96"/>
    </row>
    <row r="12" spans="2:16">
      <c r="B12" s="97"/>
      <c r="C12" s="395"/>
      <c r="D12" s="391"/>
      <c r="E12" s="392"/>
      <c r="F12" s="392"/>
      <c r="G12" s="392"/>
      <c r="H12" s="392"/>
      <c r="I12" s="392"/>
      <c r="J12" s="392"/>
      <c r="K12" s="393"/>
      <c r="L12" s="381"/>
      <c r="M12" s="381"/>
      <c r="N12" s="381"/>
      <c r="O12" s="364"/>
      <c r="P12" s="96"/>
    </row>
    <row r="13" spans="2:16">
      <c r="B13" s="97"/>
      <c r="C13" s="395"/>
      <c r="D13" s="377" t="s">
        <v>44</v>
      </c>
      <c r="E13" s="378"/>
      <c r="F13" s="378"/>
      <c r="G13" s="378"/>
      <c r="H13" s="378"/>
      <c r="I13" s="378"/>
      <c r="J13" s="378"/>
      <c r="K13" s="379"/>
      <c r="L13" s="381"/>
      <c r="M13" s="381"/>
      <c r="N13" s="381"/>
      <c r="O13" s="364"/>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303" t="s">
        <v>49</v>
      </c>
      <c r="D17" s="304"/>
      <c r="E17" s="304"/>
      <c r="F17" s="304"/>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86" t="s">
        <v>51</v>
      </c>
      <c r="D21" s="387"/>
      <c r="E21" s="387"/>
      <c r="F21" s="387"/>
      <c r="G21" s="387"/>
      <c r="H21" s="387"/>
      <c r="I21" s="387"/>
      <c r="J21" s="387"/>
      <c r="K21" s="387"/>
      <c r="L21" s="387"/>
      <c r="M21" s="387"/>
      <c r="N21" s="387"/>
      <c r="O21" s="388"/>
      <c r="P21" s="96"/>
    </row>
    <row r="22" spans="2:16" ht="15" thickBot="1">
      <c r="B22" s="97"/>
      <c r="C22" s="122"/>
      <c r="O22" s="123"/>
      <c r="P22" s="96"/>
    </row>
    <row r="23" spans="2:16">
      <c r="B23" s="97"/>
      <c r="C23" s="124" t="s">
        <v>52</v>
      </c>
      <c r="D23" s="360" t="s">
        <v>53</v>
      </c>
      <c r="E23" s="361"/>
      <c r="F23" s="361"/>
      <c r="G23" s="361"/>
      <c r="H23" s="361"/>
      <c r="I23" s="361"/>
      <c r="J23" s="361"/>
      <c r="K23" s="361"/>
      <c r="L23" s="362"/>
      <c r="M23" s="384" t="s">
        <v>54</v>
      </c>
      <c r="N23" s="385"/>
      <c r="O23" s="124" t="s">
        <v>11</v>
      </c>
      <c r="P23" s="96"/>
    </row>
    <row r="24" spans="2:16" ht="15" thickBot="1">
      <c r="B24" s="97"/>
      <c r="C24" s="125"/>
      <c r="D24" s="352"/>
      <c r="E24" s="353"/>
      <c r="F24" s="353"/>
      <c r="G24" s="353"/>
      <c r="H24" s="353"/>
      <c r="I24" s="353"/>
      <c r="J24" s="353"/>
      <c r="K24" s="353"/>
      <c r="L24" s="354"/>
      <c r="M24" s="352"/>
      <c r="N24" s="354"/>
      <c r="O24" s="126"/>
      <c r="P24" s="96"/>
    </row>
    <row r="25" spans="2:16">
      <c r="B25" s="97"/>
      <c r="C25" s="327" t="s">
        <v>55</v>
      </c>
      <c r="D25" s="328"/>
      <c r="E25" s="328"/>
      <c r="F25" s="328"/>
      <c r="G25" s="328"/>
      <c r="H25" s="328"/>
      <c r="I25" s="328"/>
      <c r="J25" s="328"/>
      <c r="K25" s="328"/>
      <c r="L25" s="328"/>
      <c r="M25" s="328"/>
      <c r="N25" s="328"/>
      <c r="O25" s="329"/>
      <c r="P25" s="96"/>
    </row>
    <row r="26" spans="2:16">
      <c r="B26" s="97"/>
      <c r="C26" s="330"/>
      <c r="D26" s="331"/>
      <c r="E26" s="331"/>
      <c r="F26" s="331"/>
      <c r="G26" s="331"/>
      <c r="H26" s="331"/>
      <c r="I26" s="331"/>
      <c r="J26" s="331"/>
      <c r="K26" s="331"/>
      <c r="L26" s="331"/>
      <c r="M26" s="331"/>
      <c r="N26" s="331"/>
      <c r="O26" s="332"/>
      <c r="P26" s="96"/>
    </row>
    <row r="27" spans="2:16" ht="15" thickBot="1">
      <c r="B27" s="97"/>
      <c r="C27" s="333"/>
      <c r="D27" s="334"/>
      <c r="E27" s="334"/>
      <c r="F27" s="334"/>
      <c r="G27" s="334"/>
      <c r="H27" s="334"/>
      <c r="I27" s="334"/>
      <c r="J27" s="334"/>
      <c r="K27" s="334"/>
      <c r="L27" s="334"/>
      <c r="M27" s="334"/>
      <c r="N27" s="334"/>
      <c r="O27" s="335"/>
      <c r="P27" s="96"/>
    </row>
    <row r="28" spans="2:16">
      <c r="B28" s="97"/>
      <c r="C28" s="338" t="s">
        <v>53</v>
      </c>
      <c r="D28" s="382"/>
      <c r="E28" s="382"/>
      <c r="F28" s="382"/>
      <c r="G28" s="383"/>
      <c r="H28" s="341" t="s">
        <v>56</v>
      </c>
      <c r="I28" s="382"/>
      <c r="J28" s="350" t="s">
        <v>57</v>
      </c>
      <c r="K28" s="351"/>
      <c r="L28" s="128" t="s">
        <v>58</v>
      </c>
      <c r="M28" s="341" t="s">
        <v>59</v>
      </c>
      <c r="N28" s="340"/>
      <c r="O28" s="129" t="s">
        <v>60</v>
      </c>
      <c r="P28" s="96"/>
    </row>
    <row r="29" spans="2:16">
      <c r="B29" s="97"/>
      <c r="C29" s="311"/>
      <c r="D29" s="312"/>
      <c r="E29" s="312"/>
      <c r="F29" s="312"/>
      <c r="G29" s="337"/>
      <c r="H29" s="389"/>
      <c r="I29" s="337"/>
      <c r="J29" s="389"/>
      <c r="K29" s="337"/>
      <c r="L29" s="131"/>
      <c r="M29" s="358"/>
      <c r="N29" s="359"/>
      <c r="O29" s="132"/>
      <c r="P29" s="96"/>
    </row>
    <row r="30" spans="2:16">
      <c r="B30" s="97"/>
      <c r="C30" s="133"/>
      <c r="D30" s="134"/>
      <c r="E30" s="134"/>
      <c r="F30" s="134"/>
      <c r="G30" s="135"/>
      <c r="H30" s="136"/>
      <c r="I30" s="135"/>
      <c r="J30" s="136"/>
      <c r="K30" s="135"/>
      <c r="L30" s="131"/>
      <c r="M30" s="358"/>
      <c r="N30" s="359"/>
      <c r="O30" s="132"/>
      <c r="P30" s="96"/>
    </row>
    <row r="31" spans="2:16" ht="15" thickBot="1">
      <c r="B31" s="97"/>
      <c r="C31" s="323"/>
      <c r="D31" s="324"/>
      <c r="E31" s="324"/>
      <c r="F31" s="324"/>
      <c r="G31" s="336"/>
      <c r="H31" s="355"/>
      <c r="I31" s="336"/>
      <c r="J31" s="355"/>
      <c r="K31" s="336"/>
      <c r="L31" s="137"/>
      <c r="M31" s="356"/>
      <c r="N31" s="357"/>
      <c r="O31" s="132"/>
      <c r="P31" s="96"/>
    </row>
    <row r="32" spans="2:16" ht="15" thickBot="1">
      <c r="B32" s="97"/>
      <c r="C32" s="317" t="s">
        <v>61</v>
      </c>
      <c r="D32" s="318"/>
      <c r="E32" s="318"/>
      <c r="F32" s="318"/>
      <c r="G32" s="318"/>
      <c r="H32" s="318"/>
      <c r="I32" s="318"/>
      <c r="J32" s="318"/>
      <c r="K32" s="318"/>
      <c r="L32" s="318"/>
      <c r="M32" s="318"/>
      <c r="N32" s="319"/>
      <c r="O32" s="138"/>
      <c r="P32" s="96"/>
    </row>
    <row r="33" spans="2:16" ht="13.5" customHeight="1">
      <c r="B33" s="97"/>
      <c r="C33" s="327" t="s">
        <v>62</v>
      </c>
      <c r="D33" s="328"/>
      <c r="E33" s="328"/>
      <c r="F33" s="328"/>
      <c r="G33" s="328"/>
      <c r="H33" s="328"/>
      <c r="I33" s="328"/>
      <c r="J33" s="328"/>
      <c r="K33" s="328"/>
      <c r="L33" s="328"/>
      <c r="M33" s="328"/>
      <c r="N33" s="328"/>
      <c r="O33" s="329"/>
      <c r="P33" s="96"/>
    </row>
    <row r="34" spans="2:16">
      <c r="B34" s="97"/>
      <c r="C34" s="330"/>
      <c r="D34" s="331"/>
      <c r="E34" s="331"/>
      <c r="F34" s="331"/>
      <c r="G34" s="331"/>
      <c r="H34" s="331"/>
      <c r="I34" s="331"/>
      <c r="J34" s="331"/>
      <c r="K34" s="331"/>
      <c r="L34" s="331"/>
      <c r="M34" s="331"/>
      <c r="N34" s="331"/>
      <c r="O34" s="332"/>
      <c r="P34" s="96"/>
    </row>
    <row r="35" spans="2:16" ht="15" thickBot="1">
      <c r="B35" s="97"/>
      <c r="C35" s="333"/>
      <c r="D35" s="334"/>
      <c r="E35" s="334"/>
      <c r="F35" s="334"/>
      <c r="G35" s="334"/>
      <c r="H35" s="334"/>
      <c r="I35" s="334"/>
      <c r="J35" s="334"/>
      <c r="K35" s="334"/>
      <c r="L35" s="334"/>
      <c r="M35" s="334"/>
      <c r="N35" s="334"/>
      <c r="O35" s="335"/>
      <c r="P35" s="96"/>
    </row>
    <row r="36" spans="2:16">
      <c r="B36" s="97"/>
      <c r="C36" s="338" t="s">
        <v>53</v>
      </c>
      <c r="D36" s="339"/>
      <c r="E36" s="339"/>
      <c r="F36" s="339"/>
      <c r="G36" s="339"/>
      <c r="H36" s="339"/>
      <c r="I36" s="339"/>
      <c r="J36" s="340"/>
      <c r="K36" s="127" t="s">
        <v>54</v>
      </c>
      <c r="L36" s="128" t="s">
        <v>11</v>
      </c>
      <c r="M36" s="341" t="s">
        <v>63</v>
      </c>
      <c r="N36" s="340"/>
      <c r="O36" s="129" t="s">
        <v>60</v>
      </c>
      <c r="P36" s="96"/>
    </row>
    <row r="37" spans="2:16">
      <c r="B37" s="97"/>
      <c r="C37" s="311"/>
      <c r="D37" s="312"/>
      <c r="E37" s="312"/>
      <c r="F37" s="312"/>
      <c r="G37" s="312"/>
      <c r="H37" s="312"/>
      <c r="I37" s="312"/>
      <c r="J37" s="337"/>
      <c r="K37" s="140"/>
      <c r="L37" s="141"/>
      <c r="M37" s="342"/>
      <c r="N37" s="343"/>
      <c r="O37" s="132"/>
      <c r="P37" s="96"/>
    </row>
    <row r="38" spans="2:16" ht="15" thickBot="1">
      <c r="B38" s="97"/>
      <c r="C38" s="323"/>
      <c r="D38" s="324"/>
      <c r="E38" s="324"/>
      <c r="F38" s="324"/>
      <c r="G38" s="324"/>
      <c r="H38" s="324"/>
      <c r="I38" s="324"/>
      <c r="J38" s="336"/>
      <c r="K38" s="134"/>
      <c r="L38" s="142"/>
      <c r="M38" s="325"/>
      <c r="N38" s="326"/>
      <c r="O38" s="143"/>
      <c r="P38" s="96"/>
    </row>
    <row r="39" spans="2:16" ht="15" thickBot="1">
      <c r="B39" s="97"/>
      <c r="C39" s="317" t="s">
        <v>61</v>
      </c>
      <c r="D39" s="318"/>
      <c r="E39" s="318"/>
      <c r="F39" s="318"/>
      <c r="G39" s="318"/>
      <c r="H39" s="318"/>
      <c r="I39" s="318"/>
      <c r="J39" s="318"/>
      <c r="K39" s="318"/>
      <c r="L39" s="318"/>
      <c r="M39" s="318"/>
      <c r="N39" s="319"/>
      <c r="O39" s="144">
        <v>0</v>
      </c>
      <c r="P39" s="96"/>
    </row>
    <row r="40" spans="2:16">
      <c r="B40" s="97"/>
      <c r="C40" s="327" t="s">
        <v>64</v>
      </c>
      <c r="D40" s="328"/>
      <c r="E40" s="328"/>
      <c r="F40" s="328"/>
      <c r="G40" s="328"/>
      <c r="H40" s="328"/>
      <c r="I40" s="328"/>
      <c r="J40" s="328"/>
      <c r="K40" s="328"/>
      <c r="L40" s="328"/>
      <c r="M40" s="328"/>
      <c r="N40" s="328"/>
      <c r="O40" s="329"/>
      <c r="P40" s="96"/>
    </row>
    <row r="41" spans="2:16">
      <c r="B41" s="97"/>
      <c r="C41" s="330"/>
      <c r="D41" s="331"/>
      <c r="E41" s="331"/>
      <c r="F41" s="331"/>
      <c r="G41" s="331"/>
      <c r="H41" s="331"/>
      <c r="I41" s="331"/>
      <c r="J41" s="331"/>
      <c r="K41" s="331"/>
      <c r="L41" s="331"/>
      <c r="M41" s="331"/>
      <c r="N41" s="331"/>
      <c r="O41" s="332"/>
      <c r="P41" s="96"/>
    </row>
    <row r="42" spans="2:16" ht="15" thickBot="1">
      <c r="B42" s="97"/>
      <c r="C42" s="333"/>
      <c r="D42" s="334"/>
      <c r="E42" s="334"/>
      <c r="F42" s="334"/>
      <c r="G42" s="334"/>
      <c r="H42" s="334"/>
      <c r="I42" s="334"/>
      <c r="J42" s="334"/>
      <c r="K42" s="334"/>
      <c r="L42" s="334"/>
      <c r="M42" s="334"/>
      <c r="N42" s="334"/>
      <c r="O42" s="335"/>
      <c r="P42" s="96"/>
    </row>
    <row r="43" spans="2:16" ht="15.75">
      <c r="B43" s="97"/>
      <c r="C43" s="338" t="s">
        <v>65</v>
      </c>
      <c r="D43" s="339"/>
      <c r="E43" s="339"/>
      <c r="F43" s="339"/>
      <c r="G43" s="339"/>
      <c r="H43" s="339"/>
      <c r="I43" s="339"/>
      <c r="J43" s="128" t="s">
        <v>66</v>
      </c>
      <c r="K43" s="139" t="s">
        <v>67</v>
      </c>
      <c r="L43" s="145" t="s">
        <v>68</v>
      </c>
      <c r="M43" s="341" t="s">
        <v>69</v>
      </c>
      <c r="N43" s="340"/>
      <c r="O43" s="129" t="s">
        <v>60</v>
      </c>
      <c r="P43" s="96"/>
    </row>
    <row r="44" spans="2:16">
      <c r="B44" s="97"/>
      <c r="C44" s="311"/>
      <c r="D44" s="312"/>
      <c r="E44" s="312"/>
      <c r="F44" s="312"/>
      <c r="G44" s="312"/>
      <c r="H44" s="312"/>
      <c r="I44" s="312"/>
      <c r="J44" s="146"/>
      <c r="K44" s="147"/>
      <c r="L44" s="146"/>
      <c r="M44" s="346"/>
      <c r="N44" s="347"/>
      <c r="O44" s="132"/>
      <c r="P44" s="96"/>
    </row>
    <row r="45" spans="2:16" ht="15" thickBot="1">
      <c r="B45" s="97"/>
      <c r="C45" s="323"/>
      <c r="D45" s="324"/>
      <c r="E45" s="324"/>
      <c r="F45" s="324"/>
      <c r="G45" s="324"/>
      <c r="H45" s="324"/>
      <c r="I45" s="324"/>
      <c r="J45" s="148"/>
      <c r="K45" s="149"/>
      <c r="L45" s="148"/>
      <c r="M45" s="325"/>
      <c r="N45" s="326"/>
      <c r="O45" s="150"/>
      <c r="P45" s="96"/>
    </row>
    <row r="46" spans="2:16" ht="15" thickBot="1">
      <c r="B46" s="97"/>
      <c r="C46" s="317" t="s">
        <v>61</v>
      </c>
      <c r="D46" s="318"/>
      <c r="E46" s="318"/>
      <c r="F46" s="318"/>
      <c r="G46" s="318"/>
      <c r="H46" s="318"/>
      <c r="I46" s="318"/>
      <c r="J46" s="318"/>
      <c r="K46" s="318"/>
      <c r="L46" s="318"/>
      <c r="M46" s="318"/>
      <c r="N46" s="319"/>
      <c r="O46" s="138"/>
      <c r="P46" s="96"/>
    </row>
    <row r="47" spans="2:16">
      <c r="B47" s="97"/>
      <c r="C47" s="327" t="s">
        <v>70</v>
      </c>
      <c r="D47" s="328"/>
      <c r="E47" s="328"/>
      <c r="F47" s="328"/>
      <c r="G47" s="328"/>
      <c r="H47" s="328"/>
      <c r="I47" s="328"/>
      <c r="J47" s="328"/>
      <c r="K47" s="328"/>
      <c r="L47" s="328"/>
      <c r="M47" s="328"/>
      <c r="N47" s="328"/>
      <c r="O47" s="329"/>
      <c r="P47" s="96"/>
    </row>
    <row r="48" spans="2:16">
      <c r="B48" s="97"/>
      <c r="C48" s="330"/>
      <c r="D48" s="331"/>
      <c r="E48" s="331"/>
      <c r="F48" s="331"/>
      <c r="G48" s="331"/>
      <c r="H48" s="331"/>
      <c r="I48" s="331"/>
      <c r="J48" s="331"/>
      <c r="K48" s="331"/>
      <c r="L48" s="331"/>
      <c r="M48" s="331"/>
      <c r="N48" s="331"/>
      <c r="O48" s="332"/>
      <c r="P48" s="96"/>
    </row>
    <row r="49" spans="2:16" ht="15" thickBot="1">
      <c r="B49" s="97"/>
      <c r="C49" s="333"/>
      <c r="D49" s="334"/>
      <c r="E49" s="334"/>
      <c r="F49" s="334"/>
      <c r="G49" s="334"/>
      <c r="H49" s="334"/>
      <c r="I49" s="334"/>
      <c r="J49" s="334"/>
      <c r="K49" s="334"/>
      <c r="L49" s="334"/>
      <c r="M49" s="334"/>
      <c r="N49" s="334"/>
      <c r="O49" s="335"/>
      <c r="P49" s="96"/>
    </row>
    <row r="50" spans="2:16" ht="31.5" customHeight="1">
      <c r="B50" s="97"/>
      <c r="C50" s="338" t="s">
        <v>71</v>
      </c>
      <c r="D50" s="339"/>
      <c r="E50" s="339"/>
      <c r="F50" s="339"/>
      <c r="G50" s="339"/>
      <c r="H50" s="339"/>
      <c r="I50" s="339"/>
      <c r="J50" s="128" t="s">
        <v>72</v>
      </c>
      <c r="K50" s="151" t="s">
        <v>73</v>
      </c>
      <c r="L50" s="152" t="s">
        <v>74</v>
      </c>
      <c r="M50" s="344" t="s">
        <v>59</v>
      </c>
      <c r="N50" s="345"/>
      <c r="O50" s="154" t="s">
        <v>60</v>
      </c>
      <c r="P50" s="96"/>
    </row>
    <row r="51" spans="2:16">
      <c r="B51" s="97"/>
      <c r="C51" s="155"/>
      <c r="D51" s="156"/>
      <c r="E51" s="156"/>
      <c r="F51" s="156"/>
      <c r="G51" s="156"/>
      <c r="H51" s="156"/>
      <c r="I51" s="156"/>
      <c r="J51" s="157"/>
      <c r="K51" s="158"/>
      <c r="L51" s="159"/>
      <c r="M51" s="348"/>
      <c r="N51" s="349"/>
      <c r="O51" s="160"/>
      <c r="P51" s="96"/>
    </row>
    <row r="52" spans="2:16">
      <c r="B52" s="97"/>
      <c r="C52" s="155"/>
      <c r="D52" s="156"/>
      <c r="E52" s="156"/>
      <c r="F52" s="156"/>
      <c r="G52" s="156"/>
      <c r="H52" s="156"/>
      <c r="I52" s="156"/>
      <c r="J52" s="157"/>
      <c r="K52" s="158"/>
      <c r="L52" s="159"/>
      <c r="M52" s="348"/>
      <c r="N52" s="349"/>
      <c r="O52" s="160"/>
      <c r="P52" s="96"/>
    </row>
    <row r="53" spans="2:16">
      <c r="B53" s="97"/>
      <c r="C53" s="155"/>
      <c r="D53" s="156"/>
      <c r="E53" s="156"/>
      <c r="F53" s="156"/>
      <c r="G53" s="156"/>
      <c r="H53" s="156"/>
      <c r="I53" s="156"/>
      <c r="J53" s="157"/>
      <c r="K53" s="158"/>
      <c r="L53" s="159"/>
      <c r="M53" s="346"/>
      <c r="N53" s="347"/>
      <c r="O53" s="160"/>
      <c r="P53" s="96"/>
    </row>
    <row r="54" spans="2:16" ht="15" thickBot="1">
      <c r="B54" s="97"/>
      <c r="C54" s="323"/>
      <c r="D54" s="324"/>
      <c r="E54" s="324"/>
      <c r="F54" s="324"/>
      <c r="G54" s="324"/>
      <c r="H54" s="324"/>
      <c r="I54" s="324"/>
      <c r="J54" s="148"/>
      <c r="K54" s="149"/>
      <c r="L54" s="148"/>
      <c r="M54" s="325"/>
      <c r="N54" s="326"/>
      <c r="O54" s="150"/>
      <c r="P54" s="96"/>
    </row>
    <row r="55" spans="2:16" ht="15" thickBot="1">
      <c r="B55" s="97"/>
      <c r="C55" s="317" t="s">
        <v>61</v>
      </c>
      <c r="D55" s="318"/>
      <c r="E55" s="318"/>
      <c r="F55" s="318"/>
      <c r="G55" s="318"/>
      <c r="H55" s="318"/>
      <c r="I55" s="318"/>
      <c r="J55" s="318"/>
      <c r="K55" s="318"/>
      <c r="L55" s="318"/>
      <c r="M55" s="318"/>
      <c r="N55" s="319"/>
      <c r="O55" s="144"/>
      <c r="P55" s="96"/>
    </row>
    <row r="56" spans="2:16" ht="15" thickBot="1">
      <c r="B56" s="97"/>
      <c r="C56" s="122"/>
      <c r="O56" s="123"/>
      <c r="P56" s="96"/>
    </row>
    <row r="57" spans="2:16" ht="15" thickBot="1">
      <c r="B57" s="97"/>
      <c r="C57" s="320" t="s">
        <v>75</v>
      </c>
      <c r="D57" s="321"/>
      <c r="E57" s="321"/>
      <c r="F57" s="321"/>
      <c r="G57" s="321"/>
      <c r="H57" s="321"/>
      <c r="I57" s="321"/>
      <c r="J57" s="321"/>
      <c r="K57" s="321"/>
      <c r="L57" s="321"/>
      <c r="M57" s="321"/>
      <c r="N57" s="322"/>
      <c r="O57" s="161"/>
      <c r="P57" s="96"/>
    </row>
    <row r="58" spans="2:16">
      <c r="B58" s="97"/>
      <c r="C58" s="327" t="s">
        <v>76</v>
      </c>
      <c r="D58" s="328"/>
      <c r="E58" s="328"/>
      <c r="F58" s="328"/>
      <c r="G58" s="328"/>
      <c r="H58" s="328"/>
      <c r="I58" s="328"/>
      <c r="J58" s="328"/>
      <c r="K58" s="328"/>
      <c r="L58" s="328"/>
      <c r="M58" s="328"/>
      <c r="N58" s="328"/>
      <c r="O58" s="329"/>
      <c r="P58" s="96"/>
    </row>
    <row r="59" spans="2:16">
      <c r="B59" s="97"/>
      <c r="C59" s="330"/>
      <c r="D59" s="331"/>
      <c r="E59" s="331"/>
      <c r="F59" s="331"/>
      <c r="G59" s="331"/>
      <c r="H59" s="331"/>
      <c r="I59" s="331"/>
      <c r="J59" s="331"/>
      <c r="K59" s="331"/>
      <c r="L59" s="331"/>
      <c r="M59" s="331"/>
      <c r="N59" s="331"/>
      <c r="O59" s="332"/>
      <c r="P59" s="96"/>
    </row>
    <row r="60" spans="2:16" ht="15" thickBot="1">
      <c r="B60" s="97"/>
      <c r="C60" s="333"/>
      <c r="D60" s="334"/>
      <c r="E60" s="334"/>
      <c r="F60" s="334"/>
      <c r="G60" s="334"/>
      <c r="H60" s="334"/>
      <c r="I60" s="334"/>
      <c r="J60" s="334"/>
      <c r="K60" s="334"/>
      <c r="L60" s="334"/>
      <c r="M60" s="334"/>
      <c r="N60" s="334"/>
      <c r="O60" s="335"/>
      <c r="P60" s="96"/>
    </row>
    <row r="61" spans="2:16" ht="28.5">
      <c r="B61" s="97"/>
      <c r="C61" s="338" t="s">
        <v>77</v>
      </c>
      <c r="D61" s="339"/>
      <c r="E61" s="339"/>
      <c r="F61" s="339"/>
      <c r="G61" s="339"/>
      <c r="H61" s="339"/>
      <c r="I61" s="339"/>
      <c r="J61" s="139"/>
      <c r="K61" s="153"/>
      <c r="L61" s="152" t="s">
        <v>78</v>
      </c>
      <c r="M61" s="344" t="s">
        <v>79</v>
      </c>
      <c r="N61" s="345"/>
      <c r="O61" s="154"/>
      <c r="P61" s="96"/>
    </row>
    <row r="62" spans="2:16">
      <c r="B62" s="97"/>
      <c r="C62" s="311" t="s">
        <v>23</v>
      </c>
      <c r="D62" s="312"/>
      <c r="E62" s="312"/>
      <c r="F62" s="312"/>
      <c r="G62" s="312"/>
      <c r="H62" s="312"/>
      <c r="I62" s="312"/>
      <c r="J62" s="162"/>
      <c r="K62" s="163"/>
      <c r="L62" s="164"/>
      <c r="M62" s="313"/>
      <c r="N62" s="314"/>
      <c r="O62" s="165"/>
      <c r="P62" s="96"/>
    </row>
    <row r="63" spans="2:16">
      <c r="B63" s="97"/>
      <c r="C63" s="133" t="s">
        <v>80</v>
      </c>
      <c r="D63" s="134"/>
      <c r="E63" s="134"/>
      <c r="F63" s="134"/>
      <c r="G63" s="134"/>
      <c r="H63" s="134"/>
      <c r="I63" s="134"/>
      <c r="J63" s="162"/>
      <c r="K63" s="163"/>
      <c r="L63" s="164"/>
      <c r="M63" s="313"/>
      <c r="N63" s="314"/>
      <c r="O63" s="165"/>
      <c r="P63" s="96"/>
    </row>
    <row r="64" spans="2:16" ht="15" thickBot="1">
      <c r="B64" s="97"/>
      <c r="C64" s="116" t="s">
        <v>81</v>
      </c>
      <c r="D64" s="117"/>
      <c r="E64" s="117"/>
      <c r="F64" s="117"/>
      <c r="G64" s="117"/>
      <c r="H64" s="117"/>
      <c r="I64" s="117"/>
      <c r="J64" s="166"/>
      <c r="K64" s="167"/>
      <c r="L64" s="164"/>
      <c r="M64" s="315"/>
      <c r="N64" s="316"/>
      <c r="O64" s="165"/>
      <c r="P64" s="96"/>
    </row>
    <row r="65" spans="2:16" ht="15" thickBot="1">
      <c r="B65" s="97"/>
      <c r="C65" s="317" t="s">
        <v>61</v>
      </c>
      <c r="D65" s="318"/>
      <c r="E65" s="318"/>
      <c r="F65" s="318"/>
      <c r="G65" s="318"/>
      <c r="H65" s="318"/>
      <c r="I65" s="318"/>
      <c r="J65" s="318"/>
      <c r="K65" s="318"/>
      <c r="L65" s="318"/>
      <c r="M65" s="318"/>
      <c r="N65" s="319"/>
      <c r="O65" s="168"/>
      <c r="P65" s="96"/>
    </row>
    <row r="66" spans="2:16" ht="15" thickBot="1">
      <c r="B66" s="97"/>
      <c r="C66" s="122"/>
      <c r="O66" s="123"/>
      <c r="P66" s="96"/>
    </row>
    <row r="67" spans="2:16" ht="15" thickBot="1">
      <c r="B67" s="97"/>
      <c r="C67" s="320" t="s">
        <v>82</v>
      </c>
      <c r="D67" s="321"/>
      <c r="E67" s="321"/>
      <c r="F67" s="321"/>
      <c r="G67" s="321"/>
      <c r="H67" s="321"/>
      <c r="I67" s="321"/>
      <c r="J67" s="321"/>
      <c r="K67" s="321"/>
      <c r="L67" s="321"/>
      <c r="M67" s="321"/>
      <c r="N67" s="322"/>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08"/>
      <c r="D77" s="309"/>
      <c r="E77" s="309"/>
      <c r="F77" s="309"/>
      <c r="G77" s="309"/>
      <c r="H77" s="309"/>
      <c r="I77" s="309"/>
      <c r="J77" s="309"/>
      <c r="K77" s="309"/>
      <c r="L77" s="309"/>
      <c r="M77" s="309"/>
      <c r="N77" s="309"/>
      <c r="O77" s="310"/>
      <c r="P77" s="96"/>
    </row>
    <row r="78" spans="2:16">
      <c r="B78" s="97"/>
      <c r="C78" s="308"/>
      <c r="D78" s="309"/>
      <c r="E78" s="309"/>
      <c r="F78" s="309"/>
      <c r="G78" s="309"/>
      <c r="H78" s="309"/>
      <c r="I78" s="309"/>
      <c r="J78" s="309"/>
      <c r="K78" s="309"/>
      <c r="L78" s="309"/>
      <c r="M78" s="309"/>
      <c r="N78" s="309"/>
      <c r="O78" s="310"/>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05" t="s">
        <v>90</v>
      </c>
      <c r="D81" s="306"/>
      <c r="E81" s="306"/>
      <c r="F81" s="306"/>
      <c r="G81" s="306"/>
      <c r="H81" s="306"/>
      <c r="I81" s="306"/>
      <c r="J81" s="306"/>
      <c r="K81" s="306"/>
      <c r="L81" s="306"/>
      <c r="M81" s="306"/>
      <c r="N81" s="306"/>
      <c r="O81" s="307"/>
      <c r="P81" s="96"/>
    </row>
    <row r="82" spans="2:16">
      <c r="B82" s="97"/>
      <c r="C82" s="305"/>
      <c r="D82" s="306"/>
      <c r="E82" s="306"/>
      <c r="F82" s="306"/>
      <c r="G82" s="306"/>
      <c r="H82" s="306"/>
      <c r="I82" s="306"/>
      <c r="J82" s="306"/>
      <c r="K82" s="306"/>
      <c r="L82" s="306"/>
      <c r="M82" s="306"/>
      <c r="N82" s="306"/>
      <c r="O82" s="307"/>
      <c r="P82" s="96"/>
    </row>
    <row r="83" spans="2:16" ht="12.95" customHeight="1">
      <c r="B83" s="97"/>
      <c r="C83" s="305" t="s">
        <v>91</v>
      </c>
      <c r="D83" s="306"/>
      <c r="E83" s="306"/>
      <c r="F83" s="306"/>
      <c r="G83" s="306"/>
      <c r="H83" s="306"/>
      <c r="I83" s="306"/>
      <c r="J83" s="306"/>
      <c r="K83" s="306"/>
      <c r="L83" s="306"/>
      <c r="M83" s="306"/>
      <c r="N83" s="306"/>
      <c r="O83" s="307"/>
      <c r="P83" s="96"/>
    </row>
    <row r="84" spans="2:16">
      <c r="B84" s="97"/>
      <c r="C84" s="305"/>
      <c r="D84" s="306"/>
      <c r="E84" s="306"/>
      <c r="F84" s="306"/>
      <c r="G84" s="306"/>
      <c r="H84" s="306"/>
      <c r="I84" s="306"/>
      <c r="J84" s="306"/>
      <c r="K84" s="306"/>
      <c r="L84" s="306"/>
      <c r="M84" s="306"/>
      <c r="N84" s="306"/>
      <c r="O84" s="307"/>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297"/>
      <c r="L90" s="297"/>
      <c r="M90" s="297"/>
      <c r="N90" s="297"/>
      <c r="O90" s="298"/>
      <c r="P90" s="96"/>
    </row>
    <row r="91" spans="2:16" ht="18.75" customHeight="1" thickBot="1">
      <c r="B91" s="97"/>
      <c r="C91" s="301"/>
      <c r="D91" s="302"/>
      <c r="E91" s="302"/>
      <c r="F91" s="149"/>
      <c r="G91" s="149"/>
      <c r="H91" s="149"/>
      <c r="I91" s="149"/>
      <c r="J91" s="149"/>
      <c r="K91" s="299"/>
      <c r="L91" s="299"/>
      <c r="M91" s="299"/>
      <c r="N91" s="299"/>
      <c r="O91" s="300"/>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Alexander Herrera Munar</cp:lastModifiedBy>
  <cp:revision/>
  <dcterms:created xsi:type="dcterms:W3CDTF">2006-06-27T16:47:25Z</dcterms:created>
  <dcterms:modified xsi:type="dcterms:W3CDTF">2026-08-19T14:54:29Z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