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 Quintero\Desktop\INFRAESTRUCTURA ZARZAL\PRESUPUESTOS\ALCANTARILLADO\"/>
    </mc:Choice>
  </mc:AlternateContent>
  <xr:revisionPtr revIDLastSave="0" documentId="13_ncr:1_{E1F12FE7-0539-4338-BDBA-C0D362B1867A}" xr6:coauthVersionLast="47" xr6:coauthVersionMax="47" xr10:uidLastSave="{00000000-0000-0000-0000-000000000000}"/>
  <bookViews>
    <workbookView xWindow="-108" yWindow="-108" windowWidth="23256" windowHeight="12456" activeTab="1" xr2:uid="{6AE4D66F-F628-4BF2-8FED-310000716F65}"/>
  </bookViews>
  <sheets>
    <sheet name="PRESUPUESTO" sheetId="2" r:id="rId1"/>
    <sheet name="MEMORIAS" sheetId="7" r:id="rId2"/>
    <sheet name="APU´s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1'!$E:$E</definedName>
    <definedName name="__Pa2">'[20]Paral. 2'!$E:$E</definedName>
    <definedName name="__Pa3">'[20]Paral. 3'!$E:$E</definedName>
    <definedName name="__Pa4">[20]Paral.4!$E:$E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localSheetId="0" hidden="1">255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1'!$E:$E</definedName>
    <definedName name="_Pa2">'[20]Paral. 2'!$E:$E</definedName>
    <definedName name="_Pa3">'[20]Paral. 3'!$E:$E</definedName>
    <definedName name="_Pa4">[20]Paral.4!$E:$E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Petróleo'!$E:$E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ción">'[28]Resumen Presupuesto'!$E$27</definedName>
    <definedName name="administrador">[29]Informacion!$B$15</definedName>
    <definedName name="ADMON">#REF!</definedName>
    <definedName name="ADMON1">#REF!</definedName>
    <definedName name="adoc1">[26]!absc</definedName>
    <definedName name="ADOC125">[30]!absc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[32]!absc</definedName>
    <definedName name="AlcanceProyecto">#REF!</definedName>
    <definedName name="ALM">#REF!</definedName>
    <definedName name="ALTO">#REF!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PRESUPUESTO!$A$1:$F$60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Tapones'!$E:$E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[55]BITACORA!$E:$E</definedName>
    <definedName name="costo2" hidden="1">#REF!</definedName>
    <definedName name="COSTODIRECTO">#REF!</definedName>
    <definedName name="COSTOS">[56]TARIFAS!$A$1:$F$52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[57]civ_roma!$C$803:$G$804</definedName>
    <definedName name="Criterios_IM">'[3]7422CW00'!#REF!</definedName>
    <definedName name="Criticidad">[58]Tabla!$A$1:$A$5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Valv.'!$E:$E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[57]civ_roma!$C$9:$G$799</definedName>
    <definedName name="DATO1">'[59]46'!$D$3:$CK$429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'[61]BASE-LISTAS'!$B$24:$B$29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[58]Tabla!$B$1:$B$397</definedName>
    <definedName name="DEPENDENCIA">[58]Tabla!$B$1:$B$397</definedName>
    <definedName name="DEPENDENCIAS">[58]Tabla!$B$1:$B$397</definedName>
    <definedName name="DERFE">#REF!</definedName>
    <definedName name="desarrolladas">'[27]Reservas de Petróleo'!$A$2,'[27]Reservas de Petróleo'!$A$1,'[27]Reservas de Petróleo'!$D$4,'[27]Reservas de Petróleo'!$F:$F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[64]CÁLCULOS!$H$34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[62]Cronograma!#REF!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'[65]Info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[66]Equipo!$A$7:$A$65536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[67]Estructura!$C$7:$E$2570</definedName>
    <definedName name="ESTRUCTURA" hidden="1">{#N/A,#N/A,TRUE,"INGENIERIA";#N/A,#N/A,TRUE,"COMPRAS";#N/A,#N/A,TRUE,"DIRECCION";#N/A,#N/A,TRUE,"RESUMEN"}</definedName>
    <definedName name="ESTRUCTURAS">[68]Hoja3!$B$7:$B$15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'[69]Análisis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'[70]Itemes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[71]Tablas!$B:$B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'[72]7422CW00'!#REF!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[73]Hoja1!$A$33:$N$51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'[72]7422CW00'!#REF!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[74]BASE!$C$4:$H$255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Hidr.'!$E:$E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'[75]1'!$N$41</definedName>
    <definedName name="IMP">[25]otros!$C$3</definedName>
    <definedName name="IMPRESSION">#REF!</definedName>
    <definedName name="Imprevistos">'[28]Resumen Presupuesto'!$E$28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[76]TABLAS!$A:$A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Petróleo'!$D:$D</definedName>
    <definedName name="Inicio">[35]BASES!$E$26</definedName>
    <definedName name="INPU">#REF!</definedName>
    <definedName name="INPUT">'[3]7422CW00'!#REF!</definedName>
    <definedName name="INSU">[77]INSUMOS!$A:$E</definedName>
    <definedName name="Insumos_auxiliares">[78]Insumos!#REF!</definedName>
    <definedName name="Insumos_basicos">#REF!</definedName>
    <definedName name="Int">#REF!</definedName>
    <definedName name="InTap">[20]Interc.tapones!$E:$E</definedName>
    <definedName name="INTER">[68]Hoja3!$F$7:$F$9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'[20]Interc.válv.'!$E:$E</definedName>
    <definedName name="INV_11">'[79]PR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[74]BASE!$C$4:$H$255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[80]LISTADO!#REF!</definedName>
    <definedName name="LICITACION">#REF!</definedName>
    <definedName name="LINEA">[81]CONT_ADI!#REF!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[82]TOTALES!$D$7:$D$654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'[83]Informe Semanal 1'!#REF!</definedName>
    <definedName name="masor" hidden="1">{"via1",#N/A,TRUE,"general";"via2",#N/A,TRUE,"general";"via3",#N/A,TRUE,"general"}</definedName>
    <definedName name="MAT">#REF!</definedName>
    <definedName name="MATERIAL">'[84]TABLA MATERIALES'!$A$3:$D$654</definedName>
    <definedName name="materiales">[66]materiales!$A$7:$A$1317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'[85]CCP,LEYES,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[86]Tablas!$AO$6:$AO$7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Petróleo'!$G:$G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DATE(YEAR([87]!Loan_Start),MONTH([87]!Loan_Start)+Payment_Number,DAY([87]!Loan_Start))</definedName>
    <definedName name="obras11" hidden="1">#REF!</definedName>
    <definedName name="obras111">DATE(YEAR([88]!Loan_Start),MONTH([88]!Loan_Start)+Payment_Number,DAY([88]!Loan_Start))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[66]otros!$A$6:$A$1235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[55]Tablas!$A:$A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DATE(YEAR([88]!Loan_Start),MONTH([88]!Loan_Start)+Payment_Number,DAY([88]!Loan_Start))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'[72]7422CW00'!#REF!</definedName>
    <definedName name="pintura">'[72]7422CW00'!#REF!</definedName>
    <definedName name="pintyura">[89]STRSUMM0!#REF!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'[90]Hoja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[55]Tablas!$C:$C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'[83]Informe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[91]!absc</definedName>
    <definedName name="prueba1">[91]!absc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'[92]ORITO 02 '!$A$12</definedName>
    <definedName name="Pwf_actual">'[92]ORITO 02 '!$E$6</definedName>
    <definedName name="Pwf_i">[46]medelo!$A$66:$A$83</definedName>
    <definedName name="Pwf_min">'[92]ORITO 02 '!$E$8</definedName>
    <definedName name="Pwfd">#REF!</definedName>
    <definedName name="Q">#REF!</definedName>
    <definedName name="Q_actual">'[92]ORITO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'[92]ORITO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[93]RECURSOS!$A$8:$A$204</definedName>
    <definedName name="rege" hidden="1">{"TAB1",#N/A,TRUE,"GENERAL";"TAB2",#N/A,TRUE,"GENERAL";"TAB3",#N/A,TRUE,"GENERAL";"TAB4",#N/A,TRUE,"GENERAL";"TAB5",#N/A,TRUE,"GENERAL"}</definedName>
    <definedName name="REGIMEN_CONTRAT">[86]Tablas!$M$6:$M$8</definedName>
    <definedName name="REGIONAL">[86]Tablas!$I$6:$I$10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Petróleo'!$H:$H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[94]Ingenieria!#REF!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'[95]Form5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'[63]ASPECTOS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'[96]PxQ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[55]Tablas!$H:$H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[55]Tablas!$B:$B</definedName>
    <definedName name="TABLA">#REF!</definedName>
    <definedName name="tabla1">[97]Hoja3!$B$4:$F$28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[98]TARIFAS!$A$1:$F$52</definedName>
    <definedName name="TarifaSalud">[40]EMPRESA!$F$26</definedName>
    <definedName name="Tasa">#REF!</definedName>
    <definedName name="TASA_DE_CAMBIO">#REF!</definedName>
    <definedName name="Tasa1">'[99]Bases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[86]Tablas!$U$6:$U$15</definedName>
    <definedName name="TipoNeces">[86]Tablas!$Q$6:$Q$8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PRESUPUESTO!$1:$8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[100]desmonte!$E$48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[101]Tablas!$B$2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'[85]CCP,LEYES,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'[102]Lista APU'!$A$3:$D$479</definedName>
    <definedName name="UNITARIO">[103]Unitarios!$A$3:$D$13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'[75]1'!$N$42</definedName>
    <definedName name="Utilidad">'[28]Resumen Presupuesto'!$E$29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[104]CONTRATO!$E$9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[20]Varios.!$E:$E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'[72]7422CW00'!#REF!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[86]Tablas!$A$6:$A$26</definedName>
    <definedName name="VigenciaDolares">#REF!</definedName>
    <definedName name="VigenciaPesos">#REF!</definedName>
    <definedName name="VIGFUTURA">[86]Tablas!$J$6:$J$8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'[105]2004'!#REF!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[106]!absc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'[107]AISLAMIENTO CATEGORIAS II Y III'!$G:$I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1" i="7" l="1"/>
  <c r="K110" i="7"/>
  <c r="K109" i="7"/>
  <c r="L109" i="7" s="1"/>
  <c r="D57" i="2" s="1"/>
  <c r="F57" i="2" s="1"/>
  <c r="F59" i="2" s="1"/>
  <c r="B59" i="2"/>
  <c r="K86" i="7" l="1"/>
  <c r="L86" i="7" s="1"/>
  <c r="D25" i="2" s="1"/>
  <c r="F25" i="2" s="1"/>
  <c r="K84" i="7"/>
  <c r="D104" i="7"/>
  <c r="K34" i="7"/>
  <c r="D11" i="2"/>
  <c r="F11" i="2" s="1"/>
  <c r="H55" i="7"/>
  <c r="K55" i="7" s="1"/>
  <c r="L55" i="7" s="1"/>
  <c r="D49" i="2" s="1"/>
  <c r="F49" i="2" s="1"/>
  <c r="H53" i="7"/>
  <c r="K53" i="7" s="1"/>
  <c r="D51" i="7"/>
  <c r="K27" i="7"/>
  <c r="L22" i="7"/>
  <c r="G25" i="8"/>
  <c r="I25" i="8" s="1"/>
  <c r="G24" i="8"/>
  <c r="I24" i="8" s="1"/>
  <c r="G22" i="8"/>
  <c r="I22" i="8" s="1"/>
  <c r="E17" i="8"/>
  <c r="G17" i="8" s="1"/>
  <c r="I17" i="8" s="1"/>
  <c r="I18" i="8" s="1"/>
  <c r="D24" i="7"/>
  <c r="L24" i="7" s="1"/>
  <c r="L62" i="7"/>
  <c r="E56" i="8"/>
  <c r="G56" i="8" s="1"/>
  <c r="D56" i="8"/>
  <c r="C56" i="8"/>
  <c r="E55" i="8"/>
  <c r="G55" i="8" s="1"/>
  <c r="D55" i="8"/>
  <c r="C55" i="8"/>
  <c r="G50" i="8"/>
  <c r="I50" i="8" s="1"/>
  <c r="D50" i="8"/>
  <c r="C50" i="8"/>
  <c r="G49" i="8"/>
  <c r="I49" i="8" s="1"/>
  <c r="D49" i="8"/>
  <c r="C49" i="8"/>
  <c r="G48" i="8"/>
  <c r="I48" i="8" s="1"/>
  <c r="D48" i="8"/>
  <c r="C48" i="8"/>
  <c r="G47" i="8"/>
  <c r="I47" i="8" s="1"/>
  <c r="D47" i="8"/>
  <c r="C47" i="8"/>
  <c r="G46" i="8"/>
  <c r="I46" i="8" s="1"/>
  <c r="D46" i="8"/>
  <c r="C46" i="8"/>
  <c r="G23" i="8" l="1"/>
  <c r="I23" i="8" s="1"/>
  <c r="I26" i="8" s="1"/>
  <c r="I32" i="8" s="1"/>
  <c r="I56" i="8"/>
  <c r="I55" i="8"/>
  <c r="I57" i="8" s="1"/>
  <c r="G61" i="8" s="1"/>
  <c r="I61" i="8" s="1"/>
  <c r="I62" i="8" s="1"/>
  <c r="I51" i="8"/>
  <c r="F12" i="2" l="1"/>
  <c r="I68" i="8"/>
  <c r="E52" i="2" s="1"/>
  <c r="F52" i="2" s="1"/>
  <c r="D20" i="7" l="1"/>
  <c r="K20" i="7" s="1"/>
  <c r="D82" i="7"/>
  <c r="K82" i="7" s="1"/>
  <c r="L51" i="7"/>
  <c r="D47" i="2" s="1"/>
  <c r="K67" i="7"/>
  <c r="K66" i="7"/>
  <c r="K65" i="7"/>
  <c r="K90" i="7"/>
  <c r="K89" i="7"/>
  <c r="K88" i="7"/>
  <c r="K58" i="7"/>
  <c r="K57" i="7"/>
  <c r="B54" i="2"/>
  <c r="L106" i="7"/>
  <c r="D32" i="2" s="1"/>
  <c r="F32" i="2" s="1"/>
  <c r="L104" i="7"/>
  <c r="D31" i="2" s="1"/>
  <c r="F31" i="2" s="1"/>
  <c r="L102" i="7"/>
  <c r="D30" i="2" s="1"/>
  <c r="F30" i="2" s="1"/>
  <c r="L82" i="7" l="1"/>
  <c r="D23" i="2" s="1"/>
  <c r="F23" i="2" s="1"/>
  <c r="L57" i="7"/>
  <c r="D50" i="2" s="1"/>
  <c r="F50" i="2" s="1"/>
  <c r="L65" i="7"/>
  <c r="D17" i="2" s="1"/>
  <c r="K28" i="7"/>
  <c r="D33" i="7"/>
  <c r="K33" i="7" s="1"/>
  <c r="L33" i="7" s="1"/>
  <c r="K98" i="7"/>
  <c r="L98" i="7" s="1"/>
  <c r="D28" i="2" s="1"/>
  <c r="F28" i="2" s="1"/>
  <c r="K92" i="7"/>
  <c r="L92" i="7" s="1"/>
  <c r="D94" i="7" s="1"/>
  <c r="K80" i="7"/>
  <c r="L80" i="7" s="1"/>
  <c r="D22" i="2" s="1"/>
  <c r="F22" i="2" s="1"/>
  <c r="K78" i="7"/>
  <c r="L78" i="7" s="1"/>
  <c r="K76" i="7"/>
  <c r="K75" i="7"/>
  <c r="K73" i="7"/>
  <c r="K72" i="7"/>
  <c r="K70" i="7"/>
  <c r="K69" i="7"/>
  <c r="K49" i="7"/>
  <c r="L49" i="7" s="1"/>
  <c r="D46" i="2" s="1"/>
  <c r="F46" i="2" s="1"/>
  <c r="L47" i="7"/>
  <c r="D45" i="2" s="1"/>
  <c r="F45" i="2" s="1"/>
  <c r="K47" i="7"/>
  <c r="K45" i="7"/>
  <c r="L45" i="7" s="1"/>
  <c r="D44" i="2" s="1"/>
  <c r="F44" i="2" s="1"/>
  <c r="K42" i="7"/>
  <c r="L42" i="7" s="1"/>
  <c r="D43" i="2" s="1"/>
  <c r="F43" i="2" s="1"/>
  <c r="K39" i="7"/>
  <c r="L39" i="7" s="1"/>
  <c r="D42" i="2" s="1"/>
  <c r="F42" i="2" s="1"/>
  <c r="K36" i="7"/>
  <c r="D30" i="7"/>
  <c r="K30" i="7" s="1"/>
  <c r="L30" i="7" s="1"/>
  <c r="D39" i="2" s="1"/>
  <c r="D26" i="7"/>
  <c r="K26" i="7" s="1"/>
  <c r="L26" i="7" s="1"/>
  <c r="D38" i="2" s="1"/>
  <c r="D19" i="7"/>
  <c r="K19" i="7" s="1"/>
  <c r="B36" i="2"/>
  <c r="B15" i="2"/>
  <c r="L72" i="7" l="1"/>
  <c r="L19" i="7"/>
  <c r="D10" i="2" s="1"/>
  <c r="F10" i="2" s="1"/>
  <c r="F15" i="2" s="1"/>
  <c r="F38" i="2"/>
  <c r="D21" i="2"/>
  <c r="F21" i="2" s="1"/>
  <c r="F47" i="2"/>
  <c r="D27" i="2"/>
  <c r="F27" i="2" s="1"/>
  <c r="L88" i="7"/>
  <c r="D26" i="2" s="1"/>
  <c r="F26" i="2" s="1"/>
  <c r="F39" i="2"/>
  <c r="L69" i="7"/>
  <c r="L75" i="7"/>
  <c r="D20" i="2" s="1"/>
  <c r="F20" i="2" s="1"/>
  <c r="L36" i="7"/>
  <c r="D41" i="2" s="1"/>
  <c r="F41" i="2" s="1"/>
  <c r="F17" i="2"/>
  <c r="D18" i="2" l="1"/>
  <c r="F18" i="2" s="1"/>
  <c r="D96" i="7"/>
  <c r="L96" i="7" s="1"/>
  <c r="D34" i="2" s="1"/>
  <c r="F34" i="2" s="1"/>
  <c r="L94" i="7"/>
  <c r="D33" i="2" s="1"/>
  <c r="F33" i="2" s="1"/>
  <c r="D19" i="2"/>
  <c r="F19" i="2" s="1"/>
  <c r="K60" i="7"/>
  <c r="D40" i="2"/>
  <c r="F40" i="2" s="1"/>
  <c r="I100" i="7"/>
  <c r="K100" i="7" s="1"/>
  <c r="L100" i="7" s="1"/>
  <c r="D29" i="2" s="1"/>
  <c r="F29" i="2" s="1"/>
  <c r="L53" i="7"/>
  <c r="D48" i="2" s="1"/>
  <c r="F48" i="2" s="1"/>
  <c r="L60" i="7"/>
  <c r="D51" i="2" s="1"/>
  <c r="F51" i="2" s="1"/>
  <c r="F54" i="2" l="1"/>
  <c r="L84" i="7"/>
  <c r="D24" i="2" s="1"/>
  <c r="F24" i="2" s="1"/>
  <c r="F36" i="2" s="1"/>
  <c r="F60" i="2" l="1"/>
  <c r="F61" i="2" s="1"/>
  <c r="F65" i="2" l="1"/>
  <c r="F63" i="2"/>
  <c r="F64" i="2"/>
  <c r="F66" i="2" l="1"/>
  <c r="F6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Compumax</author>
  </authors>
  <commentList>
    <comment ref="G127" authorId="0" shapeId="0" xr:uid="{4832B94D-4705-465C-8AEB-588EE09E0F6E}">
      <text>
        <r>
          <rPr>
            <b/>
            <sz val="9"/>
            <color indexed="81"/>
            <rFont val="Tahoma"/>
            <family val="2"/>
          </rPr>
          <t>Compumax:</t>
        </r>
        <r>
          <rPr>
            <sz val="9"/>
            <color indexed="81"/>
            <rFont val="Tahoma"/>
            <family val="2"/>
          </rPr>
          <t xml:space="preserve">
VOLUMEN DE TUBO  3,1416*0,10</t>
        </r>
        <r>
          <rPr>
            <sz val="9"/>
            <color indexed="81"/>
            <rFont val="Calibri"/>
            <family val="2"/>
          </rPr>
          <t>²</t>
        </r>
        <r>
          <rPr>
            <sz val="9"/>
            <color indexed="81"/>
            <rFont val="Tahoma"/>
            <family val="2"/>
          </rPr>
          <t>*169</t>
        </r>
      </text>
    </comment>
  </commentList>
</comments>
</file>

<file path=xl/sharedStrings.xml><?xml version="1.0" encoding="utf-8"?>
<sst xmlns="http://schemas.openxmlformats.org/spreadsheetml/2006/main" count="393" uniqueCount="172">
  <si>
    <t>REPUBLICA DE COLOMBIA</t>
  </si>
  <si>
    <t>MUNICIPIO DE ZARZAL</t>
  </si>
  <si>
    <t>PRESUPUESTO DE OBRA</t>
  </si>
  <si>
    <t>DESCRIPCION  Y  ESPECIFICACION</t>
  </si>
  <si>
    <t>UND</t>
  </si>
  <si>
    <t>CANT</t>
  </si>
  <si>
    <t>VALOR UNITARIO</t>
  </si>
  <si>
    <t>COSTO TOTAL</t>
  </si>
  <si>
    <t>Administración</t>
  </si>
  <si>
    <t>Utilidad</t>
  </si>
  <si>
    <t>Imprevistos</t>
  </si>
  <si>
    <t>SUB TOTAL COSTO INDIRECTO OBRA</t>
  </si>
  <si>
    <t>VALOR TOTAL OBRA</t>
  </si>
  <si>
    <t>DEPARTAMENTO VALLE DEL CAUCA</t>
  </si>
  <si>
    <t>PRELIMINARES</t>
  </si>
  <si>
    <t>M2</t>
  </si>
  <si>
    <t>ML</t>
  </si>
  <si>
    <t>LONGITUD</t>
  </si>
  <si>
    <t xml:space="preserve">SUB TOTAL COSTO DIRECTO DE OBRA:    </t>
  </si>
  <si>
    <t>TOTAL COSTO DIRECTO DE OBRA</t>
  </si>
  <si>
    <t>CÓDIGO</t>
  </si>
  <si>
    <t>CANTIDAD</t>
  </si>
  <si>
    <t>M3</t>
  </si>
  <si>
    <t>SUBTOTAL</t>
  </si>
  <si>
    <t>M</t>
  </si>
  <si>
    <t>TOTAL</t>
  </si>
  <si>
    <t>ITEM (CODIGO)</t>
  </si>
  <si>
    <t>010106</t>
  </si>
  <si>
    <t>330127</t>
  </si>
  <si>
    <t>100423</t>
  </si>
  <si>
    <t>100601</t>
  </si>
  <si>
    <t>010110</t>
  </si>
  <si>
    <t>010108</t>
  </si>
  <si>
    <t>110906</t>
  </si>
  <si>
    <t>020706</t>
  </si>
  <si>
    <t>020430</t>
  </si>
  <si>
    <t>020403</t>
  </si>
  <si>
    <t>100620</t>
  </si>
  <si>
    <t>010302</t>
  </si>
  <si>
    <t>100608</t>
  </si>
  <si>
    <t>LOCALIZACION-REPLANTEO ACUEDUCTO-ALCANTA</t>
  </si>
  <si>
    <t>CORTADORA DE PAVIMENTO DE 4 A 7 CM</t>
  </si>
  <si>
    <t>DEMOLICION PAVIMENTO CONCRETO E=15CM</t>
  </si>
  <si>
    <t>EXCAVACION TIERRA A MANO</t>
  </si>
  <si>
    <t>RETIRO DE TUBERIA EXISTENTE</t>
  </si>
  <si>
    <t>MANEJO DE AGUAS RESIDUALES</t>
  </si>
  <si>
    <t>COLCHON ARENA GRUESA E=5-7CM</t>
  </si>
  <si>
    <t>TUBERIA PVC NOVAFORT 8"</t>
  </si>
  <si>
    <t>EMPALME TUB CONCR 8"-12" CAMARA CONCRETO</t>
  </si>
  <si>
    <t>CAMARA INSPECCION TIPO B H=0.00-1.50 MTS</t>
  </si>
  <si>
    <t>RELLENO ROCAMUERTA COMPACT-SALTARIN</t>
  </si>
  <si>
    <t>CARGUE Y RETIRO DE SOBRANTES A MAQUINA &lt;=10KM.</t>
  </si>
  <si>
    <t>SECRETARIA DE INFRAESTRUCTURA</t>
  </si>
  <si>
    <t>Y MANTENIMIENTO VIAL</t>
  </si>
  <si>
    <t>MEMORIAS DE CALCULO</t>
  </si>
  <si>
    <t>DEPARTAMENTO DEL VALLE DEL CAUCA</t>
  </si>
  <si>
    <t>891900624-0</t>
  </si>
  <si>
    <t xml:space="preserve">OBJETO:  </t>
  </si>
  <si>
    <t>CONSTRUCCION RED DE ALCANTARILLADO CALLE 9 ENTRE CARRERAS 14 Y 15, BARRIO LIBRAIDA, MUNICIPIO DE ZARZAL.</t>
  </si>
  <si>
    <t>FECHA: ABRIL 2026</t>
  </si>
  <si>
    <t>DESCRIPCION</t>
  </si>
  <si>
    <t>UN.</t>
  </si>
  <si>
    <t>ANCHO</t>
  </si>
  <si>
    <t xml:space="preserve">ALTURA </t>
  </si>
  <si>
    <t>PROFUND</t>
  </si>
  <si>
    <t>MULTIP</t>
  </si>
  <si>
    <t>DIVIDIDO</t>
  </si>
  <si>
    <t>DOMICILIARIAS</t>
  </si>
  <si>
    <t>020705</t>
  </si>
  <si>
    <t>TUBERIA PVC NOVAFORT 6"</t>
  </si>
  <si>
    <t>110651</t>
  </si>
  <si>
    <t>SILLA YEE NOVAFORT DIAMETRO DE 6" A 8"</t>
  </si>
  <si>
    <t>110631</t>
  </si>
  <si>
    <t>CODO 45° X 160MM. NOVAFORT</t>
  </si>
  <si>
    <t>082013</t>
  </si>
  <si>
    <t>DEMOLICIÓN DE PISOS Y ANDENES DE CONCRETO</t>
  </si>
  <si>
    <t>110105</t>
  </si>
  <si>
    <t>CAJA INSPECCION 60x 60 CM [CONCRETO]</t>
  </si>
  <si>
    <t>PROYECTÓ:   LUIS A. MONTAÑO</t>
  </si>
  <si>
    <t xml:space="preserve">OBRAS DE DOMICILIARIAS </t>
  </si>
  <si>
    <t xml:space="preserve">RETIRO DE TUBERIA EXISTENTE (acometida viviendas) </t>
  </si>
  <si>
    <t xml:space="preserve">EXCAVACION TIERRA A MANO (existente) </t>
  </si>
  <si>
    <t xml:space="preserve">EXCAVACION TIERRA A MANO (tramo nuevo) </t>
  </si>
  <si>
    <t xml:space="preserve">CORTADORA DE PAVIMENTO DE 4 A 7 CM (Tramo existente) </t>
  </si>
  <si>
    <t xml:space="preserve">CORTADORA DE PAVIMENTO DE 4 A 7 CM (losas afectada) </t>
  </si>
  <si>
    <t xml:space="preserve">RETIRO DE TUBERIA EXISTENTE </t>
  </si>
  <si>
    <t xml:space="preserve">COLCHON ARENA GRUESA E=5-7CM (alcantarillado vial) </t>
  </si>
  <si>
    <t xml:space="preserve">COLCHON ARENA GRUESA E=5-7CM (acometidas) </t>
  </si>
  <si>
    <t xml:space="preserve">PAV.CONCR.MR=36 MEZCLA IN SITU E=0.20,INC.JUNTA- BAKE (Losas afectadas) </t>
  </si>
  <si>
    <t xml:space="preserve">PAV.CONCR.MR=36 MEZCLA IN SITU E=0.20,INC.JUNTA- BAKE (Alcantarillado) </t>
  </si>
  <si>
    <t xml:space="preserve">OBRAS DE ALCANTARILLADO </t>
  </si>
  <si>
    <t>ALCANTARILLADO</t>
  </si>
  <si>
    <t xml:space="preserve">PAV.CONCR.MR=36 MEZCLA IN SITU E=0.20,INC.JUNTA- BAKE (Viviendas) </t>
  </si>
  <si>
    <t xml:space="preserve">PAV.CONCR.MR=36 MEZCLA IN SITU E=0.20,INC.JUNTA- BAKE (Losas afectadas + losas recamaras) </t>
  </si>
  <si>
    <t>100605</t>
  </si>
  <si>
    <t>RELLENO MATERIAL SITIO MANUAL</t>
  </si>
  <si>
    <t>200132</t>
  </si>
  <si>
    <t>ANDEN CONCRETO 10CM 3000PSI</t>
  </si>
  <si>
    <t>190527</t>
  </si>
  <si>
    <t>ENCHAPE CERAMICA 25X25 - 1 CALIDAD</t>
  </si>
  <si>
    <t>ENCHAPE CERAMICA 25 X 25 - 1 CALIDAD</t>
  </si>
  <si>
    <t>CERRAMIENTO TELA FIB.TEJIDA H=2.10M-SINB</t>
  </si>
  <si>
    <t xml:space="preserve">LOCALIZACION-REPLANTEO ACUEDUCTO-ALCANTA (ALCANTARILLADO) </t>
  </si>
  <si>
    <t xml:space="preserve">LOCALIZACION-REPLANTEO ACUEDUCTO-ALCANTA (DOMICILIARIA) </t>
  </si>
  <si>
    <t>PAVIMENTO DE CONCRETO HIDRÁULICO PREMEZCLADO, NO INCLUYE ACERO NI BARRAS DE TRANSFERENCIA (ANALIZADO PARA UN TRÁNSITO NT2)</t>
  </si>
  <si>
    <t>085002</t>
  </si>
  <si>
    <t>ANALISIS DE PRECIOS UNITARIOS</t>
  </si>
  <si>
    <t>PRESUPUESTO</t>
  </si>
  <si>
    <t>CONTRATANTE</t>
  </si>
  <si>
    <t>EMPRESA</t>
  </si>
  <si>
    <t>Código</t>
  </si>
  <si>
    <t>Descripción</t>
  </si>
  <si>
    <t>Unidad</t>
  </si>
  <si>
    <t>DIA</t>
  </si>
  <si>
    <t>Materiales</t>
  </si>
  <si>
    <t>DESCRIPCIÓN</t>
  </si>
  <si>
    <t>UNIDAD</t>
  </si>
  <si>
    <t>% DESPERD.</t>
  </si>
  <si>
    <t>PRECIO UNIT.</t>
  </si>
  <si>
    <t>VALOR TOTAL</t>
  </si>
  <si>
    <t>Total Materiales</t>
  </si>
  <si>
    <t>Mano de Obra</t>
  </si>
  <si>
    <t>JORNAL</t>
  </si>
  <si>
    <t>PRESTAC.</t>
  </si>
  <si>
    <t>JORNAL TOT.</t>
  </si>
  <si>
    <t>REND. / CANT.</t>
  </si>
  <si>
    <t>Total Mano de Obra</t>
  </si>
  <si>
    <t>Equipo</t>
  </si>
  <si>
    <t>TARIFA</t>
  </si>
  <si>
    <t>HERRAMIENTA MENOR</t>
  </si>
  <si>
    <t>%</t>
  </si>
  <si>
    <t>Total Equipo</t>
  </si>
  <si>
    <t>Transporte</t>
  </si>
  <si>
    <t>DISTANCIA</t>
  </si>
  <si>
    <t>(1)*(2)</t>
  </si>
  <si>
    <t>Total Transporte</t>
  </si>
  <si>
    <t>COSTO DIRECTO</t>
  </si>
  <si>
    <t>020406</t>
  </si>
  <si>
    <t>RECONSTRUCCION LOSA SUPERIOR-TAPA CAMARA</t>
  </si>
  <si>
    <t>ME0105</t>
  </si>
  <si>
    <t>100806</t>
  </si>
  <si>
    <t>101012</t>
  </si>
  <si>
    <t>101015</t>
  </si>
  <si>
    <t>101717</t>
  </si>
  <si>
    <t>200006</t>
  </si>
  <si>
    <t>200009</t>
  </si>
  <si>
    <t>300026</t>
  </si>
  <si>
    <t>APU</t>
  </si>
  <si>
    <t xml:space="preserve">RECONSTRUCCION LOSA SUPERIOR + TAPA CAMARA </t>
  </si>
  <si>
    <t xml:space="preserve">APU - 1 </t>
  </si>
  <si>
    <t>APU - 2</t>
  </si>
  <si>
    <t>APU-1</t>
  </si>
  <si>
    <t xml:space="preserve">DIA </t>
  </si>
  <si>
    <t xml:space="preserve">COMISION TOPOGRAFICA (VERIFICACION EXCAVACIONES, NIVELES, LEVANTAMIENTO PARA PLANO RECORD (AS BUILT)) </t>
  </si>
  <si>
    <t>CERRAMIENTO</t>
  </si>
  <si>
    <t>990154</t>
  </si>
  <si>
    <t>COMISION TOPOGRAFIA</t>
  </si>
  <si>
    <t>200027</t>
  </si>
  <si>
    <t>M.O. TOPOGRAFIA 1 CADENERO + 1 TOPOG.</t>
  </si>
  <si>
    <t>340012</t>
  </si>
  <si>
    <t>CAMIONETA DE ESTACAS 4X4</t>
  </si>
  <si>
    <t>H</t>
  </si>
  <si>
    <t>MQ990118</t>
  </si>
  <si>
    <t>ESTACION TOTAL CON PRECISION ANGULAR DE 6". PRECISION LINEAL 2 MM ± 2 PM</t>
  </si>
  <si>
    <t>MQ990119</t>
  </si>
  <si>
    <t>ACCESORIOS EQUIPOS DE TOPOGRAFIA (MIRA - PRISMA - TRIPODE - SOMBRILLA</t>
  </si>
  <si>
    <t>SUB-BASE GRANULAR CLASE B (Analizada para tipo de gradacion SGB-50, clase B)</t>
  </si>
  <si>
    <t>083203</t>
  </si>
  <si>
    <t xml:space="preserve">LIMPIEZA </t>
  </si>
  <si>
    <t>LIMPIEZA LAVADO SUPERFICIE - EQ. PRESION</t>
  </si>
  <si>
    <t>LIMPIEZA</t>
  </si>
  <si>
    <t>310104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</si>
</sst>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&quot;$&quot;* #,##0.00_-;\-&quot;$&quot;* #,##0.00_-;_-&quot;$&quot;* &quot;-&quot;??_-;_-@_-"/>
    <numFmt numFmtId="166" formatCode="_-* #,##0.00_-;\-* #,##0.00_-;_-* &quot;-&quot;??_-;_-@_-"/>
    <numFmt numFmtId="167" formatCode="_-&quot;$&quot;\ * #,##0_-;\-&quot;$&quot;\ * #,##0_-;_-&quot;$&quot;\ * &quot;-&quot;_-;_-@_-"/>
    <numFmt numFmtId="168" formatCode="_-&quot;$&quot;\ * #,##0.00_-;\-&quot;$&quot;\ * #,##0.00_-;_-&quot;$&quot;\ * &quot;-&quot;??_-;_-@_-"/>
    <numFmt numFmtId="169" formatCode="_-&quot;$&quot;\ * #,##0.00_-;\-&quot;$&quot;\ * #,##0.00_-;_-&quot;$&quot;\ * &quot;-&quot;_-;_-@_-"/>
    <numFmt numFmtId="170" formatCode="_-* #,##0.00\ &quot;€&quot;_-;\-* #,##0.00\ &quot;€&quot;_-;_-* &quot;-&quot;??\ &quot;€&quot;_-;_-@_-"/>
    <numFmt numFmtId="171" formatCode="_ * #,##0_ ;_ * \-#,##0_ ;_ * &quot;-&quot;??_ ;_ @_ "/>
    <numFmt numFmtId="172" formatCode="0.0_);[Red]\(0.0\)"/>
    <numFmt numFmtId="173" formatCode="0.0"/>
    <numFmt numFmtId="174" formatCode="&quot;$&quot;#,##0.00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b/>
      <sz val="10"/>
      <color theme="1"/>
      <name val="Tahoma"/>
      <family val="2"/>
    </font>
    <font>
      <sz val="10"/>
      <color indexed="8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color rgb="FFFF0000"/>
      <name val="Tahoma"/>
      <family val="2"/>
    </font>
    <font>
      <sz val="10"/>
      <color theme="0"/>
      <name val="Tahoma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Calibri"/>
      <family val="2"/>
    </font>
    <font>
      <sz val="11"/>
      <name val="Arial"/>
      <family val="2"/>
    </font>
    <font>
      <b/>
      <sz val="12"/>
      <color indexed="8"/>
      <name val="Tahoma"/>
      <family val="2"/>
    </font>
    <font>
      <sz val="12"/>
      <color indexed="8"/>
      <name val="Tahoma"/>
      <family val="2"/>
    </font>
    <font>
      <sz val="12"/>
      <color theme="0"/>
      <name val="Tahoma"/>
      <family val="2"/>
    </font>
    <font>
      <b/>
      <sz val="12"/>
      <color theme="0"/>
      <name val="Tahoma"/>
      <family val="2"/>
    </font>
    <font>
      <b/>
      <sz val="12"/>
      <name val="Tahoma"/>
      <family val="2"/>
    </font>
    <font>
      <sz val="12"/>
      <color theme="1"/>
      <name val="Tahoma"/>
      <family val="2"/>
    </font>
    <font>
      <sz val="12"/>
      <name val="Tahoma"/>
      <family val="2"/>
    </font>
    <font>
      <b/>
      <sz val="14"/>
      <name val="Calibri"/>
    </font>
    <font>
      <b/>
      <sz val="11"/>
      <name val="Calibri"/>
    </font>
    <font>
      <b/>
      <sz val="12"/>
      <name val="Calibri"/>
    </font>
    <font>
      <b/>
      <sz val="14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DDDDDD"/>
        <bgColor rgb="FFDDDDDD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" fillId="0" borderId="0"/>
    <xf numFmtId="170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4">
    <xf numFmtId="0" fontId="0" fillId="0" borderId="0" xfId="0"/>
    <xf numFmtId="0" fontId="6" fillId="0" borderId="0" xfId="1" applyFont="1" applyAlignment="1">
      <alignment horizontal="center" vertical="center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169" fontId="5" fillId="0" borderId="19" xfId="1" applyNumberFormat="1" applyFont="1" applyBorder="1" applyAlignment="1">
      <alignment horizontal="center" vertical="center" wrapText="1"/>
    </xf>
    <xf numFmtId="169" fontId="5" fillId="0" borderId="20" xfId="1" applyNumberFormat="1" applyFont="1" applyBorder="1" applyAlignment="1">
      <alignment horizontal="center" vertical="center" wrapText="1"/>
    </xf>
    <xf numFmtId="0" fontId="8" fillId="0" borderId="23" xfId="3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169" fontId="7" fillId="0" borderId="25" xfId="1" applyNumberFormat="1" applyFont="1" applyBorder="1" applyAlignment="1">
      <alignment vertical="center"/>
    </xf>
    <xf numFmtId="169" fontId="8" fillId="0" borderId="24" xfId="5" applyNumberFormat="1" applyFont="1" applyFill="1" applyBorder="1" applyAlignment="1">
      <alignment horizontal="right" vertical="center"/>
    </xf>
    <xf numFmtId="10" fontId="8" fillId="0" borderId="27" xfId="8" applyNumberFormat="1" applyFont="1" applyFill="1" applyBorder="1" applyAlignment="1">
      <alignment horizontal="center" vertical="center"/>
    </xf>
    <xf numFmtId="169" fontId="4" fillId="0" borderId="22" xfId="4" applyNumberFormat="1" applyFont="1" applyFill="1" applyBorder="1" applyAlignment="1">
      <alignment vertical="center"/>
    </xf>
    <xf numFmtId="0" fontId="9" fillId="0" borderId="0" xfId="6" applyFont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169" fontId="4" fillId="0" borderId="0" xfId="1" applyNumberFormat="1" applyFont="1" applyAlignment="1">
      <alignment vertical="center"/>
    </xf>
    <xf numFmtId="0" fontId="8" fillId="0" borderId="24" xfId="1" applyFont="1" applyBorder="1" applyAlignment="1">
      <alignment vertical="center" wrapText="1"/>
    </xf>
    <xf numFmtId="0" fontId="11" fillId="6" borderId="9" xfId="3" applyFont="1" applyFill="1" applyBorder="1" applyAlignment="1">
      <alignment horizontal="center" vertical="center"/>
    </xf>
    <xf numFmtId="169" fontId="5" fillId="6" borderId="25" xfId="1" applyNumberFormat="1" applyFont="1" applyFill="1" applyBorder="1" applyAlignment="1">
      <alignment vertical="center"/>
    </xf>
    <xf numFmtId="0" fontId="4" fillId="3" borderId="5" xfId="1" applyFont="1" applyFill="1" applyBorder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10" fontId="8" fillId="0" borderId="24" xfId="8" applyNumberFormat="1" applyFont="1" applyFill="1" applyBorder="1" applyAlignment="1">
      <alignment horizontal="center" vertical="center"/>
    </xf>
    <xf numFmtId="10" fontId="8" fillId="0" borderId="31" xfId="9" applyNumberFormat="1" applyFont="1" applyFill="1" applyBorder="1" applyAlignment="1">
      <alignment horizontal="center" vertical="center"/>
    </xf>
    <xf numFmtId="169" fontId="9" fillId="2" borderId="35" xfId="7" applyNumberFormat="1" applyFont="1" applyFill="1" applyBorder="1" applyAlignment="1" applyProtection="1">
      <alignment vertical="center"/>
      <protection locked="0"/>
    </xf>
    <xf numFmtId="0" fontId="4" fillId="0" borderId="0" xfId="1" applyFont="1" applyAlignment="1">
      <alignment horizontal="center" vertical="center"/>
    </xf>
    <xf numFmtId="2" fontId="4" fillId="0" borderId="24" xfId="1" applyNumberFormat="1" applyFont="1" applyBorder="1" applyAlignment="1">
      <alignment vertical="center"/>
    </xf>
    <xf numFmtId="169" fontId="9" fillId="2" borderId="22" xfId="7" applyNumberFormat="1" applyFont="1" applyFill="1" applyBorder="1" applyAlignment="1" applyProtection="1">
      <alignment vertical="center"/>
      <protection locked="0"/>
    </xf>
    <xf numFmtId="169" fontId="9" fillId="2" borderId="25" xfId="7" applyNumberFormat="1" applyFont="1" applyFill="1" applyBorder="1" applyAlignment="1" applyProtection="1">
      <alignment vertical="center"/>
      <protection locked="0"/>
    </xf>
    <xf numFmtId="169" fontId="4" fillId="0" borderId="25" xfId="4" applyNumberFormat="1" applyFont="1" applyFill="1" applyBorder="1" applyAlignment="1">
      <alignment vertical="center"/>
    </xf>
    <xf numFmtId="169" fontId="4" fillId="0" borderId="20" xfId="4" applyNumberFormat="1" applyFont="1" applyFill="1" applyBorder="1" applyAlignment="1">
      <alignment vertical="center"/>
    </xf>
    <xf numFmtId="169" fontId="9" fillId="5" borderId="22" xfId="7" applyNumberFormat="1" applyFont="1" applyFill="1" applyBorder="1" applyAlignment="1" applyProtection="1">
      <alignment vertical="center"/>
      <protection locked="0"/>
    </xf>
    <xf numFmtId="1" fontId="4" fillId="0" borderId="0" xfId="1" applyNumberFormat="1" applyFont="1" applyAlignment="1">
      <alignment vertical="center"/>
    </xf>
    <xf numFmtId="169" fontId="9" fillId="0" borderId="5" xfId="7" applyNumberFormat="1" applyFont="1" applyFill="1" applyBorder="1" applyAlignment="1" applyProtection="1">
      <alignment vertical="center"/>
      <protection locked="0"/>
    </xf>
    <xf numFmtId="0" fontId="4" fillId="7" borderId="0" xfId="1" applyFont="1" applyFill="1" applyAlignment="1">
      <alignment vertical="center"/>
    </xf>
    <xf numFmtId="0" fontId="4" fillId="7" borderId="0" xfId="1" applyFont="1" applyFill="1" applyAlignment="1">
      <alignment horizontal="center" vertical="center"/>
    </xf>
    <xf numFmtId="168" fontId="4" fillId="7" borderId="0" xfId="1" applyNumberFormat="1" applyFont="1" applyFill="1" applyAlignment="1">
      <alignment vertical="center"/>
    </xf>
    <xf numFmtId="167" fontId="4" fillId="7" borderId="0" xfId="2" applyFont="1" applyFill="1" applyAlignment="1">
      <alignment vertical="center"/>
    </xf>
    <xf numFmtId="4" fontId="4" fillId="7" borderId="0" xfId="1" applyNumberFormat="1" applyFont="1" applyFill="1" applyAlignment="1">
      <alignment vertical="center"/>
    </xf>
    <xf numFmtId="168" fontId="10" fillId="7" borderId="0" xfId="1" applyNumberFormat="1" applyFont="1" applyFill="1" applyAlignment="1">
      <alignment vertical="center"/>
    </xf>
    <xf numFmtId="0" fontId="11" fillId="7" borderId="29" xfId="3" applyFont="1" applyFill="1" applyBorder="1" applyAlignment="1">
      <alignment horizontal="center" vertical="center"/>
    </xf>
    <xf numFmtId="169" fontId="5" fillId="7" borderId="36" xfId="3" applyNumberFormat="1" applyFont="1" applyFill="1" applyBorder="1" applyAlignment="1">
      <alignment horizontal="right" vertical="center"/>
    </xf>
    <xf numFmtId="169" fontId="5" fillId="7" borderId="38" xfId="3" applyNumberFormat="1" applyFont="1" applyFill="1" applyBorder="1" applyAlignment="1">
      <alignment horizontal="right" vertical="center"/>
    </xf>
    <xf numFmtId="169" fontId="5" fillId="7" borderId="39" xfId="1" applyNumberFormat="1" applyFont="1" applyFill="1" applyBorder="1" applyAlignment="1">
      <alignment vertical="center"/>
    </xf>
    <xf numFmtId="49" fontId="12" fillId="0" borderId="40" xfId="3" applyNumberFormat="1" applyFont="1" applyBorder="1" applyAlignment="1">
      <alignment horizontal="center"/>
    </xf>
    <xf numFmtId="0" fontId="12" fillId="0" borderId="23" xfId="3" applyFont="1" applyBorder="1" applyAlignment="1">
      <alignment horizontal="center" vertical="center"/>
    </xf>
    <xf numFmtId="49" fontId="12" fillId="0" borderId="24" xfId="3" applyNumberFormat="1" applyFont="1" applyBorder="1" applyAlignment="1">
      <alignment horizontal="justify" vertical="justify" wrapText="1"/>
    </xf>
    <xf numFmtId="0" fontId="12" fillId="0" borderId="24" xfId="0" applyFont="1" applyBorder="1"/>
    <xf numFmtId="49" fontId="12" fillId="0" borderId="40" xfId="3" applyNumberFormat="1" applyFont="1" applyBorder="1" applyAlignment="1">
      <alignment horizontal="justify" vertical="justify" wrapText="1"/>
    </xf>
    <xf numFmtId="0" fontId="12" fillId="0" borderId="24" xfId="0" applyFont="1" applyBorder="1" applyAlignment="1">
      <alignment horizontal="justify" wrapText="1"/>
    </xf>
    <xf numFmtId="49" fontId="12" fillId="0" borderId="24" xfId="0" applyNumberFormat="1" applyFont="1" applyBorder="1" applyAlignment="1">
      <alignment horizontal="justify" wrapText="1"/>
    </xf>
    <xf numFmtId="49" fontId="12" fillId="0" borderId="40" xfId="3" applyNumberFormat="1" applyFont="1" applyBorder="1" applyAlignment="1">
      <alignment horizontal="justify" vertical="center" wrapText="1"/>
    </xf>
    <xf numFmtId="168" fontId="4" fillId="0" borderId="0" xfId="1" applyNumberFormat="1" applyFont="1" applyAlignment="1">
      <alignment vertical="center"/>
    </xf>
    <xf numFmtId="0" fontId="12" fillId="0" borderId="24" xfId="3" applyFont="1" applyBorder="1" applyAlignment="1">
      <alignment horizontal="center"/>
    </xf>
    <xf numFmtId="2" fontId="12" fillId="7" borderId="24" xfId="3" applyNumberFormat="1" applyFont="1" applyFill="1" applyBorder="1"/>
    <xf numFmtId="171" fontId="14" fillId="0" borderId="24" xfId="11" applyNumberFormat="1" applyFont="1" applyBorder="1" applyAlignment="1" applyProtection="1">
      <alignment horizontal="right" wrapText="1"/>
      <protection hidden="1"/>
    </xf>
    <xf numFmtId="0" fontId="2" fillId="0" borderId="0" xfId="3"/>
    <xf numFmtId="0" fontId="15" fillId="0" borderId="0" xfId="3" applyFont="1" applyAlignment="1">
      <alignment horizontal="center" vertical="center"/>
    </xf>
    <xf numFmtId="0" fontId="2" fillId="0" borderId="0" xfId="3" applyAlignment="1">
      <alignment vertical="center"/>
    </xf>
    <xf numFmtId="0" fontId="2" fillId="0" borderId="0" xfId="3" applyAlignment="1">
      <alignment horizontal="right" vertical="center"/>
    </xf>
    <xf numFmtId="0" fontId="2" fillId="0" borderId="0" xfId="3" applyAlignment="1">
      <alignment horizontal="center" vertical="center"/>
    </xf>
    <xf numFmtId="0" fontId="2" fillId="0" borderId="0" xfId="3" applyAlignment="1">
      <alignment horizontal="center"/>
    </xf>
    <xf numFmtId="0" fontId="16" fillId="0" borderId="0" xfId="3" applyFont="1" applyAlignment="1">
      <alignment horizontal="center"/>
    </xf>
    <xf numFmtId="0" fontId="17" fillId="0" borderId="0" xfId="3" applyFont="1" applyAlignment="1">
      <alignment horizontal="center"/>
    </xf>
    <xf numFmtId="0" fontId="17" fillId="0" borderId="0" xfId="3" applyFont="1" applyAlignment="1">
      <alignment horizontal="right"/>
    </xf>
    <xf numFmtId="0" fontId="2" fillId="0" borderId="0" xfId="3" applyAlignment="1">
      <alignment horizontal="right"/>
    </xf>
    <xf numFmtId="0" fontId="2" fillId="0" borderId="0" xfId="3" applyAlignment="1">
      <alignment vertical="center" wrapText="1"/>
    </xf>
    <xf numFmtId="0" fontId="12" fillId="0" borderId="0" xfId="0" applyFont="1" applyAlignment="1" applyProtection="1">
      <alignment vertical="top" wrapText="1"/>
      <protection locked="0"/>
    </xf>
    <xf numFmtId="0" fontId="18" fillId="0" borderId="0" xfId="3" applyFont="1"/>
    <xf numFmtId="0" fontId="18" fillId="0" borderId="0" xfId="3" applyFont="1" applyAlignment="1">
      <alignment horizontal="center" vertical="center"/>
    </xf>
    <xf numFmtId="4" fontId="18" fillId="0" borderId="0" xfId="3" applyNumberFormat="1" applyFont="1" applyAlignment="1">
      <alignment horizontal="center" vertical="center"/>
    </xf>
    <xf numFmtId="4" fontId="18" fillId="0" borderId="0" xfId="3" applyNumberFormat="1" applyFont="1" applyAlignment="1">
      <alignment horizontal="right" vertical="center"/>
    </xf>
    <xf numFmtId="0" fontId="19" fillId="0" borderId="0" xfId="3" applyFont="1" applyAlignment="1">
      <alignment vertical="center"/>
    </xf>
    <xf numFmtId="4" fontId="16" fillId="8" borderId="24" xfId="3" applyNumberFormat="1" applyFont="1" applyFill="1" applyBorder="1" applyAlignment="1">
      <alignment horizontal="center" vertical="center"/>
    </xf>
    <xf numFmtId="0" fontId="16" fillId="8" borderId="24" xfId="3" applyFont="1" applyFill="1" applyBorder="1" applyAlignment="1">
      <alignment horizontal="center" vertical="center"/>
    </xf>
    <xf numFmtId="3" fontId="16" fillId="8" borderId="24" xfId="3" applyNumberFormat="1" applyFont="1" applyFill="1" applyBorder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13" fillId="0" borderId="0" xfId="3" applyFont="1" applyAlignment="1">
      <alignment vertical="center"/>
    </xf>
    <xf numFmtId="0" fontId="15" fillId="0" borderId="40" xfId="3" applyFont="1" applyBorder="1" applyAlignment="1">
      <alignment horizontal="center"/>
    </xf>
    <xf numFmtId="2" fontId="2" fillId="0" borderId="24" xfId="3" applyNumberFormat="1" applyBorder="1"/>
    <xf numFmtId="2" fontId="2" fillId="0" borderId="24" xfId="3" applyNumberFormat="1" applyBorder="1" applyAlignment="1">
      <alignment horizontal="right"/>
    </xf>
    <xf numFmtId="49" fontId="12" fillId="0" borderId="24" xfId="3" applyNumberFormat="1" applyFont="1" applyBorder="1" applyAlignment="1">
      <alignment horizontal="justify" wrapText="1"/>
    </xf>
    <xf numFmtId="2" fontId="2" fillId="0" borderId="40" xfId="3" applyNumberFormat="1" applyBorder="1"/>
    <xf numFmtId="2" fontId="2" fillId="0" borderId="42" xfId="3" applyNumberFormat="1" applyBorder="1"/>
    <xf numFmtId="2" fontId="2" fillId="0" borderId="37" xfId="3" applyNumberFormat="1" applyBorder="1"/>
    <xf numFmtId="49" fontId="15" fillId="0" borderId="40" xfId="3" applyNumberFormat="1" applyFont="1" applyBorder="1" applyAlignment="1">
      <alignment horizontal="center" vertical="center" wrapText="1"/>
    </xf>
    <xf numFmtId="2" fontId="2" fillId="0" borderId="0" xfId="3" applyNumberFormat="1" applyAlignment="1">
      <alignment horizontal="center"/>
    </xf>
    <xf numFmtId="2" fontId="2" fillId="0" borderId="0" xfId="3" applyNumberFormat="1" applyAlignment="1">
      <alignment horizontal="right"/>
    </xf>
    <xf numFmtId="2" fontId="16" fillId="0" borderId="0" xfId="3" applyNumberFormat="1" applyFont="1" applyAlignment="1">
      <alignment horizontal="center" vertical="center"/>
    </xf>
    <xf numFmtId="0" fontId="21" fillId="0" borderId="0" xfId="3" applyFont="1"/>
    <xf numFmtId="4" fontId="16" fillId="0" borderId="0" xfId="3" applyNumberFormat="1" applyFont="1" applyAlignment="1">
      <alignment horizontal="center" vertical="center"/>
    </xf>
    <xf numFmtId="172" fontId="2" fillId="0" borderId="0" xfId="3" applyNumberFormat="1" applyAlignment="1">
      <alignment vertical="center"/>
    </xf>
    <xf numFmtId="0" fontId="2" fillId="0" borderId="0" xfId="3" applyAlignment="1">
      <alignment horizontal="left"/>
    </xf>
    <xf numFmtId="0" fontId="2" fillId="0" borderId="24" xfId="3" applyBorder="1" applyAlignment="1">
      <alignment horizontal="center" vertical="center"/>
    </xf>
    <xf numFmtId="2" fontId="2" fillId="0" borderId="0" xfId="3" applyNumberFormat="1" applyAlignment="1">
      <alignment horizontal="center" vertical="center"/>
    </xf>
    <xf numFmtId="0" fontId="21" fillId="0" borderId="0" xfId="3" applyFont="1" applyAlignment="1">
      <alignment horizontal="center" vertical="center"/>
    </xf>
    <xf numFmtId="0" fontId="21" fillId="0" borderId="0" xfId="3" applyFont="1" applyAlignment="1">
      <alignment vertical="center"/>
    </xf>
    <xf numFmtId="2" fontId="16" fillId="0" borderId="0" xfId="3" applyNumberFormat="1" applyFont="1" applyAlignment="1">
      <alignment horizontal="center"/>
    </xf>
    <xf numFmtId="2" fontId="2" fillId="0" borderId="0" xfId="3" applyNumberFormat="1" applyAlignment="1">
      <alignment horizontal="right" vertical="center"/>
    </xf>
    <xf numFmtId="4" fontId="2" fillId="0" borderId="0" xfId="3" applyNumberFormat="1" applyAlignment="1">
      <alignment horizontal="center" vertical="center"/>
    </xf>
    <xf numFmtId="0" fontId="2" fillId="0" borderId="24" xfId="3" applyBorder="1"/>
    <xf numFmtId="4" fontId="2" fillId="0" borderId="0" xfId="3" applyNumberFormat="1" applyAlignment="1">
      <alignment horizontal="right" vertical="center"/>
    </xf>
    <xf numFmtId="3" fontId="2" fillId="0" borderId="0" xfId="3" applyNumberFormat="1" applyAlignment="1">
      <alignment horizontal="center" vertical="center"/>
    </xf>
    <xf numFmtId="172" fontId="16" fillId="0" borderId="0" xfId="3" applyNumberFormat="1" applyFont="1" applyAlignment="1">
      <alignment horizontal="center"/>
    </xf>
    <xf numFmtId="173" fontId="16" fillId="0" borderId="0" xfId="3" applyNumberFormat="1" applyFont="1" applyAlignment="1">
      <alignment horizontal="center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horizontal="right" vertical="center"/>
    </xf>
    <xf numFmtId="3" fontId="18" fillId="0" borderId="0" xfId="3" applyNumberFormat="1" applyFont="1" applyAlignment="1">
      <alignment horizontal="right" vertical="center"/>
    </xf>
    <xf numFmtId="3" fontId="18" fillId="0" borderId="0" xfId="3" applyNumberFormat="1" applyFont="1" applyAlignment="1">
      <alignment horizontal="center" vertical="center"/>
    </xf>
    <xf numFmtId="4" fontId="16" fillId="0" borderId="0" xfId="3" applyNumberFormat="1" applyFont="1" applyAlignment="1">
      <alignment horizontal="right" vertical="center"/>
    </xf>
    <xf numFmtId="3" fontId="16" fillId="0" borderId="0" xfId="3" applyNumberFormat="1" applyFont="1" applyAlignment="1">
      <alignment horizontal="center" vertical="center"/>
    </xf>
    <xf numFmtId="173" fontId="16" fillId="0" borderId="0" xfId="3" applyNumberFormat="1" applyFont="1" applyAlignment="1">
      <alignment horizontal="center" vertical="center"/>
    </xf>
    <xf numFmtId="3" fontId="2" fillId="0" borderId="0" xfId="3" applyNumberFormat="1" applyAlignment="1">
      <alignment horizontal="right" vertical="center"/>
    </xf>
    <xf numFmtId="173" fontId="16" fillId="0" borderId="0" xfId="13" applyNumberFormat="1" applyFont="1" applyFill="1" applyBorder="1" applyAlignment="1">
      <alignment horizontal="center" vertical="center"/>
    </xf>
    <xf numFmtId="0" fontId="18" fillId="0" borderId="0" xfId="3" applyFont="1" applyAlignment="1">
      <alignment horizontal="left"/>
    </xf>
    <xf numFmtId="4" fontId="18" fillId="0" borderId="0" xfId="14" applyNumberFormat="1" applyFont="1" applyBorder="1" applyAlignment="1">
      <alignment horizontal="center" vertical="center"/>
    </xf>
    <xf numFmtId="165" fontId="18" fillId="0" borderId="0" xfId="13" applyFont="1" applyBorder="1" applyAlignment="1">
      <alignment horizontal="right" vertical="center"/>
    </xf>
    <xf numFmtId="0" fontId="20" fillId="0" borderId="0" xfId="3" applyFont="1" applyAlignment="1">
      <alignment horizontal="center"/>
    </xf>
    <xf numFmtId="4" fontId="18" fillId="0" borderId="0" xfId="14" applyNumberFormat="1" applyFont="1" applyBorder="1" applyAlignment="1">
      <alignment horizontal="center"/>
    </xf>
    <xf numFmtId="4" fontId="18" fillId="0" borderId="0" xfId="3" applyNumberFormat="1" applyFont="1" applyAlignment="1">
      <alignment horizontal="center" vertical="top"/>
    </xf>
    <xf numFmtId="43" fontId="18" fillId="0" borderId="0" xfId="14" applyFont="1" applyBorder="1" applyAlignment="1">
      <alignment horizontal="center" vertical="center"/>
    </xf>
    <xf numFmtId="43" fontId="18" fillId="0" borderId="0" xfId="14" applyFont="1" applyBorder="1" applyAlignment="1">
      <alignment horizontal="right" vertical="center"/>
    </xf>
    <xf numFmtId="4" fontId="18" fillId="0" borderId="0" xfId="14" applyNumberFormat="1" applyFont="1" applyBorder="1" applyAlignment="1">
      <alignment horizontal="center" vertical="top"/>
    </xf>
    <xf numFmtId="43" fontId="20" fillId="0" borderId="0" xfId="14" applyFont="1" applyBorder="1" applyAlignment="1">
      <alignment horizontal="center"/>
    </xf>
    <xf numFmtId="43" fontId="20" fillId="0" borderId="0" xfId="14" applyFont="1" applyBorder="1" applyAlignment="1">
      <alignment horizontal="right"/>
    </xf>
    <xf numFmtId="0" fontId="18" fillId="0" borderId="0" xfId="3" applyFont="1" applyAlignment="1">
      <alignment horizontal="left" vertical="center"/>
    </xf>
    <xf numFmtId="0" fontId="18" fillId="0" borderId="0" xfId="3" applyFont="1" applyAlignment="1">
      <alignment horizontal="right"/>
    </xf>
    <xf numFmtId="165" fontId="20" fillId="0" borderId="0" xfId="13" applyFont="1" applyBorder="1" applyAlignment="1">
      <alignment horizontal="right"/>
    </xf>
    <xf numFmtId="0" fontId="18" fillId="0" borderId="0" xfId="3" applyFont="1" applyAlignment="1">
      <alignment horizontal="right" vertical="center"/>
    </xf>
    <xf numFmtId="0" fontId="18" fillId="0" borderId="0" xfId="3" applyFont="1" applyAlignment="1">
      <alignment horizontal="center"/>
    </xf>
    <xf numFmtId="43" fontId="18" fillId="0" borderId="0" xfId="3" applyNumberFormat="1" applyFont="1"/>
    <xf numFmtId="10" fontId="18" fillId="0" borderId="0" xfId="3" applyNumberFormat="1" applyFont="1"/>
    <xf numFmtId="9" fontId="18" fillId="0" borderId="0" xfId="14" applyNumberFormat="1" applyFont="1" applyBorder="1"/>
    <xf numFmtId="165" fontId="20" fillId="0" borderId="0" xfId="13" applyFont="1" applyBorder="1"/>
    <xf numFmtId="43" fontId="20" fillId="0" borderId="0" xfId="3" applyNumberFormat="1" applyFont="1"/>
    <xf numFmtId="0" fontId="20" fillId="0" borderId="0" xfId="3" applyFont="1"/>
    <xf numFmtId="43" fontId="18" fillId="0" borderId="0" xfId="14" applyFont="1" applyBorder="1"/>
    <xf numFmtId="43" fontId="18" fillId="0" borderId="0" xfId="14" applyFont="1" applyAlignment="1">
      <alignment vertical="center"/>
    </xf>
    <xf numFmtId="43" fontId="18" fillId="0" borderId="0" xfId="14" applyFont="1" applyBorder="1" applyAlignment="1">
      <alignment vertical="center"/>
    </xf>
    <xf numFmtId="43" fontId="18" fillId="0" borderId="0" xfId="14" applyFont="1" applyAlignment="1">
      <alignment horizontal="right" vertical="center"/>
    </xf>
    <xf numFmtId="0" fontId="18" fillId="0" borderId="0" xfId="3" applyFont="1" applyAlignment="1">
      <alignment vertical="center"/>
    </xf>
    <xf numFmtId="2" fontId="12" fillId="0" borderId="24" xfId="3" applyNumberFormat="1" applyFont="1" applyBorder="1"/>
    <xf numFmtId="171" fontId="14" fillId="0" borderId="24" xfId="11" applyNumberFormat="1" applyFont="1" applyFill="1" applyBorder="1" applyAlignment="1" applyProtection="1">
      <alignment horizontal="right" wrapText="1"/>
      <protection hidden="1"/>
    </xf>
    <xf numFmtId="2" fontId="2" fillId="0" borderId="42" xfId="3" applyNumberFormat="1" applyBorder="1" applyAlignment="1">
      <alignment vertical="center"/>
    </xf>
    <xf numFmtId="0" fontId="12" fillId="0" borderId="40" xfId="3" applyFont="1" applyBorder="1" applyAlignment="1">
      <alignment horizontal="center"/>
    </xf>
    <xf numFmtId="2" fontId="2" fillId="0" borderId="40" xfId="3" applyNumberFormat="1" applyBorder="1" applyAlignment="1">
      <alignment horizontal="right"/>
    </xf>
    <xf numFmtId="49" fontId="12" fillId="0" borderId="42" xfId="3" applyNumberFormat="1" applyFont="1" applyBorder="1" applyAlignment="1">
      <alignment horizontal="center"/>
    </xf>
    <xf numFmtId="49" fontId="12" fillId="0" borderId="42" xfId="3" applyNumberFormat="1" applyFont="1" applyBorder="1" applyAlignment="1">
      <alignment horizontal="justify" wrapText="1"/>
    </xf>
    <xf numFmtId="0" fontId="12" fillId="0" borderId="37" xfId="3" applyFont="1" applyBorder="1" applyAlignment="1">
      <alignment horizontal="center"/>
    </xf>
    <xf numFmtId="2" fontId="2" fillId="0" borderId="37" xfId="3" applyNumberFormat="1" applyBorder="1" applyAlignment="1">
      <alignment horizontal="right"/>
    </xf>
    <xf numFmtId="49" fontId="12" fillId="0" borderId="44" xfId="3" applyNumberFormat="1" applyFont="1" applyBorder="1" applyAlignment="1">
      <alignment horizontal="justify" wrapText="1"/>
    </xf>
    <xf numFmtId="0" fontId="12" fillId="0" borderId="27" xfId="3" applyFont="1" applyBorder="1" applyAlignment="1">
      <alignment horizontal="center"/>
    </xf>
    <xf numFmtId="2" fontId="2" fillId="0" borderId="27" xfId="3" applyNumberFormat="1" applyBorder="1"/>
    <xf numFmtId="2" fontId="2" fillId="0" borderId="27" xfId="3" applyNumberFormat="1" applyBorder="1" applyAlignment="1">
      <alignment horizontal="right"/>
    </xf>
    <xf numFmtId="49" fontId="12" fillId="0" borderId="19" xfId="3" applyNumberFormat="1" applyFont="1" applyBorder="1" applyAlignment="1">
      <alignment horizontal="justify" wrapText="1"/>
    </xf>
    <xf numFmtId="0" fontId="12" fillId="0" borderId="19" xfId="3" applyFont="1" applyBorder="1" applyAlignment="1">
      <alignment horizontal="center"/>
    </xf>
    <xf numFmtId="2" fontId="2" fillId="0" borderId="19" xfId="3" applyNumberFormat="1" applyBorder="1"/>
    <xf numFmtId="2" fontId="2" fillId="0" borderId="19" xfId="3" applyNumberFormat="1" applyBorder="1" applyAlignment="1">
      <alignment horizontal="right"/>
    </xf>
    <xf numFmtId="0" fontId="12" fillId="0" borderId="42" xfId="0" applyFont="1" applyBorder="1"/>
    <xf numFmtId="0" fontId="12" fillId="0" borderId="42" xfId="3" applyFont="1" applyBorder="1" applyAlignment="1">
      <alignment horizontal="center"/>
    </xf>
    <xf numFmtId="2" fontId="2" fillId="0" borderId="42" xfId="3" applyNumberFormat="1" applyBorder="1" applyAlignment="1">
      <alignment horizontal="right"/>
    </xf>
    <xf numFmtId="0" fontId="12" fillId="0" borderId="27" xfId="0" applyFont="1" applyBorder="1"/>
    <xf numFmtId="0" fontId="12" fillId="0" borderId="19" xfId="0" applyFont="1" applyBorder="1"/>
    <xf numFmtId="49" fontId="12" fillId="0" borderId="33" xfId="3" applyNumberFormat="1" applyFont="1" applyBorder="1" applyAlignment="1">
      <alignment horizontal="center"/>
    </xf>
    <xf numFmtId="0" fontId="12" fillId="0" borderId="34" xfId="0" applyFont="1" applyBorder="1"/>
    <xf numFmtId="0" fontId="12" fillId="0" borderId="34" xfId="3" applyFont="1" applyBorder="1" applyAlignment="1">
      <alignment horizontal="center"/>
    </xf>
    <xf numFmtId="2" fontId="2" fillId="0" borderId="34" xfId="3" applyNumberFormat="1" applyBorder="1"/>
    <xf numFmtId="2" fontId="2" fillId="0" borderId="34" xfId="3" applyNumberFormat="1" applyBorder="1" applyAlignment="1">
      <alignment horizontal="right"/>
    </xf>
    <xf numFmtId="2" fontId="2" fillId="0" borderId="35" xfId="3" applyNumberFormat="1" applyBorder="1"/>
    <xf numFmtId="49" fontId="12" fillId="0" borderId="43" xfId="3" applyNumberFormat="1" applyFont="1" applyBorder="1" applyAlignment="1">
      <alignment horizontal="center"/>
    </xf>
    <xf numFmtId="0" fontId="12" fillId="0" borderId="44" xfId="3" applyFont="1" applyBorder="1" applyAlignment="1">
      <alignment horizontal="center"/>
    </xf>
    <xf numFmtId="2" fontId="2" fillId="0" borderId="44" xfId="3" applyNumberFormat="1" applyBorder="1"/>
    <xf numFmtId="2" fontId="2" fillId="0" borderId="44" xfId="3" applyNumberFormat="1" applyBorder="1" applyAlignment="1">
      <alignment horizontal="right"/>
    </xf>
    <xf numFmtId="2" fontId="2" fillId="0" borderId="45" xfId="3" applyNumberFormat="1" applyBorder="1" applyAlignment="1">
      <alignment horizontal="right"/>
    </xf>
    <xf numFmtId="49" fontId="12" fillId="0" borderId="27" xfId="3" applyNumberFormat="1" applyFont="1" applyBorder="1" applyAlignment="1">
      <alignment horizontal="justify" wrapText="1"/>
    </xf>
    <xf numFmtId="49" fontId="12" fillId="0" borderId="47" xfId="3" applyNumberFormat="1" applyFont="1" applyBorder="1" applyAlignment="1">
      <alignment horizontal="center" vertical="center"/>
    </xf>
    <xf numFmtId="2" fontId="2" fillId="0" borderId="41" xfId="3" applyNumberFormat="1" applyBorder="1" applyAlignment="1">
      <alignment horizontal="right" vertical="center"/>
    </xf>
    <xf numFmtId="49" fontId="12" fillId="0" borderId="42" xfId="3" applyNumberFormat="1" applyFont="1" applyBorder="1" applyAlignment="1">
      <alignment horizontal="center" vertical="center"/>
    </xf>
    <xf numFmtId="0" fontId="12" fillId="0" borderId="34" xfId="0" applyFont="1" applyBorder="1" applyAlignment="1">
      <alignment horizontal="justify" wrapText="1"/>
    </xf>
    <xf numFmtId="49" fontId="12" fillId="0" borderId="47" xfId="3" applyNumberFormat="1" applyFont="1" applyBorder="1" applyAlignment="1">
      <alignment horizontal="center"/>
    </xf>
    <xf numFmtId="0" fontId="12" fillId="0" borderId="42" xfId="0" applyFont="1" applyBorder="1" applyAlignment="1">
      <alignment horizontal="justify" wrapText="1"/>
    </xf>
    <xf numFmtId="2" fontId="2" fillId="0" borderId="41" xfId="3" applyNumberFormat="1" applyBorder="1"/>
    <xf numFmtId="49" fontId="12" fillId="0" borderId="42" xfId="0" applyNumberFormat="1" applyFont="1" applyBorder="1" applyAlignment="1">
      <alignment horizontal="justify" wrapText="1"/>
    </xf>
    <xf numFmtId="49" fontId="12" fillId="0" borderId="27" xfId="0" applyNumberFormat="1" applyFont="1" applyBorder="1" applyAlignment="1">
      <alignment horizontal="justify" wrapText="1"/>
    </xf>
    <xf numFmtId="49" fontId="12" fillId="0" borderId="19" xfId="0" applyNumberFormat="1" applyFont="1" applyBorder="1" applyAlignment="1">
      <alignment horizontal="justify" wrapText="1"/>
    </xf>
    <xf numFmtId="49" fontId="12" fillId="0" borderId="50" xfId="3" applyNumberFormat="1" applyFont="1" applyBorder="1" applyAlignment="1">
      <alignment horizontal="center" vertical="center"/>
    </xf>
    <xf numFmtId="0" fontId="12" fillId="0" borderId="42" xfId="3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2" fontId="2" fillId="0" borderId="41" xfId="3" applyNumberFormat="1" applyBorder="1" applyAlignment="1">
      <alignment horizontal="center"/>
    </xf>
    <xf numFmtId="0" fontId="12" fillId="0" borderId="47" xfId="3" applyFont="1" applyBorder="1" applyAlignment="1">
      <alignment horizontal="center" vertical="center"/>
    </xf>
    <xf numFmtId="2" fontId="2" fillId="0" borderId="48" xfId="3" applyNumberFormat="1" applyBorder="1" applyAlignment="1">
      <alignment horizontal="center"/>
    </xf>
    <xf numFmtId="2" fontId="2" fillId="0" borderId="41" xfId="3" applyNumberFormat="1" applyBorder="1" applyAlignment="1">
      <alignment horizontal="center" vertical="center"/>
    </xf>
    <xf numFmtId="0" fontId="12" fillId="0" borderId="42" xfId="3" applyFont="1" applyBorder="1" applyAlignment="1">
      <alignment horizontal="right"/>
    </xf>
    <xf numFmtId="0" fontId="12" fillId="0" borderId="42" xfId="0" applyFont="1" applyBorder="1" applyAlignment="1">
      <alignment horizontal="left" vertical="center"/>
    </xf>
    <xf numFmtId="0" fontId="12" fillId="0" borderId="42" xfId="3" applyFont="1" applyBorder="1" applyAlignment="1">
      <alignment horizontal="left" vertical="center"/>
    </xf>
    <xf numFmtId="0" fontId="12" fillId="0" borderId="42" xfId="3" applyFont="1" applyBorder="1"/>
    <xf numFmtId="2" fontId="2" fillId="0" borderId="35" xfId="3" applyNumberFormat="1" applyBorder="1" applyAlignment="1">
      <alignment vertical="center"/>
    </xf>
    <xf numFmtId="49" fontId="12" fillId="0" borderId="34" xfId="3" applyNumberFormat="1" applyFont="1" applyBorder="1" applyAlignment="1">
      <alignment horizontal="justify" wrapText="1"/>
    </xf>
    <xf numFmtId="2" fontId="2" fillId="0" borderId="35" xfId="3" applyNumberFormat="1" applyBorder="1" applyAlignment="1">
      <alignment horizontal="right" vertical="center"/>
    </xf>
    <xf numFmtId="49" fontId="12" fillId="0" borderId="33" xfId="3" applyNumberFormat="1" applyFont="1" applyBorder="1" applyAlignment="1">
      <alignment horizontal="center" vertical="center"/>
    </xf>
    <xf numFmtId="49" fontId="12" fillId="0" borderId="42" xfId="0" applyNumberFormat="1" applyFont="1" applyBorder="1" applyAlignment="1">
      <alignment vertical="center" wrapText="1"/>
    </xf>
    <xf numFmtId="49" fontId="12" fillId="0" borderId="32" xfId="3" applyNumberFormat="1" applyFont="1" applyBorder="1" applyAlignment="1">
      <alignment horizontal="center"/>
    </xf>
    <xf numFmtId="2" fontId="4" fillId="0" borderId="0" xfId="1" applyNumberFormat="1" applyFont="1" applyAlignment="1">
      <alignment vertical="center"/>
    </xf>
    <xf numFmtId="44" fontId="14" fillId="0" borderId="24" xfId="15" applyFont="1" applyBorder="1" applyAlignment="1" applyProtection="1">
      <alignment horizontal="right" wrapText="1"/>
      <protection hidden="1"/>
    </xf>
    <xf numFmtId="44" fontId="14" fillId="0" borderId="24" xfId="15" applyFont="1" applyFill="1" applyBorder="1" applyAlignment="1" applyProtection="1">
      <alignment horizontal="right" wrapText="1"/>
      <protection hidden="1"/>
    </xf>
    <xf numFmtId="0" fontId="26" fillId="2" borderId="23" xfId="1" applyFont="1" applyFill="1" applyBorder="1" applyAlignment="1">
      <alignment horizontal="center" vertical="center"/>
    </xf>
    <xf numFmtId="0" fontId="26" fillId="2" borderId="24" xfId="1" applyFont="1" applyFill="1" applyBorder="1" applyAlignment="1">
      <alignment vertical="center" wrapText="1"/>
    </xf>
    <xf numFmtId="0" fontId="27" fillId="2" borderId="24" xfId="1" applyFont="1" applyFill="1" applyBorder="1" applyAlignment="1">
      <alignment vertical="center"/>
    </xf>
    <xf numFmtId="169" fontId="27" fillId="2" borderId="24" xfId="1" applyNumberFormat="1" applyFont="1" applyFill="1" applyBorder="1" applyAlignment="1">
      <alignment vertical="center"/>
    </xf>
    <xf numFmtId="169" fontId="26" fillId="2" borderId="25" xfId="1" applyNumberFormat="1" applyFont="1" applyFill="1" applyBorder="1" applyAlignment="1">
      <alignment vertical="center"/>
    </xf>
    <xf numFmtId="169" fontId="27" fillId="0" borderId="25" xfId="1" applyNumberFormat="1" applyFont="1" applyBorder="1" applyAlignment="1">
      <alignment vertical="center"/>
    </xf>
    <xf numFmtId="0" fontId="28" fillId="6" borderId="9" xfId="3" applyFont="1" applyFill="1" applyBorder="1" applyAlignment="1">
      <alignment horizontal="center" vertical="center"/>
    </xf>
    <xf numFmtId="169" fontId="29" fillId="6" borderId="25" xfId="1" applyNumberFormat="1" applyFont="1" applyFill="1" applyBorder="1" applyAlignment="1">
      <alignment vertical="center"/>
    </xf>
    <xf numFmtId="0" fontId="30" fillId="2" borderId="23" xfId="3" applyFont="1" applyFill="1" applyBorder="1" applyAlignment="1">
      <alignment horizontal="center" vertical="center"/>
    </xf>
    <xf numFmtId="0" fontId="27" fillId="2" borderId="24" xfId="1" applyFont="1" applyFill="1" applyBorder="1" applyAlignment="1">
      <alignment horizontal="center" vertical="center"/>
    </xf>
    <xf numFmtId="43" fontId="27" fillId="2" borderId="24" xfId="4" applyFont="1" applyFill="1" applyBorder="1" applyAlignment="1">
      <alignment horizontal="center" vertical="center"/>
    </xf>
    <xf numFmtId="0" fontId="27" fillId="0" borderId="24" xfId="1" applyFont="1" applyBorder="1" applyAlignment="1">
      <alignment horizontal="center" vertical="center"/>
    </xf>
    <xf numFmtId="2" fontId="31" fillId="0" borderId="24" xfId="1" applyNumberFormat="1" applyFont="1" applyBorder="1" applyAlignment="1">
      <alignment vertical="center"/>
    </xf>
    <xf numFmtId="0" fontId="32" fillId="0" borderId="23" xfId="3" applyFont="1" applyBorder="1" applyAlignment="1">
      <alignment horizontal="center" vertical="center"/>
    </xf>
    <xf numFmtId="0" fontId="31" fillId="0" borderId="24" xfId="1" applyFont="1" applyBorder="1" applyAlignment="1">
      <alignment vertical="center" wrapText="1"/>
    </xf>
    <xf numFmtId="169" fontId="32" fillId="7" borderId="24" xfId="5" applyNumberFormat="1" applyFont="1" applyFill="1" applyBorder="1" applyAlignment="1">
      <alignment horizontal="right" vertical="center"/>
    </xf>
    <xf numFmtId="0" fontId="26" fillId="2" borderId="24" xfId="1" applyFont="1" applyFill="1" applyBorder="1" applyAlignment="1">
      <alignment horizontal="center" vertical="center"/>
    </xf>
    <xf numFmtId="43" fontId="26" fillId="2" borderId="24" xfId="4" applyFont="1" applyFill="1" applyBorder="1" applyAlignment="1">
      <alignment horizontal="center" vertical="center"/>
    </xf>
    <xf numFmtId="169" fontId="30" fillId="2" borderId="24" xfId="5" applyNumberFormat="1" applyFont="1" applyFill="1" applyBorder="1" applyAlignment="1">
      <alignment horizontal="right" vertical="center"/>
    </xf>
    <xf numFmtId="0" fontId="25" fillId="0" borderId="0" xfId="0" applyFont="1"/>
    <xf numFmtId="2" fontId="12" fillId="7" borderId="0" xfId="3" applyNumberFormat="1" applyFont="1" applyFill="1"/>
    <xf numFmtId="2" fontId="12" fillId="0" borderId="0" xfId="3" applyNumberFormat="1" applyFont="1"/>
    <xf numFmtId="44" fontId="4" fillId="0" borderId="0" xfId="15" applyFont="1" applyAlignment="1">
      <alignment vertical="center"/>
    </xf>
    <xf numFmtId="49" fontId="12" fillId="0" borderId="34" xfId="0" applyNumberFormat="1" applyFont="1" applyBorder="1" applyAlignment="1">
      <alignment vertical="center" wrapText="1"/>
    </xf>
    <xf numFmtId="0" fontId="34" fillId="0" borderId="4" xfId="0" applyFont="1" applyBorder="1" applyAlignment="1">
      <alignment horizontal="center" vertical="center"/>
    </xf>
    <xf numFmtId="0" fontId="0" fillId="0" borderId="5" xfId="0" applyBorder="1"/>
    <xf numFmtId="0" fontId="0" fillId="0" borderId="4" xfId="0" applyBorder="1"/>
    <xf numFmtId="0" fontId="34" fillId="9" borderId="23" xfId="0" applyFont="1" applyFill="1" applyBorder="1" applyAlignment="1">
      <alignment horizontal="center" vertical="center"/>
    </xf>
    <xf numFmtId="0" fontId="34" fillId="9" borderId="24" xfId="0" applyFont="1" applyFill="1" applyBorder="1" applyAlignment="1">
      <alignment horizontal="center" vertical="center"/>
    </xf>
    <xf numFmtId="0" fontId="0" fillId="9" borderId="24" xfId="0" applyFill="1" applyBorder="1"/>
    <xf numFmtId="0" fontId="34" fillId="9" borderId="25" xfId="0" applyFont="1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174" fontId="0" fillId="0" borderId="24" xfId="0" applyNumberFormat="1" applyBorder="1"/>
    <xf numFmtId="174" fontId="0" fillId="0" borderId="25" xfId="0" applyNumberFormat="1" applyBorder="1"/>
    <xf numFmtId="174" fontId="34" fillId="0" borderId="5" xfId="0" applyNumberFormat="1" applyFont="1" applyBorder="1"/>
    <xf numFmtId="174" fontId="35" fillId="0" borderId="25" xfId="0" applyNumberFormat="1" applyFont="1" applyBorder="1"/>
    <xf numFmtId="0" fontId="0" fillId="0" borderId="29" xfId="0" applyBorder="1"/>
    <xf numFmtId="0" fontId="0" fillId="0" borderId="36" xfId="0" applyBorder="1"/>
    <xf numFmtId="0" fontId="0" fillId="0" borderId="30" xfId="0" applyBorder="1"/>
    <xf numFmtId="2" fontId="2" fillId="0" borderId="48" xfId="3" applyNumberFormat="1" applyBorder="1" applyAlignment="1">
      <alignment horizontal="center" vertical="center"/>
    </xf>
    <xf numFmtId="0" fontId="12" fillId="0" borderId="24" xfId="0" applyFont="1" applyBorder="1" applyAlignment="1">
      <alignment wrapText="1"/>
    </xf>
    <xf numFmtId="44" fontId="4" fillId="0" borderId="0" xfId="1" applyNumberFormat="1" applyFont="1" applyAlignment="1">
      <alignment horizontal="center" vertical="center"/>
    </xf>
    <xf numFmtId="49" fontId="12" fillId="0" borderId="0" xfId="3" applyNumberFormat="1" applyFont="1" applyAlignment="1">
      <alignment horizontal="center"/>
    </xf>
    <xf numFmtId="0" fontId="15" fillId="0" borderId="42" xfId="3" applyFont="1" applyBorder="1" applyAlignment="1">
      <alignment horizontal="center"/>
    </xf>
    <xf numFmtId="49" fontId="12" fillId="0" borderId="33" xfId="3" applyNumberFormat="1" applyFont="1" applyBorder="1" applyAlignment="1">
      <alignment horizontal="justify" wrapText="1"/>
    </xf>
    <xf numFmtId="2" fontId="2" fillId="0" borderId="35" xfId="3" applyNumberFormat="1" applyBorder="1" applyAlignment="1">
      <alignment horizontal="right"/>
    </xf>
    <xf numFmtId="49" fontId="12" fillId="0" borderId="4" xfId="3" applyNumberFormat="1" applyFont="1" applyBorder="1" applyAlignment="1">
      <alignment horizontal="center" vertical="center"/>
    </xf>
    <xf numFmtId="2" fontId="2" fillId="0" borderId="35" xfId="3" applyNumberForma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9" borderId="23" xfId="0" applyFont="1" applyFill="1" applyBorder="1" applyAlignment="1">
      <alignment horizontal="center" vertical="center"/>
    </xf>
    <xf numFmtId="0" fontId="37" fillId="9" borderId="24" xfId="0" applyFont="1" applyFill="1" applyBorder="1" applyAlignment="1">
      <alignment horizontal="center" vertical="center"/>
    </xf>
    <xf numFmtId="0" fontId="37" fillId="9" borderId="25" xfId="0" applyFont="1" applyFill="1" applyBorder="1" applyAlignment="1">
      <alignment horizontal="center" vertical="center"/>
    </xf>
    <xf numFmtId="174" fontId="37" fillId="0" borderId="5" xfId="0" applyNumberFormat="1" applyFont="1" applyBorder="1"/>
    <xf numFmtId="174" fontId="38" fillId="0" borderId="20" xfId="0" applyNumberFormat="1" applyFont="1" applyBorder="1"/>
    <xf numFmtId="0" fontId="12" fillId="0" borderId="24" xfId="0" applyFont="1" applyBorder="1" applyAlignment="1">
      <alignment horizontal="justify"/>
    </xf>
    <xf numFmtId="0" fontId="12" fillId="0" borderId="33" xfId="0" applyFont="1" applyBorder="1"/>
    <xf numFmtId="44" fontId="14" fillId="0" borderId="24" xfId="15" applyFont="1" applyBorder="1" applyAlignment="1" applyProtection="1">
      <alignment horizontal="right" vertical="center" wrapText="1"/>
      <protection hidden="1"/>
    </xf>
    <xf numFmtId="49" fontId="12" fillId="0" borderId="18" xfId="3" applyNumberFormat="1" applyFont="1" applyBorder="1" applyAlignment="1">
      <alignment horizontal="justify" wrapText="1"/>
    </xf>
    <xf numFmtId="49" fontId="12" fillId="0" borderId="21" xfId="3" applyNumberFormat="1" applyFont="1" applyBorder="1" applyAlignment="1">
      <alignment horizontal="justify" wrapText="1"/>
    </xf>
    <xf numFmtId="169" fontId="8" fillId="7" borderId="24" xfId="3" applyNumberFormat="1" applyFont="1" applyFill="1" applyBorder="1" applyAlignment="1">
      <alignment horizontal="right" vertical="center"/>
    </xf>
    <xf numFmtId="0" fontId="8" fillId="7" borderId="0" xfId="1" applyFont="1" applyFill="1" applyAlignment="1">
      <alignment vertical="center"/>
    </xf>
    <xf numFmtId="0" fontId="8" fillId="7" borderId="0" xfId="1" applyFont="1" applyFill="1" applyAlignment="1">
      <alignment horizontal="center" vertical="center"/>
    </xf>
    <xf numFmtId="169" fontId="8" fillId="7" borderId="24" xfId="3" applyNumberFormat="1" applyFont="1" applyFill="1" applyBorder="1" applyAlignment="1">
      <alignment horizontal="left" vertical="center"/>
    </xf>
    <xf numFmtId="169" fontId="8" fillId="7" borderId="24" xfId="3" applyNumberFormat="1" applyFont="1" applyFill="1" applyBorder="1" applyAlignment="1">
      <alignment horizontal="center" vertical="center"/>
    </xf>
    <xf numFmtId="0" fontId="6" fillId="4" borderId="21" xfId="1" applyFont="1" applyFill="1" applyBorder="1" applyAlignment="1">
      <alignment horizontal="center" vertical="center"/>
    </xf>
    <xf numFmtId="0" fontId="6" fillId="4" borderId="27" xfId="1" applyFont="1" applyFill="1" applyBorder="1" applyAlignment="1">
      <alignment horizontal="center" vertical="center"/>
    </xf>
    <xf numFmtId="169" fontId="29" fillId="6" borderId="10" xfId="3" applyNumberFormat="1" applyFont="1" applyFill="1" applyBorder="1" applyAlignment="1">
      <alignment horizontal="right" vertical="center"/>
    </xf>
    <xf numFmtId="169" fontId="29" fillId="6" borderId="28" xfId="3" applyNumberFormat="1" applyFont="1" applyFill="1" applyBorder="1" applyAlignment="1">
      <alignment horizontal="right" vertical="center"/>
    </xf>
    <xf numFmtId="169" fontId="5" fillId="6" borderId="10" xfId="3" applyNumberFormat="1" applyFont="1" applyFill="1" applyBorder="1" applyAlignment="1">
      <alignment horizontal="right" vertical="center"/>
    </xf>
    <xf numFmtId="169" fontId="5" fillId="6" borderId="28" xfId="3" applyNumberFormat="1" applyFont="1" applyFill="1" applyBorder="1" applyAlignment="1">
      <alignment horizontal="right" vertical="center"/>
    </xf>
    <xf numFmtId="0" fontId="9" fillId="3" borderId="21" xfId="6" applyFont="1" applyFill="1" applyBorder="1" applyAlignment="1">
      <alignment horizontal="right" vertical="center"/>
    </xf>
    <xf numFmtId="0" fontId="9" fillId="3" borderId="27" xfId="6" applyFont="1" applyFill="1" applyBorder="1" applyAlignment="1">
      <alignment horizontal="right" vertical="center"/>
    </xf>
    <xf numFmtId="0" fontId="9" fillId="3" borderId="9" xfId="6" applyFont="1" applyFill="1" applyBorder="1" applyAlignment="1">
      <alignment horizontal="right" vertical="center" wrapText="1"/>
    </xf>
    <xf numFmtId="0" fontId="9" fillId="3" borderId="10" xfId="6" applyFont="1" applyFill="1" applyBorder="1" applyAlignment="1">
      <alignment horizontal="right" vertical="center" wrapText="1"/>
    </xf>
    <xf numFmtId="0" fontId="9" fillId="3" borderId="28" xfId="6" applyFont="1" applyFill="1" applyBorder="1" applyAlignment="1">
      <alignment horizontal="right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29" xfId="1" applyFont="1" applyBorder="1" applyAlignment="1">
      <alignment horizontal="left" vertical="center" wrapText="1"/>
    </xf>
    <xf numFmtId="0" fontId="4" fillId="0" borderId="30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6" fillId="3" borderId="33" xfId="1" applyFont="1" applyFill="1" applyBorder="1" applyAlignment="1">
      <alignment horizontal="center" vertical="center"/>
    </xf>
    <xf numFmtId="0" fontId="6" fillId="3" borderId="34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5" fillId="6" borderId="9" xfId="1" applyFont="1" applyFill="1" applyBorder="1" applyAlignment="1">
      <alignment horizontal="center" vertical="center" wrapText="1"/>
    </xf>
    <xf numFmtId="0" fontId="5" fillId="6" borderId="10" xfId="1" applyFont="1" applyFill="1" applyBorder="1" applyAlignment="1">
      <alignment horizontal="center" vertical="center" wrapText="1"/>
    </xf>
    <xf numFmtId="0" fontId="5" fillId="6" borderId="11" xfId="1" applyFont="1" applyFill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169" fontId="5" fillId="6" borderId="14" xfId="1" applyNumberFormat="1" applyFont="1" applyFill="1" applyBorder="1" applyAlignment="1">
      <alignment horizontal="center" vertical="center" wrapText="1"/>
    </xf>
    <xf numFmtId="169" fontId="5" fillId="6" borderId="17" xfId="1" applyNumberFormat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6" borderId="15" xfId="1" applyFont="1" applyFill="1" applyBorder="1" applyAlignment="1">
      <alignment horizontal="center" vertical="center" wrapText="1"/>
    </xf>
    <xf numFmtId="0" fontId="5" fillId="6" borderId="13" xfId="1" applyFont="1" applyFill="1" applyBorder="1" applyAlignment="1">
      <alignment horizontal="center" vertical="center" wrapText="1"/>
    </xf>
    <xf numFmtId="0" fontId="5" fillId="6" borderId="16" xfId="1" applyFont="1" applyFill="1" applyBorder="1" applyAlignment="1">
      <alignment horizontal="center" vertical="center" wrapText="1"/>
    </xf>
    <xf numFmtId="169" fontId="5" fillId="6" borderId="13" xfId="1" applyNumberFormat="1" applyFont="1" applyFill="1" applyBorder="1" applyAlignment="1">
      <alignment horizontal="center" vertical="center" wrapText="1"/>
    </xf>
    <xf numFmtId="169" fontId="5" fillId="6" borderId="16" xfId="1" applyNumberFormat="1" applyFont="1" applyFill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left" vertical="center" wrapText="1"/>
    </xf>
    <xf numFmtId="49" fontId="12" fillId="0" borderId="42" xfId="0" applyNumberFormat="1" applyFont="1" applyBorder="1" applyAlignment="1">
      <alignment horizontal="left" vertical="center" wrapText="1"/>
    </xf>
    <xf numFmtId="2" fontId="2" fillId="0" borderId="45" xfId="3" applyNumberFormat="1" applyBorder="1" applyAlignment="1">
      <alignment horizontal="right" vertical="center"/>
    </xf>
    <xf numFmtId="2" fontId="2" fillId="0" borderId="39" xfId="3" applyNumberFormat="1" applyBorder="1" applyAlignment="1">
      <alignment horizontal="right" vertical="center"/>
    </xf>
    <xf numFmtId="2" fontId="2" fillId="0" borderId="48" xfId="3" applyNumberFormat="1" applyBorder="1" applyAlignment="1">
      <alignment horizontal="right" vertical="center"/>
    </xf>
    <xf numFmtId="49" fontId="12" fillId="0" borderId="43" xfId="3" applyNumberFormat="1" applyFont="1" applyBorder="1" applyAlignment="1">
      <alignment horizontal="center" vertical="center"/>
    </xf>
    <xf numFmtId="49" fontId="12" fillId="0" borderId="50" xfId="3" applyNumberFormat="1" applyFont="1" applyBorder="1" applyAlignment="1">
      <alignment horizontal="center" vertical="center"/>
    </xf>
    <xf numFmtId="49" fontId="12" fillId="0" borderId="46" xfId="3" applyNumberFormat="1" applyFont="1" applyBorder="1" applyAlignment="1">
      <alignment horizontal="center" vertical="center"/>
    </xf>
    <xf numFmtId="0" fontId="12" fillId="0" borderId="44" xfId="3" applyFont="1" applyBorder="1" applyAlignment="1">
      <alignment horizontal="center" vertical="center"/>
    </xf>
    <xf numFmtId="0" fontId="12" fillId="0" borderId="42" xfId="3" applyFont="1" applyBorder="1" applyAlignment="1">
      <alignment horizontal="center" vertical="center"/>
    </xf>
    <xf numFmtId="0" fontId="12" fillId="0" borderId="49" xfId="3" applyFont="1" applyBorder="1" applyAlignment="1">
      <alignment horizontal="center" vertical="center"/>
    </xf>
    <xf numFmtId="0" fontId="12" fillId="0" borderId="44" xfId="3" applyFont="1" applyBorder="1" applyAlignment="1">
      <alignment horizontal="left" vertical="center"/>
    </xf>
    <xf numFmtId="0" fontId="12" fillId="0" borderId="49" xfId="3" applyFont="1" applyBorder="1" applyAlignment="1">
      <alignment horizontal="left" vertical="center"/>
    </xf>
    <xf numFmtId="0" fontId="12" fillId="0" borderId="44" xfId="0" applyFont="1" applyBorder="1" applyAlignment="1">
      <alignment horizontal="left" vertical="center"/>
    </xf>
    <xf numFmtId="0" fontId="12" fillId="0" borderId="49" xfId="0" applyFont="1" applyBorder="1" applyAlignment="1">
      <alignment horizontal="left" vertical="center"/>
    </xf>
    <xf numFmtId="0" fontId="12" fillId="0" borderId="42" xfId="0" applyFont="1" applyBorder="1" applyAlignment="1">
      <alignment horizontal="left" vertical="center"/>
    </xf>
    <xf numFmtId="0" fontId="21" fillId="0" borderId="0" xfId="3" applyFont="1" applyAlignment="1">
      <alignment horizontal="left" vertical="center"/>
    </xf>
    <xf numFmtId="0" fontId="21" fillId="0" borderId="0" xfId="3" applyFont="1" applyAlignment="1">
      <alignment horizontal="center" vertical="center"/>
    </xf>
    <xf numFmtId="0" fontId="15" fillId="0" borderId="0" xfId="3" applyFont="1" applyAlignment="1">
      <alignment horizontal="left" vertical="center"/>
    </xf>
    <xf numFmtId="0" fontId="12" fillId="0" borderId="41" xfId="0" applyFont="1" applyBorder="1" applyAlignment="1" applyProtection="1">
      <alignment horizontal="center" vertical="top" wrapText="1"/>
      <protection locked="0"/>
    </xf>
    <xf numFmtId="0" fontId="12" fillId="0" borderId="0" xfId="0" applyFont="1" applyAlignment="1" applyProtection="1">
      <alignment horizontal="center" vertical="top" wrapText="1"/>
      <protection locked="0"/>
    </xf>
    <xf numFmtId="0" fontId="12" fillId="0" borderId="41" xfId="0" applyFont="1" applyBorder="1" applyAlignment="1" applyProtection="1">
      <alignment horizontal="left" vertical="top" wrapText="1"/>
      <protection locked="0"/>
    </xf>
    <xf numFmtId="0" fontId="12" fillId="0" borderId="0" xfId="0" applyFont="1" applyAlignment="1" applyProtection="1">
      <alignment horizontal="left" vertical="top" wrapText="1"/>
      <protection locked="0"/>
    </xf>
    <xf numFmtId="0" fontId="2" fillId="0" borderId="0" xfId="3" applyAlignment="1">
      <alignment horizontal="center" vertical="top" wrapText="1"/>
    </xf>
    <xf numFmtId="0" fontId="2" fillId="0" borderId="0" xfId="3" applyAlignment="1">
      <alignment horizontal="left"/>
    </xf>
    <xf numFmtId="49" fontId="12" fillId="0" borderId="21" xfId="3" applyNumberFormat="1" applyFont="1" applyBorder="1" applyAlignment="1">
      <alignment horizontal="center" vertical="center"/>
    </xf>
    <xf numFmtId="49" fontId="12" fillId="0" borderId="18" xfId="3" applyNumberFormat="1" applyFont="1" applyBorder="1" applyAlignment="1">
      <alignment horizontal="center" vertical="center"/>
    </xf>
    <xf numFmtId="2" fontId="2" fillId="0" borderId="22" xfId="3" applyNumberFormat="1" applyBorder="1" applyAlignment="1">
      <alignment horizontal="right" vertical="center"/>
    </xf>
    <xf numFmtId="2" fontId="2" fillId="0" borderId="20" xfId="3" applyNumberFormat="1" applyBorder="1" applyAlignment="1">
      <alignment horizontal="right" vertical="center"/>
    </xf>
    <xf numFmtId="0" fontId="15" fillId="0" borderId="0" xfId="3" applyFont="1" applyAlignment="1">
      <alignment horizontal="center" vertical="center"/>
    </xf>
    <xf numFmtId="0" fontId="16" fillId="0" borderId="0" xfId="3" applyFont="1" applyAlignment="1">
      <alignment horizontal="center"/>
    </xf>
    <xf numFmtId="0" fontId="17" fillId="0" borderId="0" xfId="3" applyFont="1" applyAlignment="1">
      <alignment horizontal="center"/>
    </xf>
    <xf numFmtId="49" fontId="12" fillId="0" borderId="1" xfId="3" applyNumberFormat="1" applyFont="1" applyBorder="1" applyAlignment="1">
      <alignment horizontal="center" vertical="center"/>
    </xf>
    <xf numFmtId="49" fontId="12" fillId="0" borderId="29" xfId="3" applyNumberFormat="1" applyFont="1" applyBorder="1" applyAlignment="1">
      <alignment horizontal="center" vertical="center"/>
    </xf>
    <xf numFmtId="2" fontId="2" fillId="0" borderId="45" xfId="3" applyNumberFormat="1" applyBorder="1" applyAlignment="1">
      <alignment horizontal="center" vertical="center"/>
    </xf>
    <xf numFmtId="2" fontId="2" fillId="0" borderId="39" xfId="3" applyNumberFormat="1" applyBorder="1" applyAlignment="1">
      <alignment horizontal="center" vertical="center"/>
    </xf>
    <xf numFmtId="0" fontId="37" fillId="0" borderId="0" xfId="0" applyFont="1"/>
    <xf numFmtId="0" fontId="0" fillId="0" borderId="0" xfId="0"/>
    <xf numFmtId="0" fontId="38" fillId="0" borderId="19" xfId="0" applyFont="1" applyBorder="1" applyAlignment="1">
      <alignment horizontal="center" vertical="center"/>
    </xf>
    <xf numFmtId="0" fontId="0" fillId="0" borderId="19" xfId="0" applyBorder="1"/>
    <xf numFmtId="0" fontId="34" fillId="0" borderId="0" xfId="0" applyFont="1"/>
    <xf numFmtId="0" fontId="35" fillId="0" borderId="24" xfId="0" applyFont="1" applyBorder="1" applyAlignment="1">
      <alignment horizontal="center" vertical="center"/>
    </xf>
    <xf numFmtId="0" fontId="0" fillId="0" borderId="24" xfId="0" applyBorder="1"/>
    <xf numFmtId="0" fontId="33" fillId="0" borderId="21" xfId="0" applyFont="1" applyBorder="1" applyAlignment="1">
      <alignment horizontal="center" vertical="center"/>
    </xf>
    <xf numFmtId="0" fontId="0" fillId="0" borderId="27" xfId="0" applyBorder="1"/>
    <xf numFmtId="0" fontId="0" fillId="0" borderId="22" xfId="0" applyBorder="1"/>
    <xf numFmtId="0" fontId="34" fillId="9" borderId="24" xfId="0" applyFont="1" applyFill="1" applyBorder="1" applyAlignment="1">
      <alignment horizontal="center" vertical="center"/>
    </xf>
    <xf numFmtId="0" fontId="0" fillId="9" borderId="24" xfId="0" applyFill="1" applyBorder="1"/>
    <xf numFmtId="0" fontId="36" fillId="0" borderId="21" xfId="0" applyFont="1" applyBorder="1" applyAlignment="1">
      <alignment horizontal="center" vertical="center"/>
    </xf>
    <xf numFmtId="0" fontId="37" fillId="9" borderId="24" xfId="0" applyFont="1" applyFill="1" applyBorder="1" applyAlignment="1">
      <alignment horizontal="center" vertical="center"/>
    </xf>
    <xf numFmtId="0" fontId="11" fillId="6" borderId="6" xfId="3" applyFont="1" applyFill="1" applyBorder="1" applyAlignment="1">
      <alignment horizontal="center" vertical="center"/>
    </xf>
    <xf numFmtId="169" fontId="5" fillId="6" borderId="7" xfId="3" applyNumberFormat="1" applyFont="1" applyFill="1" applyBorder="1" applyAlignment="1">
      <alignment horizontal="right" vertical="center"/>
    </xf>
    <xf numFmtId="169" fontId="5" fillId="6" borderId="51" xfId="3" applyNumberFormat="1" applyFont="1" applyFill="1" applyBorder="1" applyAlignment="1">
      <alignment horizontal="right" vertical="center"/>
    </xf>
    <xf numFmtId="169" fontId="5" fillId="6" borderId="52" xfId="1" applyNumberFormat="1" applyFont="1" applyFill="1" applyBorder="1" applyAlignment="1">
      <alignment vertical="center"/>
    </xf>
    <xf numFmtId="0" fontId="30" fillId="2" borderId="21" xfId="3" applyFont="1" applyFill="1" applyBorder="1" applyAlignment="1">
      <alignment horizontal="center" vertical="center"/>
    </xf>
    <xf numFmtId="0" fontId="26" fillId="2" borderId="27" xfId="1" applyFont="1" applyFill="1" applyBorder="1" applyAlignment="1">
      <alignment vertical="center" wrapText="1"/>
    </xf>
    <xf numFmtId="0" fontId="26" fillId="2" borderId="27" xfId="1" applyFont="1" applyFill="1" applyBorder="1" applyAlignment="1">
      <alignment horizontal="center" vertical="center"/>
    </xf>
    <xf numFmtId="43" fontId="26" fillId="2" borderId="27" xfId="4" applyFont="1" applyFill="1" applyBorder="1" applyAlignment="1">
      <alignment horizontal="center" vertical="center"/>
    </xf>
    <xf numFmtId="169" fontId="30" fillId="2" borderId="27" xfId="5" applyNumberFormat="1" applyFont="1" applyFill="1" applyBorder="1" applyAlignment="1">
      <alignment horizontal="right" vertical="center"/>
    </xf>
    <xf numFmtId="169" fontId="26" fillId="2" borderId="22" xfId="1" applyNumberFormat="1" applyFont="1" applyFill="1" applyBorder="1" applyAlignment="1">
      <alignment vertical="center"/>
    </xf>
    <xf numFmtId="0" fontId="8" fillId="7" borderId="23" xfId="3" applyFont="1" applyFill="1" applyBorder="1" applyAlignment="1">
      <alignment horizontal="center" vertical="center"/>
    </xf>
    <xf numFmtId="169" fontId="8" fillId="7" borderId="25" xfId="1" applyNumberFormat="1" applyFont="1" applyFill="1" applyBorder="1" applyAlignment="1">
      <alignment vertical="center"/>
    </xf>
    <xf numFmtId="0" fontId="11" fillId="7" borderId="18" xfId="3" applyFont="1" applyFill="1" applyBorder="1" applyAlignment="1">
      <alignment horizontal="center" vertical="center"/>
    </xf>
    <xf numFmtId="169" fontId="5" fillId="7" borderId="19" xfId="3" applyNumberFormat="1" applyFont="1" applyFill="1" applyBorder="1" applyAlignment="1">
      <alignment horizontal="right" vertical="center"/>
    </xf>
    <xf numFmtId="169" fontId="5" fillId="7" borderId="20" xfId="1" applyNumberFormat="1" applyFont="1" applyFill="1" applyBorder="1" applyAlignment="1">
      <alignment vertical="center"/>
    </xf>
    <xf numFmtId="2" fontId="8" fillId="7" borderId="24" xfId="15" applyNumberFormat="1" applyFont="1" applyFill="1" applyBorder="1" applyAlignment="1">
      <alignment horizontal="right" vertical="center"/>
    </xf>
  </cellXfs>
  <cellStyles count="16">
    <cellStyle name="Millares [0] 3" xfId="10" xr:uid="{8D4BF6C0-71B2-4F35-BA91-A4901D7C8DCF}"/>
    <cellStyle name="Millares 15" xfId="4" xr:uid="{96831D2A-0958-46C2-9CA9-DD4F4012948E}"/>
    <cellStyle name="Millares 2" xfId="11" xr:uid="{FBB1E156-A853-4403-9E9E-C9A55897C28B}"/>
    <cellStyle name="Millares 2 2" xfId="14" xr:uid="{A5D2D298-D588-4F18-9DEF-06B45DBBAD03}"/>
    <cellStyle name="Millares_Presupuesto Babia Solano Mpios" xfId="5" xr:uid="{366AA507-2F5E-4282-B01C-88A367988619}"/>
    <cellStyle name="Moneda" xfId="15" builtinId="4"/>
    <cellStyle name="Moneda [0] 2" xfId="2" xr:uid="{8D0A3F52-4924-4704-9211-52DC9936C39B}"/>
    <cellStyle name="Moneda 2" xfId="12" xr:uid="{A2794649-B172-4678-9FF7-76786AA429F5}"/>
    <cellStyle name="Moneda 2 13" xfId="7" xr:uid="{FBA7702C-B2EE-4140-953D-0C764C6D9FB3}"/>
    <cellStyle name="Moneda 2 2" xfId="13" xr:uid="{8D8213BC-2B75-44E2-942C-13B5BC98092D}"/>
    <cellStyle name="Normal" xfId="0" builtinId="0"/>
    <cellStyle name="Normal 11" xfId="1" xr:uid="{FE4A3279-AFEA-4AE0-A8A9-86ED6199A2D4}"/>
    <cellStyle name="Normal 2 10 2 2" xfId="3" xr:uid="{957178B8-CF66-4B1A-B8FF-EB715844B851}"/>
    <cellStyle name="Normal 3 4" xfId="6" xr:uid="{2ABC7148-9C9E-483A-9C66-3ED5D38DA93B}"/>
    <cellStyle name="Porcentaje 2" xfId="9" xr:uid="{0E12DB35-3A45-4E9E-A0C0-094ED88F5A9B}"/>
    <cellStyle name="Porcentaje 6" xfId="8" xr:uid="{BCF3BCC8-BB7E-4597-9208-1E1FACEA9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styles" Target="styles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calcChain" Target="calcChain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27709</xdr:colOff>
      <xdr:row>218</xdr:row>
      <xdr:rowOff>135948</xdr:rowOff>
    </xdr:from>
    <xdr:ext cx="65" cy="172227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5480501C-6B8B-4D82-877A-E215045DF0EC}"/>
            </a:ext>
          </a:extLst>
        </xdr:cNvPr>
        <xdr:cNvSpPr txBox="1"/>
      </xdr:nvSpPr>
      <xdr:spPr>
        <a:xfrm>
          <a:off x="6817129" y="3824356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27709</xdr:colOff>
      <xdr:row>218</xdr:row>
      <xdr:rowOff>135948</xdr:rowOff>
    </xdr:from>
    <xdr:ext cx="65" cy="172227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10C215C1-FC26-48DE-8177-42E270ED723C}"/>
            </a:ext>
          </a:extLst>
        </xdr:cNvPr>
        <xdr:cNvSpPr txBox="1"/>
      </xdr:nvSpPr>
      <xdr:spPr>
        <a:xfrm>
          <a:off x="6817129" y="3824356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0</xdr:col>
      <xdr:colOff>0</xdr:colOff>
      <xdr:row>0</xdr:row>
      <xdr:rowOff>98371</xdr:rowOff>
    </xdr:from>
    <xdr:to>
      <xdr:col>11</xdr:col>
      <xdr:colOff>9525</xdr:colOff>
      <xdr:row>11</xdr:row>
      <xdr:rowOff>190500</xdr:rowOff>
    </xdr:to>
    <xdr:grpSp>
      <xdr:nvGrpSpPr>
        <xdr:cNvPr id="4" name="Group 3">
          <a:extLst>
            <a:ext uri="{FF2B5EF4-FFF2-40B4-BE49-F238E27FC236}">
              <a16:creationId xmlns:a16="http://schemas.microsoft.com/office/drawing/2014/main" id="{F57127FF-183F-4534-BA0C-68B625D08BB3}"/>
            </a:ext>
          </a:extLst>
        </xdr:cNvPr>
        <xdr:cNvGrpSpPr>
          <a:grpSpLocks noChangeAspect="1"/>
        </xdr:cNvGrpSpPr>
      </xdr:nvGrpSpPr>
      <xdr:grpSpPr bwMode="auto">
        <a:xfrm>
          <a:off x="0" y="98371"/>
          <a:ext cx="13336905" cy="2240969"/>
          <a:chOff x="0" y="5"/>
          <a:chExt cx="757" cy="179"/>
        </a:xfrm>
      </xdr:grpSpPr>
      <xdr:sp macro="" textlink="">
        <xdr:nvSpPr>
          <xdr:cNvPr id="5" name="Rectangle 5">
            <a:extLst>
              <a:ext uri="{FF2B5EF4-FFF2-40B4-BE49-F238E27FC236}">
                <a16:creationId xmlns:a16="http://schemas.microsoft.com/office/drawing/2014/main" id="{63F115A9-9F16-A68F-7365-1145F558732D}"/>
              </a:ext>
            </a:extLst>
          </xdr:cNvPr>
          <xdr:cNvSpPr>
            <a:spLocks noChangeArrowheads="1"/>
          </xdr:cNvSpPr>
        </xdr:nvSpPr>
        <xdr:spPr bwMode="auto">
          <a:xfrm>
            <a:off x="386" y="31"/>
            <a:ext cx="1" cy="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8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" name="Rectangle 6">
            <a:extLst>
              <a:ext uri="{FF2B5EF4-FFF2-40B4-BE49-F238E27FC236}">
                <a16:creationId xmlns:a16="http://schemas.microsoft.com/office/drawing/2014/main" id="{7E66FC06-5F9D-AAFC-8D84-B8679D223B13}"/>
              </a:ext>
            </a:extLst>
          </xdr:cNvPr>
          <xdr:cNvSpPr>
            <a:spLocks noChangeArrowheads="1"/>
          </xdr:cNvSpPr>
        </xdr:nvSpPr>
        <xdr:spPr bwMode="auto">
          <a:xfrm>
            <a:off x="386" y="44"/>
            <a:ext cx="1" cy="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8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" name="Rectangle 9">
            <a:extLst>
              <a:ext uri="{FF2B5EF4-FFF2-40B4-BE49-F238E27FC236}">
                <a16:creationId xmlns:a16="http://schemas.microsoft.com/office/drawing/2014/main" id="{3248FED1-EA1C-DAF2-DC3C-4D0A33B04655}"/>
              </a:ext>
            </a:extLst>
          </xdr:cNvPr>
          <xdr:cNvSpPr>
            <a:spLocks noChangeArrowheads="1"/>
          </xdr:cNvSpPr>
        </xdr:nvSpPr>
        <xdr:spPr bwMode="auto">
          <a:xfrm>
            <a:off x="420" y="68"/>
            <a:ext cx="1" cy="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8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8" name="Rectangle 10">
            <a:extLst>
              <a:ext uri="{FF2B5EF4-FFF2-40B4-BE49-F238E27FC236}">
                <a16:creationId xmlns:a16="http://schemas.microsoft.com/office/drawing/2014/main" id="{617753B2-7547-82C3-69A8-4BB2BEE9BB2C}"/>
              </a:ext>
            </a:extLst>
          </xdr:cNvPr>
          <xdr:cNvSpPr>
            <a:spLocks noChangeArrowheads="1"/>
          </xdr:cNvSpPr>
        </xdr:nvSpPr>
        <xdr:spPr bwMode="auto">
          <a:xfrm>
            <a:off x="386" y="81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9" name="Rectangle 13">
            <a:extLst>
              <a:ext uri="{FF2B5EF4-FFF2-40B4-BE49-F238E27FC236}">
                <a16:creationId xmlns:a16="http://schemas.microsoft.com/office/drawing/2014/main" id="{F4461B09-7022-BF2B-C6C8-D423736E0454}"/>
              </a:ext>
            </a:extLst>
          </xdr:cNvPr>
          <xdr:cNvSpPr>
            <a:spLocks noChangeArrowheads="1"/>
          </xdr:cNvSpPr>
        </xdr:nvSpPr>
        <xdr:spPr bwMode="auto">
          <a:xfrm>
            <a:off x="346" y="97"/>
            <a:ext cx="1" cy="3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10" name="Rectangle 14">
            <a:extLst>
              <a:ext uri="{FF2B5EF4-FFF2-40B4-BE49-F238E27FC236}">
                <a16:creationId xmlns:a16="http://schemas.microsoft.com/office/drawing/2014/main" id="{B2F75E7F-6CB4-1F3B-8116-026DDAD02F4D}"/>
              </a:ext>
            </a:extLst>
          </xdr:cNvPr>
          <xdr:cNvSpPr>
            <a:spLocks noChangeArrowheads="1"/>
          </xdr:cNvSpPr>
        </xdr:nvSpPr>
        <xdr:spPr bwMode="auto">
          <a:xfrm>
            <a:off x="489" y="97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11" name="Rectangle 15">
            <a:extLst>
              <a:ext uri="{FF2B5EF4-FFF2-40B4-BE49-F238E27FC236}">
                <a16:creationId xmlns:a16="http://schemas.microsoft.com/office/drawing/2014/main" id="{745B4EA2-658E-5173-4012-4ED27D4F79E6}"/>
              </a:ext>
            </a:extLst>
          </xdr:cNvPr>
          <xdr:cNvSpPr>
            <a:spLocks noChangeArrowheads="1"/>
          </xdr:cNvSpPr>
        </xdr:nvSpPr>
        <xdr:spPr bwMode="auto">
          <a:xfrm>
            <a:off x="0" y="17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12" name="Rectangle 18">
            <a:extLst>
              <a:ext uri="{FF2B5EF4-FFF2-40B4-BE49-F238E27FC236}">
                <a16:creationId xmlns:a16="http://schemas.microsoft.com/office/drawing/2014/main" id="{3BFB0F9B-9341-BBBC-F739-9FB022E8B594}"/>
              </a:ext>
            </a:extLst>
          </xdr:cNvPr>
          <xdr:cNvSpPr>
            <a:spLocks noChangeArrowheads="1"/>
          </xdr:cNvSpPr>
        </xdr:nvSpPr>
        <xdr:spPr bwMode="auto">
          <a:xfrm>
            <a:off x="0" y="17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13" name="Picture 47">
            <a:extLst>
              <a:ext uri="{FF2B5EF4-FFF2-40B4-BE49-F238E27FC236}">
                <a16:creationId xmlns:a16="http://schemas.microsoft.com/office/drawing/2014/main" id="{C44A7BFE-0574-C41E-896C-8C8011D64DF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3" y="5"/>
            <a:ext cx="81" cy="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" name="Rectangle 48">
            <a:extLst>
              <a:ext uri="{FF2B5EF4-FFF2-40B4-BE49-F238E27FC236}">
                <a16:creationId xmlns:a16="http://schemas.microsoft.com/office/drawing/2014/main" id="{1D6E9C81-64DE-F8C2-1B33-A1FB5B5299DA}"/>
              </a:ext>
            </a:extLst>
          </xdr:cNvPr>
          <xdr:cNvSpPr>
            <a:spLocks noChangeArrowheads="1"/>
          </xdr:cNvSpPr>
        </xdr:nvSpPr>
        <xdr:spPr bwMode="auto">
          <a:xfrm>
            <a:off x="224" y="104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15" name="Rectangle 50">
            <a:extLst>
              <a:ext uri="{FF2B5EF4-FFF2-40B4-BE49-F238E27FC236}">
                <a16:creationId xmlns:a16="http://schemas.microsoft.com/office/drawing/2014/main" id="{60CC19D9-75D1-5DC0-DFB6-5162600A3990}"/>
              </a:ext>
            </a:extLst>
          </xdr:cNvPr>
          <xdr:cNvSpPr>
            <a:spLocks noChangeArrowheads="1"/>
          </xdr:cNvSpPr>
        </xdr:nvSpPr>
        <xdr:spPr bwMode="auto">
          <a:xfrm>
            <a:off x="207" y="116"/>
            <a:ext cx="1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7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6" name="Rectangle 52">
            <a:extLst>
              <a:ext uri="{FF2B5EF4-FFF2-40B4-BE49-F238E27FC236}">
                <a16:creationId xmlns:a16="http://schemas.microsoft.com/office/drawing/2014/main" id="{24817837-C7AC-741B-497E-1E7DA1B41184}"/>
              </a:ext>
            </a:extLst>
          </xdr:cNvPr>
          <xdr:cNvSpPr>
            <a:spLocks noChangeArrowheads="1"/>
          </xdr:cNvSpPr>
        </xdr:nvSpPr>
        <xdr:spPr bwMode="auto">
          <a:xfrm>
            <a:off x="188" y="122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  <xdr:sp macro="" textlink="">
        <xdr:nvSpPr>
          <xdr:cNvPr id="17" name="Rectangle 54">
            <a:extLst>
              <a:ext uri="{FF2B5EF4-FFF2-40B4-BE49-F238E27FC236}">
                <a16:creationId xmlns:a16="http://schemas.microsoft.com/office/drawing/2014/main" id="{61F17896-AF43-A39C-19A9-95508C120D60}"/>
              </a:ext>
            </a:extLst>
          </xdr:cNvPr>
          <xdr:cNvSpPr>
            <a:spLocks noChangeArrowheads="1"/>
          </xdr:cNvSpPr>
        </xdr:nvSpPr>
        <xdr:spPr bwMode="auto">
          <a:xfrm>
            <a:off x="170" y="135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18" name="Rectangle 55">
            <a:extLst>
              <a:ext uri="{FF2B5EF4-FFF2-40B4-BE49-F238E27FC236}">
                <a16:creationId xmlns:a16="http://schemas.microsoft.com/office/drawing/2014/main" id="{D4EDC3D4-AE6B-A0B1-C491-404368B658E2}"/>
              </a:ext>
            </a:extLst>
          </xdr:cNvPr>
          <xdr:cNvSpPr>
            <a:spLocks noChangeArrowheads="1"/>
          </xdr:cNvSpPr>
        </xdr:nvSpPr>
        <xdr:spPr bwMode="auto">
          <a:xfrm>
            <a:off x="174" y="135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19" name="Rectangle 57">
            <a:extLst>
              <a:ext uri="{FF2B5EF4-FFF2-40B4-BE49-F238E27FC236}">
                <a16:creationId xmlns:a16="http://schemas.microsoft.com/office/drawing/2014/main" id="{22473D2F-3795-256D-F618-4D9659166AD3}"/>
              </a:ext>
            </a:extLst>
          </xdr:cNvPr>
          <xdr:cNvSpPr>
            <a:spLocks noChangeArrowheads="1"/>
          </xdr:cNvSpPr>
        </xdr:nvSpPr>
        <xdr:spPr bwMode="auto">
          <a:xfrm>
            <a:off x="388" y="111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0" name="Rectangle 59">
            <a:extLst>
              <a:ext uri="{FF2B5EF4-FFF2-40B4-BE49-F238E27FC236}">
                <a16:creationId xmlns:a16="http://schemas.microsoft.com/office/drawing/2014/main" id="{BA45E874-00C8-E614-934F-477AF9FB4D23}"/>
              </a:ext>
            </a:extLst>
          </xdr:cNvPr>
          <xdr:cNvSpPr>
            <a:spLocks noChangeArrowheads="1"/>
          </xdr:cNvSpPr>
        </xdr:nvSpPr>
        <xdr:spPr bwMode="auto">
          <a:xfrm>
            <a:off x="372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1" name="Rectangle 60">
            <a:extLst>
              <a:ext uri="{FF2B5EF4-FFF2-40B4-BE49-F238E27FC236}">
                <a16:creationId xmlns:a16="http://schemas.microsoft.com/office/drawing/2014/main" id="{B448F86F-FEC6-3796-32A1-C739F7F6E33D}"/>
              </a:ext>
            </a:extLst>
          </xdr:cNvPr>
          <xdr:cNvSpPr>
            <a:spLocks noChangeArrowheads="1"/>
          </xdr:cNvSpPr>
        </xdr:nvSpPr>
        <xdr:spPr bwMode="auto">
          <a:xfrm>
            <a:off x="378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2" name="Rectangle 61">
            <a:extLst>
              <a:ext uri="{FF2B5EF4-FFF2-40B4-BE49-F238E27FC236}">
                <a16:creationId xmlns:a16="http://schemas.microsoft.com/office/drawing/2014/main" id="{D6A614A4-A50E-2CB3-7726-03271606E09E}"/>
              </a:ext>
            </a:extLst>
          </xdr:cNvPr>
          <xdr:cNvSpPr>
            <a:spLocks noChangeArrowheads="1"/>
          </xdr:cNvSpPr>
        </xdr:nvSpPr>
        <xdr:spPr bwMode="auto">
          <a:xfrm>
            <a:off x="381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3" name="Rectangle 62">
            <a:extLst>
              <a:ext uri="{FF2B5EF4-FFF2-40B4-BE49-F238E27FC236}">
                <a16:creationId xmlns:a16="http://schemas.microsoft.com/office/drawing/2014/main" id="{6625ED0C-B45E-042F-AC12-CEB6A9585A88}"/>
              </a:ext>
            </a:extLst>
          </xdr:cNvPr>
          <xdr:cNvSpPr>
            <a:spLocks noChangeArrowheads="1"/>
          </xdr:cNvSpPr>
        </xdr:nvSpPr>
        <xdr:spPr bwMode="auto">
          <a:xfrm>
            <a:off x="408" y="126"/>
            <a:ext cx="0" cy="1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24" name="Rectangle 64">
            <a:extLst>
              <a:ext uri="{FF2B5EF4-FFF2-40B4-BE49-F238E27FC236}">
                <a16:creationId xmlns:a16="http://schemas.microsoft.com/office/drawing/2014/main" id="{7FC67987-DDF8-A08C-9966-EDA1BFE08E82}"/>
              </a:ext>
            </a:extLst>
          </xdr:cNvPr>
          <xdr:cNvSpPr>
            <a:spLocks noChangeArrowheads="1"/>
          </xdr:cNvSpPr>
        </xdr:nvSpPr>
        <xdr:spPr bwMode="auto">
          <a:xfrm>
            <a:off x="432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25" name="Rectangle 67">
            <a:extLst>
              <a:ext uri="{FF2B5EF4-FFF2-40B4-BE49-F238E27FC236}">
                <a16:creationId xmlns:a16="http://schemas.microsoft.com/office/drawing/2014/main" id="{C9B5C1EE-832A-5A64-CD88-9BFD22061CD2}"/>
              </a:ext>
            </a:extLst>
          </xdr:cNvPr>
          <xdr:cNvSpPr>
            <a:spLocks noChangeArrowheads="1"/>
          </xdr:cNvSpPr>
        </xdr:nvSpPr>
        <xdr:spPr bwMode="auto">
          <a:xfrm>
            <a:off x="463" y="12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6" name="Rectangle 70">
            <a:extLst>
              <a:ext uri="{FF2B5EF4-FFF2-40B4-BE49-F238E27FC236}">
                <a16:creationId xmlns:a16="http://schemas.microsoft.com/office/drawing/2014/main" id="{46F14CA4-EF01-5408-3ACA-0861A96E840A}"/>
              </a:ext>
            </a:extLst>
          </xdr:cNvPr>
          <xdr:cNvSpPr>
            <a:spLocks noChangeArrowheads="1"/>
          </xdr:cNvSpPr>
        </xdr:nvSpPr>
        <xdr:spPr bwMode="auto">
          <a:xfrm>
            <a:off x="756" y="148"/>
            <a:ext cx="1" cy="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800" b="0" i="0" strike="noStrike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7" name="Rectangle 71">
            <a:extLst>
              <a:ext uri="{FF2B5EF4-FFF2-40B4-BE49-F238E27FC236}">
                <a16:creationId xmlns:a16="http://schemas.microsoft.com/office/drawing/2014/main" id="{841ADE23-96C0-C94D-03AA-A4013DC3D259}"/>
              </a:ext>
            </a:extLst>
          </xdr:cNvPr>
          <xdr:cNvSpPr>
            <a:spLocks noChangeArrowheads="1"/>
          </xdr:cNvSpPr>
        </xdr:nvSpPr>
        <xdr:spPr bwMode="auto">
          <a:xfrm>
            <a:off x="0" y="112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28" name="Rectangle 79">
            <a:extLst>
              <a:ext uri="{FF2B5EF4-FFF2-40B4-BE49-F238E27FC236}">
                <a16:creationId xmlns:a16="http://schemas.microsoft.com/office/drawing/2014/main" id="{13716F94-47DB-CDE1-5A02-1887982FDB5F}"/>
              </a:ext>
            </a:extLst>
          </xdr:cNvPr>
          <xdr:cNvSpPr>
            <a:spLocks noChangeArrowheads="1"/>
          </xdr:cNvSpPr>
        </xdr:nvSpPr>
        <xdr:spPr bwMode="auto">
          <a:xfrm>
            <a:off x="501" y="112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29" name="Rectangle 90">
            <a:extLst>
              <a:ext uri="{FF2B5EF4-FFF2-40B4-BE49-F238E27FC236}">
                <a16:creationId xmlns:a16="http://schemas.microsoft.com/office/drawing/2014/main" id="{9EFD2545-ADEB-57DD-FF23-9118757C1D62}"/>
              </a:ext>
            </a:extLst>
          </xdr:cNvPr>
          <xdr:cNvSpPr>
            <a:spLocks noChangeArrowheads="1"/>
          </xdr:cNvSpPr>
        </xdr:nvSpPr>
        <xdr:spPr bwMode="auto">
          <a:xfrm>
            <a:off x="0" y="166"/>
            <a:ext cx="1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30" name="Rectangle 117">
            <a:extLst>
              <a:ext uri="{FF2B5EF4-FFF2-40B4-BE49-F238E27FC236}">
                <a16:creationId xmlns:a16="http://schemas.microsoft.com/office/drawing/2014/main" id="{D3A9551A-668B-1124-A70A-23FE28ABEEB8}"/>
              </a:ext>
            </a:extLst>
          </xdr:cNvPr>
          <xdr:cNvSpPr>
            <a:spLocks noChangeArrowheads="1"/>
          </xdr:cNvSpPr>
        </xdr:nvSpPr>
        <xdr:spPr bwMode="auto">
          <a:xfrm>
            <a:off x="8" y="166"/>
            <a:ext cx="1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CO" sz="10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CONCRETO%20RIGIDO%20-%20LA%20PAILA%20CARRERA%205/PPTO%20INTERVENCION%20VIA%20PAV.%20RIGIDO%20LA%20PAILA.xlsx" TargetMode="External"/><Relationship Id="rId1" Type="http://schemas.openxmlformats.org/officeDocument/2006/relationships/externalLinkPath" Target="/Users/Christian%20Quintero/Desktop/INFRAESTRUCTURA%20ZARZAL/PRESUPUESTOS/CONCRETO%20RIGIDO%20-%20LA%20PAILA%20CARRERA%205/PPTO%20INTERVENCION%20VIA%20PAV.%20RIGIDO%20LA%20PAILA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\Root\Users\Administrador\Desktop\AMV03NARI&#209;O%20ACTUAL\PRESUPUESTOS\Ruta%201702\PRESENTACI&#211;N%20BOGOT&#193;_RUTA%201702_26%20MARZO%202012\a%20%20aaInformaci&#243;n%20GRUPO%204\A%20MInformes%20Mensuales\Informe%20de%20estado%20vial%20ene\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Documents\INGEARQ\2026\ZARZAL\NUEVO\PPTO%20INTERVENCION%20VIAL%20-%20ZARZ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2">
          <cell r="A2">
            <v>0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/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/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/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/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/>
      <sheetData sheetId="933"/>
      <sheetData sheetId="934"/>
      <sheetData sheetId="935"/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#REF"/>
      <sheetName val="aCCIDENTES_DE_1995_-_199633"/>
      <sheetName val="aCCIDENTES_DE_1995_-_1996_xls10"/>
      <sheetName val="GENERALIDADES"/>
      <sheetName val="analisis costo horario"/>
      <sheetName val="Lista Base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oja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/>
      <sheetData sheetId="331" refreshError="1"/>
      <sheetData sheetId="332"/>
      <sheetData sheetId="333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210.2.2"/>
      <sheetName val="PESOS"/>
      <sheetName val="TARIFAS"/>
      <sheetName val="OCTUBRE"/>
      <sheetName val="Sheet1"/>
      <sheetName val="PrecRec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perfil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 refreshError="1"/>
      <sheetData sheetId="13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os"/>
      <sheetName val="Resumen Presupuesto"/>
      <sheetName val="Todos los APUs"/>
    </sheetNames>
    <sheetDataSet>
      <sheetData sheetId="0">
        <row r="2">
          <cell r="B2" t="str">
            <v>Materiales</v>
          </cell>
          <cell r="C2"/>
          <cell r="D2"/>
          <cell r="E2"/>
        </row>
        <row r="3">
          <cell r="B3" t="str">
            <v>CODIGO</v>
          </cell>
          <cell r="C3" t="str">
            <v>DESCRIPCIÓN</v>
          </cell>
          <cell r="D3" t="str">
            <v>UNIDAD</v>
          </cell>
          <cell r="E3" t="str">
            <v>PRECIO UNITARIO</v>
          </cell>
        </row>
        <row r="4">
          <cell r="B4" t="str">
            <v>100053</v>
          </cell>
          <cell r="C4" t="str">
            <v>AGUA</v>
          </cell>
          <cell r="D4" t="str">
            <v>LT</v>
          </cell>
          <cell r="E4">
            <v>78</v>
          </cell>
        </row>
        <row r="5">
          <cell r="B5" t="str">
            <v>100076</v>
          </cell>
          <cell r="C5" t="str">
            <v>ALAMBRE NEGRO PARA AMARRE CALIBRE 18</v>
          </cell>
          <cell r="D5" t="str">
            <v>KG</v>
          </cell>
          <cell r="E5">
            <v>6569</v>
          </cell>
        </row>
        <row r="6">
          <cell r="B6" t="str">
            <v>100111</v>
          </cell>
          <cell r="C6" t="str">
            <v>ANTISOL BLANCO</v>
          </cell>
          <cell r="D6" t="str">
            <v>KG</v>
          </cell>
          <cell r="E6">
            <v>14411</v>
          </cell>
        </row>
        <row r="7">
          <cell r="B7" t="str">
            <v>100112</v>
          </cell>
          <cell r="C7" t="str">
            <v>ANTISOL ROJO</v>
          </cell>
          <cell r="D7" t="str">
            <v>KG</v>
          </cell>
          <cell r="E7">
            <v>29954</v>
          </cell>
        </row>
        <row r="8">
          <cell r="B8" t="str">
            <v>100806</v>
          </cell>
          <cell r="C8" t="str">
            <v>CUARTON 2" X 4" X 300 AMARILLO</v>
          </cell>
          <cell r="D8" t="str">
            <v>UND</v>
          </cell>
          <cell r="E8">
            <v>30765</v>
          </cell>
        </row>
        <row r="9">
          <cell r="B9" t="str">
            <v>101007</v>
          </cell>
          <cell r="C9" t="str">
            <v>ACERO DE REFUERZO DE 37.000 PSI 259 MPA</v>
          </cell>
          <cell r="D9" t="str">
            <v>KG</v>
          </cell>
          <cell r="E9">
            <v>5800</v>
          </cell>
        </row>
        <row r="10">
          <cell r="B10" t="str">
            <v>101012</v>
          </cell>
          <cell r="C10" t="str">
            <v>HIERRO CHIPA 1/4"</v>
          </cell>
          <cell r="D10" t="str">
            <v>KG</v>
          </cell>
          <cell r="E10">
            <v>5900</v>
          </cell>
        </row>
        <row r="11">
          <cell r="B11" t="str">
            <v>101015</v>
          </cell>
          <cell r="C11" t="str">
            <v>ACERO DE REFUERZO 3/8" 60.000</v>
          </cell>
          <cell r="D11" t="str">
            <v>KG</v>
          </cell>
          <cell r="E11">
            <v>5800</v>
          </cell>
        </row>
        <row r="12">
          <cell r="B12" t="str">
            <v>101622</v>
          </cell>
          <cell r="C12" t="str">
            <v>SELLADOR POLIURETANO ELASTICO 300 ML</v>
          </cell>
          <cell r="D12" t="str">
            <v>UND</v>
          </cell>
          <cell r="E12">
            <v>73070</v>
          </cell>
        </row>
        <row r="13">
          <cell r="B13" t="str">
            <v>101717</v>
          </cell>
          <cell r="C13" t="str">
            <v>TABLA OTOBO 1X10X300 CM</v>
          </cell>
          <cell r="D13" t="str">
            <v>UND</v>
          </cell>
          <cell r="E13">
            <v>21240</v>
          </cell>
        </row>
        <row r="14">
          <cell r="B14" t="str">
            <v>103093</v>
          </cell>
          <cell r="C14" t="str">
            <v>PLANO</v>
          </cell>
          <cell r="D14" t="str">
            <v>UND</v>
          </cell>
          <cell r="E14">
            <v>14437</v>
          </cell>
        </row>
        <row r="15">
          <cell r="B15" t="str">
            <v>103094</v>
          </cell>
          <cell r="C15" t="str">
            <v>JUNTA POLIET. CELDA CERRADA 6 MM</v>
          </cell>
          <cell r="D15" t="str">
            <v>M</v>
          </cell>
          <cell r="E15">
            <v>1941</v>
          </cell>
        </row>
        <row r="16">
          <cell r="B16" t="str">
            <v>115010</v>
          </cell>
          <cell r="C16" t="str">
            <v>INSUMOS COMPLEMENTARIOS</v>
          </cell>
          <cell r="D16" t="str">
            <v>GLB</v>
          </cell>
          <cell r="E16">
            <v>867</v>
          </cell>
        </row>
        <row r="17">
          <cell r="B17" t="str">
            <v>119078</v>
          </cell>
          <cell r="C17" t="str">
            <v>DESENCOFRANTE PARA FORMALETA</v>
          </cell>
          <cell r="D17" t="str">
            <v>CUÃ?ETE</v>
          </cell>
          <cell r="E17">
            <v>297442</v>
          </cell>
        </row>
        <row r="18">
          <cell r="B18" t="str">
            <v>140002</v>
          </cell>
          <cell r="C18" t="str">
            <v>ACERO DE REFUERZO PDR-60, FY: 4200 KG/CM2</v>
          </cell>
          <cell r="D18" t="str">
            <v>KG</v>
          </cell>
          <cell r="E18">
            <v>5800</v>
          </cell>
        </row>
        <row r="19">
          <cell r="B19" t="str">
            <v>140117</v>
          </cell>
          <cell r="C19" t="str">
            <v>MATERIAL DE SUB- BASE CLASE A (NT3) GRADACIÓN SBG-50</v>
          </cell>
          <cell r="D19" t="str">
            <v>M3</v>
          </cell>
          <cell r="E19">
            <v>63586</v>
          </cell>
        </row>
        <row r="20">
          <cell r="B20" t="str">
            <v>ME0101</v>
          </cell>
          <cell r="C20" t="str">
            <v>MEZCLA CONCRETO 1:2:1 4000 PSI - 28,0 Mpa</v>
          </cell>
          <cell r="D20" t="str">
            <v>M3</v>
          </cell>
          <cell r="E20">
            <v>720000</v>
          </cell>
        </row>
        <row r="21">
          <cell r="B21" t="str">
            <v>ME0105</v>
          </cell>
          <cell r="C21" t="str">
            <v>MEZCLA CONCRETO 1:2:3 3100 PSI - 22,0 Mpa</v>
          </cell>
          <cell r="D21" t="str">
            <v>M3</v>
          </cell>
          <cell r="E21">
            <v>645000</v>
          </cell>
        </row>
        <row r="22">
          <cell r="B22" t="str">
            <v>134337</v>
          </cell>
          <cell r="C22" t="str">
            <v>DISPOSICION FINAL DE ESCOMBRO Y SOBRANTES</v>
          </cell>
          <cell r="D22" t="str">
            <v>M3</v>
          </cell>
          <cell r="E22">
            <v>10000</v>
          </cell>
        </row>
        <row r="25">
          <cell r="B25" t="str">
            <v>Mano de Obra</v>
          </cell>
          <cell r="C25"/>
          <cell r="D25"/>
          <cell r="E25"/>
        </row>
        <row r="26">
          <cell r="B26" t="str">
            <v>CODIGO</v>
          </cell>
          <cell r="C26" t="str">
            <v>DESCRIPCIÓN</v>
          </cell>
          <cell r="D26" t="str">
            <v>UNIDAD</v>
          </cell>
          <cell r="E26" t="str">
            <v>JORNAL</v>
          </cell>
        </row>
        <row r="27">
          <cell r="B27" t="str">
            <v>200006</v>
          </cell>
          <cell r="C27" t="str">
            <v>M.O. 1 AYUDANTE</v>
          </cell>
          <cell r="D27" t="str">
            <v>JORNAL</v>
          </cell>
          <cell r="E27">
            <v>78987.78</v>
          </cell>
        </row>
        <row r="28">
          <cell r="B28" t="str">
            <v>200008</v>
          </cell>
          <cell r="C28" t="str">
            <v>M.O. 2 AYUDANTES</v>
          </cell>
          <cell r="D28" t="str">
            <v>JORNAL</v>
          </cell>
          <cell r="E28">
            <v>157975.56</v>
          </cell>
        </row>
        <row r="29">
          <cell r="B29" t="str">
            <v>200009</v>
          </cell>
          <cell r="C29" t="str">
            <v>M.O. 2 AYUDANTES + 1 OFICIAL</v>
          </cell>
          <cell r="D29" t="str">
            <v>JORNAL</v>
          </cell>
          <cell r="E29">
            <v>292255.56</v>
          </cell>
        </row>
        <row r="30">
          <cell r="B30" t="str">
            <v>200013</v>
          </cell>
          <cell r="C30" t="str">
            <v>M.O. 5 AYUDANTES + 1 OFICIAL</v>
          </cell>
          <cell r="D30" t="str">
            <v>JORNAL</v>
          </cell>
          <cell r="E30">
            <v>529181.11</v>
          </cell>
        </row>
        <row r="31">
          <cell r="B31">
            <v>200027</v>
          </cell>
          <cell r="C31" t="str">
            <v>M.O. TOPOGRAFIA 1 CADENERO + 1 TOPOG.</v>
          </cell>
          <cell r="D31" t="str">
            <v>JORNAL</v>
          </cell>
          <cell r="E31">
            <v>422633.89</v>
          </cell>
        </row>
        <row r="32">
          <cell r="B32" t="str">
            <v>200100</v>
          </cell>
          <cell r="C32" t="str">
            <v>M.O. 1 OFICIAL</v>
          </cell>
          <cell r="D32" t="str">
            <v>JORNAL</v>
          </cell>
          <cell r="E32">
            <v>134280</v>
          </cell>
        </row>
        <row r="36">
          <cell r="B36" t="str">
            <v>Equipo</v>
          </cell>
          <cell r="C36"/>
          <cell r="D36"/>
          <cell r="E36"/>
        </row>
        <row r="37">
          <cell r="B37" t="str">
            <v>CODIGO</v>
          </cell>
          <cell r="C37" t="str">
            <v>DESCRIPCIÓN</v>
          </cell>
          <cell r="D37" t="str">
            <v>UNIDAD</v>
          </cell>
          <cell r="E37" t="str">
            <v>TARIFA</v>
          </cell>
        </row>
        <row r="38">
          <cell r="B38" t="str">
            <v>300014</v>
          </cell>
          <cell r="C38" t="str">
            <v>COMPRESOR DE DOS MARTILLOS</v>
          </cell>
          <cell r="D38" t="str">
            <v>H</v>
          </cell>
          <cell r="E38">
            <v>131573</v>
          </cell>
        </row>
        <row r="39">
          <cell r="B39" t="str">
            <v>300017</v>
          </cell>
          <cell r="C39" t="str">
            <v>CORTADORA DE PAVIMENTO DE 4 A 7 CM</v>
          </cell>
          <cell r="D39" t="str">
            <v>M</v>
          </cell>
          <cell r="E39">
            <v>7731</v>
          </cell>
        </row>
        <row r="40">
          <cell r="B40" t="str">
            <v>300021</v>
          </cell>
          <cell r="C40" t="str">
            <v>FORMALETA MET.PAVIMENTO 0.15X0.20X3MTS</v>
          </cell>
          <cell r="D40" t="str">
            <v>DIA</v>
          </cell>
          <cell r="E40">
            <v>8943</v>
          </cell>
        </row>
        <row r="41">
          <cell r="B41" t="str">
            <v>300044</v>
          </cell>
          <cell r="C41" t="str">
            <v>REGLA VIBRATORIA DE 4MTS</v>
          </cell>
          <cell r="D41" t="str">
            <v>DIA</v>
          </cell>
          <cell r="E41">
            <v>59661</v>
          </cell>
        </row>
        <row r="42">
          <cell r="B42">
            <v>300047</v>
          </cell>
          <cell r="C42" t="str">
            <v>RETROEXCAVADORA JD-510</v>
          </cell>
          <cell r="D42" t="str">
            <v>H</v>
          </cell>
          <cell r="E42">
            <v>157888</v>
          </cell>
        </row>
        <row r="43">
          <cell r="B43" t="str">
            <v>300054</v>
          </cell>
          <cell r="C43" t="str">
            <v>VIBRADOR A GASOLINA</v>
          </cell>
          <cell r="D43" t="str">
            <v>DIA</v>
          </cell>
          <cell r="E43">
            <v>43518</v>
          </cell>
        </row>
        <row r="44">
          <cell r="B44" t="str">
            <v>300060</v>
          </cell>
          <cell r="C44" t="str">
            <v>FORMALETA CAMARA INSPECCION</v>
          </cell>
          <cell r="D44" t="str">
            <v>UND</v>
          </cell>
          <cell r="E44">
            <v>78263</v>
          </cell>
        </row>
        <row r="45">
          <cell r="B45" t="str">
            <v>301002</v>
          </cell>
          <cell r="C45" t="str">
            <v>EQUIPO DE ACABADO SUPERFICIAL</v>
          </cell>
          <cell r="D45" t="str">
            <v>DIA</v>
          </cell>
          <cell r="E45">
            <v>32482</v>
          </cell>
        </row>
        <row r="46">
          <cell r="B46" t="str">
            <v>301010</v>
          </cell>
          <cell r="C46" t="str">
            <v>CARROTANQUE DE AGUA(1000 GALONES)</v>
          </cell>
          <cell r="D46" t="str">
            <v>H</v>
          </cell>
          <cell r="E46">
            <v>124018</v>
          </cell>
        </row>
        <row r="47">
          <cell r="B47" t="str">
            <v>308000</v>
          </cell>
          <cell r="C47" t="str">
            <v>CAMPERO-CAMIONETA TRANSPORTE MATERIALES</v>
          </cell>
          <cell r="D47" t="str">
            <v>DIA</v>
          </cell>
          <cell r="E47">
            <v>360898</v>
          </cell>
        </row>
        <row r="48">
          <cell r="B48" t="str">
            <v>340014</v>
          </cell>
          <cell r="C48" t="str">
            <v>CARGADOR: POTENCIA EN EL VOLANTE 110 HP, CLASIFICACIÓN DE RPM DEL MOTOR 2300</v>
          </cell>
          <cell r="D48" t="str">
            <v>H</v>
          </cell>
          <cell r="E48">
            <v>242425</v>
          </cell>
        </row>
        <row r="49">
          <cell r="B49" t="str">
            <v>340016</v>
          </cell>
          <cell r="C49" t="str">
            <v>CIZALLA MANUAL DE 90 CM</v>
          </cell>
          <cell r="D49" t="str">
            <v>H</v>
          </cell>
          <cell r="E49">
            <v>2159</v>
          </cell>
        </row>
        <row r="50">
          <cell r="B50" t="str">
            <v>340060</v>
          </cell>
          <cell r="C50" t="str">
            <v>MOTONIVELADORA POTENCIA 215 HP, ANCHO DE CUCHILLA 4,27 M, PESO 18 TON</v>
          </cell>
          <cell r="D50" t="str">
            <v>H</v>
          </cell>
          <cell r="E50">
            <v>322262</v>
          </cell>
        </row>
        <row r="51">
          <cell r="B51" t="str">
            <v>340080</v>
          </cell>
          <cell r="C51" t="str">
            <v>VIBROCOMPACTADOR, POTENCIA 153 HP, PESO 10 TON</v>
          </cell>
          <cell r="D51" t="str">
            <v>H</v>
          </cell>
          <cell r="E51">
            <v>152980</v>
          </cell>
        </row>
        <row r="52">
          <cell r="B52" t="str">
            <v>340086</v>
          </cell>
          <cell r="C52" t="str">
            <v>CAMABAJA DISTANCIA &lt; 30 KM.</v>
          </cell>
          <cell r="D52" t="str">
            <v>H</v>
          </cell>
          <cell r="E52">
            <v>355000</v>
          </cell>
        </row>
        <row r="53">
          <cell r="B53" t="str">
            <v>300065</v>
          </cell>
          <cell r="C53" t="str">
            <v>VOLQUETA O CAMION (ACARREO)</v>
          </cell>
          <cell r="D53" t="str">
            <v>M3</v>
          </cell>
          <cell r="E53">
            <v>27641</v>
          </cell>
        </row>
        <row r="54">
          <cell r="B54">
            <v>300066</v>
          </cell>
          <cell r="C54" t="str">
            <v>VOLQUETA 7M3</v>
          </cell>
          <cell r="D54" t="str">
            <v>M3</v>
          </cell>
          <cell r="E54">
            <v>118238</v>
          </cell>
        </row>
        <row r="57">
          <cell r="B57" t="str">
            <v>Transporte</v>
          </cell>
          <cell r="C57"/>
          <cell r="D57"/>
          <cell r="E57"/>
        </row>
        <row r="58">
          <cell r="B58" t="str">
            <v>CODIGO</v>
          </cell>
          <cell r="C58" t="str">
            <v>DESCRIPCIÓN</v>
          </cell>
          <cell r="D58" t="str">
            <v>UNIDAD</v>
          </cell>
          <cell r="E58" t="str">
            <v>TARIFA</v>
          </cell>
        </row>
        <row r="59">
          <cell r="B59" t="str">
            <v>440008</v>
          </cell>
          <cell r="C59" t="str">
            <v>TRANSPORTE DE MATERIAL DE SUB-BASE</v>
          </cell>
          <cell r="D59" t="str">
            <v>M3-KM</v>
          </cell>
          <cell r="E59">
            <v>1695</v>
          </cell>
        </row>
        <row r="60">
          <cell r="B60" t="str">
            <v>440020</v>
          </cell>
          <cell r="C60" t="str">
            <v>TRANSPORTE DE ACERO</v>
          </cell>
          <cell r="D60" t="str">
            <v>KG-KM</v>
          </cell>
          <cell r="E60">
            <v>100</v>
          </cell>
        </row>
      </sheetData>
      <sheetData sheetId="1">
        <row r="27">
          <cell r="E27">
            <v>0.3</v>
          </cell>
        </row>
        <row r="28">
          <cell r="E28">
            <v>0</v>
          </cell>
        </row>
        <row r="29">
          <cell r="E29">
            <v>0.05</v>
          </cell>
        </row>
      </sheetData>
      <sheetData sheetId="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Res-Accide-10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CONT_ADI"/>
      <sheetName val="otros"/>
      <sheetName val="Datos"/>
      <sheetName val="Cuadrillas"/>
      <sheetName val="Jornal"/>
      <sheetName val="Formulario N° 4"/>
      <sheetName val="MATERIALES"/>
      <sheetName val="EQUIPO"/>
      <sheetName val="\\SERVIDOR\Public2\MANTENIMIENT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OCTUBRE"/>
      <sheetName val="CRA.MODI"/>
      <sheetName val="[a  aaInformación]__cceficien_8"/>
      <sheetName val="[a  aaInformación]__cceficien_2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M.O."/>
      <sheetName val="AIU"/>
      <sheetName val="[a  aaInformación]__192_168_0_9"/>
      <sheetName val="a  aaInformaci%C3%B3n"/>
      <sheetName val="[a  aaInformación]__192_168_0_3"/>
      <sheetName val="Concretos y morteros"/>
      <sheetName val="Datos iniciales "/>
      <sheetName val="Transporte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//cceficiente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cceficie_41"/>
      <sheetName val="Emboquillar"/>
      <sheetName val="Acometidacobrerígido"/>
      <sheetName val="Acometidatoma"/>
      <sheetName val="Acometidahasta1&quot;"/>
      <sheetName val="precios-básicos200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AiuApoSaraBrut2000.xls"/>
      <sheetName val="\\Lucho\transfer lucho\Mis docu"/>
      <sheetName val="Informacion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AiuApoSaraBrut2000.xls"/>
      <sheetName val="\\Lucho\transfer lucho\Mis docu"/>
      <sheetName val="Informacion"/>
      <sheetName val="PREACTA"/>
      <sheetName val="calidad"/>
      <sheetName val="Mat"/>
      <sheetName val="Equi"/>
      <sheetName val="Otr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NEXO 7"/>
      <sheetName val="Acc%20Ago-Sep.xls"/>
      <sheetName val="Macro1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General"/>
      <sheetName val="\\Pc1\E\AMV-3005-2005\ADMON GRU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Precios"/>
      <sheetName val="ManoDeObra"/>
      <sheetName val="Distanc"/>
      <sheetName val="320.1"/>
      <sheetName val="330.2"/>
      <sheetName val="700.1"/>
      <sheetName val="días habiles 2015"/>
      <sheetName val="INS"/>
      <sheetName val="Ppto"/>
      <sheetName val="Plan auditoría"/>
      <sheetName val="Cuadro de áreas y volmúmenes"/>
      <sheetName val="Generale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20.1"/>
      <sheetName val="330.1"/>
      <sheetName val="640.1.2"/>
      <sheetName val="673.1"/>
      <sheetName val="673.2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FORMATO (1)"/>
      <sheetName val="Hoja1 (1)"/>
      <sheetName val="FORMATO (2)"/>
      <sheetName val="Hoja1 (2)"/>
      <sheetName val="FORMATO (3)"/>
      <sheetName val="Hoja1 (3)"/>
      <sheetName val="Hoja2"/>
      <sheetName val="tod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SUB APU"/>
      <sheetName val="RELACION MES"/>
      <sheetName val="PRESUPUESTO"/>
      <sheetName val="ESTADO VÍA-CRIT.TECNICO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OCTUBRE"/>
      <sheetName val="CLASIFICACION"/>
      <sheetName val="CODCONST"/>
      <sheetName val="PREACTA Y CONTRATISTAS"/>
      <sheetName val="5. ELECTRICO"/>
      <sheetName val=" Liquidacion de Obra por Tramos"/>
      <sheetName val="REC-COD,"/>
      <sheetName val="LISTA DE PRECIOS"/>
      <sheetName val="062"/>
      <sheetName val="Listado"/>
      <sheetName val="Lp"/>
      <sheetName val="Summary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Bajada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NARIÑO"/>
      <sheetName val="OBRAS SES"/>
      <sheetName val="UNITARIOS"/>
      <sheetName val="THE"/>
      <sheetName val="ATHE"/>
      <sheetName val="Hoja2"/>
      <sheetName val="Cuadr.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2,2,6,1 Pilotes 0,30"/>
      <sheetName val="inst"/>
      <sheetName val="PREACTA_61"/>
      <sheetName val="A_P_U1"/>
      <sheetName val="PREACTA_6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PROGR_2"/>
      <sheetName val="PROGR_3"/>
      <sheetName val="1,01"/>
      <sheetName val="EQUIPO"/>
      <sheetName val="ELECTRICO"/>
      <sheetName val="Vuelta"/>
      <sheetName val="Lista APU"/>
      <sheetName val="devdics"/>
      <sheetName val="UNIT."/>
      <sheetName val="glvc"/>
      <sheetName val="Cuadro p. Capital Vs estimad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Resumen Presupuesto"/>
      <sheetName val="CANTIDAD"/>
      <sheetName val="Todos los APUs"/>
    </sheetNames>
    <sheetDataSet>
      <sheetData sheetId="0" refreshError="1">
        <row r="2">
          <cell r="B2" t="str">
            <v>Materiales</v>
          </cell>
          <cell r="C2"/>
          <cell r="D2"/>
          <cell r="E2"/>
        </row>
        <row r="3">
          <cell r="B3" t="str">
            <v>CODIGO</v>
          </cell>
          <cell r="C3" t="str">
            <v>DESCRIPCIÓN</v>
          </cell>
          <cell r="D3" t="str">
            <v>UNIDAD</v>
          </cell>
          <cell r="E3" t="str">
            <v>PRECIO UNITARIO</v>
          </cell>
        </row>
        <row r="4">
          <cell r="B4" t="str">
            <v>100011</v>
          </cell>
          <cell r="C4" t="str">
            <v>ACEITE MOTOR 4 TIEMPOS</v>
          </cell>
          <cell r="D4" t="str">
            <v>GLN</v>
          </cell>
          <cell r="E4">
            <v>123272</v>
          </cell>
        </row>
        <row r="5">
          <cell r="B5" t="str">
            <v>100015</v>
          </cell>
          <cell r="C5" t="str">
            <v>ACONDICION SUPERF NOVAFORT</v>
          </cell>
          <cell r="D5" t="str">
            <v>GLN</v>
          </cell>
          <cell r="E5">
            <v>145748</v>
          </cell>
        </row>
        <row r="6">
          <cell r="B6" t="str">
            <v>100041</v>
          </cell>
          <cell r="C6" t="str">
            <v>ADHESIVO EPOX. ALCANTARILLADO</v>
          </cell>
          <cell r="D6" t="str">
            <v>GLN</v>
          </cell>
          <cell r="E6">
            <v>537597</v>
          </cell>
        </row>
        <row r="7">
          <cell r="B7" t="str">
            <v>100053</v>
          </cell>
          <cell r="C7" t="str">
            <v>AGUA</v>
          </cell>
          <cell r="D7" t="str">
            <v>LT</v>
          </cell>
          <cell r="E7">
            <v>78</v>
          </cell>
        </row>
        <row r="8">
          <cell r="B8" t="str">
            <v>100075</v>
          </cell>
          <cell r="C8" t="str">
            <v>ALAMBRE GALVANIZADO CALIBRE 18</v>
          </cell>
          <cell r="D8" t="str">
            <v>KG</v>
          </cell>
          <cell r="E8">
            <v>17745</v>
          </cell>
        </row>
        <row r="9">
          <cell r="B9" t="str">
            <v>100076</v>
          </cell>
          <cell r="C9" t="str">
            <v>ALAMBRE NEGRO PARA AMARRE CALIBRE 18</v>
          </cell>
          <cell r="D9" t="str">
            <v>KG</v>
          </cell>
          <cell r="E9">
            <v>6569</v>
          </cell>
        </row>
        <row r="10">
          <cell r="B10" t="str">
            <v>100111</v>
          </cell>
          <cell r="C10" t="str">
            <v>ANTISOL BLANCO</v>
          </cell>
          <cell r="D10" t="str">
            <v>KG</v>
          </cell>
          <cell r="E10">
            <v>14411</v>
          </cell>
        </row>
        <row r="11">
          <cell r="B11" t="str">
            <v>100112</v>
          </cell>
          <cell r="C11" t="str">
            <v>ANTISOL ROJO</v>
          </cell>
          <cell r="D11" t="str">
            <v>KG</v>
          </cell>
          <cell r="E11">
            <v>29954</v>
          </cell>
        </row>
        <row r="12">
          <cell r="B12" t="str">
            <v>100123</v>
          </cell>
          <cell r="C12" t="str">
            <v>ARENA DE TRITURACIÓN Y/O ARENA GRUESA DE RIO</v>
          </cell>
          <cell r="D12" t="str">
            <v>M3</v>
          </cell>
          <cell r="E12">
            <v>54944</v>
          </cell>
        </row>
        <row r="13">
          <cell r="B13" t="str">
            <v>100804</v>
          </cell>
          <cell r="C13" t="str">
            <v>CUARTON 2" X 4" AMARILLO</v>
          </cell>
          <cell r="D13" t="str">
            <v>M</v>
          </cell>
          <cell r="E13">
            <v>15415</v>
          </cell>
        </row>
        <row r="14">
          <cell r="B14" t="str">
            <v>100806</v>
          </cell>
          <cell r="C14" t="str">
            <v>CUARTON 2" X 4" X 300 AMARILLO</v>
          </cell>
          <cell r="D14" t="str">
            <v>UND</v>
          </cell>
          <cell r="E14">
            <v>30765</v>
          </cell>
        </row>
        <row r="15">
          <cell r="B15" t="str">
            <v>100849</v>
          </cell>
          <cell r="C15" t="str">
            <v>DISOLVENTE PARA PINTURA DE DEMARCACION VIAL (XILOL)</v>
          </cell>
          <cell r="D15" t="str">
            <v>GLN</v>
          </cell>
          <cell r="E15">
            <v>71733</v>
          </cell>
        </row>
        <row r="16">
          <cell r="B16" t="str">
            <v>100932</v>
          </cell>
          <cell r="C16" t="str">
            <v>GASOLINA CORRIENTE</v>
          </cell>
          <cell r="D16" t="str">
            <v>GLN</v>
          </cell>
          <cell r="E16">
            <v>17613</v>
          </cell>
        </row>
        <row r="17">
          <cell r="B17" t="str">
            <v>100977</v>
          </cell>
          <cell r="C17" t="str">
            <v>GUADUA [TACO] 2.50-3M</v>
          </cell>
          <cell r="D17" t="str">
            <v>UND</v>
          </cell>
          <cell r="E17">
            <v>5749</v>
          </cell>
        </row>
        <row r="18">
          <cell r="B18" t="str">
            <v>101002</v>
          </cell>
          <cell r="C18" t="str">
            <v>SELLO ELASTOMERICO 250MM</v>
          </cell>
          <cell r="D18" t="str">
            <v>UND</v>
          </cell>
          <cell r="E18">
            <v>18703</v>
          </cell>
        </row>
        <row r="19">
          <cell r="B19" t="str">
            <v>101007</v>
          </cell>
          <cell r="C19" t="str">
            <v>ACERO DE REFUERZO DE 37.000 PSI 259 MPA</v>
          </cell>
          <cell r="D19" t="str">
            <v>KG</v>
          </cell>
          <cell r="E19">
            <v>5781</v>
          </cell>
        </row>
        <row r="20">
          <cell r="B20" t="str">
            <v>101008</v>
          </cell>
          <cell r="C20" t="str">
            <v>ACERO DE REFUERZO 60.000 PSI 420 MPA</v>
          </cell>
          <cell r="D20" t="str">
            <v>KG</v>
          </cell>
          <cell r="E20">
            <v>5781</v>
          </cell>
        </row>
        <row r="21">
          <cell r="B21" t="str">
            <v>101014</v>
          </cell>
          <cell r="C21" t="str">
            <v>HIERRO CHIPA 3/8"</v>
          </cell>
          <cell r="D21" t="str">
            <v>KG</v>
          </cell>
          <cell r="E21">
            <v>5775</v>
          </cell>
        </row>
        <row r="22">
          <cell r="B22" t="str">
            <v>101017</v>
          </cell>
          <cell r="C22" t="str">
            <v>ACERO DE REFUERZO 5/8" 60.000</v>
          </cell>
          <cell r="D22" t="str">
            <v>KG</v>
          </cell>
          <cell r="E22">
            <v>4467</v>
          </cell>
        </row>
        <row r="23">
          <cell r="B23" t="str">
            <v>101127</v>
          </cell>
          <cell r="C23" t="str">
            <v>LIMPIADOR PVC 1/4 GLN (760 GRMS)</v>
          </cell>
          <cell r="D23" t="str">
            <v>UND</v>
          </cell>
          <cell r="E23">
            <v>65554</v>
          </cell>
        </row>
        <row r="24">
          <cell r="B24" t="str">
            <v>101363</v>
          </cell>
          <cell r="C24" t="str">
            <v>PINTURA ACRÍLICA PURA PARA DEMARCACION VIAL</v>
          </cell>
          <cell r="D24" t="str">
            <v>GLN</v>
          </cell>
          <cell r="E24">
            <v>142368</v>
          </cell>
        </row>
        <row r="25">
          <cell r="B25" t="str">
            <v>101505</v>
          </cell>
          <cell r="C25" t="str">
            <v>PUNTILLA CON CABEZA 1"</v>
          </cell>
          <cell r="D25" t="str">
            <v>LB</v>
          </cell>
          <cell r="E25">
            <v>5744</v>
          </cell>
        </row>
        <row r="26">
          <cell r="B26" t="str">
            <v>101509</v>
          </cell>
          <cell r="C26" t="str">
            <v>PUNTILLA CON CABEZA 2"</v>
          </cell>
          <cell r="D26" t="str">
            <v>LB</v>
          </cell>
          <cell r="E26">
            <v>5191</v>
          </cell>
        </row>
        <row r="27">
          <cell r="B27" t="str">
            <v>101587</v>
          </cell>
          <cell r="C27" t="str">
            <v>SUB BASE</v>
          </cell>
          <cell r="D27" t="str">
            <v>M3</v>
          </cell>
          <cell r="E27">
            <v>63586</v>
          </cell>
        </row>
        <row r="28">
          <cell r="B28" t="str">
            <v>101605</v>
          </cell>
          <cell r="C28" t="str">
            <v>SEGUETA SIN MARCO PARA METAL 12" X 24DDP</v>
          </cell>
          <cell r="D28" t="str">
            <v>UND</v>
          </cell>
          <cell r="E28">
            <v>7684</v>
          </cell>
        </row>
        <row r="29">
          <cell r="B29" t="str">
            <v>101622</v>
          </cell>
          <cell r="C29" t="str">
            <v>SELLADOR POLIURETANO ELASTICO 300 ML</v>
          </cell>
          <cell r="D29" t="str">
            <v>UND</v>
          </cell>
          <cell r="E29">
            <v>73070</v>
          </cell>
        </row>
        <row r="30">
          <cell r="B30" t="str">
            <v>101641</v>
          </cell>
          <cell r="C30" t="str">
            <v>SILLA YEE 250X160MM TIPO NOVAFORT</v>
          </cell>
          <cell r="D30" t="str">
            <v>UND</v>
          </cell>
          <cell r="E30">
            <v>165459</v>
          </cell>
        </row>
        <row r="31">
          <cell r="B31" t="str">
            <v>101658</v>
          </cell>
          <cell r="C31" t="str">
            <v>SOLDADURA PVC 1/4 GLN</v>
          </cell>
          <cell r="D31" t="str">
            <v>UND</v>
          </cell>
          <cell r="E31">
            <v>123064</v>
          </cell>
        </row>
        <row r="32">
          <cell r="B32" t="str">
            <v>101717</v>
          </cell>
          <cell r="C32" t="str">
            <v>TABLA OTOBO 1X10X300 CM</v>
          </cell>
          <cell r="D32" t="str">
            <v>UND</v>
          </cell>
          <cell r="E32">
            <v>21240</v>
          </cell>
        </row>
        <row r="33">
          <cell r="B33" t="str">
            <v>101718</v>
          </cell>
          <cell r="C33" t="str">
            <v>TABLA OTOBO [2C] 1X10X300 CM</v>
          </cell>
          <cell r="D33" t="str">
            <v>UND</v>
          </cell>
          <cell r="E33">
            <v>18265</v>
          </cell>
        </row>
        <row r="34">
          <cell r="B34" t="str">
            <v>101742</v>
          </cell>
          <cell r="C34" t="str">
            <v>TABLON MADERA 2"X10"X3M</v>
          </cell>
          <cell r="D34" t="str">
            <v>UND</v>
          </cell>
          <cell r="E34">
            <v>42374</v>
          </cell>
        </row>
        <row r="35">
          <cell r="B35" t="str">
            <v>102056</v>
          </cell>
          <cell r="C35" t="str">
            <v>TUBO SAN. PVC INT. LIS. - EXT. RUG. - 10" 250 MM</v>
          </cell>
          <cell r="D35" t="str">
            <v>M</v>
          </cell>
          <cell r="E35">
            <v>98496</v>
          </cell>
        </row>
        <row r="36">
          <cell r="B36" t="str">
            <v>102174</v>
          </cell>
          <cell r="C36" t="str">
            <v>TUBO SAN PVC 6"</v>
          </cell>
          <cell r="D36" t="str">
            <v>ML</v>
          </cell>
          <cell r="E36">
            <v>73696</v>
          </cell>
        </row>
        <row r="37">
          <cell r="B37" t="str">
            <v>103094</v>
          </cell>
          <cell r="C37" t="str">
            <v>JUNTA POLIET. CELDA CERRADA 6 MM</v>
          </cell>
          <cell r="D37" t="str">
            <v>M</v>
          </cell>
          <cell r="E37">
            <v>1941</v>
          </cell>
        </row>
        <row r="38">
          <cell r="B38" t="str">
            <v>105024</v>
          </cell>
          <cell r="C38" t="str">
            <v>BROCA TUGSTENO SDS MAX 3/4" X 20" (50 CM)</v>
          </cell>
          <cell r="D38" t="str">
            <v>UND</v>
          </cell>
          <cell r="E38">
            <v>262209</v>
          </cell>
        </row>
        <row r="39">
          <cell r="B39" t="str">
            <v>106015</v>
          </cell>
          <cell r="C39" t="str">
            <v>ADHES. ANCL. ESTR. 600ML TIPO ANCHORFIX 3001</v>
          </cell>
          <cell r="D39" t="str">
            <v>UND</v>
          </cell>
          <cell r="E39">
            <v>233429</v>
          </cell>
        </row>
        <row r="40">
          <cell r="B40" t="str">
            <v>106182</v>
          </cell>
          <cell r="C40" t="str">
            <v>MALLA FIBRA TEJIDA H=2.10M</v>
          </cell>
          <cell r="D40" t="str">
            <v>M2</v>
          </cell>
          <cell r="E40">
            <v>3151</v>
          </cell>
        </row>
        <row r="41">
          <cell r="B41" t="str">
            <v>115014</v>
          </cell>
          <cell r="C41" t="str">
            <v>MICROESFERAS REFLECTIVAS DE VIDRIO</v>
          </cell>
          <cell r="D41" t="str">
            <v>KG</v>
          </cell>
          <cell r="E41">
            <v>21853</v>
          </cell>
        </row>
        <row r="42">
          <cell r="B42" t="str">
            <v>119078</v>
          </cell>
          <cell r="C42" t="str">
            <v>DESENCOFRANTE PARA FORMALETA</v>
          </cell>
          <cell r="D42" t="str">
            <v>CUÃETE</v>
          </cell>
          <cell r="E42">
            <v>297442</v>
          </cell>
        </row>
        <row r="43">
          <cell r="B43" t="str">
            <v>134337</v>
          </cell>
          <cell r="C43" t="str">
            <v>DISPOSICION FINAL DE ESCOMBRO Y SOBRANTES</v>
          </cell>
          <cell r="D43" t="str">
            <v>M3</v>
          </cell>
          <cell r="E43">
            <v>12000</v>
          </cell>
        </row>
        <row r="44">
          <cell r="B44" t="str">
            <v>140044</v>
          </cell>
          <cell r="C44" t="str">
            <v>CONCRETO RESISTENCIA 21 MPA (PREMEZCLADO)</v>
          </cell>
          <cell r="D44" t="str">
            <v>M3</v>
          </cell>
          <cell r="E44">
            <v>587405</v>
          </cell>
        </row>
        <row r="45">
          <cell r="B45" t="str">
            <v>140107</v>
          </cell>
          <cell r="C45" t="str">
            <v>MATERIAL DE BASE CLASE B (NT2) GRADACIÓN FINA BG 38</v>
          </cell>
          <cell r="D45" t="str">
            <v>M3</v>
          </cell>
          <cell r="E45">
            <v>68893</v>
          </cell>
        </row>
        <row r="46">
          <cell r="B46" t="str">
            <v>140143</v>
          </cell>
          <cell r="C46" t="str">
            <v>POSTE PARA SEÑAL DE TRÁNSITO EN ÁNGULO DE HIERRO DE 2" X 2" X 1/4" DE 3.5M.</v>
          </cell>
          <cell r="D46" t="str">
            <v>UND</v>
          </cell>
          <cell r="E46">
            <v>270149</v>
          </cell>
        </row>
        <row r="47">
          <cell r="B47" t="str">
            <v>140168</v>
          </cell>
          <cell r="C47" t="str">
            <v>SEÑAL SR, SP Y/O SI, TABLERO EN LÁMINA GALVANIZADA DE 75X75 CM, CALIBRE 16, RETRORREFLECTIVA TIPO IX.</v>
          </cell>
          <cell r="D47" t="str">
            <v>UND</v>
          </cell>
          <cell r="E47">
            <v>630723</v>
          </cell>
        </row>
        <row r="48">
          <cell r="B48" t="str">
            <v>140196</v>
          </cell>
          <cell r="C48" t="str">
            <v>PINTURA TRAFICO PLASTICO EN FRIO</v>
          </cell>
          <cell r="D48" t="str">
            <v>GLN</v>
          </cell>
          <cell r="E48">
            <v>142368</v>
          </cell>
        </row>
        <row r="49">
          <cell r="B49" t="str">
            <v>ME0101</v>
          </cell>
          <cell r="C49" t="str">
            <v>(BASICO) MEZCLA CONCRETO 1:2:1 4000 PSI - 28,0 Mpa</v>
          </cell>
          <cell r="D49" t="str">
            <v>M3</v>
          </cell>
          <cell r="E49">
            <v>878461</v>
          </cell>
        </row>
        <row r="50">
          <cell r="B50" t="str">
            <v>ME0105</v>
          </cell>
          <cell r="C50">
            <v>5</v>
          </cell>
          <cell r="D50" t="str">
            <v>M3</v>
          </cell>
          <cell r="E50">
            <v>579997</v>
          </cell>
        </row>
        <row r="51">
          <cell r="B51" t="str">
            <v>ME0107</v>
          </cell>
          <cell r="C51" t="str">
            <v>(BASICO) MEZCLA CONCRETO 1:2:4 2850 PSI - 20,0 Mpa</v>
          </cell>
          <cell r="D51" t="str">
            <v>M3</v>
          </cell>
          <cell r="E51">
            <v>579997</v>
          </cell>
        </row>
        <row r="55">
          <cell r="B55" t="str">
            <v>Mano de Obra</v>
          </cell>
          <cell r="C55"/>
          <cell r="D55"/>
          <cell r="E55"/>
        </row>
        <row r="56">
          <cell r="B56" t="str">
            <v>CODIGO</v>
          </cell>
          <cell r="C56" t="str">
            <v>DESCRIPCIÓN</v>
          </cell>
          <cell r="D56" t="str">
            <v>UNIDAD</v>
          </cell>
          <cell r="E56" t="str">
            <v>JORNAL</v>
          </cell>
        </row>
        <row r="57">
          <cell r="B57" t="str">
            <v>200006</v>
          </cell>
          <cell r="C57" t="str">
            <v>M.O. 1 AYUDANTE</v>
          </cell>
          <cell r="D57" t="str">
            <v>JORNAL</v>
          </cell>
          <cell r="E57">
            <v>78845.14</v>
          </cell>
        </row>
        <row r="58">
          <cell r="B58" t="str">
            <v>200007</v>
          </cell>
          <cell r="C58" t="str">
            <v>M.O. 1 AYUDANTE + 1 OFICIAL</v>
          </cell>
          <cell r="D58" t="str">
            <v>JORNAL</v>
          </cell>
          <cell r="E58">
            <v>192727.3</v>
          </cell>
        </row>
        <row r="59">
          <cell r="B59" t="str">
            <v>200008</v>
          </cell>
          <cell r="C59" t="str">
            <v>M.O. 2 AYUDANTES</v>
          </cell>
          <cell r="D59" t="str">
            <v>JORNAL</v>
          </cell>
          <cell r="E59">
            <v>157690.29</v>
          </cell>
        </row>
        <row r="60">
          <cell r="B60" t="str">
            <v>200009</v>
          </cell>
          <cell r="C60" t="str">
            <v>M.O. 2 AYUDANTES + 1 OFICIAL</v>
          </cell>
          <cell r="D60" t="str">
            <v>JORNAL</v>
          </cell>
          <cell r="E60">
            <v>271572.44</v>
          </cell>
        </row>
        <row r="61">
          <cell r="B61" t="str">
            <v>200010</v>
          </cell>
          <cell r="C61" t="str">
            <v>M.O. 3 AYUDANTES</v>
          </cell>
          <cell r="D61" t="str">
            <v>JORNAL</v>
          </cell>
          <cell r="E61">
            <v>236535.43</v>
          </cell>
        </row>
        <row r="62">
          <cell r="B62" t="str">
            <v>200011</v>
          </cell>
          <cell r="C62" t="str">
            <v xml:space="preserve">M.O. 3 AYUDANTES + 1 OFICIAL </v>
          </cell>
          <cell r="D62" t="str">
            <v>JORNAL</v>
          </cell>
          <cell r="E62">
            <v>484453.96</v>
          </cell>
        </row>
        <row r="63">
          <cell r="B63" t="str">
            <v>200013</v>
          </cell>
          <cell r="C63" t="str">
            <v>M.O. 5 AYUDANTES + 1 OFICIAL</v>
          </cell>
          <cell r="D63" t="str">
            <v>JORNAL</v>
          </cell>
          <cell r="E63">
            <v>642144.24</v>
          </cell>
        </row>
        <row r="64">
          <cell r="B64" t="str">
            <v>200021</v>
          </cell>
          <cell r="C64" t="str">
            <v>M.O. HIDROSANIT. 1 AYUDANTE + 1 OFICIAL</v>
          </cell>
          <cell r="D64" t="str">
            <v>JORNAL</v>
          </cell>
          <cell r="E64">
            <v>210815.01</v>
          </cell>
        </row>
        <row r="65">
          <cell r="B65" t="str">
            <v>200026</v>
          </cell>
          <cell r="C65" t="str">
            <v>M.O. PINTURA 1 AYUDANTE + 1 OFICIAL</v>
          </cell>
          <cell r="D65" t="str">
            <v>JORNAL</v>
          </cell>
          <cell r="E65">
            <v>192727.3</v>
          </cell>
        </row>
        <row r="66">
          <cell r="B66" t="str">
            <v>200027</v>
          </cell>
          <cell r="C66" t="str">
            <v>M.O. TOPOGRAFIA 1 CADENERO + 1 TOPOG.</v>
          </cell>
          <cell r="D66" t="str">
            <v>JORNAL</v>
          </cell>
          <cell r="E66">
            <v>410407.09</v>
          </cell>
        </row>
        <row r="67">
          <cell r="B67" t="str">
            <v>200100</v>
          </cell>
          <cell r="C67" t="str">
            <v>M.O. 1 OFICIAL</v>
          </cell>
          <cell r="D67" t="str">
            <v>JORNAL</v>
          </cell>
          <cell r="E67">
            <v>113882.16</v>
          </cell>
        </row>
        <row r="71">
          <cell r="B71" t="str">
            <v>Equipo</v>
          </cell>
          <cell r="C71"/>
          <cell r="D71"/>
          <cell r="E71"/>
        </row>
        <row r="72">
          <cell r="B72" t="str">
            <v>CODIGO</v>
          </cell>
          <cell r="C72" t="str">
            <v>DESCRIPCIÓN</v>
          </cell>
          <cell r="D72" t="str">
            <v>UNIDAD</v>
          </cell>
          <cell r="E72" t="str">
            <v>TARIFA</v>
          </cell>
        </row>
        <row r="73">
          <cell r="B73" t="str">
            <v>300014</v>
          </cell>
          <cell r="C73" t="str">
            <v>COMPRESOR DE DOS MARTILLOS</v>
          </cell>
          <cell r="D73" t="str">
            <v>H</v>
          </cell>
          <cell r="E73">
            <v>131573</v>
          </cell>
        </row>
        <row r="74">
          <cell r="B74" t="str">
            <v>300017</v>
          </cell>
          <cell r="C74" t="str">
            <v>CORTADORA DE PAVIMENTO DE 4 A 7 CM</v>
          </cell>
          <cell r="D74" t="str">
            <v>M</v>
          </cell>
          <cell r="E74">
            <v>7731</v>
          </cell>
        </row>
        <row r="75">
          <cell r="B75" t="str">
            <v>300021</v>
          </cell>
          <cell r="C75" t="str">
            <v>FORMALETA MET.PAVIMENTO 0.15X0.20X3MTS</v>
          </cell>
          <cell r="D75" t="str">
            <v>DIA</v>
          </cell>
          <cell r="E75">
            <v>8943</v>
          </cell>
        </row>
        <row r="76">
          <cell r="B76" t="str">
            <v>300028</v>
          </cell>
          <cell r="C76" t="str">
            <v>MAQUINA APLICADORA DE PINTURA</v>
          </cell>
          <cell r="D76" t="str">
            <v>DIA</v>
          </cell>
          <cell r="E76">
            <v>108270</v>
          </cell>
        </row>
        <row r="77">
          <cell r="B77" t="str">
            <v>300034</v>
          </cell>
          <cell r="C77" t="str">
            <v>MOTONIVELADORA, POTENCIA 140 HP, ANCHO DE CUCHILLA 3,66 M, PESO 11 TON TIPO CAT-12-F</v>
          </cell>
          <cell r="D77" t="str">
            <v>H</v>
          </cell>
          <cell r="E77">
            <v>329117</v>
          </cell>
        </row>
        <row r="78">
          <cell r="B78" t="str">
            <v>300044</v>
          </cell>
          <cell r="C78" t="str">
            <v>REGLA VIBRATORIA DE 4MTS</v>
          </cell>
          <cell r="D78" t="str">
            <v>DIA</v>
          </cell>
          <cell r="E78">
            <v>59661</v>
          </cell>
        </row>
        <row r="79">
          <cell r="B79" t="str">
            <v>300045</v>
          </cell>
          <cell r="C79" t="str">
            <v>RETROEXCAVADORA CARGADORA JD-51O</v>
          </cell>
          <cell r="D79" t="str">
            <v>H</v>
          </cell>
          <cell r="E79">
            <v>157888</v>
          </cell>
        </row>
        <row r="80">
          <cell r="B80" t="str">
            <v>300047</v>
          </cell>
          <cell r="C80" t="str">
            <v>RETROEXCAVADORA JD-510</v>
          </cell>
          <cell r="D80" t="str">
            <v>H</v>
          </cell>
          <cell r="E80">
            <v>157888</v>
          </cell>
        </row>
        <row r="81">
          <cell r="B81" t="str">
            <v>300054</v>
          </cell>
          <cell r="C81" t="str">
            <v>VIBRADOR A GASOLINA</v>
          </cell>
          <cell r="D81" t="str">
            <v>DIA</v>
          </cell>
          <cell r="E81">
            <v>43518</v>
          </cell>
        </row>
        <row r="82">
          <cell r="B82" t="str">
            <v>300055</v>
          </cell>
          <cell r="C82" t="str">
            <v>VIBRADOR</v>
          </cell>
          <cell r="D82" t="str">
            <v>DIA</v>
          </cell>
          <cell r="E82">
            <v>43518</v>
          </cell>
        </row>
        <row r="83">
          <cell r="B83" t="str">
            <v>300056</v>
          </cell>
          <cell r="C83" t="str">
            <v>VIBROCOMPACTADOR CA-15</v>
          </cell>
          <cell r="D83" t="str">
            <v>H</v>
          </cell>
          <cell r="E83">
            <v>146778</v>
          </cell>
        </row>
        <row r="84">
          <cell r="B84" t="str">
            <v>300060</v>
          </cell>
          <cell r="C84" t="str">
            <v>FORMALETA CAMARA INSPECCION</v>
          </cell>
          <cell r="D84" t="str">
            <v>UND</v>
          </cell>
          <cell r="E84">
            <v>78263</v>
          </cell>
        </row>
        <row r="85">
          <cell r="B85" t="str">
            <v>300065</v>
          </cell>
          <cell r="C85" t="str">
            <v>VOLQUETA 14 M3</v>
          </cell>
          <cell r="D85" t="str">
            <v>M3</v>
          </cell>
          <cell r="E85">
            <v>118238</v>
          </cell>
        </row>
        <row r="86">
          <cell r="B86" t="str">
            <v>301001</v>
          </cell>
          <cell r="C86" t="str">
            <v>VIBROCOMPACTADOR SALTARIN</v>
          </cell>
          <cell r="D86" t="str">
            <v>DIA</v>
          </cell>
          <cell r="E86">
            <v>61200</v>
          </cell>
        </row>
        <row r="87">
          <cell r="B87" t="str">
            <v>301002</v>
          </cell>
          <cell r="C87" t="str">
            <v>EQUIPO DE ACABADO SUPERFICIAL</v>
          </cell>
          <cell r="D87" t="str">
            <v>DIA</v>
          </cell>
          <cell r="E87">
            <v>32482</v>
          </cell>
        </row>
        <row r="88">
          <cell r="B88" t="str">
            <v>301008</v>
          </cell>
          <cell r="C88" t="str">
            <v>TALADRO PERCUTOR TIPO HILTI</v>
          </cell>
          <cell r="D88" t="str">
            <v>DIA</v>
          </cell>
          <cell r="E88">
            <v>60701</v>
          </cell>
        </row>
        <row r="89">
          <cell r="B89" t="str">
            <v>301010</v>
          </cell>
          <cell r="C89" t="str">
            <v>CARROTANQUE DE AGUA(1000 GALONES)</v>
          </cell>
          <cell r="D89" t="str">
            <v>H</v>
          </cell>
          <cell r="E89">
            <v>124018</v>
          </cell>
        </row>
        <row r="90">
          <cell r="B90" t="str">
            <v>340009</v>
          </cell>
          <cell r="C90" t="str">
            <v>CAMABAJA CAPACIDAD DE 30-40 TONELADAS</v>
          </cell>
          <cell r="D90" t="str">
            <v>H</v>
          </cell>
          <cell r="E90">
            <v>354192</v>
          </cell>
        </row>
        <row r="91">
          <cell r="B91" t="str">
            <v>340012</v>
          </cell>
          <cell r="C91" t="str">
            <v>CAMIONETA DE ESTACAS 4X4</v>
          </cell>
          <cell r="D91" t="str">
            <v>H</v>
          </cell>
          <cell r="E91">
            <v>66116</v>
          </cell>
        </row>
        <row r="92">
          <cell r="B92" t="str">
            <v>340032</v>
          </cell>
          <cell r="C92" t="str">
            <v>EQUIPO DE PINTURA (COMPRESOR). PRESIÓN MÁXIMA DE TRABAJO 7 HP</v>
          </cell>
          <cell r="D92" t="str">
            <v>H</v>
          </cell>
          <cell r="E92">
            <v>9073</v>
          </cell>
        </row>
        <row r="93">
          <cell r="B93" t="str">
            <v>340060</v>
          </cell>
          <cell r="C93" t="str">
            <v>MOTONIVELADORA POTENCIA 215 HP, ANCHO DE CUCHILLA 4,27 M, PESO 18 TON</v>
          </cell>
          <cell r="D93" t="str">
            <v>H</v>
          </cell>
          <cell r="E93">
            <v>322262</v>
          </cell>
        </row>
        <row r="94">
          <cell r="B94" t="str">
            <v>340080</v>
          </cell>
          <cell r="C94" t="str">
            <v>VIBROCOMPACTADOR, POTENCIA 153 HP, PESO 10 TON</v>
          </cell>
          <cell r="D94" t="str">
            <v>H</v>
          </cell>
          <cell r="E94">
            <v>152980</v>
          </cell>
        </row>
        <row r="95">
          <cell r="B95" t="str">
            <v>MQ990118</v>
          </cell>
          <cell r="C95">
            <v>6.3333333333333303E+19</v>
          </cell>
          <cell r="D95" t="str">
            <v>H</v>
          </cell>
          <cell r="E95">
            <v>20179</v>
          </cell>
        </row>
        <row r="96">
          <cell r="B96" t="str">
            <v>MQ990119</v>
          </cell>
          <cell r="C96" t="str">
            <v>ACCESORIOS EQUIPOS DE TOPOGRAFIA (MIRA - PRISMA - TRIPODE - SOMBRILLA</v>
          </cell>
          <cell r="D96" t="str">
            <v>H</v>
          </cell>
          <cell r="E96">
            <v>8967</v>
          </cell>
        </row>
        <row r="100">
          <cell r="B100" t="str">
            <v>Transporte</v>
          </cell>
          <cell r="C100"/>
          <cell r="D100"/>
          <cell r="E100"/>
        </row>
        <row r="101">
          <cell r="B101" t="str">
            <v>CODIGO</v>
          </cell>
          <cell r="C101" t="str">
            <v>DESCRIPCIÓN</v>
          </cell>
          <cell r="D101" t="str">
            <v>UNIDAD</v>
          </cell>
          <cell r="E101" t="str">
            <v>TARIFA</v>
          </cell>
        </row>
        <row r="102">
          <cell r="B102" t="str">
            <v>440003</v>
          </cell>
          <cell r="C102" t="str">
            <v>TRANSPORTE DE CONCRETO</v>
          </cell>
          <cell r="D102" t="str">
            <v>M3-KM</v>
          </cell>
          <cell r="E102">
            <v>3507</v>
          </cell>
        </row>
        <row r="103">
          <cell r="B103" t="str">
            <v>440005</v>
          </cell>
          <cell r="C103" t="str">
            <v>TRANSPORTE DE MATERIAL DE BASE</v>
          </cell>
          <cell r="D103" t="str">
            <v>M3-KM</v>
          </cell>
          <cell r="E103">
            <v>1695</v>
          </cell>
        </row>
        <row r="104">
          <cell r="B104" t="str">
            <v>440023</v>
          </cell>
          <cell r="C104" t="str">
            <v>TRANSPORTE DE MATERIAL DE EXCAVACIÓN Y/O PETREOS (CONSIDERADO EN VOLQUETA DE 6 M3)</v>
          </cell>
          <cell r="D104" t="str">
            <v>M3-KM</v>
          </cell>
          <cell r="E104">
            <v>2234</v>
          </cell>
        </row>
        <row r="112">
          <cell r="C112" t="str">
            <v>}y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C9FB6-FB32-43DD-91A9-6733711C9607}">
  <sheetPr>
    <tabColor theme="0"/>
    <pageSetUpPr fitToPage="1"/>
  </sheetPr>
  <dimension ref="A1:M68"/>
  <sheetViews>
    <sheetView topLeftCell="A44" zoomScale="90" zoomScaleNormal="90" zoomScaleSheetLayoutView="71" zoomScalePageLayoutView="55" workbookViewId="0">
      <selection activeCell="D58" sqref="D58"/>
    </sheetView>
  </sheetViews>
  <sheetFormatPr baseColWidth="10" defaultRowHeight="13.2" x14ac:dyDescent="0.3"/>
  <cols>
    <col min="1" max="1" width="10.33203125" style="14" customWidth="1"/>
    <col min="2" max="2" width="88" style="20" bestFit="1" customWidth="1"/>
    <col min="3" max="3" width="8.88671875" style="14" customWidth="1"/>
    <col min="4" max="4" width="14" style="14" customWidth="1"/>
    <col min="5" max="5" width="28.33203125" style="15" customWidth="1"/>
    <col min="6" max="6" width="25.6640625" style="15" customWidth="1"/>
    <col min="7" max="7" width="19.6640625" style="14" customWidth="1"/>
    <col min="8" max="8" width="16.6640625" style="24" bestFit="1" customWidth="1"/>
    <col min="9" max="9" width="15.6640625" style="24" bestFit="1" customWidth="1"/>
    <col min="10" max="12" width="11.44140625" style="24"/>
    <col min="13" max="254" width="11.44140625" style="14"/>
    <col min="255" max="255" width="6.109375" style="14" customWidth="1"/>
    <col min="256" max="256" width="102.44140625" style="14" customWidth="1"/>
    <col min="257" max="257" width="8.88671875" style="14" customWidth="1"/>
    <col min="258" max="258" width="14" style="14" customWidth="1"/>
    <col min="259" max="259" width="28.33203125" style="14" customWidth="1"/>
    <col min="260" max="260" width="25.6640625" style="14" customWidth="1"/>
    <col min="261" max="261" width="19.6640625" style="14" customWidth="1"/>
    <col min="262" max="262" width="21.5546875" style="14" customWidth="1"/>
    <col min="263" max="510" width="11.44140625" style="14"/>
    <col min="511" max="511" width="6.109375" style="14" customWidth="1"/>
    <col min="512" max="512" width="102.44140625" style="14" customWidth="1"/>
    <col min="513" max="513" width="8.88671875" style="14" customWidth="1"/>
    <col min="514" max="514" width="14" style="14" customWidth="1"/>
    <col min="515" max="515" width="28.33203125" style="14" customWidth="1"/>
    <col min="516" max="516" width="25.6640625" style="14" customWidth="1"/>
    <col min="517" max="517" width="19.6640625" style="14" customWidth="1"/>
    <col min="518" max="518" width="21.5546875" style="14" customWidth="1"/>
    <col min="519" max="766" width="11.44140625" style="14"/>
    <col min="767" max="767" width="6.109375" style="14" customWidth="1"/>
    <col min="768" max="768" width="102.44140625" style="14" customWidth="1"/>
    <col min="769" max="769" width="8.88671875" style="14" customWidth="1"/>
    <col min="770" max="770" width="14" style="14" customWidth="1"/>
    <col min="771" max="771" width="28.33203125" style="14" customWidth="1"/>
    <col min="772" max="772" width="25.6640625" style="14" customWidth="1"/>
    <col min="773" max="773" width="19.6640625" style="14" customWidth="1"/>
    <col min="774" max="774" width="21.5546875" style="14" customWidth="1"/>
    <col min="775" max="1022" width="11.44140625" style="14"/>
    <col min="1023" max="1023" width="6.109375" style="14" customWidth="1"/>
    <col min="1024" max="1024" width="102.44140625" style="14" customWidth="1"/>
    <col min="1025" max="1025" width="8.88671875" style="14" customWidth="1"/>
    <col min="1026" max="1026" width="14" style="14" customWidth="1"/>
    <col min="1027" max="1027" width="28.33203125" style="14" customWidth="1"/>
    <col min="1028" max="1028" width="25.6640625" style="14" customWidth="1"/>
    <col min="1029" max="1029" width="19.6640625" style="14" customWidth="1"/>
    <col min="1030" max="1030" width="21.5546875" style="14" customWidth="1"/>
    <col min="1031" max="1278" width="11.44140625" style="14"/>
    <col min="1279" max="1279" width="6.109375" style="14" customWidth="1"/>
    <col min="1280" max="1280" width="102.44140625" style="14" customWidth="1"/>
    <col min="1281" max="1281" width="8.88671875" style="14" customWidth="1"/>
    <col min="1282" max="1282" width="14" style="14" customWidth="1"/>
    <col min="1283" max="1283" width="28.33203125" style="14" customWidth="1"/>
    <col min="1284" max="1284" width="25.6640625" style="14" customWidth="1"/>
    <col min="1285" max="1285" width="19.6640625" style="14" customWidth="1"/>
    <col min="1286" max="1286" width="21.5546875" style="14" customWidth="1"/>
    <col min="1287" max="1534" width="11.44140625" style="14"/>
    <col min="1535" max="1535" width="6.109375" style="14" customWidth="1"/>
    <col min="1536" max="1536" width="102.44140625" style="14" customWidth="1"/>
    <col min="1537" max="1537" width="8.88671875" style="14" customWidth="1"/>
    <col min="1538" max="1538" width="14" style="14" customWidth="1"/>
    <col min="1539" max="1539" width="28.33203125" style="14" customWidth="1"/>
    <col min="1540" max="1540" width="25.6640625" style="14" customWidth="1"/>
    <col min="1541" max="1541" width="19.6640625" style="14" customWidth="1"/>
    <col min="1542" max="1542" width="21.5546875" style="14" customWidth="1"/>
    <col min="1543" max="1790" width="11.44140625" style="14"/>
    <col min="1791" max="1791" width="6.109375" style="14" customWidth="1"/>
    <col min="1792" max="1792" width="102.44140625" style="14" customWidth="1"/>
    <col min="1793" max="1793" width="8.88671875" style="14" customWidth="1"/>
    <col min="1794" max="1794" width="14" style="14" customWidth="1"/>
    <col min="1795" max="1795" width="28.33203125" style="14" customWidth="1"/>
    <col min="1796" max="1796" width="25.6640625" style="14" customWidth="1"/>
    <col min="1797" max="1797" width="19.6640625" style="14" customWidth="1"/>
    <col min="1798" max="1798" width="21.5546875" style="14" customWidth="1"/>
    <col min="1799" max="2046" width="11.44140625" style="14"/>
    <col min="2047" max="2047" width="6.109375" style="14" customWidth="1"/>
    <col min="2048" max="2048" width="102.44140625" style="14" customWidth="1"/>
    <col min="2049" max="2049" width="8.88671875" style="14" customWidth="1"/>
    <col min="2050" max="2050" width="14" style="14" customWidth="1"/>
    <col min="2051" max="2051" width="28.33203125" style="14" customWidth="1"/>
    <col min="2052" max="2052" width="25.6640625" style="14" customWidth="1"/>
    <col min="2053" max="2053" width="19.6640625" style="14" customWidth="1"/>
    <col min="2054" max="2054" width="21.5546875" style="14" customWidth="1"/>
    <col min="2055" max="2302" width="11.44140625" style="14"/>
    <col min="2303" max="2303" width="6.109375" style="14" customWidth="1"/>
    <col min="2304" max="2304" width="102.44140625" style="14" customWidth="1"/>
    <col min="2305" max="2305" width="8.88671875" style="14" customWidth="1"/>
    <col min="2306" max="2306" width="14" style="14" customWidth="1"/>
    <col min="2307" max="2307" width="28.33203125" style="14" customWidth="1"/>
    <col min="2308" max="2308" width="25.6640625" style="14" customWidth="1"/>
    <col min="2309" max="2309" width="19.6640625" style="14" customWidth="1"/>
    <col min="2310" max="2310" width="21.5546875" style="14" customWidth="1"/>
    <col min="2311" max="2558" width="11.44140625" style="14"/>
    <col min="2559" max="2559" width="6.109375" style="14" customWidth="1"/>
    <col min="2560" max="2560" width="102.44140625" style="14" customWidth="1"/>
    <col min="2561" max="2561" width="8.88671875" style="14" customWidth="1"/>
    <col min="2562" max="2562" width="14" style="14" customWidth="1"/>
    <col min="2563" max="2563" width="28.33203125" style="14" customWidth="1"/>
    <col min="2564" max="2564" width="25.6640625" style="14" customWidth="1"/>
    <col min="2565" max="2565" width="19.6640625" style="14" customWidth="1"/>
    <col min="2566" max="2566" width="21.5546875" style="14" customWidth="1"/>
    <col min="2567" max="2814" width="11.44140625" style="14"/>
    <col min="2815" max="2815" width="6.109375" style="14" customWidth="1"/>
    <col min="2816" max="2816" width="102.44140625" style="14" customWidth="1"/>
    <col min="2817" max="2817" width="8.88671875" style="14" customWidth="1"/>
    <col min="2818" max="2818" width="14" style="14" customWidth="1"/>
    <col min="2819" max="2819" width="28.33203125" style="14" customWidth="1"/>
    <col min="2820" max="2820" width="25.6640625" style="14" customWidth="1"/>
    <col min="2821" max="2821" width="19.6640625" style="14" customWidth="1"/>
    <col min="2822" max="2822" width="21.5546875" style="14" customWidth="1"/>
    <col min="2823" max="3070" width="11.44140625" style="14"/>
    <col min="3071" max="3071" width="6.109375" style="14" customWidth="1"/>
    <col min="3072" max="3072" width="102.44140625" style="14" customWidth="1"/>
    <col min="3073" max="3073" width="8.88671875" style="14" customWidth="1"/>
    <col min="3074" max="3074" width="14" style="14" customWidth="1"/>
    <col min="3075" max="3075" width="28.33203125" style="14" customWidth="1"/>
    <col min="3076" max="3076" width="25.6640625" style="14" customWidth="1"/>
    <col min="3077" max="3077" width="19.6640625" style="14" customWidth="1"/>
    <col min="3078" max="3078" width="21.5546875" style="14" customWidth="1"/>
    <col min="3079" max="3326" width="11.44140625" style="14"/>
    <col min="3327" max="3327" width="6.109375" style="14" customWidth="1"/>
    <col min="3328" max="3328" width="102.44140625" style="14" customWidth="1"/>
    <col min="3329" max="3329" width="8.88671875" style="14" customWidth="1"/>
    <col min="3330" max="3330" width="14" style="14" customWidth="1"/>
    <col min="3331" max="3331" width="28.33203125" style="14" customWidth="1"/>
    <col min="3332" max="3332" width="25.6640625" style="14" customWidth="1"/>
    <col min="3333" max="3333" width="19.6640625" style="14" customWidth="1"/>
    <col min="3334" max="3334" width="21.5546875" style="14" customWidth="1"/>
    <col min="3335" max="3582" width="11.44140625" style="14"/>
    <col min="3583" max="3583" width="6.109375" style="14" customWidth="1"/>
    <col min="3584" max="3584" width="102.44140625" style="14" customWidth="1"/>
    <col min="3585" max="3585" width="8.88671875" style="14" customWidth="1"/>
    <col min="3586" max="3586" width="14" style="14" customWidth="1"/>
    <col min="3587" max="3587" width="28.33203125" style="14" customWidth="1"/>
    <col min="3588" max="3588" width="25.6640625" style="14" customWidth="1"/>
    <col min="3589" max="3589" width="19.6640625" style="14" customWidth="1"/>
    <col min="3590" max="3590" width="21.5546875" style="14" customWidth="1"/>
    <col min="3591" max="3838" width="11.44140625" style="14"/>
    <col min="3839" max="3839" width="6.109375" style="14" customWidth="1"/>
    <col min="3840" max="3840" width="102.44140625" style="14" customWidth="1"/>
    <col min="3841" max="3841" width="8.88671875" style="14" customWidth="1"/>
    <col min="3842" max="3842" width="14" style="14" customWidth="1"/>
    <col min="3843" max="3843" width="28.33203125" style="14" customWidth="1"/>
    <col min="3844" max="3844" width="25.6640625" style="14" customWidth="1"/>
    <col min="3845" max="3845" width="19.6640625" style="14" customWidth="1"/>
    <col min="3846" max="3846" width="21.5546875" style="14" customWidth="1"/>
    <col min="3847" max="4094" width="11.44140625" style="14"/>
    <col min="4095" max="4095" width="6.109375" style="14" customWidth="1"/>
    <col min="4096" max="4096" width="102.44140625" style="14" customWidth="1"/>
    <col min="4097" max="4097" width="8.88671875" style="14" customWidth="1"/>
    <col min="4098" max="4098" width="14" style="14" customWidth="1"/>
    <col min="4099" max="4099" width="28.33203125" style="14" customWidth="1"/>
    <col min="4100" max="4100" width="25.6640625" style="14" customWidth="1"/>
    <col min="4101" max="4101" width="19.6640625" style="14" customWidth="1"/>
    <col min="4102" max="4102" width="21.5546875" style="14" customWidth="1"/>
    <col min="4103" max="4350" width="11.44140625" style="14"/>
    <col min="4351" max="4351" width="6.109375" style="14" customWidth="1"/>
    <col min="4352" max="4352" width="102.44140625" style="14" customWidth="1"/>
    <col min="4353" max="4353" width="8.88671875" style="14" customWidth="1"/>
    <col min="4354" max="4354" width="14" style="14" customWidth="1"/>
    <col min="4355" max="4355" width="28.33203125" style="14" customWidth="1"/>
    <col min="4356" max="4356" width="25.6640625" style="14" customWidth="1"/>
    <col min="4357" max="4357" width="19.6640625" style="14" customWidth="1"/>
    <col min="4358" max="4358" width="21.5546875" style="14" customWidth="1"/>
    <col min="4359" max="4606" width="11.44140625" style="14"/>
    <col min="4607" max="4607" width="6.109375" style="14" customWidth="1"/>
    <col min="4608" max="4608" width="102.44140625" style="14" customWidth="1"/>
    <col min="4609" max="4609" width="8.88671875" style="14" customWidth="1"/>
    <col min="4610" max="4610" width="14" style="14" customWidth="1"/>
    <col min="4611" max="4611" width="28.33203125" style="14" customWidth="1"/>
    <col min="4612" max="4612" width="25.6640625" style="14" customWidth="1"/>
    <col min="4613" max="4613" width="19.6640625" style="14" customWidth="1"/>
    <col min="4614" max="4614" width="21.5546875" style="14" customWidth="1"/>
    <col min="4615" max="4862" width="11.44140625" style="14"/>
    <col min="4863" max="4863" width="6.109375" style="14" customWidth="1"/>
    <col min="4864" max="4864" width="102.44140625" style="14" customWidth="1"/>
    <col min="4865" max="4865" width="8.88671875" style="14" customWidth="1"/>
    <col min="4866" max="4866" width="14" style="14" customWidth="1"/>
    <col min="4867" max="4867" width="28.33203125" style="14" customWidth="1"/>
    <col min="4868" max="4868" width="25.6640625" style="14" customWidth="1"/>
    <col min="4869" max="4869" width="19.6640625" style="14" customWidth="1"/>
    <col min="4870" max="4870" width="21.5546875" style="14" customWidth="1"/>
    <col min="4871" max="5118" width="11.44140625" style="14"/>
    <col min="5119" max="5119" width="6.109375" style="14" customWidth="1"/>
    <col min="5120" max="5120" width="102.44140625" style="14" customWidth="1"/>
    <col min="5121" max="5121" width="8.88671875" style="14" customWidth="1"/>
    <col min="5122" max="5122" width="14" style="14" customWidth="1"/>
    <col min="5123" max="5123" width="28.33203125" style="14" customWidth="1"/>
    <col min="5124" max="5124" width="25.6640625" style="14" customWidth="1"/>
    <col min="5125" max="5125" width="19.6640625" style="14" customWidth="1"/>
    <col min="5126" max="5126" width="21.5546875" style="14" customWidth="1"/>
    <col min="5127" max="5374" width="11.44140625" style="14"/>
    <col min="5375" max="5375" width="6.109375" style="14" customWidth="1"/>
    <col min="5376" max="5376" width="102.44140625" style="14" customWidth="1"/>
    <col min="5377" max="5377" width="8.88671875" style="14" customWidth="1"/>
    <col min="5378" max="5378" width="14" style="14" customWidth="1"/>
    <col min="5379" max="5379" width="28.33203125" style="14" customWidth="1"/>
    <col min="5380" max="5380" width="25.6640625" style="14" customWidth="1"/>
    <col min="5381" max="5381" width="19.6640625" style="14" customWidth="1"/>
    <col min="5382" max="5382" width="21.5546875" style="14" customWidth="1"/>
    <col min="5383" max="5630" width="11.44140625" style="14"/>
    <col min="5631" max="5631" width="6.109375" style="14" customWidth="1"/>
    <col min="5632" max="5632" width="102.44140625" style="14" customWidth="1"/>
    <col min="5633" max="5633" width="8.88671875" style="14" customWidth="1"/>
    <col min="5634" max="5634" width="14" style="14" customWidth="1"/>
    <col min="5635" max="5635" width="28.33203125" style="14" customWidth="1"/>
    <col min="5636" max="5636" width="25.6640625" style="14" customWidth="1"/>
    <col min="5637" max="5637" width="19.6640625" style="14" customWidth="1"/>
    <col min="5638" max="5638" width="21.5546875" style="14" customWidth="1"/>
    <col min="5639" max="5886" width="11.44140625" style="14"/>
    <col min="5887" max="5887" width="6.109375" style="14" customWidth="1"/>
    <col min="5888" max="5888" width="102.44140625" style="14" customWidth="1"/>
    <col min="5889" max="5889" width="8.88671875" style="14" customWidth="1"/>
    <col min="5890" max="5890" width="14" style="14" customWidth="1"/>
    <col min="5891" max="5891" width="28.33203125" style="14" customWidth="1"/>
    <col min="5892" max="5892" width="25.6640625" style="14" customWidth="1"/>
    <col min="5893" max="5893" width="19.6640625" style="14" customWidth="1"/>
    <col min="5894" max="5894" width="21.5546875" style="14" customWidth="1"/>
    <col min="5895" max="6142" width="11.44140625" style="14"/>
    <col min="6143" max="6143" width="6.109375" style="14" customWidth="1"/>
    <col min="6144" max="6144" width="102.44140625" style="14" customWidth="1"/>
    <col min="6145" max="6145" width="8.88671875" style="14" customWidth="1"/>
    <col min="6146" max="6146" width="14" style="14" customWidth="1"/>
    <col min="6147" max="6147" width="28.33203125" style="14" customWidth="1"/>
    <col min="6148" max="6148" width="25.6640625" style="14" customWidth="1"/>
    <col min="6149" max="6149" width="19.6640625" style="14" customWidth="1"/>
    <col min="6150" max="6150" width="21.5546875" style="14" customWidth="1"/>
    <col min="6151" max="6398" width="11.44140625" style="14"/>
    <col min="6399" max="6399" width="6.109375" style="14" customWidth="1"/>
    <col min="6400" max="6400" width="102.44140625" style="14" customWidth="1"/>
    <col min="6401" max="6401" width="8.88671875" style="14" customWidth="1"/>
    <col min="6402" max="6402" width="14" style="14" customWidth="1"/>
    <col min="6403" max="6403" width="28.33203125" style="14" customWidth="1"/>
    <col min="6404" max="6404" width="25.6640625" style="14" customWidth="1"/>
    <col min="6405" max="6405" width="19.6640625" style="14" customWidth="1"/>
    <col min="6406" max="6406" width="21.5546875" style="14" customWidth="1"/>
    <col min="6407" max="6654" width="11.44140625" style="14"/>
    <col min="6655" max="6655" width="6.109375" style="14" customWidth="1"/>
    <col min="6656" max="6656" width="102.44140625" style="14" customWidth="1"/>
    <col min="6657" max="6657" width="8.88671875" style="14" customWidth="1"/>
    <col min="6658" max="6658" width="14" style="14" customWidth="1"/>
    <col min="6659" max="6659" width="28.33203125" style="14" customWidth="1"/>
    <col min="6660" max="6660" width="25.6640625" style="14" customWidth="1"/>
    <col min="6661" max="6661" width="19.6640625" style="14" customWidth="1"/>
    <col min="6662" max="6662" width="21.5546875" style="14" customWidth="1"/>
    <col min="6663" max="6910" width="11.44140625" style="14"/>
    <col min="6911" max="6911" width="6.109375" style="14" customWidth="1"/>
    <col min="6912" max="6912" width="102.44140625" style="14" customWidth="1"/>
    <col min="6913" max="6913" width="8.88671875" style="14" customWidth="1"/>
    <col min="6914" max="6914" width="14" style="14" customWidth="1"/>
    <col min="6915" max="6915" width="28.33203125" style="14" customWidth="1"/>
    <col min="6916" max="6916" width="25.6640625" style="14" customWidth="1"/>
    <col min="6917" max="6917" width="19.6640625" style="14" customWidth="1"/>
    <col min="6918" max="6918" width="21.5546875" style="14" customWidth="1"/>
    <col min="6919" max="7166" width="11.44140625" style="14"/>
    <col min="7167" max="7167" width="6.109375" style="14" customWidth="1"/>
    <col min="7168" max="7168" width="102.44140625" style="14" customWidth="1"/>
    <col min="7169" max="7169" width="8.88671875" style="14" customWidth="1"/>
    <col min="7170" max="7170" width="14" style="14" customWidth="1"/>
    <col min="7171" max="7171" width="28.33203125" style="14" customWidth="1"/>
    <col min="7172" max="7172" width="25.6640625" style="14" customWidth="1"/>
    <col min="7173" max="7173" width="19.6640625" style="14" customWidth="1"/>
    <col min="7174" max="7174" width="21.5546875" style="14" customWidth="1"/>
    <col min="7175" max="7422" width="11.44140625" style="14"/>
    <col min="7423" max="7423" width="6.109375" style="14" customWidth="1"/>
    <col min="7424" max="7424" width="102.44140625" style="14" customWidth="1"/>
    <col min="7425" max="7425" width="8.88671875" style="14" customWidth="1"/>
    <col min="7426" max="7426" width="14" style="14" customWidth="1"/>
    <col min="7427" max="7427" width="28.33203125" style="14" customWidth="1"/>
    <col min="7428" max="7428" width="25.6640625" style="14" customWidth="1"/>
    <col min="7429" max="7429" width="19.6640625" style="14" customWidth="1"/>
    <col min="7430" max="7430" width="21.5546875" style="14" customWidth="1"/>
    <col min="7431" max="7678" width="11.44140625" style="14"/>
    <col min="7679" max="7679" width="6.109375" style="14" customWidth="1"/>
    <col min="7680" max="7680" width="102.44140625" style="14" customWidth="1"/>
    <col min="7681" max="7681" width="8.88671875" style="14" customWidth="1"/>
    <col min="7682" max="7682" width="14" style="14" customWidth="1"/>
    <col min="7683" max="7683" width="28.33203125" style="14" customWidth="1"/>
    <col min="7684" max="7684" width="25.6640625" style="14" customWidth="1"/>
    <col min="7685" max="7685" width="19.6640625" style="14" customWidth="1"/>
    <col min="7686" max="7686" width="21.5546875" style="14" customWidth="1"/>
    <col min="7687" max="7934" width="11.44140625" style="14"/>
    <col min="7935" max="7935" width="6.109375" style="14" customWidth="1"/>
    <col min="7936" max="7936" width="102.44140625" style="14" customWidth="1"/>
    <col min="7937" max="7937" width="8.88671875" style="14" customWidth="1"/>
    <col min="7938" max="7938" width="14" style="14" customWidth="1"/>
    <col min="7939" max="7939" width="28.33203125" style="14" customWidth="1"/>
    <col min="7940" max="7940" width="25.6640625" style="14" customWidth="1"/>
    <col min="7941" max="7941" width="19.6640625" style="14" customWidth="1"/>
    <col min="7942" max="7942" width="21.5546875" style="14" customWidth="1"/>
    <col min="7943" max="8190" width="11.44140625" style="14"/>
    <col min="8191" max="8191" width="6.109375" style="14" customWidth="1"/>
    <col min="8192" max="8192" width="102.44140625" style="14" customWidth="1"/>
    <col min="8193" max="8193" width="8.88671875" style="14" customWidth="1"/>
    <col min="8194" max="8194" width="14" style="14" customWidth="1"/>
    <col min="8195" max="8195" width="28.33203125" style="14" customWidth="1"/>
    <col min="8196" max="8196" width="25.6640625" style="14" customWidth="1"/>
    <col min="8197" max="8197" width="19.6640625" style="14" customWidth="1"/>
    <col min="8198" max="8198" width="21.5546875" style="14" customWidth="1"/>
    <col min="8199" max="8446" width="11.44140625" style="14"/>
    <col min="8447" max="8447" width="6.109375" style="14" customWidth="1"/>
    <col min="8448" max="8448" width="102.44140625" style="14" customWidth="1"/>
    <col min="8449" max="8449" width="8.88671875" style="14" customWidth="1"/>
    <col min="8450" max="8450" width="14" style="14" customWidth="1"/>
    <col min="8451" max="8451" width="28.33203125" style="14" customWidth="1"/>
    <col min="8452" max="8452" width="25.6640625" style="14" customWidth="1"/>
    <col min="8453" max="8453" width="19.6640625" style="14" customWidth="1"/>
    <col min="8454" max="8454" width="21.5546875" style="14" customWidth="1"/>
    <col min="8455" max="8702" width="11.44140625" style="14"/>
    <col min="8703" max="8703" width="6.109375" style="14" customWidth="1"/>
    <col min="8704" max="8704" width="102.44140625" style="14" customWidth="1"/>
    <col min="8705" max="8705" width="8.88671875" style="14" customWidth="1"/>
    <col min="8706" max="8706" width="14" style="14" customWidth="1"/>
    <col min="8707" max="8707" width="28.33203125" style="14" customWidth="1"/>
    <col min="8708" max="8708" width="25.6640625" style="14" customWidth="1"/>
    <col min="8709" max="8709" width="19.6640625" style="14" customWidth="1"/>
    <col min="8710" max="8710" width="21.5546875" style="14" customWidth="1"/>
    <col min="8711" max="8958" width="11.44140625" style="14"/>
    <col min="8959" max="8959" width="6.109375" style="14" customWidth="1"/>
    <col min="8960" max="8960" width="102.44140625" style="14" customWidth="1"/>
    <col min="8961" max="8961" width="8.88671875" style="14" customWidth="1"/>
    <col min="8962" max="8962" width="14" style="14" customWidth="1"/>
    <col min="8963" max="8963" width="28.33203125" style="14" customWidth="1"/>
    <col min="8964" max="8964" width="25.6640625" style="14" customWidth="1"/>
    <col min="8965" max="8965" width="19.6640625" style="14" customWidth="1"/>
    <col min="8966" max="8966" width="21.5546875" style="14" customWidth="1"/>
    <col min="8967" max="9214" width="11.44140625" style="14"/>
    <col min="9215" max="9215" width="6.109375" style="14" customWidth="1"/>
    <col min="9216" max="9216" width="102.44140625" style="14" customWidth="1"/>
    <col min="9217" max="9217" width="8.88671875" style="14" customWidth="1"/>
    <col min="9218" max="9218" width="14" style="14" customWidth="1"/>
    <col min="9219" max="9219" width="28.33203125" style="14" customWidth="1"/>
    <col min="9220" max="9220" width="25.6640625" style="14" customWidth="1"/>
    <col min="9221" max="9221" width="19.6640625" style="14" customWidth="1"/>
    <col min="9222" max="9222" width="21.5546875" style="14" customWidth="1"/>
    <col min="9223" max="9470" width="11.44140625" style="14"/>
    <col min="9471" max="9471" width="6.109375" style="14" customWidth="1"/>
    <col min="9472" max="9472" width="102.44140625" style="14" customWidth="1"/>
    <col min="9473" max="9473" width="8.88671875" style="14" customWidth="1"/>
    <col min="9474" max="9474" width="14" style="14" customWidth="1"/>
    <col min="9475" max="9475" width="28.33203125" style="14" customWidth="1"/>
    <col min="9476" max="9476" width="25.6640625" style="14" customWidth="1"/>
    <col min="9477" max="9477" width="19.6640625" style="14" customWidth="1"/>
    <col min="9478" max="9478" width="21.5546875" style="14" customWidth="1"/>
    <col min="9479" max="9726" width="11.44140625" style="14"/>
    <col min="9727" max="9727" width="6.109375" style="14" customWidth="1"/>
    <col min="9728" max="9728" width="102.44140625" style="14" customWidth="1"/>
    <col min="9729" max="9729" width="8.88671875" style="14" customWidth="1"/>
    <col min="9730" max="9730" width="14" style="14" customWidth="1"/>
    <col min="9731" max="9731" width="28.33203125" style="14" customWidth="1"/>
    <col min="9732" max="9732" width="25.6640625" style="14" customWidth="1"/>
    <col min="9733" max="9733" width="19.6640625" style="14" customWidth="1"/>
    <col min="9734" max="9734" width="21.5546875" style="14" customWidth="1"/>
    <col min="9735" max="9982" width="11.44140625" style="14"/>
    <col min="9983" max="9983" width="6.109375" style="14" customWidth="1"/>
    <col min="9984" max="9984" width="102.44140625" style="14" customWidth="1"/>
    <col min="9985" max="9985" width="8.88671875" style="14" customWidth="1"/>
    <col min="9986" max="9986" width="14" style="14" customWidth="1"/>
    <col min="9987" max="9987" width="28.33203125" style="14" customWidth="1"/>
    <col min="9988" max="9988" width="25.6640625" style="14" customWidth="1"/>
    <col min="9989" max="9989" width="19.6640625" style="14" customWidth="1"/>
    <col min="9990" max="9990" width="21.5546875" style="14" customWidth="1"/>
    <col min="9991" max="10238" width="11.44140625" style="14"/>
    <col min="10239" max="10239" width="6.109375" style="14" customWidth="1"/>
    <col min="10240" max="10240" width="102.44140625" style="14" customWidth="1"/>
    <col min="10241" max="10241" width="8.88671875" style="14" customWidth="1"/>
    <col min="10242" max="10242" width="14" style="14" customWidth="1"/>
    <col min="10243" max="10243" width="28.33203125" style="14" customWidth="1"/>
    <col min="10244" max="10244" width="25.6640625" style="14" customWidth="1"/>
    <col min="10245" max="10245" width="19.6640625" style="14" customWidth="1"/>
    <col min="10246" max="10246" width="21.5546875" style="14" customWidth="1"/>
    <col min="10247" max="10494" width="11.44140625" style="14"/>
    <col min="10495" max="10495" width="6.109375" style="14" customWidth="1"/>
    <col min="10496" max="10496" width="102.44140625" style="14" customWidth="1"/>
    <col min="10497" max="10497" width="8.88671875" style="14" customWidth="1"/>
    <col min="10498" max="10498" width="14" style="14" customWidth="1"/>
    <col min="10499" max="10499" width="28.33203125" style="14" customWidth="1"/>
    <col min="10500" max="10500" width="25.6640625" style="14" customWidth="1"/>
    <col min="10501" max="10501" width="19.6640625" style="14" customWidth="1"/>
    <col min="10502" max="10502" width="21.5546875" style="14" customWidth="1"/>
    <col min="10503" max="10750" width="11.44140625" style="14"/>
    <col min="10751" max="10751" width="6.109375" style="14" customWidth="1"/>
    <col min="10752" max="10752" width="102.44140625" style="14" customWidth="1"/>
    <col min="10753" max="10753" width="8.88671875" style="14" customWidth="1"/>
    <col min="10754" max="10754" width="14" style="14" customWidth="1"/>
    <col min="10755" max="10755" width="28.33203125" style="14" customWidth="1"/>
    <col min="10756" max="10756" width="25.6640625" style="14" customWidth="1"/>
    <col min="10757" max="10757" width="19.6640625" style="14" customWidth="1"/>
    <col min="10758" max="10758" width="21.5546875" style="14" customWidth="1"/>
    <col min="10759" max="11006" width="11.44140625" style="14"/>
    <col min="11007" max="11007" width="6.109375" style="14" customWidth="1"/>
    <col min="11008" max="11008" width="102.44140625" style="14" customWidth="1"/>
    <col min="11009" max="11009" width="8.88671875" style="14" customWidth="1"/>
    <col min="11010" max="11010" width="14" style="14" customWidth="1"/>
    <col min="11011" max="11011" width="28.33203125" style="14" customWidth="1"/>
    <col min="11012" max="11012" width="25.6640625" style="14" customWidth="1"/>
    <col min="11013" max="11013" width="19.6640625" style="14" customWidth="1"/>
    <col min="11014" max="11014" width="21.5546875" style="14" customWidth="1"/>
    <col min="11015" max="11262" width="11.44140625" style="14"/>
    <col min="11263" max="11263" width="6.109375" style="14" customWidth="1"/>
    <col min="11264" max="11264" width="102.44140625" style="14" customWidth="1"/>
    <col min="11265" max="11265" width="8.88671875" style="14" customWidth="1"/>
    <col min="11266" max="11266" width="14" style="14" customWidth="1"/>
    <col min="11267" max="11267" width="28.33203125" style="14" customWidth="1"/>
    <col min="11268" max="11268" width="25.6640625" style="14" customWidth="1"/>
    <col min="11269" max="11269" width="19.6640625" style="14" customWidth="1"/>
    <col min="11270" max="11270" width="21.5546875" style="14" customWidth="1"/>
    <col min="11271" max="11518" width="11.44140625" style="14"/>
    <col min="11519" max="11519" width="6.109375" style="14" customWidth="1"/>
    <col min="11520" max="11520" width="102.44140625" style="14" customWidth="1"/>
    <col min="11521" max="11521" width="8.88671875" style="14" customWidth="1"/>
    <col min="11522" max="11522" width="14" style="14" customWidth="1"/>
    <col min="11523" max="11523" width="28.33203125" style="14" customWidth="1"/>
    <col min="11524" max="11524" width="25.6640625" style="14" customWidth="1"/>
    <col min="11525" max="11525" width="19.6640625" style="14" customWidth="1"/>
    <col min="11526" max="11526" width="21.5546875" style="14" customWidth="1"/>
    <col min="11527" max="11774" width="11.44140625" style="14"/>
    <col min="11775" max="11775" width="6.109375" style="14" customWidth="1"/>
    <col min="11776" max="11776" width="102.44140625" style="14" customWidth="1"/>
    <col min="11777" max="11777" width="8.88671875" style="14" customWidth="1"/>
    <col min="11778" max="11778" width="14" style="14" customWidth="1"/>
    <col min="11779" max="11779" width="28.33203125" style="14" customWidth="1"/>
    <col min="11780" max="11780" width="25.6640625" style="14" customWidth="1"/>
    <col min="11781" max="11781" width="19.6640625" style="14" customWidth="1"/>
    <col min="11782" max="11782" width="21.5546875" style="14" customWidth="1"/>
    <col min="11783" max="12030" width="11.44140625" style="14"/>
    <col min="12031" max="12031" width="6.109375" style="14" customWidth="1"/>
    <col min="12032" max="12032" width="102.44140625" style="14" customWidth="1"/>
    <col min="12033" max="12033" width="8.88671875" style="14" customWidth="1"/>
    <col min="12034" max="12034" width="14" style="14" customWidth="1"/>
    <col min="12035" max="12035" width="28.33203125" style="14" customWidth="1"/>
    <col min="12036" max="12036" width="25.6640625" style="14" customWidth="1"/>
    <col min="12037" max="12037" width="19.6640625" style="14" customWidth="1"/>
    <col min="12038" max="12038" width="21.5546875" style="14" customWidth="1"/>
    <col min="12039" max="12286" width="11.44140625" style="14"/>
    <col min="12287" max="12287" width="6.109375" style="14" customWidth="1"/>
    <col min="12288" max="12288" width="102.44140625" style="14" customWidth="1"/>
    <col min="12289" max="12289" width="8.88671875" style="14" customWidth="1"/>
    <col min="12290" max="12290" width="14" style="14" customWidth="1"/>
    <col min="12291" max="12291" width="28.33203125" style="14" customWidth="1"/>
    <col min="12292" max="12292" width="25.6640625" style="14" customWidth="1"/>
    <col min="12293" max="12293" width="19.6640625" style="14" customWidth="1"/>
    <col min="12294" max="12294" width="21.5546875" style="14" customWidth="1"/>
    <col min="12295" max="12542" width="11.44140625" style="14"/>
    <col min="12543" max="12543" width="6.109375" style="14" customWidth="1"/>
    <col min="12544" max="12544" width="102.44140625" style="14" customWidth="1"/>
    <col min="12545" max="12545" width="8.88671875" style="14" customWidth="1"/>
    <col min="12546" max="12546" width="14" style="14" customWidth="1"/>
    <col min="12547" max="12547" width="28.33203125" style="14" customWidth="1"/>
    <col min="12548" max="12548" width="25.6640625" style="14" customWidth="1"/>
    <col min="12549" max="12549" width="19.6640625" style="14" customWidth="1"/>
    <col min="12550" max="12550" width="21.5546875" style="14" customWidth="1"/>
    <col min="12551" max="12798" width="11.44140625" style="14"/>
    <col min="12799" max="12799" width="6.109375" style="14" customWidth="1"/>
    <col min="12800" max="12800" width="102.44140625" style="14" customWidth="1"/>
    <col min="12801" max="12801" width="8.88671875" style="14" customWidth="1"/>
    <col min="12802" max="12802" width="14" style="14" customWidth="1"/>
    <col min="12803" max="12803" width="28.33203125" style="14" customWidth="1"/>
    <col min="12804" max="12804" width="25.6640625" style="14" customWidth="1"/>
    <col min="12805" max="12805" width="19.6640625" style="14" customWidth="1"/>
    <col min="12806" max="12806" width="21.5546875" style="14" customWidth="1"/>
    <col min="12807" max="13054" width="11.44140625" style="14"/>
    <col min="13055" max="13055" width="6.109375" style="14" customWidth="1"/>
    <col min="13056" max="13056" width="102.44140625" style="14" customWidth="1"/>
    <col min="13057" max="13057" width="8.88671875" style="14" customWidth="1"/>
    <col min="13058" max="13058" width="14" style="14" customWidth="1"/>
    <col min="13059" max="13059" width="28.33203125" style="14" customWidth="1"/>
    <col min="13060" max="13060" width="25.6640625" style="14" customWidth="1"/>
    <col min="13061" max="13061" width="19.6640625" style="14" customWidth="1"/>
    <col min="13062" max="13062" width="21.5546875" style="14" customWidth="1"/>
    <col min="13063" max="13310" width="11.44140625" style="14"/>
    <col min="13311" max="13311" width="6.109375" style="14" customWidth="1"/>
    <col min="13312" max="13312" width="102.44140625" style="14" customWidth="1"/>
    <col min="13313" max="13313" width="8.88671875" style="14" customWidth="1"/>
    <col min="13314" max="13314" width="14" style="14" customWidth="1"/>
    <col min="13315" max="13315" width="28.33203125" style="14" customWidth="1"/>
    <col min="13316" max="13316" width="25.6640625" style="14" customWidth="1"/>
    <col min="13317" max="13317" width="19.6640625" style="14" customWidth="1"/>
    <col min="13318" max="13318" width="21.5546875" style="14" customWidth="1"/>
    <col min="13319" max="13566" width="11.44140625" style="14"/>
    <col min="13567" max="13567" width="6.109375" style="14" customWidth="1"/>
    <col min="13568" max="13568" width="102.44140625" style="14" customWidth="1"/>
    <col min="13569" max="13569" width="8.88671875" style="14" customWidth="1"/>
    <col min="13570" max="13570" width="14" style="14" customWidth="1"/>
    <col min="13571" max="13571" width="28.33203125" style="14" customWidth="1"/>
    <col min="13572" max="13572" width="25.6640625" style="14" customWidth="1"/>
    <col min="13573" max="13573" width="19.6640625" style="14" customWidth="1"/>
    <col min="13574" max="13574" width="21.5546875" style="14" customWidth="1"/>
    <col min="13575" max="13822" width="11.44140625" style="14"/>
    <col min="13823" max="13823" width="6.109375" style="14" customWidth="1"/>
    <col min="13824" max="13824" width="102.44140625" style="14" customWidth="1"/>
    <col min="13825" max="13825" width="8.88671875" style="14" customWidth="1"/>
    <col min="13826" max="13826" width="14" style="14" customWidth="1"/>
    <col min="13827" max="13827" width="28.33203125" style="14" customWidth="1"/>
    <col min="13828" max="13828" width="25.6640625" style="14" customWidth="1"/>
    <col min="13829" max="13829" width="19.6640625" style="14" customWidth="1"/>
    <col min="13830" max="13830" width="21.5546875" style="14" customWidth="1"/>
    <col min="13831" max="14078" width="11.44140625" style="14"/>
    <col min="14079" max="14079" width="6.109375" style="14" customWidth="1"/>
    <col min="14080" max="14080" width="102.44140625" style="14" customWidth="1"/>
    <col min="14081" max="14081" width="8.88671875" style="14" customWidth="1"/>
    <col min="14082" max="14082" width="14" style="14" customWidth="1"/>
    <col min="14083" max="14083" width="28.33203125" style="14" customWidth="1"/>
    <col min="14084" max="14084" width="25.6640625" style="14" customWidth="1"/>
    <col min="14085" max="14085" width="19.6640625" style="14" customWidth="1"/>
    <col min="14086" max="14086" width="21.5546875" style="14" customWidth="1"/>
    <col min="14087" max="14334" width="11.44140625" style="14"/>
    <col min="14335" max="14335" width="6.109375" style="14" customWidth="1"/>
    <col min="14336" max="14336" width="102.44140625" style="14" customWidth="1"/>
    <col min="14337" max="14337" width="8.88671875" style="14" customWidth="1"/>
    <col min="14338" max="14338" width="14" style="14" customWidth="1"/>
    <col min="14339" max="14339" width="28.33203125" style="14" customWidth="1"/>
    <col min="14340" max="14340" width="25.6640625" style="14" customWidth="1"/>
    <col min="14341" max="14341" width="19.6640625" style="14" customWidth="1"/>
    <col min="14342" max="14342" width="21.5546875" style="14" customWidth="1"/>
    <col min="14343" max="14590" width="11.44140625" style="14"/>
    <col min="14591" max="14591" width="6.109375" style="14" customWidth="1"/>
    <col min="14592" max="14592" width="102.44140625" style="14" customWidth="1"/>
    <col min="14593" max="14593" width="8.88671875" style="14" customWidth="1"/>
    <col min="14594" max="14594" width="14" style="14" customWidth="1"/>
    <col min="14595" max="14595" width="28.33203125" style="14" customWidth="1"/>
    <col min="14596" max="14596" width="25.6640625" style="14" customWidth="1"/>
    <col min="14597" max="14597" width="19.6640625" style="14" customWidth="1"/>
    <col min="14598" max="14598" width="21.5546875" style="14" customWidth="1"/>
    <col min="14599" max="14846" width="11.44140625" style="14"/>
    <col min="14847" max="14847" width="6.109375" style="14" customWidth="1"/>
    <col min="14848" max="14848" width="102.44140625" style="14" customWidth="1"/>
    <col min="14849" max="14849" width="8.88671875" style="14" customWidth="1"/>
    <col min="14850" max="14850" width="14" style="14" customWidth="1"/>
    <col min="14851" max="14851" width="28.33203125" style="14" customWidth="1"/>
    <col min="14852" max="14852" width="25.6640625" style="14" customWidth="1"/>
    <col min="14853" max="14853" width="19.6640625" style="14" customWidth="1"/>
    <col min="14854" max="14854" width="21.5546875" style="14" customWidth="1"/>
    <col min="14855" max="15102" width="11.44140625" style="14"/>
    <col min="15103" max="15103" width="6.109375" style="14" customWidth="1"/>
    <col min="15104" max="15104" width="102.44140625" style="14" customWidth="1"/>
    <col min="15105" max="15105" width="8.88671875" style="14" customWidth="1"/>
    <col min="15106" max="15106" width="14" style="14" customWidth="1"/>
    <col min="15107" max="15107" width="28.33203125" style="14" customWidth="1"/>
    <col min="15108" max="15108" width="25.6640625" style="14" customWidth="1"/>
    <col min="15109" max="15109" width="19.6640625" style="14" customWidth="1"/>
    <col min="15110" max="15110" width="21.5546875" style="14" customWidth="1"/>
    <col min="15111" max="15358" width="11.44140625" style="14"/>
    <col min="15359" max="15359" width="6.109375" style="14" customWidth="1"/>
    <col min="15360" max="15360" width="102.44140625" style="14" customWidth="1"/>
    <col min="15361" max="15361" width="8.88671875" style="14" customWidth="1"/>
    <col min="15362" max="15362" width="14" style="14" customWidth="1"/>
    <col min="15363" max="15363" width="28.33203125" style="14" customWidth="1"/>
    <col min="15364" max="15364" width="25.6640625" style="14" customWidth="1"/>
    <col min="15365" max="15365" width="19.6640625" style="14" customWidth="1"/>
    <col min="15366" max="15366" width="21.5546875" style="14" customWidth="1"/>
    <col min="15367" max="15614" width="11.44140625" style="14"/>
    <col min="15615" max="15615" width="6.109375" style="14" customWidth="1"/>
    <col min="15616" max="15616" width="102.44140625" style="14" customWidth="1"/>
    <col min="15617" max="15617" width="8.88671875" style="14" customWidth="1"/>
    <col min="15618" max="15618" width="14" style="14" customWidth="1"/>
    <col min="15619" max="15619" width="28.33203125" style="14" customWidth="1"/>
    <col min="15620" max="15620" width="25.6640625" style="14" customWidth="1"/>
    <col min="15621" max="15621" width="19.6640625" style="14" customWidth="1"/>
    <col min="15622" max="15622" width="21.5546875" style="14" customWidth="1"/>
    <col min="15623" max="15870" width="11.44140625" style="14"/>
    <col min="15871" max="15871" width="6.109375" style="14" customWidth="1"/>
    <col min="15872" max="15872" width="102.44140625" style="14" customWidth="1"/>
    <col min="15873" max="15873" width="8.88671875" style="14" customWidth="1"/>
    <col min="15874" max="15874" width="14" style="14" customWidth="1"/>
    <col min="15875" max="15875" width="28.33203125" style="14" customWidth="1"/>
    <col min="15876" max="15876" width="25.6640625" style="14" customWidth="1"/>
    <col min="15877" max="15877" width="19.6640625" style="14" customWidth="1"/>
    <col min="15878" max="15878" width="21.5546875" style="14" customWidth="1"/>
    <col min="15879" max="16126" width="11.44140625" style="14"/>
    <col min="16127" max="16127" width="6.109375" style="14" customWidth="1"/>
    <col min="16128" max="16128" width="102.44140625" style="14" customWidth="1"/>
    <col min="16129" max="16129" width="8.88671875" style="14" customWidth="1"/>
    <col min="16130" max="16130" width="14" style="14" customWidth="1"/>
    <col min="16131" max="16131" width="28.33203125" style="14" customWidth="1"/>
    <col min="16132" max="16132" width="25.6640625" style="14" customWidth="1"/>
    <col min="16133" max="16133" width="19.6640625" style="14" customWidth="1"/>
    <col min="16134" max="16134" width="21.5546875" style="14" customWidth="1"/>
    <col min="16135" max="16384" width="11.44140625" style="14"/>
  </cols>
  <sheetData>
    <row r="1" spans="1:13" x14ac:dyDescent="0.3">
      <c r="A1" s="297" t="s">
        <v>0</v>
      </c>
      <c r="B1" s="287"/>
      <c r="C1" s="287"/>
      <c r="D1" s="287"/>
      <c r="E1" s="287"/>
      <c r="F1" s="288"/>
    </row>
    <row r="2" spans="1:13" x14ac:dyDescent="0.3">
      <c r="A2" s="298" t="s">
        <v>13</v>
      </c>
      <c r="B2" s="299"/>
      <c r="C2" s="299"/>
      <c r="D2" s="299"/>
      <c r="E2" s="299"/>
      <c r="F2" s="300"/>
    </row>
    <row r="3" spans="1:13" x14ac:dyDescent="0.3">
      <c r="A3" s="301" t="s">
        <v>1</v>
      </c>
      <c r="B3" s="302"/>
      <c r="C3" s="302"/>
      <c r="D3" s="302"/>
      <c r="E3" s="302"/>
      <c r="F3" s="303"/>
    </row>
    <row r="4" spans="1:13" x14ac:dyDescent="0.3">
      <c r="A4" s="304" t="s">
        <v>58</v>
      </c>
      <c r="B4" s="305"/>
      <c r="C4" s="305"/>
      <c r="D4" s="305"/>
      <c r="E4" s="305"/>
      <c r="F4" s="306"/>
    </row>
    <row r="5" spans="1:13" ht="13.8" thickBot="1" x14ac:dyDescent="0.35">
      <c r="A5" s="307" t="s">
        <v>2</v>
      </c>
      <c r="B5" s="308"/>
      <c r="C5" s="308"/>
      <c r="D5" s="308"/>
      <c r="E5" s="308"/>
      <c r="F5" s="309"/>
    </row>
    <row r="6" spans="1:13" x14ac:dyDescent="0.3">
      <c r="A6" s="312" t="s">
        <v>26</v>
      </c>
      <c r="B6" s="314" t="s">
        <v>3</v>
      </c>
      <c r="C6" s="314" t="s">
        <v>4</v>
      </c>
      <c r="D6" s="314" t="s">
        <v>5</v>
      </c>
      <c r="E6" s="316" t="s">
        <v>6</v>
      </c>
      <c r="F6" s="310" t="s">
        <v>7</v>
      </c>
    </row>
    <row r="7" spans="1:13" x14ac:dyDescent="0.3">
      <c r="A7" s="313"/>
      <c r="B7" s="315"/>
      <c r="C7" s="315"/>
      <c r="D7" s="315"/>
      <c r="E7" s="317"/>
      <c r="F7" s="311"/>
    </row>
    <row r="8" spans="1:13" ht="13.8" thickBot="1" x14ac:dyDescent="0.35">
      <c r="A8" s="2"/>
      <c r="B8" s="3"/>
      <c r="C8" s="3"/>
      <c r="D8" s="3"/>
      <c r="E8" s="4"/>
      <c r="F8" s="5"/>
      <c r="H8" s="1"/>
      <c r="I8" s="1"/>
      <c r="J8" s="1"/>
      <c r="K8" s="1"/>
      <c r="L8" s="1"/>
      <c r="M8" s="1"/>
    </row>
    <row r="9" spans="1:13" ht="15" x14ac:dyDescent="0.3">
      <c r="A9" s="205">
        <v>1</v>
      </c>
      <c r="B9" s="206" t="s">
        <v>14</v>
      </c>
      <c r="C9" s="207"/>
      <c r="D9" s="207"/>
      <c r="E9" s="208"/>
      <c r="F9" s="209"/>
      <c r="G9" s="31"/>
    </row>
    <row r="10" spans="1:13" ht="15" x14ac:dyDescent="0.25">
      <c r="A10" s="44">
        <v>10106</v>
      </c>
      <c r="B10" s="45" t="s">
        <v>40</v>
      </c>
      <c r="C10" s="52" t="s">
        <v>24</v>
      </c>
      <c r="D10" s="53">
        <f>+MEMORIAS!L19</f>
        <v>150.5</v>
      </c>
      <c r="E10" s="203">
        <v>2707</v>
      </c>
      <c r="F10" s="210">
        <f>ROUND(D10*E10,$G$9)</f>
        <v>407404</v>
      </c>
      <c r="G10" s="35"/>
    </row>
    <row r="11" spans="1:13" ht="15" x14ac:dyDescent="0.25">
      <c r="A11" s="44">
        <v>100124</v>
      </c>
      <c r="B11" s="224" t="s">
        <v>101</v>
      </c>
      <c r="C11" s="52" t="s">
        <v>24</v>
      </c>
      <c r="D11" s="53">
        <f>(78*2)+(6*2)</f>
        <v>168</v>
      </c>
      <c r="E11" s="203">
        <v>18271</v>
      </c>
      <c r="F11" s="210">
        <f t="shared" ref="F11:F12" si="0">ROUND(D11*E11,$G$9)</f>
        <v>3069528</v>
      </c>
      <c r="G11" s="35"/>
    </row>
    <row r="12" spans="1:13" ht="30" x14ac:dyDescent="0.25">
      <c r="A12" s="44" t="s">
        <v>149</v>
      </c>
      <c r="B12" s="246" t="s">
        <v>153</v>
      </c>
      <c r="C12" s="52" t="s">
        <v>113</v>
      </c>
      <c r="D12" s="53">
        <v>3</v>
      </c>
      <c r="E12" s="54">
        <v>1537765.4</v>
      </c>
      <c r="F12" s="210">
        <f t="shared" si="0"/>
        <v>4613296</v>
      </c>
      <c r="G12" s="35"/>
    </row>
    <row r="13" spans="1:13" ht="15" x14ac:dyDescent="0.25">
      <c r="A13" s="44"/>
      <c r="B13" s="47"/>
      <c r="C13" s="52"/>
      <c r="D13" s="53"/>
      <c r="E13" s="54"/>
      <c r="F13" s="210"/>
      <c r="G13" s="35"/>
    </row>
    <row r="14" spans="1:13" ht="15" x14ac:dyDescent="0.25">
      <c r="A14" s="43"/>
      <c r="B14" s="50"/>
      <c r="C14" s="52"/>
      <c r="D14" s="141"/>
      <c r="E14" s="142"/>
      <c r="F14" s="210"/>
      <c r="G14" s="51"/>
    </row>
    <row r="15" spans="1:13" ht="14.4" customHeight="1" x14ac:dyDescent="0.3">
      <c r="A15" s="211"/>
      <c r="B15" s="272" t="str">
        <f>IF(B9="ESCRIBA AQUÍ EL NOMBRE DEL CAPITULO","SUBTOTAL","SUBTOTAL CAP. "&amp;A9&amp;"  "&amp;B9&amp;":")</f>
        <v>SUBTOTAL CAP. 1  PRELIMINARES:</v>
      </c>
      <c r="C15" s="272"/>
      <c r="D15" s="272"/>
      <c r="E15" s="273"/>
      <c r="F15" s="212">
        <f>SUM(F10:F14)</f>
        <v>8090228</v>
      </c>
      <c r="G15" s="33"/>
    </row>
    <row r="16" spans="1:13" ht="15" x14ac:dyDescent="0.3">
      <c r="A16" s="213">
        <v>2</v>
      </c>
      <c r="B16" s="206" t="s">
        <v>79</v>
      </c>
      <c r="C16" s="214"/>
      <c r="D16" s="215"/>
      <c r="E16" s="215"/>
      <c r="F16" s="209"/>
      <c r="G16" s="35"/>
    </row>
    <row r="17" spans="1:9" ht="15" x14ac:dyDescent="0.25">
      <c r="A17" s="43" t="s">
        <v>28</v>
      </c>
      <c r="B17" s="46" t="s">
        <v>41</v>
      </c>
      <c r="C17" s="216" t="s">
        <v>24</v>
      </c>
      <c r="D17" s="217">
        <f>+MEMORIAS!L65</f>
        <v>173</v>
      </c>
      <c r="E17" s="203">
        <v>7731</v>
      </c>
      <c r="F17" s="210">
        <f>ROUND(D17*E17,$G$9)</f>
        <v>1337463</v>
      </c>
      <c r="G17" s="33"/>
      <c r="H17" s="202"/>
    </row>
    <row r="18" spans="1:9" ht="15" x14ac:dyDescent="0.25">
      <c r="A18" s="43" t="s">
        <v>29</v>
      </c>
      <c r="B18" s="46" t="s">
        <v>42</v>
      </c>
      <c r="C18" s="216" t="s">
        <v>15</v>
      </c>
      <c r="D18" s="217">
        <f>+MEMORIAS!L69</f>
        <v>37.5</v>
      </c>
      <c r="E18" s="203">
        <v>18050</v>
      </c>
      <c r="F18" s="210">
        <f t="shared" ref="F18:F34" si="1">ROUND(D18*E18,$G$9)</f>
        <v>676875</v>
      </c>
      <c r="G18" s="33"/>
      <c r="H18" s="202"/>
    </row>
    <row r="19" spans="1:9" ht="15" x14ac:dyDescent="0.25">
      <c r="A19" s="43" t="s">
        <v>30</v>
      </c>
      <c r="B19" s="80" t="s">
        <v>43</v>
      </c>
      <c r="C19" s="216" t="s">
        <v>22</v>
      </c>
      <c r="D19" s="217">
        <f>+MEMORIAS!L72</f>
        <v>25.574999999999999</v>
      </c>
      <c r="E19" s="203">
        <v>35900</v>
      </c>
      <c r="F19" s="210">
        <f t="shared" si="1"/>
        <v>918143</v>
      </c>
      <c r="G19" s="33"/>
      <c r="H19" s="202"/>
    </row>
    <row r="20" spans="1:9" ht="15" x14ac:dyDescent="0.25">
      <c r="A20" s="43" t="s">
        <v>68</v>
      </c>
      <c r="B20" s="46" t="s">
        <v>69</v>
      </c>
      <c r="C20" s="216" t="s">
        <v>24</v>
      </c>
      <c r="D20" s="217">
        <f>+MEMORIAS!L75</f>
        <v>62.5</v>
      </c>
      <c r="E20" s="203">
        <v>78807</v>
      </c>
      <c r="F20" s="210">
        <f t="shared" si="1"/>
        <v>4925438</v>
      </c>
      <c r="G20" s="33"/>
      <c r="H20" s="202"/>
    </row>
    <row r="21" spans="1:9" ht="15" x14ac:dyDescent="0.25">
      <c r="A21" s="43" t="s">
        <v>70</v>
      </c>
      <c r="B21" s="46" t="s">
        <v>71</v>
      </c>
      <c r="C21" s="216" t="s">
        <v>4</v>
      </c>
      <c r="D21" s="217">
        <f>+MEMORIAS!L78</f>
        <v>15</v>
      </c>
      <c r="E21" s="203">
        <v>170401</v>
      </c>
      <c r="F21" s="210">
        <f t="shared" si="1"/>
        <v>2556015</v>
      </c>
      <c r="G21" s="33"/>
      <c r="H21" s="202"/>
    </row>
    <row r="22" spans="1:9" ht="15" x14ac:dyDescent="0.25">
      <c r="A22" s="43" t="s">
        <v>72</v>
      </c>
      <c r="B22" s="46" t="s">
        <v>73</v>
      </c>
      <c r="C22" s="216" t="s">
        <v>4</v>
      </c>
      <c r="D22" s="217">
        <f>+MEMORIAS!L80</f>
        <v>15</v>
      </c>
      <c r="E22" s="203">
        <v>81436</v>
      </c>
      <c r="F22" s="210">
        <f t="shared" si="1"/>
        <v>1221540</v>
      </c>
      <c r="G22" s="33"/>
      <c r="H22" s="202"/>
    </row>
    <row r="23" spans="1:9" ht="15" x14ac:dyDescent="0.25">
      <c r="A23" s="43" t="s">
        <v>94</v>
      </c>
      <c r="B23" s="46" t="s">
        <v>95</v>
      </c>
      <c r="C23" s="216" t="s">
        <v>22</v>
      </c>
      <c r="D23" s="217">
        <f>+MEMORIAS!L82</f>
        <v>14.625</v>
      </c>
      <c r="E23" s="203">
        <v>17522</v>
      </c>
      <c r="F23" s="210">
        <f t="shared" si="1"/>
        <v>256259</v>
      </c>
      <c r="G23" s="33"/>
      <c r="H23" s="202"/>
    </row>
    <row r="24" spans="1:9" ht="15" x14ac:dyDescent="0.25">
      <c r="A24" s="43" t="s">
        <v>37</v>
      </c>
      <c r="B24" s="46" t="s">
        <v>50</v>
      </c>
      <c r="C24" s="216" t="s">
        <v>22</v>
      </c>
      <c r="D24" s="217">
        <f>+MEMORIAS!L84</f>
        <v>14.0625</v>
      </c>
      <c r="E24" s="203">
        <v>88524</v>
      </c>
      <c r="F24" s="210">
        <f t="shared" si="1"/>
        <v>1244869</v>
      </c>
      <c r="G24" s="33"/>
      <c r="H24" s="202"/>
    </row>
    <row r="25" spans="1:9" ht="15" x14ac:dyDescent="0.25">
      <c r="A25" s="43" t="s">
        <v>167</v>
      </c>
      <c r="B25" s="46" t="s">
        <v>166</v>
      </c>
      <c r="C25" s="52" t="s">
        <v>22</v>
      </c>
      <c r="D25" s="53">
        <f>+MEMORIAS!L86</f>
        <v>8.625</v>
      </c>
      <c r="E25" s="203">
        <v>120884</v>
      </c>
      <c r="F25" s="210">
        <f>ROUND(D25*E25,$G$9)</f>
        <v>1042625</v>
      </c>
      <c r="G25" s="33"/>
      <c r="H25" s="202"/>
    </row>
    <row r="26" spans="1:9" ht="30" x14ac:dyDescent="0.25">
      <c r="A26" s="43" t="s">
        <v>105</v>
      </c>
      <c r="B26" s="49" t="s">
        <v>104</v>
      </c>
      <c r="C26" s="52" t="s">
        <v>22</v>
      </c>
      <c r="D26" s="217">
        <f>+MEMORIAS!L88</f>
        <v>17.774999999999999</v>
      </c>
      <c r="E26" s="262">
        <v>991231</v>
      </c>
      <c r="F26" s="210">
        <f t="shared" si="1"/>
        <v>17619131</v>
      </c>
      <c r="G26" s="33"/>
      <c r="H26" s="227"/>
      <c r="I26" s="247"/>
    </row>
    <row r="27" spans="1:9" ht="15" x14ac:dyDescent="0.25">
      <c r="A27" s="43" t="s">
        <v>74</v>
      </c>
      <c r="B27" s="49" t="s">
        <v>75</v>
      </c>
      <c r="C27" s="216" t="s">
        <v>15</v>
      </c>
      <c r="D27" s="217">
        <f>+MEMORIAS!L92</f>
        <v>16.200000000000003</v>
      </c>
      <c r="E27" s="203">
        <v>21448</v>
      </c>
      <c r="F27" s="210">
        <f t="shared" si="1"/>
        <v>347458</v>
      </c>
      <c r="G27" s="33"/>
      <c r="H27" s="202"/>
    </row>
    <row r="28" spans="1:9" ht="15" x14ac:dyDescent="0.25">
      <c r="A28" s="43" t="s">
        <v>76</v>
      </c>
      <c r="B28" s="46" t="s">
        <v>77</v>
      </c>
      <c r="C28" s="216" t="s">
        <v>4</v>
      </c>
      <c r="D28" s="217">
        <f>+MEMORIAS!L98</f>
        <v>15</v>
      </c>
      <c r="E28" s="203">
        <v>507663</v>
      </c>
      <c r="F28" s="210">
        <f t="shared" si="1"/>
        <v>7614945</v>
      </c>
      <c r="G28" s="36"/>
      <c r="H28" s="202"/>
    </row>
    <row r="29" spans="1:9" ht="15" x14ac:dyDescent="0.25">
      <c r="A29" s="43" t="s">
        <v>39</v>
      </c>
      <c r="B29" s="48" t="s">
        <v>51</v>
      </c>
      <c r="C29" s="216" t="s">
        <v>22</v>
      </c>
      <c r="D29" s="217">
        <f>+MEMORIAS!L100</f>
        <v>6.7249999999999996</v>
      </c>
      <c r="E29" s="203">
        <v>30507</v>
      </c>
      <c r="F29" s="210">
        <f t="shared" si="1"/>
        <v>205160</v>
      </c>
      <c r="G29" s="36"/>
      <c r="H29" s="202"/>
    </row>
    <row r="30" spans="1:9" ht="15" x14ac:dyDescent="0.25">
      <c r="A30" s="43" t="s">
        <v>33</v>
      </c>
      <c r="B30" s="46" t="s">
        <v>46</v>
      </c>
      <c r="C30" s="52" t="s">
        <v>22</v>
      </c>
      <c r="D30" s="217">
        <f>+MEMORIAS!L102</f>
        <v>2.2050000000000001</v>
      </c>
      <c r="E30" s="203">
        <v>72762</v>
      </c>
      <c r="F30" s="210">
        <f t="shared" si="1"/>
        <v>160440</v>
      </c>
      <c r="G30" s="36"/>
      <c r="H30" s="202"/>
    </row>
    <row r="31" spans="1:9" ht="15" x14ac:dyDescent="0.25">
      <c r="A31" s="43" t="s">
        <v>31</v>
      </c>
      <c r="B31" s="50" t="s">
        <v>44</v>
      </c>
      <c r="C31" s="52" t="s">
        <v>24</v>
      </c>
      <c r="D31" s="217">
        <f>+MEMORIAS!L104</f>
        <v>49.5</v>
      </c>
      <c r="E31" s="204">
        <v>13067</v>
      </c>
      <c r="F31" s="210">
        <f t="shared" si="1"/>
        <v>646817</v>
      </c>
      <c r="G31" s="36"/>
      <c r="H31" s="202"/>
    </row>
    <row r="32" spans="1:9" ht="15" x14ac:dyDescent="0.25">
      <c r="A32" s="43" t="s">
        <v>32</v>
      </c>
      <c r="B32" s="50" t="s">
        <v>45</v>
      </c>
      <c r="C32" s="52" t="s">
        <v>24</v>
      </c>
      <c r="D32" s="217">
        <f>+MEMORIAS!L106</f>
        <v>33</v>
      </c>
      <c r="E32" s="204">
        <v>18295</v>
      </c>
      <c r="F32" s="210">
        <f t="shared" si="1"/>
        <v>603735</v>
      </c>
      <c r="G32" s="36"/>
      <c r="H32" s="202"/>
    </row>
    <row r="33" spans="1:8" ht="15" x14ac:dyDescent="0.25">
      <c r="A33" s="201" t="s">
        <v>96</v>
      </c>
      <c r="B33" s="50" t="s">
        <v>97</v>
      </c>
      <c r="C33" s="52" t="s">
        <v>15</v>
      </c>
      <c r="D33" s="217">
        <f>+MEMORIAS!L94</f>
        <v>16.200000000000003</v>
      </c>
      <c r="E33" s="204">
        <v>93973</v>
      </c>
      <c r="F33" s="210">
        <f t="shared" si="1"/>
        <v>1522363</v>
      </c>
      <c r="G33" s="36"/>
      <c r="H33" s="202"/>
    </row>
    <row r="34" spans="1:8" ht="15" x14ac:dyDescent="0.25">
      <c r="A34" s="201" t="s">
        <v>98</v>
      </c>
      <c r="B34" s="50" t="s">
        <v>100</v>
      </c>
      <c r="C34" s="52" t="s">
        <v>15</v>
      </c>
      <c r="D34" s="217">
        <f>+MEMORIAS!L96</f>
        <v>16.200000000000003</v>
      </c>
      <c r="E34" s="204">
        <v>107266</v>
      </c>
      <c r="F34" s="210">
        <f t="shared" si="1"/>
        <v>1737709</v>
      </c>
      <c r="G34" s="36"/>
      <c r="H34" s="202"/>
    </row>
    <row r="35" spans="1:8" ht="15" x14ac:dyDescent="0.3">
      <c r="A35" s="218"/>
      <c r="B35" s="219"/>
      <c r="C35" s="216"/>
      <c r="D35" s="217"/>
      <c r="E35" s="220"/>
      <c r="F35" s="210"/>
      <c r="G35" s="33"/>
    </row>
    <row r="36" spans="1:8" ht="14.4" customHeight="1" x14ac:dyDescent="0.3">
      <c r="A36" s="211"/>
      <c r="B36" s="272" t="str">
        <f>IF(B16="ESCRIBA AQUÍ EL NOMBRE DEL CAPITULO","SUBTOTAL","SUBTOTAL CAP. "&amp;A16&amp;"  "&amp;B16&amp;":")</f>
        <v>SUBTOTAL CAP. 2  OBRAS DE DOMICILIARIAS :</v>
      </c>
      <c r="C36" s="272"/>
      <c r="D36" s="272"/>
      <c r="E36" s="273"/>
      <c r="F36" s="212">
        <f>SUM(F17:F35)</f>
        <v>44636985</v>
      </c>
      <c r="G36" s="33"/>
    </row>
    <row r="37" spans="1:8" ht="15" x14ac:dyDescent="0.3">
      <c r="A37" s="213">
        <v>3</v>
      </c>
      <c r="B37" s="206" t="s">
        <v>90</v>
      </c>
      <c r="C37" s="221"/>
      <c r="D37" s="222"/>
      <c r="E37" s="223"/>
      <c r="F37" s="209"/>
      <c r="G37" s="33"/>
    </row>
    <row r="38" spans="1:8" ht="15" x14ac:dyDescent="0.25">
      <c r="A38" s="44">
        <v>330127</v>
      </c>
      <c r="B38" s="46" t="s">
        <v>41</v>
      </c>
      <c r="C38" s="52" t="s">
        <v>24</v>
      </c>
      <c r="D38" s="53">
        <f>+MEMORIAS!L26</f>
        <v>173.6</v>
      </c>
      <c r="E38" s="203">
        <v>7731</v>
      </c>
      <c r="F38" s="210">
        <f>ROUND(D38*E38,$G$9)</f>
        <v>1342102</v>
      </c>
      <c r="G38" s="33"/>
      <c r="H38" s="225"/>
    </row>
    <row r="39" spans="1:8" ht="15" x14ac:dyDescent="0.25">
      <c r="A39" s="44">
        <v>100423</v>
      </c>
      <c r="B39" s="46" t="s">
        <v>42</v>
      </c>
      <c r="C39" s="52" t="s">
        <v>15</v>
      </c>
      <c r="D39" s="53">
        <f>+MEMORIAS!L30</f>
        <v>60.800000000000004</v>
      </c>
      <c r="E39" s="203">
        <v>18050</v>
      </c>
      <c r="F39" s="210">
        <f t="shared" ref="F39:F52" si="2">ROUND(D39*E39,$G$9)</f>
        <v>1097440</v>
      </c>
      <c r="G39" s="33"/>
      <c r="H39" s="225"/>
    </row>
    <row r="40" spans="1:8" ht="15" x14ac:dyDescent="0.25">
      <c r="A40" s="44">
        <v>100601</v>
      </c>
      <c r="B40" s="47" t="s">
        <v>43</v>
      </c>
      <c r="C40" s="52" t="s">
        <v>22</v>
      </c>
      <c r="D40" s="53">
        <f>+MEMORIAS!L33</f>
        <v>63.120000000000005</v>
      </c>
      <c r="E40" s="203">
        <v>35900</v>
      </c>
      <c r="F40" s="210">
        <f t="shared" si="2"/>
        <v>2266008</v>
      </c>
      <c r="G40" s="33"/>
      <c r="H40" s="225"/>
    </row>
    <row r="41" spans="1:8" ht="15" x14ac:dyDescent="0.25">
      <c r="A41" s="43" t="s">
        <v>31</v>
      </c>
      <c r="B41" s="50" t="s">
        <v>44</v>
      </c>
      <c r="C41" s="52" t="s">
        <v>24</v>
      </c>
      <c r="D41" s="141">
        <f>+MEMORIAS!L36</f>
        <v>41</v>
      </c>
      <c r="E41" s="204">
        <v>13067</v>
      </c>
      <c r="F41" s="210">
        <f t="shared" si="2"/>
        <v>535747</v>
      </c>
      <c r="G41" s="33"/>
      <c r="H41" s="226"/>
    </row>
    <row r="42" spans="1:8" ht="15" x14ac:dyDescent="0.25">
      <c r="A42" s="43" t="s">
        <v>32</v>
      </c>
      <c r="B42" s="50" t="s">
        <v>45</v>
      </c>
      <c r="C42" s="52" t="s">
        <v>24</v>
      </c>
      <c r="D42" s="141">
        <f>+MEMORIAS!L39</f>
        <v>41</v>
      </c>
      <c r="E42" s="204">
        <v>18295</v>
      </c>
      <c r="F42" s="210">
        <f t="shared" si="2"/>
        <v>750095</v>
      </c>
      <c r="G42" s="33"/>
      <c r="H42" s="226"/>
    </row>
    <row r="43" spans="1:8" ht="15" x14ac:dyDescent="0.25">
      <c r="A43" s="43" t="s">
        <v>33</v>
      </c>
      <c r="B43" s="46" t="s">
        <v>46</v>
      </c>
      <c r="C43" s="52" t="s">
        <v>22</v>
      </c>
      <c r="D43" s="53">
        <f>+MEMORIAS!L42</f>
        <v>4.2560000000000011</v>
      </c>
      <c r="E43" s="203">
        <v>72762</v>
      </c>
      <c r="F43" s="210">
        <f>ROUND(D43*E43,$G$9)</f>
        <v>309675</v>
      </c>
      <c r="G43" s="33"/>
      <c r="H43" s="225"/>
    </row>
    <row r="44" spans="1:8" ht="15" x14ac:dyDescent="0.25">
      <c r="A44" s="43" t="s">
        <v>34</v>
      </c>
      <c r="B44" s="46" t="s">
        <v>47</v>
      </c>
      <c r="C44" s="52" t="s">
        <v>24</v>
      </c>
      <c r="D44" s="53">
        <f>+MEMORIAS!L45</f>
        <v>76</v>
      </c>
      <c r="E44" s="203">
        <v>104008</v>
      </c>
      <c r="F44" s="210">
        <f t="shared" si="2"/>
        <v>7904608</v>
      </c>
      <c r="G44" s="33"/>
      <c r="H44" s="225"/>
    </row>
    <row r="45" spans="1:8" ht="15" x14ac:dyDescent="0.25">
      <c r="A45" s="43" t="s">
        <v>35</v>
      </c>
      <c r="B45" s="48" t="s">
        <v>48</v>
      </c>
      <c r="C45" s="52" t="s">
        <v>4</v>
      </c>
      <c r="D45" s="53">
        <f>+MEMORIAS!L47</f>
        <v>1</v>
      </c>
      <c r="E45" s="203">
        <v>225394</v>
      </c>
      <c r="F45" s="210">
        <f>ROUND(D45*E45,$G$9)</f>
        <v>225394</v>
      </c>
      <c r="G45" s="33"/>
      <c r="H45" s="225"/>
    </row>
    <row r="46" spans="1:8" ht="15" x14ac:dyDescent="0.25">
      <c r="A46" s="43" t="s">
        <v>36</v>
      </c>
      <c r="B46" s="46" t="s">
        <v>49</v>
      </c>
      <c r="C46" s="52" t="s">
        <v>4</v>
      </c>
      <c r="D46" s="53">
        <f>+MEMORIAS!L49</f>
        <v>2</v>
      </c>
      <c r="E46" s="203">
        <v>2071694</v>
      </c>
      <c r="F46" s="210">
        <f t="shared" si="2"/>
        <v>4143388</v>
      </c>
      <c r="G46" s="33"/>
      <c r="H46" s="225"/>
    </row>
    <row r="47" spans="1:8" ht="15" x14ac:dyDescent="0.25">
      <c r="A47" s="43" t="s">
        <v>94</v>
      </c>
      <c r="B47" s="46" t="s">
        <v>95</v>
      </c>
      <c r="C47" s="216" t="s">
        <v>22</v>
      </c>
      <c r="D47" s="217">
        <f>+MEMORIAS!L51</f>
        <v>23.712000000000003</v>
      </c>
      <c r="E47" s="203">
        <v>17522</v>
      </c>
      <c r="F47" s="210">
        <f t="shared" si="2"/>
        <v>415482</v>
      </c>
      <c r="G47" s="33"/>
      <c r="H47" s="225"/>
    </row>
    <row r="48" spans="1:8" ht="15" x14ac:dyDescent="0.25">
      <c r="A48" s="43" t="s">
        <v>37</v>
      </c>
      <c r="B48" s="46" t="s">
        <v>50</v>
      </c>
      <c r="C48" s="52" t="s">
        <v>22</v>
      </c>
      <c r="D48" s="53">
        <f>+MEMORIAS!L53</f>
        <v>22.800000000000004</v>
      </c>
      <c r="E48" s="203">
        <v>88524</v>
      </c>
      <c r="F48" s="210">
        <f t="shared" si="2"/>
        <v>2018347</v>
      </c>
      <c r="G48" s="33"/>
      <c r="H48" s="225"/>
    </row>
    <row r="49" spans="1:12" ht="15" x14ac:dyDescent="0.25">
      <c r="A49" s="43" t="s">
        <v>167</v>
      </c>
      <c r="B49" s="46" t="s">
        <v>166</v>
      </c>
      <c r="C49" s="52" t="s">
        <v>22</v>
      </c>
      <c r="D49" s="53">
        <f>+MEMORIAS!L55</f>
        <v>13.984000000000002</v>
      </c>
      <c r="E49" s="203">
        <v>120884</v>
      </c>
      <c r="F49" s="210">
        <f>+D49*E49</f>
        <v>1690441.8560000001</v>
      </c>
      <c r="G49" s="33"/>
      <c r="H49" s="225"/>
    </row>
    <row r="50" spans="1:12" ht="30" x14ac:dyDescent="0.25">
      <c r="A50" s="43" t="s">
        <v>105</v>
      </c>
      <c r="B50" s="49" t="s">
        <v>104</v>
      </c>
      <c r="C50" s="52" t="s">
        <v>22</v>
      </c>
      <c r="D50" s="53">
        <f>+MEMORIAS!L57</f>
        <v>17.560000000000002</v>
      </c>
      <c r="E50" s="203">
        <v>991231</v>
      </c>
      <c r="F50" s="210">
        <f t="shared" si="2"/>
        <v>17406016</v>
      </c>
      <c r="G50" s="33"/>
      <c r="H50" s="225"/>
    </row>
    <row r="51" spans="1:12" ht="15" x14ac:dyDescent="0.25">
      <c r="A51" s="43" t="s">
        <v>39</v>
      </c>
      <c r="B51" s="48" t="s">
        <v>51</v>
      </c>
      <c r="C51" s="52" t="s">
        <v>22</v>
      </c>
      <c r="D51" s="53">
        <f>+MEMORIAS!L60</f>
        <v>63.120000000000005</v>
      </c>
      <c r="E51" s="203">
        <v>30507</v>
      </c>
      <c r="F51" s="210">
        <f t="shared" si="2"/>
        <v>1925602</v>
      </c>
      <c r="G51" s="33"/>
      <c r="H51" s="225"/>
    </row>
    <row r="52" spans="1:12" ht="15" x14ac:dyDescent="0.25">
      <c r="A52" s="201" t="s">
        <v>150</v>
      </c>
      <c r="B52" s="260" t="s">
        <v>148</v>
      </c>
      <c r="C52" s="52" t="s">
        <v>4</v>
      </c>
      <c r="D52" s="53">
        <v>1</v>
      </c>
      <c r="E52" s="203">
        <f>+APU´s!I68</f>
        <v>827629.70934305561</v>
      </c>
      <c r="F52" s="210">
        <f t="shared" si="2"/>
        <v>827630</v>
      </c>
      <c r="G52" s="33"/>
      <c r="H52" s="225"/>
    </row>
    <row r="53" spans="1:12" x14ac:dyDescent="0.3">
      <c r="A53" s="6"/>
      <c r="B53" s="16"/>
      <c r="C53" s="7"/>
      <c r="D53" s="25"/>
      <c r="E53" s="9"/>
      <c r="F53" s="8"/>
      <c r="G53" s="33"/>
    </row>
    <row r="54" spans="1:12" ht="14.4" customHeight="1" x14ac:dyDescent="0.3">
      <c r="A54" s="17"/>
      <c r="B54" s="274" t="str">
        <f>IF(B37="ESCRIBA AQUÍ EL NOMBRE DEL CAPITULO","SUBTOTAL","SUBTOTAL CAP. "&amp;A37&amp;"  "&amp;B37&amp;":")</f>
        <v>SUBTOTAL CAP. 3  OBRAS DE ALCANTARILLADO :</v>
      </c>
      <c r="C54" s="274"/>
      <c r="D54" s="274"/>
      <c r="E54" s="275"/>
      <c r="F54" s="18">
        <f>SUM(F38:F53)</f>
        <v>42857975.855999999</v>
      </c>
      <c r="G54" s="33"/>
    </row>
    <row r="55" spans="1:12" s="33" customFormat="1" ht="14.4" customHeight="1" thickBot="1" x14ac:dyDescent="0.35">
      <c r="A55" s="39"/>
      <c r="B55" s="40"/>
      <c r="C55" s="40"/>
      <c r="D55" s="40"/>
      <c r="E55" s="41"/>
      <c r="F55" s="42"/>
      <c r="H55" s="34"/>
      <c r="I55" s="34"/>
      <c r="J55" s="34"/>
      <c r="K55" s="34"/>
      <c r="L55" s="34"/>
    </row>
    <row r="56" spans="1:12" ht="15" x14ac:dyDescent="0.3">
      <c r="A56" s="372">
        <v>4</v>
      </c>
      <c r="B56" s="373" t="s">
        <v>168</v>
      </c>
      <c r="C56" s="374"/>
      <c r="D56" s="375"/>
      <c r="E56" s="376"/>
      <c r="F56" s="377"/>
      <c r="G56" s="33"/>
    </row>
    <row r="57" spans="1:12" s="266" customFormat="1" ht="14.4" customHeight="1" x14ac:dyDescent="0.3">
      <c r="A57" s="378">
        <v>310104</v>
      </c>
      <c r="B57" s="268" t="s">
        <v>169</v>
      </c>
      <c r="C57" s="269" t="s">
        <v>15</v>
      </c>
      <c r="D57" s="383">
        <f>+MEMORIAS!L109</f>
        <v>166.2</v>
      </c>
      <c r="E57" s="265">
        <v>5186</v>
      </c>
      <c r="F57" s="379">
        <f>+E57*D57</f>
        <v>861913.2</v>
      </c>
      <c r="H57" s="267"/>
      <c r="I57" s="267"/>
      <c r="J57" s="267"/>
      <c r="K57" s="267"/>
      <c r="L57" s="267"/>
    </row>
    <row r="58" spans="1:12" s="33" customFormat="1" ht="14.4" customHeight="1" thickBot="1" x14ac:dyDescent="0.35">
      <c r="A58" s="380"/>
      <c r="B58" s="381"/>
      <c r="C58" s="381"/>
      <c r="D58" s="381"/>
      <c r="E58" s="381"/>
      <c r="F58" s="382"/>
      <c r="H58" s="34"/>
      <c r="I58" s="34"/>
      <c r="J58" s="34"/>
      <c r="K58" s="34"/>
      <c r="L58" s="34"/>
    </row>
    <row r="59" spans="1:12" ht="14.4" customHeight="1" thickBot="1" x14ac:dyDescent="0.35">
      <c r="A59" s="368"/>
      <c r="B59" s="369" t="str">
        <f>IF(B56="ESCRIBA AQUÍ EL NOMBRE DEL CAPITULO","SUBTOTAL","SUBTOTAL CAP. "&amp;A56&amp;"  "&amp;B56&amp;":")</f>
        <v>SUBTOTAL CAP. 4  LIMPIEZA :</v>
      </c>
      <c r="C59" s="369"/>
      <c r="D59" s="369"/>
      <c r="E59" s="370"/>
      <c r="F59" s="371">
        <f>SUM(F57:F58)</f>
        <v>861913.2</v>
      </c>
      <c r="G59" s="33"/>
    </row>
    <row r="60" spans="1:12" x14ac:dyDescent="0.3">
      <c r="A60" s="276" t="s">
        <v>18</v>
      </c>
      <c r="B60" s="277"/>
      <c r="C60" s="277"/>
      <c r="D60" s="277"/>
      <c r="E60" s="277"/>
      <c r="F60" s="26">
        <f>ROUND(F15+F36+F54+F59,$G$9)</f>
        <v>96447102</v>
      </c>
      <c r="G60" s="33"/>
    </row>
    <row r="61" spans="1:12" ht="13.8" thickBot="1" x14ac:dyDescent="0.35">
      <c r="A61" s="278" t="s">
        <v>19</v>
      </c>
      <c r="B61" s="279"/>
      <c r="C61" s="279"/>
      <c r="D61" s="279"/>
      <c r="E61" s="280"/>
      <c r="F61" s="27">
        <f>ROUND(SUM(F60:F60),G9)</f>
        <v>96447102</v>
      </c>
      <c r="G61" s="35"/>
    </row>
    <row r="62" spans="1:12" ht="13.8" thickBot="1" x14ac:dyDescent="0.35">
      <c r="A62" s="281"/>
      <c r="B62" s="282"/>
      <c r="C62" s="287"/>
      <c r="D62" s="287"/>
      <c r="E62" s="287"/>
      <c r="F62" s="288"/>
      <c r="G62" s="33"/>
    </row>
    <row r="63" spans="1:12" x14ac:dyDescent="0.3">
      <c r="A63" s="283"/>
      <c r="B63" s="284"/>
      <c r="C63" s="289" t="s">
        <v>8</v>
      </c>
      <c r="D63" s="290"/>
      <c r="E63" s="10">
        <v>0.28999999999999998</v>
      </c>
      <c r="F63" s="11">
        <f>ROUND($F$60*E63,$G$9)</f>
        <v>27969660</v>
      </c>
      <c r="G63" s="33"/>
    </row>
    <row r="64" spans="1:12" x14ac:dyDescent="0.3">
      <c r="A64" s="283"/>
      <c r="B64" s="284"/>
      <c r="C64" s="291" t="s">
        <v>9</v>
      </c>
      <c r="D64" s="292"/>
      <c r="E64" s="21">
        <v>0.06</v>
      </c>
      <c r="F64" s="28">
        <f>ROUND($F$60*E64,$G$9)</f>
        <v>5786826</v>
      </c>
      <c r="G64" s="37"/>
    </row>
    <row r="65" spans="1:7" ht="13.8" thickBot="1" x14ac:dyDescent="0.35">
      <c r="A65" s="283"/>
      <c r="B65" s="284"/>
      <c r="C65" s="293" t="s">
        <v>10</v>
      </c>
      <c r="D65" s="294"/>
      <c r="E65" s="22">
        <v>0</v>
      </c>
      <c r="F65" s="29">
        <f>ROUND($F$60*E65,$G$9)</f>
        <v>0</v>
      </c>
      <c r="G65" s="33"/>
    </row>
    <row r="66" spans="1:7" ht="13.8" thickBot="1" x14ac:dyDescent="0.35">
      <c r="A66" s="283"/>
      <c r="B66" s="284"/>
      <c r="C66" s="295" t="s">
        <v>11</v>
      </c>
      <c r="D66" s="296"/>
      <c r="E66" s="296"/>
      <c r="F66" s="23">
        <f>ROUND(SUM(F63:F65),$G$8)</f>
        <v>33756486</v>
      </c>
      <c r="G66" s="33"/>
    </row>
    <row r="67" spans="1:7" ht="13.8" thickBot="1" x14ac:dyDescent="0.35">
      <c r="A67" s="285"/>
      <c r="B67" s="286"/>
      <c r="C67" s="12"/>
      <c r="D67" s="12"/>
      <c r="E67" s="12"/>
      <c r="F67" s="32"/>
      <c r="G67" s="38"/>
    </row>
    <row r="68" spans="1:7" x14ac:dyDescent="0.3">
      <c r="A68" s="13"/>
      <c r="B68" s="19"/>
      <c r="C68" s="270" t="s">
        <v>12</v>
      </c>
      <c r="D68" s="271"/>
      <c r="E68" s="271"/>
      <c r="F68" s="30">
        <f>+F66+F61</f>
        <v>130203588</v>
      </c>
      <c r="G68" s="33"/>
    </row>
  </sheetData>
  <mergeCells count="24">
    <mergeCell ref="B15:E15"/>
    <mergeCell ref="A1:F1"/>
    <mergeCell ref="A2:F2"/>
    <mergeCell ref="A3:F3"/>
    <mergeCell ref="A4:F4"/>
    <mergeCell ref="A5:F5"/>
    <mergeCell ref="F6:F7"/>
    <mergeCell ref="A6:A7"/>
    <mergeCell ref="B6:B7"/>
    <mergeCell ref="C6:C7"/>
    <mergeCell ref="D6:D7"/>
    <mergeCell ref="E6:E7"/>
    <mergeCell ref="C68:E68"/>
    <mergeCell ref="B36:E36"/>
    <mergeCell ref="B54:E54"/>
    <mergeCell ref="A60:E60"/>
    <mergeCell ref="A61:E61"/>
    <mergeCell ref="A62:B67"/>
    <mergeCell ref="C62:F62"/>
    <mergeCell ref="C63:D63"/>
    <mergeCell ref="C64:D64"/>
    <mergeCell ref="C65:D65"/>
    <mergeCell ref="C66:E66"/>
    <mergeCell ref="B59:E59"/>
  </mergeCells>
  <phoneticPr fontId="13" type="noConversion"/>
  <pageMargins left="0.25" right="0.25" top="0.75" bottom="0.75" header="0.3" footer="0.3"/>
  <pageSetup paperSize="152" scale="61" orientation="portrait" r:id="rId1"/>
  <ignoredErrors>
    <ignoredError sqref="A17:A20 A27:A29 A24 A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CAB73-5607-4BE6-BCB0-E9602C1FF697}">
  <dimension ref="A1:HY312"/>
  <sheetViews>
    <sheetView tabSelected="1" topLeftCell="A94" zoomScaleNormal="100" workbookViewId="0">
      <selection activeCell="I115" sqref="I115"/>
    </sheetView>
  </sheetViews>
  <sheetFormatPr baseColWidth="10" defaultColWidth="11.44140625" defaultRowHeight="13.2" x14ac:dyDescent="0.25"/>
  <cols>
    <col min="1" max="1" width="15" style="55" bestFit="1" customWidth="1"/>
    <col min="2" max="2" width="87.21875" style="55" bestFit="1" customWidth="1"/>
    <col min="3" max="3" width="6.6640625" style="60" customWidth="1"/>
    <col min="4" max="4" width="13" style="55" customWidth="1"/>
    <col min="5" max="6" width="10.33203125" style="64" customWidth="1"/>
    <col min="7" max="10" width="10.33203125" style="55" customWidth="1"/>
    <col min="11" max="11" width="10.44140625" style="55" customWidth="1"/>
    <col min="12" max="12" width="12.109375" style="55" customWidth="1"/>
    <col min="13" max="13" width="9.6640625" style="55" customWidth="1"/>
    <col min="14" max="14" width="5.5546875" style="55" customWidth="1"/>
    <col min="15" max="15" width="5.6640625" style="55" customWidth="1"/>
    <col min="16" max="17" width="7" style="55" customWidth="1"/>
    <col min="18" max="16384" width="11.44140625" style="55"/>
  </cols>
  <sheetData>
    <row r="1" spans="1:20" ht="12.75" customHeight="1" x14ac:dyDescent="0.25">
      <c r="C1" s="56"/>
      <c r="D1" s="57"/>
      <c r="E1" s="58"/>
      <c r="F1" s="58"/>
    </row>
    <row r="2" spans="1:20" ht="15.75" customHeight="1" x14ac:dyDescent="0.25">
      <c r="C2" s="347" t="s">
        <v>52</v>
      </c>
      <c r="D2" s="347"/>
      <c r="E2" s="347"/>
      <c r="F2" s="347"/>
      <c r="G2" s="347"/>
      <c r="H2" s="347"/>
    </row>
    <row r="3" spans="1:20" ht="15.75" customHeight="1" x14ac:dyDescent="0.25">
      <c r="C3" s="347" t="s">
        <v>53</v>
      </c>
      <c r="D3" s="347"/>
      <c r="E3" s="347"/>
      <c r="F3" s="347"/>
      <c r="G3" s="347"/>
      <c r="H3" s="347"/>
    </row>
    <row r="4" spans="1:20" x14ac:dyDescent="0.25">
      <c r="C4" s="59"/>
      <c r="D4" s="57"/>
      <c r="E4" s="58"/>
      <c r="F4" s="58"/>
    </row>
    <row r="5" spans="1:20" x14ac:dyDescent="0.25">
      <c r="D5" s="348"/>
      <c r="E5" s="348"/>
      <c r="F5" s="348"/>
      <c r="G5" s="348"/>
    </row>
    <row r="6" spans="1:20" ht="16.5" customHeight="1" x14ac:dyDescent="0.25">
      <c r="C6" s="349" t="s">
        <v>54</v>
      </c>
      <c r="D6" s="349"/>
      <c r="E6" s="349"/>
      <c r="F6" s="349"/>
      <c r="G6" s="349"/>
      <c r="H6" s="349"/>
    </row>
    <row r="7" spans="1:20" ht="16.5" customHeight="1" x14ac:dyDescent="0.25">
      <c r="C7" s="62"/>
      <c r="D7" s="62"/>
      <c r="E7" s="63"/>
      <c r="F7" s="63"/>
      <c r="G7" s="62"/>
      <c r="H7" s="62"/>
    </row>
    <row r="8" spans="1:20" ht="15.75" customHeight="1" x14ac:dyDescent="0.25">
      <c r="C8" s="349"/>
      <c r="D8" s="349"/>
      <c r="E8" s="349"/>
      <c r="F8" s="349"/>
    </row>
    <row r="9" spans="1:20" ht="16.5" customHeight="1" x14ac:dyDescent="0.25">
      <c r="A9" s="336" t="s">
        <v>1</v>
      </c>
      <c r="B9" s="336"/>
      <c r="C9" s="56"/>
    </row>
    <row r="10" spans="1:20" ht="18" customHeight="1" x14ac:dyDescent="0.25">
      <c r="A10" s="336" t="s">
        <v>55</v>
      </c>
      <c r="B10" s="336"/>
      <c r="C10" s="56"/>
      <c r="M10" s="337"/>
      <c r="N10" s="338"/>
      <c r="O10" s="338"/>
      <c r="P10" s="338"/>
      <c r="Q10" s="338"/>
      <c r="R10" s="338"/>
      <c r="S10" s="338"/>
      <c r="T10" s="338"/>
    </row>
    <row r="11" spans="1:20" ht="17.25" customHeight="1" x14ac:dyDescent="0.25">
      <c r="A11" s="336" t="s">
        <v>56</v>
      </c>
      <c r="B11" s="336"/>
      <c r="C11" s="56"/>
      <c r="M11" s="337"/>
      <c r="N11" s="338"/>
      <c r="O11" s="338"/>
      <c r="P11" s="338"/>
      <c r="Q11" s="338"/>
      <c r="R11" s="338"/>
      <c r="S11" s="338"/>
      <c r="T11" s="338"/>
    </row>
    <row r="12" spans="1:20" ht="18" customHeight="1" x14ac:dyDescent="0.25"/>
    <row r="13" spans="1:20" ht="18" customHeight="1" x14ac:dyDescent="0.25">
      <c r="B13" s="61"/>
      <c r="C13" s="61"/>
    </row>
    <row r="14" spans="1:20" ht="26.25" customHeight="1" x14ac:dyDescent="0.25">
      <c r="A14" s="65" t="s">
        <v>57</v>
      </c>
      <c r="B14" s="339" t="s">
        <v>58</v>
      </c>
      <c r="C14" s="340"/>
      <c r="D14" s="340"/>
      <c r="E14" s="340"/>
      <c r="F14" s="340"/>
      <c r="G14" s="340"/>
      <c r="H14" s="340"/>
      <c r="I14" s="340"/>
      <c r="J14" s="340"/>
      <c r="K14" s="66"/>
      <c r="L14" s="66"/>
    </row>
    <row r="15" spans="1:20" ht="12" customHeight="1" x14ac:dyDescent="0.25">
      <c r="B15" s="339"/>
      <c r="C15" s="340"/>
      <c r="D15" s="340"/>
      <c r="E15" s="340"/>
      <c r="F15" s="340"/>
      <c r="G15" s="340"/>
      <c r="H15" s="340"/>
      <c r="I15" s="340"/>
      <c r="J15" s="340"/>
      <c r="K15" s="341" t="s">
        <v>59</v>
      </c>
      <c r="L15" s="341"/>
    </row>
    <row r="16" spans="1:20" ht="12.75" customHeight="1" x14ac:dyDescent="0.25">
      <c r="B16" s="67"/>
      <c r="C16" s="68"/>
      <c r="D16" s="69"/>
      <c r="E16" s="70"/>
      <c r="F16" s="70"/>
      <c r="G16" s="70"/>
      <c r="H16" s="70"/>
      <c r="I16" s="70"/>
      <c r="J16" s="70"/>
      <c r="K16" s="70"/>
      <c r="L16" s="70"/>
      <c r="N16" s="71"/>
      <c r="O16" s="71"/>
      <c r="P16" s="71"/>
    </row>
    <row r="17" spans="1:17" ht="12.75" customHeight="1" x14ac:dyDescent="0.25">
      <c r="A17" s="72" t="s">
        <v>20</v>
      </c>
      <c r="B17" s="73" t="s">
        <v>60</v>
      </c>
      <c r="C17" s="73" t="s">
        <v>61</v>
      </c>
      <c r="D17" s="72" t="s">
        <v>17</v>
      </c>
      <c r="E17" s="72" t="s">
        <v>62</v>
      </c>
      <c r="F17" s="72" t="s">
        <v>63</v>
      </c>
      <c r="G17" s="72" t="s">
        <v>64</v>
      </c>
      <c r="H17" s="72" t="s">
        <v>21</v>
      </c>
      <c r="I17" s="72" t="s">
        <v>65</v>
      </c>
      <c r="J17" s="74" t="s">
        <v>66</v>
      </c>
      <c r="K17" s="72" t="s">
        <v>23</v>
      </c>
      <c r="L17" s="74" t="s">
        <v>25</v>
      </c>
      <c r="M17" s="75"/>
      <c r="O17" s="76"/>
      <c r="P17" s="76"/>
      <c r="Q17" s="76"/>
    </row>
    <row r="18" spans="1:17" ht="16.2" thickBot="1" x14ac:dyDescent="0.35">
      <c r="A18" s="43"/>
      <c r="B18" s="77" t="s">
        <v>14</v>
      </c>
      <c r="C18" s="144"/>
      <c r="D18" s="81"/>
      <c r="E18" s="145"/>
      <c r="F18" s="145"/>
      <c r="G18" s="81"/>
      <c r="H18" s="81"/>
      <c r="I18" s="81"/>
      <c r="J18" s="81"/>
      <c r="K18" s="81"/>
      <c r="L18" s="145"/>
    </row>
    <row r="19" spans="1:17" ht="15.6" thickBot="1" x14ac:dyDescent="0.3">
      <c r="A19" s="323" t="s">
        <v>27</v>
      </c>
      <c r="B19" s="150" t="s">
        <v>102</v>
      </c>
      <c r="C19" s="170" t="s">
        <v>16</v>
      </c>
      <c r="D19" s="171">
        <f>35+41</f>
        <v>76</v>
      </c>
      <c r="E19" s="172"/>
      <c r="F19" s="172"/>
      <c r="G19" s="171"/>
      <c r="H19" s="171"/>
      <c r="I19" s="171"/>
      <c r="J19" s="171"/>
      <c r="K19" s="171">
        <f>D19</f>
        <v>76</v>
      </c>
      <c r="L19" s="352">
        <f>K19+K20</f>
        <v>150.5</v>
      </c>
    </row>
    <row r="20" spans="1:17" ht="31.2" customHeight="1" thickBot="1" x14ac:dyDescent="0.3">
      <c r="A20" s="325"/>
      <c r="B20" s="150" t="s">
        <v>103</v>
      </c>
      <c r="C20" s="170" t="s">
        <v>16</v>
      </c>
      <c r="D20" s="171">
        <f>+(5.3*5)+(4.8*10)</f>
        <v>74.5</v>
      </c>
      <c r="E20" s="172"/>
      <c r="F20" s="172"/>
      <c r="G20" s="171"/>
      <c r="H20" s="171"/>
      <c r="I20" s="171"/>
      <c r="J20" s="171"/>
      <c r="K20" s="171">
        <f>D20</f>
        <v>74.5</v>
      </c>
      <c r="L20" s="353"/>
    </row>
    <row r="21" spans="1:17" ht="31.2" customHeight="1" thickBot="1" x14ac:dyDescent="0.3">
      <c r="A21" s="185"/>
      <c r="B21" s="150"/>
      <c r="C21" s="170"/>
      <c r="D21" s="171"/>
      <c r="E21" s="172"/>
      <c r="F21" s="172"/>
      <c r="G21" s="171"/>
      <c r="H21" s="171"/>
      <c r="I21" s="171"/>
      <c r="J21" s="171"/>
      <c r="K21" s="171"/>
      <c r="L21" s="245"/>
    </row>
    <row r="22" spans="1:17" ht="31.2" customHeight="1" thickBot="1" x14ac:dyDescent="0.3">
      <c r="A22" s="252" t="s">
        <v>151</v>
      </c>
      <c r="B22" s="250" t="s">
        <v>153</v>
      </c>
      <c r="C22" s="165" t="s">
        <v>152</v>
      </c>
      <c r="D22" s="166">
        <v>3</v>
      </c>
      <c r="E22" s="167"/>
      <c r="F22" s="167"/>
      <c r="G22" s="166"/>
      <c r="H22" s="166"/>
      <c r="I22" s="166"/>
      <c r="J22" s="166"/>
      <c r="K22" s="166"/>
      <c r="L22" s="253">
        <f>+D22</f>
        <v>3</v>
      </c>
    </row>
    <row r="23" spans="1:17" ht="22.5" customHeight="1" thickBot="1" x14ac:dyDescent="0.3">
      <c r="A23" s="169"/>
      <c r="B23" s="150"/>
      <c r="C23" s="170"/>
      <c r="D23" s="171"/>
      <c r="E23" s="172"/>
      <c r="F23" s="172"/>
      <c r="G23" s="171"/>
      <c r="H23" s="171"/>
      <c r="I23" s="171"/>
      <c r="J23" s="171"/>
      <c r="K23" s="171"/>
      <c r="L23" s="173"/>
    </row>
    <row r="24" spans="1:17" ht="22.5" customHeight="1" thickBot="1" x14ac:dyDescent="0.3">
      <c r="A24" s="248"/>
      <c r="B24" s="250" t="s">
        <v>154</v>
      </c>
      <c r="C24" s="165" t="s">
        <v>16</v>
      </c>
      <c r="D24" s="166">
        <f>+(76*2)+(1.5*2)+(6*2)</f>
        <v>167</v>
      </c>
      <c r="E24" s="167"/>
      <c r="F24" s="167"/>
      <c r="G24" s="166"/>
      <c r="H24" s="166"/>
      <c r="I24" s="166"/>
      <c r="J24" s="166"/>
      <c r="K24" s="166"/>
      <c r="L24" s="251">
        <f>D24</f>
        <v>167</v>
      </c>
    </row>
    <row r="25" spans="1:17" ht="22.5" customHeight="1" thickBot="1" x14ac:dyDescent="0.35">
      <c r="A25" s="43"/>
      <c r="B25" s="249" t="s">
        <v>91</v>
      </c>
      <c r="C25" s="159"/>
      <c r="D25" s="82"/>
      <c r="E25" s="160"/>
      <c r="F25" s="160"/>
      <c r="G25" s="82"/>
      <c r="H25" s="82"/>
      <c r="I25" s="82"/>
      <c r="J25" s="82"/>
      <c r="K25" s="82"/>
      <c r="L25" s="160"/>
    </row>
    <row r="26" spans="1:17" ht="22.5" customHeight="1" thickBot="1" x14ac:dyDescent="0.3">
      <c r="A26" s="343" t="s">
        <v>28</v>
      </c>
      <c r="B26" s="161" t="s">
        <v>83</v>
      </c>
      <c r="C26" s="151" t="s">
        <v>16</v>
      </c>
      <c r="D26" s="152">
        <f>35+41</f>
        <v>76</v>
      </c>
      <c r="E26" s="153"/>
      <c r="F26" s="153"/>
      <c r="G26" s="152"/>
      <c r="H26" s="152"/>
      <c r="I26" s="152">
        <v>2</v>
      </c>
      <c r="J26" s="152"/>
      <c r="K26" s="152">
        <f>D26*I26</f>
        <v>152</v>
      </c>
      <c r="L26" s="345">
        <f>K26+K28+K27</f>
        <v>173.6</v>
      </c>
    </row>
    <row r="27" spans="1:17" ht="22.5" customHeight="1" x14ac:dyDescent="0.25">
      <c r="A27" s="324"/>
      <c r="B27" s="161" t="s">
        <v>83</v>
      </c>
      <c r="C27" s="159" t="s">
        <v>16</v>
      </c>
      <c r="D27" s="82">
        <v>0.8</v>
      </c>
      <c r="E27" s="160"/>
      <c r="F27" s="160"/>
      <c r="G27" s="82"/>
      <c r="H27" s="82"/>
      <c r="I27" s="82">
        <v>2</v>
      </c>
      <c r="J27" s="82"/>
      <c r="K27" s="82">
        <f>D27*I27</f>
        <v>1.6</v>
      </c>
      <c r="L27" s="322"/>
    </row>
    <row r="28" spans="1:17" ht="22.5" customHeight="1" thickBot="1" x14ac:dyDescent="0.3">
      <c r="A28" s="344"/>
      <c r="B28" s="162" t="s">
        <v>84</v>
      </c>
      <c r="C28" s="155" t="s">
        <v>16</v>
      </c>
      <c r="D28" s="156">
        <v>10</v>
      </c>
      <c r="E28" s="157"/>
      <c r="F28" s="157"/>
      <c r="G28" s="156"/>
      <c r="H28" s="156"/>
      <c r="I28" s="156">
        <v>2</v>
      </c>
      <c r="J28" s="156"/>
      <c r="K28" s="156">
        <f>D28*I28</f>
        <v>20</v>
      </c>
      <c r="L28" s="346"/>
    </row>
    <row r="29" spans="1:17" ht="22.5" customHeight="1" thickBot="1" x14ac:dyDescent="0.3">
      <c r="A29" s="146"/>
      <c r="B29" s="158"/>
      <c r="C29" s="159"/>
      <c r="D29" s="82"/>
      <c r="E29" s="160"/>
      <c r="F29" s="160"/>
      <c r="G29" s="82"/>
      <c r="H29" s="82"/>
      <c r="I29" s="82"/>
      <c r="J29" s="82"/>
      <c r="K29" s="82"/>
      <c r="L29" s="82"/>
    </row>
    <row r="30" spans="1:17" ht="22.5" customHeight="1" x14ac:dyDescent="0.25">
      <c r="A30" s="323" t="s">
        <v>29</v>
      </c>
      <c r="B30" s="161" t="s">
        <v>42</v>
      </c>
      <c r="C30" s="151" t="s">
        <v>15</v>
      </c>
      <c r="D30" s="152">
        <f>35+41</f>
        <v>76</v>
      </c>
      <c r="E30" s="153">
        <v>0.8</v>
      </c>
      <c r="F30" s="153"/>
      <c r="G30" s="152"/>
      <c r="H30" s="152"/>
      <c r="I30" s="152"/>
      <c r="J30" s="152"/>
      <c r="K30" s="152">
        <f>D30*E30</f>
        <v>60.800000000000004</v>
      </c>
      <c r="L30" s="320">
        <f>K30</f>
        <v>60.800000000000004</v>
      </c>
    </row>
    <row r="31" spans="1:17" ht="22.5" customHeight="1" thickBot="1" x14ac:dyDescent="0.3">
      <c r="A31" s="325"/>
      <c r="B31" s="162"/>
      <c r="C31" s="155"/>
      <c r="D31" s="156"/>
      <c r="E31" s="157"/>
      <c r="F31" s="157"/>
      <c r="G31" s="156"/>
      <c r="H31" s="156"/>
      <c r="I31" s="156"/>
      <c r="J31" s="156"/>
      <c r="K31" s="156"/>
      <c r="L31" s="321"/>
    </row>
    <row r="32" spans="1:17" ht="22.5" customHeight="1" thickBot="1" x14ac:dyDescent="0.3">
      <c r="A32" s="146"/>
      <c r="B32" s="158"/>
      <c r="C32" s="159"/>
      <c r="D32" s="82"/>
      <c r="E32" s="160"/>
      <c r="F32" s="160"/>
      <c r="G32" s="82"/>
      <c r="H32" s="82"/>
      <c r="I32" s="82"/>
      <c r="J32" s="82"/>
      <c r="K32" s="82"/>
      <c r="L32" s="143"/>
    </row>
    <row r="33" spans="1:12" ht="22.5" customHeight="1" x14ac:dyDescent="0.25">
      <c r="A33" s="350" t="s">
        <v>30</v>
      </c>
      <c r="B33" s="264" t="s">
        <v>81</v>
      </c>
      <c r="C33" s="151" t="s">
        <v>22</v>
      </c>
      <c r="D33" s="152">
        <f>76-35</f>
        <v>41</v>
      </c>
      <c r="E33" s="153">
        <v>0.8</v>
      </c>
      <c r="F33" s="153"/>
      <c r="G33" s="152">
        <v>0.9</v>
      </c>
      <c r="H33" s="152"/>
      <c r="I33" s="152"/>
      <c r="J33" s="152"/>
      <c r="K33" s="152">
        <f>D33*E33*G33</f>
        <v>29.520000000000003</v>
      </c>
      <c r="L33" s="345">
        <f>K33+K34</f>
        <v>63.120000000000005</v>
      </c>
    </row>
    <row r="34" spans="1:12" ht="22.5" customHeight="1" thickBot="1" x14ac:dyDescent="0.3">
      <c r="A34" s="351"/>
      <c r="B34" s="263" t="s">
        <v>82</v>
      </c>
      <c r="C34" s="155" t="s">
        <v>22</v>
      </c>
      <c r="D34" s="156">
        <v>35</v>
      </c>
      <c r="E34" s="157">
        <v>0.8</v>
      </c>
      <c r="F34" s="157"/>
      <c r="G34" s="156">
        <v>1.2</v>
      </c>
      <c r="H34" s="156"/>
      <c r="I34" s="156"/>
      <c r="J34" s="156"/>
      <c r="K34" s="156">
        <f>D34*E34*G34</f>
        <v>33.6</v>
      </c>
      <c r="L34" s="346"/>
    </row>
    <row r="35" spans="1:12" ht="22.5" customHeight="1" thickBot="1" x14ac:dyDescent="0.3">
      <c r="A35" s="146"/>
      <c r="B35" s="147"/>
      <c r="C35" s="159"/>
      <c r="D35" s="82"/>
      <c r="E35" s="160"/>
      <c r="F35" s="160"/>
      <c r="G35" s="82"/>
      <c r="H35" s="82"/>
      <c r="I35" s="82"/>
      <c r="J35" s="82"/>
      <c r="K35" s="82"/>
      <c r="L35" s="143"/>
    </row>
    <row r="36" spans="1:12" ht="22.5" customHeight="1" x14ac:dyDescent="0.25">
      <c r="A36" s="323" t="s">
        <v>31</v>
      </c>
      <c r="B36" s="150" t="s">
        <v>85</v>
      </c>
      <c r="C36" s="151" t="s">
        <v>16</v>
      </c>
      <c r="D36" s="152">
        <v>41</v>
      </c>
      <c r="E36" s="153"/>
      <c r="F36" s="153"/>
      <c r="G36" s="152"/>
      <c r="H36" s="152"/>
      <c r="I36" s="152"/>
      <c r="J36" s="152"/>
      <c r="K36" s="152">
        <f>D36</f>
        <v>41</v>
      </c>
      <c r="L36" s="320">
        <f>K36+K37</f>
        <v>41</v>
      </c>
    </row>
    <row r="37" spans="1:12" ht="22.5" customHeight="1" thickBot="1" x14ac:dyDescent="0.3">
      <c r="A37" s="325"/>
      <c r="B37" s="154"/>
      <c r="C37" s="155"/>
      <c r="D37" s="156"/>
      <c r="E37" s="157"/>
      <c r="F37" s="157"/>
      <c r="G37" s="156"/>
      <c r="H37" s="156"/>
      <c r="I37" s="156"/>
      <c r="J37" s="156"/>
      <c r="K37" s="156"/>
      <c r="L37" s="321"/>
    </row>
    <row r="38" spans="1:12" ht="22.5" customHeight="1" thickBot="1" x14ac:dyDescent="0.3">
      <c r="A38" s="146"/>
      <c r="B38" s="147"/>
      <c r="C38" s="159"/>
      <c r="D38" s="82"/>
      <c r="E38" s="160"/>
      <c r="F38" s="160"/>
      <c r="G38" s="82"/>
      <c r="H38" s="82"/>
      <c r="I38" s="82"/>
      <c r="J38" s="82"/>
      <c r="K38" s="82"/>
      <c r="L38" s="82"/>
    </row>
    <row r="39" spans="1:12" ht="22.5" customHeight="1" x14ac:dyDescent="0.25">
      <c r="A39" s="343" t="s">
        <v>32</v>
      </c>
      <c r="B39" s="174" t="s">
        <v>45</v>
      </c>
      <c r="C39" s="151" t="s">
        <v>16</v>
      </c>
      <c r="D39" s="152">
        <v>41</v>
      </c>
      <c r="E39" s="153"/>
      <c r="F39" s="153"/>
      <c r="G39" s="152"/>
      <c r="H39" s="152"/>
      <c r="I39" s="152"/>
      <c r="J39" s="152"/>
      <c r="K39" s="152">
        <f>D39</f>
        <v>41</v>
      </c>
      <c r="L39" s="345">
        <f>K39</f>
        <v>41</v>
      </c>
    </row>
    <row r="40" spans="1:12" ht="22.5" customHeight="1" thickBot="1" x14ac:dyDescent="0.3">
      <c r="A40" s="344"/>
      <c r="B40" s="154"/>
      <c r="C40" s="155"/>
      <c r="D40" s="156"/>
      <c r="E40" s="157"/>
      <c r="F40" s="157"/>
      <c r="G40" s="156"/>
      <c r="H40" s="156"/>
      <c r="I40" s="156"/>
      <c r="J40" s="156"/>
      <c r="K40" s="156"/>
      <c r="L40" s="346"/>
    </row>
    <row r="41" spans="1:12" ht="22.5" customHeight="1" thickBot="1" x14ac:dyDescent="0.3">
      <c r="A41" s="175"/>
      <c r="B41" s="147"/>
      <c r="C41" s="159"/>
      <c r="D41" s="82"/>
      <c r="E41" s="160"/>
      <c r="F41" s="160"/>
      <c r="G41" s="82"/>
      <c r="H41" s="82"/>
      <c r="I41" s="82"/>
      <c r="J41" s="82"/>
      <c r="K41" s="82"/>
      <c r="L41" s="176"/>
    </row>
    <row r="42" spans="1:12" ht="22.5" customHeight="1" x14ac:dyDescent="0.25">
      <c r="A42" s="343" t="s">
        <v>33</v>
      </c>
      <c r="B42" s="161" t="s">
        <v>86</v>
      </c>
      <c r="C42" s="151" t="s">
        <v>22</v>
      </c>
      <c r="D42" s="152">
        <v>76</v>
      </c>
      <c r="E42" s="153">
        <v>0.8</v>
      </c>
      <c r="F42" s="153">
        <v>7.0000000000000007E-2</v>
      </c>
      <c r="G42" s="152"/>
      <c r="H42" s="152"/>
      <c r="I42" s="152"/>
      <c r="J42" s="152"/>
      <c r="K42" s="152">
        <f>D42*E42*F42</f>
        <v>4.2560000000000011</v>
      </c>
      <c r="L42" s="320">
        <f>K42+K43</f>
        <v>4.2560000000000011</v>
      </c>
    </row>
    <row r="43" spans="1:12" ht="22.5" customHeight="1" thickBot="1" x14ac:dyDescent="0.3">
      <c r="A43" s="344"/>
      <c r="B43" s="162"/>
      <c r="C43" s="155"/>
      <c r="D43" s="156"/>
      <c r="E43" s="157"/>
      <c r="F43" s="157"/>
      <c r="G43" s="156"/>
      <c r="H43" s="156"/>
      <c r="I43" s="156"/>
      <c r="J43" s="156"/>
      <c r="K43" s="156"/>
      <c r="L43" s="321"/>
    </row>
    <row r="44" spans="1:12" ht="22.5" customHeight="1" thickBot="1" x14ac:dyDescent="0.3">
      <c r="A44" s="177"/>
      <c r="B44" s="158"/>
      <c r="C44" s="159"/>
      <c r="D44" s="82"/>
      <c r="E44" s="160"/>
      <c r="F44" s="160"/>
      <c r="G44" s="82"/>
      <c r="H44" s="82"/>
      <c r="I44" s="82"/>
      <c r="J44" s="82"/>
      <c r="K44" s="82"/>
      <c r="L44" s="82"/>
    </row>
    <row r="45" spans="1:12" ht="22.5" customHeight="1" thickBot="1" x14ac:dyDescent="0.3">
      <c r="A45" s="163" t="s">
        <v>34</v>
      </c>
      <c r="B45" s="164" t="s">
        <v>47</v>
      </c>
      <c r="C45" s="165" t="s">
        <v>16</v>
      </c>
      <c r="D45" s="166">
        <v>76</v>
      </c>
      <c r="E45" s="167"/>
      <c r="F45" s="167"/>
      <c r="G45" s="166"/>
      <c r="H45" s="166"/>
      <c r="I45" s="166"/>
      <c r="J45" s="166"/>
      <c r="K45" s="166">
        <f>D45</f>
        <v>76</v>
      </c>
      <c r="L45" s="168">
        <f>K45</f>
        <v>76</v>
      </c>
    </row>
    <row r="46" spans="1:12" ht="22.5" customHeight="1" thickBot="1" x14ac:dyDescent="0.3">
      <c r="A46" s="146"/>
      <c r="B46" s="158"/>
      <c r="C46" s="159"/>
      <c r="D46" s="82"/>
      <c r="E46" s="160"/>
      <c r="F46" s="160"/>
      <c r="G46" s="82"/>
      <c r="H46" s="82"/>
      <c r="I46" s="82"/>
      <c r="J46" s="82"/>
      <c r="K46" s="82"/>
      <c r="L46" s="82"/>
    </row>
    <row r="47" spans="1:12" ht="22.5" customHeight="1" thickBot="1" x14ac:dyDescent="0.3">
      <c r="A47" s="163" t="s">
        <v>35</v>
      </c>
      <c r="B47" s="178" t="s">
        <v>48</v>
      </c>
      <c r="C47" s="165" t="s">
        <v>4</v>
      </c>
      <c r="D47" s="166"/>
      <c r="E47" s="167"/>
      <c r="F47" s="167"/>
      <c r="G47" s="166"/>
      <c r="H47" s="166">
        <v>1</v>
      </c>
      <c r="I47" s="166"/>
      <c r="J47" s="166"/>
      <c r="K47" s="166">
        <f>H47</f>
        <v>1</v>
      </c>
      <c r="L47" s="168">
        <f>H47</f>
        <v>1</v>
      </c>
    </row>
    <row r="48" spans="1:12" ht="22.5" customHeight="1" thickBot="1" x14ac:dyDescent="0.3">
      <c r="A48" s="179"/>
      <c r="B48" s="180"/>
      <c r="C48" s="159"/>
      <c r="D48" s="82"/>
      <c r="E48" s="160"/>
      <c r="F48" s="160"/>
      <c r="G48" s="82"/>
      <c r="H48" s="82"/>
      <c r="I48" s="82"/>
      <c r="J48" s="82"/>
      <c r="K48" s="82"/>
      <c r="L48" s="181"/>
    </row>
    <row r="49" spans="1:12" ht="22.5" customHeight="1" thickBot="1" x14ac:dyDescent="0.3">
      <c r="A49" s="163" t="s">
        <v>36</v>
      </c>
      <c r="B49" s="164" t="s">
        <v>49</v>
      </c>
      <c r="C49" s="165" t="s">
        <v>4</v>
      </c>
      <c r="D49" s="166"/>
      <c r="E49" s="167"/>
      <c r="F49" s="167"/>
      <c r="G49" s="166"/>
      <c r="H49" s="166">
        <v>2</v>
      </c>
      <c r="I49" s="166"/>
      <c r="J49" s="166"/>
      <c r="K49" s="166">
        <f>H49</f>
        <v>2</v>
      </c>
      <c r="L49" s="168">
        <f>K49</f>
        <v>2</v>
      </c>
    </row>
    <row r="50" spans="1:12" ht="22.5" customHeight="1" thickBot="1" x14ac:dyDescent="0.3">
      <c r="A50" s="179"/>
      <c r="B50" s="158"/>
      <c r="C50" s="159"/>
      <c r="D50" s="82"/>
      <c r="E50" s="160"/>
      <c r="F50" s="160"/>
      <c r="G50" s="82"/>
      <c r="H50" s="82"/>
      <c r="I50" s="82"/>
      <c r="J50" s="82"/>
      <c r="K50" s="82"/>
      <c r="L50" s="181"/>
    </row>
    <row r="51" spans="1:12" ht="22.5" customHeight="1" thickBot="1" x14ac:dyDescent="0.3">
      <c r="A51" s="163" t="s">
        <v>94</v>
      </c>
      <c r="B51" s="164" t="s">
        <v>95</v>
      </c>
      <c r="C51" s="165" t="s">
        <v>22</v>
      </c>
      <c r="D51" s="166">
        <f>76*0.3*0.8*1.3</f>
        <v>23.712000000000003</v>
      </c>
      <c r="E51" s="167"/>
      <c r="F51" s="167"/>
      <c r="G51" s="166"/>
      <c r="H51" s="166"/>
      <c r="I51" s="166"/>
      <c r="J51" s="166"/>
      <c r="K51" s="166"/>
      <c r="L51" s="168">
        <f>+D51</f>
        <v>23.712000000000003</v>
      </c>
    </row>
    <row r="52" spans="1:12" ht="22.5" customHeight="1" thickBot="1" x14ac:dyDescent="0.3">
      <c r="A52" s="179"/>
      <c r="B52" s="158"/>
      <c r="C52" s="159"/>
      <c r="D52" s="82"/>
      <c r="E52" s="160"/>
      <c r="F52" s="160"/>
      <c r="G52" s="82"/>
      <c r="H52" s="82"/>
      <c r="I52" s="82"/>
      <c r="J52" s="82"/>
      <c r="K52" s="82"/>
      <c r="L52" s="181"/>
    </row>
    <row r="53" spans="1:12" ht="22.5" customHeight="1" thickBot="1" x14ac:dyDescent="0.3">
      <c r="A53" s="163" t="s">
        <v>37</v>
      </c>
      <c r="B53" s="164" t="s">
        <v>50</v>
      </c>
      <c r="C53" s="165" t="s">
        <v>22</v>
      </c>
      <c r="D53" s="166"/>
      <c r="E53" s="167"/>
      <c r="F53" s="167"/>
      <c r="G53" s="166"/>
      <c r="H53" s="166">
        <f>76*0.3*0.8*1.25</f>
        <v>22.800000000000004</v>
      </c>
      <c r="I53" s="166"/>
      <c r="J53" s="166"/>
      <c r="K53" s="166">
        <f>H53</f>
        <v>22.800000000000004</v>
      </c>
      <c r="L53" s="168">
        <f>K53</f>
        <v>22.800000000000004</v>
      </c>
    </row>
    <row r="54" spans="1:12" ht="22.5" customHeight="1" thickBot="1" x14ac:dyDescent="0.3">
      <c r="A54" s="146"/>
      <c r="B54" s="158"/>
      <c r="C54" s="159"/>
      <c r="D54" s="82"/>
      <c r="E54" s="160"/>
      <c r="F54" s="160"/>
      <c r="G54" s="82"/>
      <c r="H54" s="82"/>
      <c r="I54" s="82"/>
      <c r="J54" s="82"/>
      <c r="K54" s="82"/>
      <c r="L54" s="82"/>
    </row>
    <row r="55" spans="1:12" ht="22.5" customHeight="1" thickBot="1" x14ac:dyDescent="0.3">
      <c r="A55" s="248"/>
      <c r="B55" s="261" t="s">
        <v>166</v>
      </c>
      <c r="C55" s="165" t="s">
        <v>22</v>
      </c>
      <c r="D55" s="166"/>
      <c r="E55" s="167"/>
      <c r="F55" s="167"/>
      <c r="G55" s="166"/>
      <c r="H55" s="166">
        <f>76*0.2*0.8*1.15</f>
        <v>13.984000000000002</v>
      </c>
      <c r="I55" s="166"/>
      <c r="J55" s="166"/>
      <c r="K55" s="166">
        <f>+H55</f>
        <v>13.984000000000002</v>
      </c>
      <c r="L55" s="168">
        <f>+K55</f>
        <v>13.984000000000002</v>
      </c>
    </row>
    <row r="56" spans="1:12" ht="22.5" customHeight="1" thickBot="1" x14ac:dyDescent="0.3">
      <c r="A56" s="179"/>
      <c r="B56" s="158"/>
      <c r="C56" s="159"/>
      <c r="D56" s="82"/>
      <c r="E56" s="160"/>
      <c r="F56" s="160"/>
      <c r="G56" s="82"/>
      <c r="H56" s="82"/>
      <c r="I56" s="82"/>
      <c r="J56" s="82"/>
      <c r="K56" s="82"/>
      <c r="L56" s="181"/>
    </row>
    <row r="57" spans="1:12" ht="15" x14ac:dyDescent="0.25">
      <c r="A57" s="323" t="s">
        <v>38</v>
      </c>
      <c r="B57" s="183" t="s">
        <v>89</v>
      </c>
      <c r="C57" s="151" t="s">
        <v>15</v>
      </c>
      <c r="D57" s="152">
        <v>76</v>
      </c>
      <c r="E57" s="153">
        <v>0.8</v>
      </c>
      <c r="F57" s="153">
        <v>0.2</v>
      </c>
      <c r="G57" s="152"/>
      <c r="H57" s="152"/>
      <c r="I57" s="152"/>
      <c r="J57" s="152"/>
      <c r="K57" s="152">
        <f>D57*E57*F57</f>
        <v>12.160000000000002</v>
      </c>
      <c r="L57" s="320">
        <f>K57+K58</f>
        <v>17.560000000000002</v>
      </c>
    </row>
    <row r="58" spans="1:12" ht="31.2" customHeight="1" thickBot="1" x14ac:dyDescent="0.3">
      <c r="A58" s="325"/>
      <c r="B58" s="184" t="s">
        <v>88</v>
      </c>
      <c r="C58" s="155" t="s">
        <v>15</v>
      </c>
      <c r="D58" s="156">
        <v>3</v>
      </c>
      <c r="E58" s="157">
        <v>3</v>
      </c>
      <c r="F58" s="157">
        <v>0.2</v>
      </c>
      <c r="G58" s="156"/>
      <c r="H58" s="156"/>
      <c r="I58" s="156">
        <v>3</v>
      </c>
      <c r="J58" s="156"/>
      <c r="K58" s="156">
        <f>D58*E58*F58*I58</f>
        <v>5.4</v>
      </c>
      <c r="L58" s="321"/>
    </row>
    <row r="59" spans="1:12" ht="15.6" thickBot="1" x14ac:dyDescent="0.3">
      <c r="A59" s="146"/>
      <c r="B59" s="182"/>
      <c r="C59" s="159"/>
      <c r="D59" s="82"/>
      <c r="E59" s="160"/>
      <c r="F59" s="160"/>
      <c r="G59" s="82"/>
      <c r="H59" s="82"/>
      <c r="I59" s="82"/>
      <c r="J59" s="82"/>
      <c r="K59" s="82"/>
      <c r="L59" s="82"/>
    </row>
    <row r="60" spans="1:12" ht="22.5" customHeight="1" thickBot="1" x14ac:dyDescent="0.3">
      <c r="A60" s="163" t="s">
        <v>39</v>
      </c>
      <c r="B60" s="178" t="s">
        <v>51</v>
      </c>
      <c r="C60" s="165" t="s">
        <v>22</v>
      </c>
      <c r="D60" s="166"/>
      <c r="E60" s="167"/>
      <c r="F60" s="167"/>
      <c r="G60" s="166"/>
      <c r="H60" s="166"/>
      <c r="I60" s="166"/>
      <c r="J60" s="166"/>
      <c r="K60" s="166">
        <f>L33</f>
        <v>63.120000000000005</v>
      </c>
      <c r="L60" s="168">
        <f>L33</f>
        <v>63.120000000000005</v>
      </c>
    </row>
    <row r="61" spans="1:12" ht="22.5" customHeight="1" thickBot="1" x14ac:dyDescent="0.3">
      <c r="A61" s="179"/>
      <c r="B61" s="180"/>
      <c r="C61" s="159"/>
      <c r="D61" s="82"/>
      <c r="E61" s="160"/>
      <c r="F61" s="160"/>
      <c r="G61" s="82"/>
      <c r="H61" s="82"/>
      <c r="I61" s="82"/>
      <c r="J61" s="82"/>
      <c r="K61" s="82"/>
      <c r="L61" s="181"/>
    </row>
    <row r="62" spans="1:12" ht="22.5" customHeight="1" thickBot="1" x14ac:dyDescent="0.3">
      <c r="A62" s="163" t="s">
        <v>147</v>
      </c>
      <c r="B62" s="178" t="s">
        <v>148</v>
      </c>
      <c r="C62" s="165" t="s">
        <v>4</v>
      </c>
      <c r="D62" s="166">
        <v>1</v>
      </c>
      <c r="E62" s="167"/>
      <c r="F62" s="167"/>
      <c r="G62" s="166"/>
      <c r="H62" s="166"/>
      <c r="I62" s="166"/>
      <c r="J62" s="166"/>
      <c r="K62" s="166"/>
      <c r="L62" s="168">
        <f>+D62</f>
        <v>1</v>
      </c>
    </row>
    <row r="63" spans="1:12" ht="22.5" customHeight="1" x14ac:dyDescent="0.25">
      <c r="A63" s="146"/>
      <c r="B63" s="180"/>
      <c r="C63" s="148"/>
      <c r="D63" s="83"/>
      <c r="E63" s="149"/>
      <c r="F63" s="149"/>
      <c r="G63" s="83"/>
      <c r="H63" s="83"/>
      <c r="I63" s="83"/>
      <c r="J63" s="83"/>
      <c r="K63" s="83"/>
      <c r="L63" s="83"/>
    </row>
    <row r="64" spans="1:12" ht="22.5" customHeight="1" thickBot="1" x14ac:dyDescent="0.3">
      <c r="A64" s="43"/>
      <c r="B64" s="84" t="s">
        <v>67</v>
      </c>
      <c r="C64" s="144"/>
      <c r="D64" s="81"/>
      <c r="E64" s="145"/>
      <c r="F64" s="145"/>
      <c r="G64" s="81"/>
      <c r="H64" s="81"/>
      <c r="I64" s="81"/>
      <c r="J64" s="81"/>
      <c r="K64" s="81"/>
      <c r="L64" s="81"/>
    </row>
    <row r="65" spans="1:12" ht="15" customHeight="1" x14ac:dyDescent="0.25">
      <c r="A65" s="323" t="s">
        <v>28</v>
      </c>
      <c r="B65" s="331" t="s">
        <v>41</v>
      </c>
      <c r="C65" s="326" t="s">
        <v>16</v>
      </c>
      <c r="D65" s="152">
        <v>4.5</v>
      </c>
      <c r="E65" s="153"/>
      <c r="F65" s="153"/>
      <c r="G65" s="152"/>
      <c r="H65" s="152">
        <v>5</v>
      </c>
      <c r="I65" s="152">
        <v>2</v>
      </c>
      <c r="J65" s="152"/>
      <c r="K65" s="152">
        <f>D65*H65*I65</f>
        <v>45</v>
      </c>
      <c r="L65" s="320">
        <f>K65+K66+K67</f>
        <v>173</v>
      </c>
    </row>
    <row r="66" spans="1:12" ht="15.6" customHeight="1" x14ac:dyDescent="0.25">
      <c r="A66" s="324"/>
      <c r="B66" s="333"/>
      <c r="C66" s="327"/>
      <c r="D66" s="78">
        <v>4</v>
      </c>
      <c r="E66" s="79"/>
      <c r="F66" s="79"/>
      <c r="G66" s="78"/>
      <c r="H66" s="78">
        <v>10</v>
      </c>
      <c r="I66" s="78">
        <v>2</v>
      </c>
      <c r="J66" s="78"/>
      <c r="K66" s="78">
        <f>D66*H66*I66</f>
        <v>80</v>
      </c>
      <c r="L66" s="322"/>
    </row>
    <row r="67" spans="1:12" ht="16.2" customHeight="1" thickBot="1" x14ac:dyDescent="0.3">
      <c r="A67" s="325"/>
      <c r="B67" s="332"/>
      <c r="C67" s="328"/>
      <c r="D67" s="156">
        <v>0.8</v>
      </c>
      <c r="E67" s="157"/>
      <c r="F67" s="157"/>
      <c r="G67" s="156"/>
      <c r="H67" s="156">
        <v>15</v>
      </c>
      <c r="I67" s="156">
        <v>4</v>
      </c>
      <c r="J67" s="156"/>
      <c r="K67" s="156">
        <f>D67*H67*I67</f>
        <v>48</v>
      </c>
      <c r="L67" s="321"/>
    </row>
    <row r="68" spans="1:12" ht="16.2" customHeight="1" thickBot="1" x14ac:dyDescent="0.3">
      <c r="A68" s="175"/>
      <c r="B68" s="193"/>
      <c r="C68" s="186"/>
      <c r="D68" s="82"/>
      <c r="E68" s="160"/>
      <c r="F68" s="160"/>
      <c r="G68" s="82"/>
      <c r="H68" s="82"/>
      <c r="I68" s="82"/>
      <c r="J68" s="82"/>
      <c r="K68" s="82"/>
      <c r="L68" s="188"/>
    </row>
    <row r="69" spans="1:12" ht="22.5" customHeight="1" x14ac:dyDescent="0.25">
      <c r="A69" s="323" t="s">
        <v>29</v>
      </c>
      <c r="B69" s="331" t="s">
        <v>42</v>
      </c>
      <c r="C69" s="326" t="s">
        <v>15</v>
      </c>
      <c r="D69" s="152">
        <v>4.5</v>
      </c>
      <c r="E69" s="153">
        <v>0.6</v>
      </c>
      <c r="F69" s="153"/>
      <c r="G69" s="152"/>
      <c r="H69" s="152">
        <v>5</v>
      </c>
      <c r="I69" s="152"/>
      <c r="J69" s="152"/>
      <c r="K69" s="152">
        <f>D69*E69*H69</f>
        <v>13.499999999999998</v>
      </c>
      <c r="L69" s="320">
        <f>K69+K70</f>
        <v>37.5</v>
      </c>
    </row>
    <row r="70" spans="1:12" ht="22.5" customHeight="1" thickBot="1" x14ac:dyDescent="0.3">
      <c r="A70" s="325"/>
      <c r="B70" s="332"/>
      <c r="C70" s="328"/>
      <c r="D70" s="156">
        <v>4</v>
      </c>
      <c r="E70" s="157">
        <v>0.6</v>
      </c>
      <c r="F70" s="157"/>
      <c r="G70" s="156"/>
      <c r="H70" s="156">
        <v>10</v>
      </c>
      <c r="I70" s="156"/>
      <c r="J70" s="156"/>
      <c r="K70" s="156">
        <f>D70*E70*H70</f>
        <v>24</v>
      </c>
      <c r="L70" s="321"/>
    </row>
    <row r="71" spans="1:12" ht="22.5" customHeight="1" thickBot="1" x14ac:dyDescent="0.3">
      <c r="A71" s="175"/>
      <c r="B71" s="193"/>
      <c r="C71" s="186"/>
      <c r="D71" s="82"/>
      <c r="E71" s="160"/>
      <c r="F71" s="160"/>
      <c r="G71" s="82"/>
      <c r="H71" s="82"/>
      <c r="I71" s="82"/>
      <c r="J71" s="82"/>
      <c r="K71" s="82"/>
      <c r="L71" s="181"/>
    </row>
    <row r="72" spans="1:12" ht="22.5" customHeight="1" x14ac:dyDescent="0.25">
      <c r="A72" s="326" t="s">
        <v>30</v>
      </c>
      <c r="B72" s="329" t="s">
        <v>43</v>
      </c>
      <c r="C72" s="326" t="s">
        <v>22</v>
      </c>
      <c r="D72" s="152">
        <v>4.5</v>
      </c>
      <c r="E72" s="153">
        <v>0.6</v>
      </c>
      <c r="F72" s="153"/>
      <c r="G72" s="152">
        <v>0.65</v>
      </c>
      <c r="H72" s="152">
        <v>5</v>
      </c>
      <c r="I72" s="152"/>
      <c r="J72" s="152"/>
      <c r="K72" s="152">
        <f>D72*E72*G72*H72</f>
        <v>8.7749999999999986</v>
      </c>
      <c r="L72" s="320">
        <f>K72+K73</f>
        <v>25.574999999999999</v>
      </c>
    </row>
    <row r="73" spans="1:12" ht="22.5" customHeight="1" thickBot="1" x14ac:dyDescent="0.3">
      <c r="A73" s="328"/>
      <c r="B73" s="330"/>
      <c r="C73" s="328"/>
      <c r="D73" s="156">
        <v>4</v>
      </c>
      <c r="E73" s="157">
        <v>0.6</v>
      </c>
      <c r="F73" s="157"/>
      <c r="G73" s="156">
        <v>0.7</v>
      </c>
      <c r="H73" s="156">
        <v>10</v>
      </c>
      <c r="I73" s="156"/>
      <c r="J73" s="156"/>
      <c r="K73" s="156">
        <f>D73*E73*G73*H73</f>
        <v>16.8</v>
      </c>
      <c r="L73" s="321"/>
    </row>
    <row r="74" spans="1:12" ht="22.5" customHeight="1" thickBot="1" x14ac:dyDescent="0.3">
      <c r="A74" s="189"/>
      <c r="B74" s="194"/>
      <c r="C74" s="186"/>
      <c r="D74" s="82"/>
      <c r="E74" s="160"/>
      <c r="F74" s="160"/>
      <c r="G74" s="82"/>
      <c r="H74" s="82"/>
      <c r="I74" s="82"/>
      <c r="J74" s="82"/>
      <c r="K74" s="82"/>
      <c r="L74" s="190"/>
    </row>
    <row r="75" spans="1:12" ht="22.5" customHeight="1" x14ac:dyDescent="0.25">
      <c r="A75" s="323" t="s">
        <v>68</v>
      </c>
      <c r="B75" s="331" t="s">
        <v>69</v>
      </c>
      <c r="C75" s="326" t="s">
        <v>16</v>
      </c>
      <c r="D75" s="152">
        <v>4.5</v>
      </c>
      <c r="E75" s="153"/>
      <c r="F75" s="153"/>
      <c r="G75" s="152"/>
      <c r="H75" s="152">
        <v>5</v>
      </c>
      <c r="I75" s="152"/>
      <c r="J75" s="152"/>
      <c r="K75" s="152">
        <f>D75*H75</f>
        <v>22.5</v>
      </c>
      <c r="L75" s="320">
        <f>K75+K76</f>
        <v>62.5</v>
      </c>
    </row>
    <row r="76" spans="1:12" ht="22.5" customHeight="1" thickBot="1" x14ac:dyDescent="0.3">
      <c r="A76" s="325"/>
      <c r="B76" s="332"/>
      <c r="C76" s="328"/>
      <c r="D76" s="156">
        <v>4</v>
      </c>
      <c r="E76" s="157"/>
      <c r="F76" s="157"/>
      <c r="G76" s="156"/>
      <c r="H76" s="156">
        <v>10</v>
      </c>
      <c r="I76" s="156"/>
      <c r="J76" s="156"/>
      <c r="K76" s="156">
        <f>D76*H76</f>
        <v>40</v>
      </c>
      <c r="L76" s="321"/>
    </row>
    <row r="77" spans="1:12" ht="22.5" customHeight="1" thickBot="1" x14ac:dyDescent="0.3">
      <c r="A77" s="175"/>
      <c r="B77" s="187"/>
      <c r="C77" s="186"/>
      <c r="D77" s="82"/>
      <c r="E77" s="160"/>
      <c r="F77" s="160"/>
      <c r="G77" s="82"/>
      <c r="H77" s="82"/>
      <c r="I77" s="82"/>
      <c r="J77" s="82"/>
      <c r="K77" s="82"/>
      <c r="L77" s="191"/>
    </row>
    <row r="78" spans="1:12" ht="22.5" customHeight="1" thickBot="1" x14ac:dyDescent="0.3">
      <c r="A78" s="163" t="s">
        <v>70</v>
      </c>
      <c r="B78" s="164" t="s">
        <v>71</v>
      </c>
      <c r="C78" s="165" t="s">
        <v>4</v>
      </c>
      <c r="D78" s="166"/>
      <c r="E78" s="167"/>
      <c r="F78" s="167"/>
      <c r="G78" s="166"/>
      <c r="H78" s="166">
        <v>15</v>
      </c>
      <c r="I78" s="166"/>
      <c r="J78" s="166"/>
      <c r="K78" s="166">
        <f>H78</f>
        <v>15</v>
      </c>
      <c r="L78" s="168">
        <f t="shared" ref="L78:L98" si="0">K78</f>
        <v>15</v>
      </c>
    </row>
    <row r="79" spans="1:12" ht="22.5" customHeight="1" thickBot="1" x14ac:dyDescent="0.3">
      <c r="A79" s="146"/>
      <c r="B79" s="158"/>
      <c r="C79" s="159"/>
      <c r="D79" s="82"/>
      <c r="E79" s="160"/>
      <c r="F79" s="160"/>
      <c r="G79" s="82"/>
      <c r="H79" s="82"/>
      <c r="I79" s="82"/>
      <c r="J79" s="82"/>
      <c r="K79" s="82"/>
      <c r="L79" s="82"/>
    </row>
    <row r="80" spans="1:12" ht="22.5" customHeight="1" thickBot="1" x14ac:dyDescent="0.3">
      <c r="A80" s="163" t="s">
        <v>72</v>
      </c>
      <c r="B80" s="164" t="s">
        <v>73</v>
      </c>
      <c r="C80" s="165" t="s">
        <v>4</v>
      </c>
      <c r="D80" s="166"/>
      <c r="E80" s="167"/>
      <c r="F80" s="167"/>
      <c r="G80" s="166"/>
      <c r="H80" s="166">
        <v>15</v>
      </c>
      <c r="I80" s="166"/>
      <c r="J80" s="166"/>
      <c r="K80" s="166">
        <f>H80</f>
        <v>15</v>
      </c>
      <c r="L80" s="168">
        <f t="shared" si="0"/>
        <v>15</v>
      </c>
    </row>
    <row r="81" spans="1:12" ht="22.5" customHeight="1" thickBot="1" x14ac:dyDescent="0.3">
      <c r="A81" s="146"/>
      <c r="B81" s="158"/>
      <c r="C81" s="159"/>
      <c r="D81" s="82"/>
      <c r="E81" s="160"/>
      <c r="F81" s="160"/>
      <c r="G81" s="82"/>
      <c r="H81" s="82"/>
      <c r="I81" s="82"/>
      <c r="J81" s="82"/>
      <c r="K81" s="82"/>
      <c r="L81" s="82"/>
    </row>
    <row r="82" spans="1:12" ht="22.5" customHeight="1" thickBot="1" x14ac:dyDescent="0.3">
      <c r="A82" s="163" t="s">
        <v>94</v>
      </c>
      <c r="B82" s="164" t="s">
        <v>95</v>
      </c>
      <c r="C82" s="165" t="s">
        <v>22</v>
      </c>
      <c r="D82" s="166">
        <f>(4.5*5)+(4*10)</f>
        <v>62.5</v>
      </c>
      <c r="E82" s="167">
        <v>0.6</v>
      </c>
      <c r="F82" s="167"/>
      <c r="G82" s="166">
        <v>0.3</v>
      </c>
      <c r="H82" s="166"/>
      <c r="I82" s="166"/>
      <c r="J82" s="166"/>
      <c r="K82" s="166">
        <f>+D82*E82*G82*1.3</f>
        <v>14.625</v>
      </c>
      <c r="L82" s="168">
        <f>+K82</f>
        <v>14.625</v>
      </c>
    </row>
    <row r="83" spans="1:12" ht="22.5" customHeight="1" thickBot="1" x14ac:dyDescent="0.3">
      <c r="A83" s="179"/>
      <c r="B83" s="158"/>
      <c r="C83" s="159"/>
      <c r="D83" s="82"/>
      <c r="E83" s="160"/>
      <c r="F83" s="160"/>
      <c r="G83" s="82"/>
      <c r="H83" s="82"/>
      <c r="I83" s="82"/>
      <c r="J83" s="82"/>
      <c r="K83" s="82"/>
      <c r="L83" s="181"/>
    </row>
    <row r="84" spans="1:12" ht="22.5" customHeight="1" thickBot="1" x14ac:dyDescent="0.3">
      <c r="A84" s="163" t="s">
        <v>37</v>
      </c>
      <c r="B84" s="164" t="s">
        <v>50</v>
      </c>
      <c r="C84" s="165" t="s">
        <v>22</v>
      </c>
      <c r="D84" s="166">
        <v>62.5</v>
      </c>
      <c r="E84" s="167">
        <v>0.6</v>
      </c>
      <c r="F84" s="167"/>
      <c r="G84" s="166">
        <v>0.3</v>
      </c>
      <c r="H84" s="166"/>
      <c r="I84" s="166"/>
      <c r="J84" s="166"/>
      <c r="K84" s="166">
        <f>+D84*E84*G84*1.25</f>
        <v>14.0625</v>
      </c>
      <c r="L84" s="168">
        <f t="shared" si="0"/>
        <v>14.0625</v>
      </c>
    </row>
    <row r="85" spans="1:12" ht="22.5" customHeight="1" thickBot="1" x14ac:dyDescent="0.3">
      <c r="A85" s="179"/>
      <c r="B85" s="158"/>
      <c r="C85" s="159"/>
      <c r="D85" s="82"/>
      <c r="E85" s="160"/>
      <c r="F85" s="160"/>
      <c r="G85" s="82"/>
      <c r="H85" s="82"/>
      <c r="I85" s="82"/>
      <c r="J85" s="82"/>
      <c r="K85" s="82"/>
      <c r="L85" s="181"/>
    </row>
    <row r="86" spans="1:12" ht="22.5" customHeight="1" thickBot="1" x14ac:dyDescent="0.3">
      <c r="A86" s="179"/>
      <c r="B86" s="261" t="s">
        <v>166</v>
      </c>
      <c r="C86" s="165" t="s">
        <v>22</v>
      </c>
      <c r="D86" s="166">
        <v>62.5</v>
      </c>
      <c r="E86" s="167">
        <v>0.6</v>
      </c>
      <c r="F86" s="167"/>
      <c r="G86" s="166">
        <v>0.2</v>
      </c>
      <c r="H86" s="166"/>
      <c r="I86" s="166"/>
      <c r="J86" s="166"/>
      <c r="K86" s="166">
        <f>+D86*E86*G86*1.15</f>
        <v>8.625</v>
      </c>
      <c r="L86" s="168">
        <f>+K86</f>
        <v>8.625</v>
      </c>
    </row>
    <row r="87" spans="1:12" ht="22.5" customHeight="1" thickBot="1" x14ac:dyDescent="0.3">
      <c r="A87" s="146"/>
      <c r="B87" s="158"/>
      <c r="C87" s="159"/>
      <c r="D87" s="82"/>
      <c r="E87" s="160"/>
      <c r="F87" s="160"/>
      <c r="G87" s="82"/>
      <c r="H87" s="82"/>
      <c r="I87" s="82"/>
      <c r="J87" s="82"/>
      <c r="K87" s="82"/>
      <c r="L87" s="82"/>
    </row>
    <row r="88" spans="1:12" ht="30" customHeight="1" x14ac:dyDescent="0.25">
      <c r="A88" s="323" t="s">
        <v>38</v>
      </c>
      <c r="B88" s="318" t="s">
        <v>92</v>
      </c>
      <c r="C88" s="326" t="s">
        <v>15</v>
      </c>
      <c r="D88" s="152">
        <v>4.5</v>
      </c>
      <c r="E88" s="153">
        <v>0.6</v>
      </c>
      <c r="F88" s="153">
        <v>0.15</v>
      </c>
      <c r="G88" s="152"/>
      <c r="H88" s="152">
        <v>5</v>
      </c>
      <c r="I88" s="152"/>
      <c r="J88" s="152"/>
      <c r="K88" s="152">
        <f>D88*E88*F88*H88</f>
        <v>2.0249999999999999</v>
      </c>
      <c r="L88" s="320">
        <f>K88+K89+K90</f>
        <v>17.774999999999999</v>
      </c>
    </row>
    <row r="89" spans="1:12" ht="15.6" customHeight="1" thickBot="1" x14ac:dyDescent="0.3">
      <c r="A89" s="324"/>
      <c r="B89" s="319"/>
      <c r="C89" s="327"/>
      <c r="D89" s="78">
        <v>4</v>
      </c>
      <c r="E89" s="79">
        <v>0.6</v>
      </c>
      <c r="F89" s="79">
        <v>0.15</v>
      </c>
      <c r="G89" s="78"/>
      <c r="H89" s="78">
        <v>10</v>
      </c>
      <c r="I89" s="78"/>
      <c r="J89" s="78"/>
      <c r="K89" s="78">
        <f>D89*E89*F89*H89</f>
        <v>3.5999999999999996</v>
      </c>
      <c r="L89" s="322"/>
    </row>
    <row r="90" spans="1:12" ht="34.200000000000003" customHeight="1" thickBot="1" x14ac:dyDescent="0.3">
      <c r="A90" s="325"/>
      <c r="B90" s="228" t="s">
        <v>93</v>
      </c>
      <c r="C90" s="328"/>
      <c r="D90" s="156">
        <v>9</v>
      </c>
      <c r="E90" s="157">
        <v>9</v>
      </c>
      <c r="F90" s="157">
        <v>0.15</v>
      </c>
      <c r="G90" s="156"/>
      <c r="H90" s="156"/>
      <c r="I90" s="156"/>
      <c r="J90" s="156"/>
      <c r="K90" s="156">
        <f>D90*F90*E90</f>
        <v>12.149999999999999</v>
      </c>
      <c r="L90" s="321"/>
    </row>
    <row r="91" spans="1:12" ht="16.2" customHeight="1" thickBot="1" x14ac:dyDescent="0.3">
      <c r="A91" s="175"/>
      <c r="B91" s="200"/>
      <c r="C91" s="186"/>
      <c r="D91" s="82"/>
      <c r="E91" s="160"/>
      <c r="F91" s="160"/>
      <c r="G91" s="82"/>
      <c r="H91" s="82"/>
      <c r="I91" s="82"/>
      <c r="J91" s="82"/>
      <c r="K91" s="82"/>
      <c r="L91" s="191"/>
    </row>
    <row r="92" spans="1:12" ht="22.5" customHeight="1" thickBot="1" x14ac:dyDescent="0.3">
      <c r="A92" s="163" t="s">
        <v>74</v>
      </c>
      <c r="B92" s="164" t="s">
        <v>75</v>
      </c>
      <c r="C92" s="165" t="s">
        <v>15</v>
      </c>
      <c r="D92" s="166">
        <v>1.2</v>
      </c>
      <c r="E92" s="167">
        <v>0.9</v>
      </c>
      <c r="F92" s="167"/>
      <c r="G92" s="166"/>
      <c r="H92" s="166">
        <v>15</v>
      </c>
      <c r="I92" s="166"/>
      <c r="J92" s="166"/>
      <c r="K92" s="166">
        <f>D92*E92*H92</f>
        <v>16.200000000000003</v>
      </c>
      <c r="L92" s="168">
        <f t="shared" si="0"/>
        <v>16.200000000000003</v>
      </c>
    </row>
    <row r="93" spans="1:12" ht="22.5" customHeight="1" thickBot="1" x14ac:dyDescent="0.3">
      <c r="A93" s="146"/>
      <c r="B93" s="158"/>
      <c r="C93" s="159"/>
      <c r="D93" s="82"/>
      <c r="E93" s="160"/>
      <c r="F93" s="160"/>
      <c r="G93" s="82"/>
      <c r="H93" s="82"/>
      <c r="I93" s="82"/>
      <c r="J93" s="82"/>
      <c r="K93" s="82"/>
      <c r="L93" s="82"/>
    </row>
    <row r="94" spans="1:12" ht="22.5" customHeight="1" thickBot="1" x14ac:dyDescent="0.3">
      <c r="A94" s="163" t="s">
        <v>96</v>
      </c>
      <c r="B94" s="164" t="s">
        <v>97</v>
      </c>
      <c r="C94" s="165" t="s">
        <v>15</v>
      </c>
      <c r="D94" s="166">
        <f>L92</f>
        <v>16.200000000000003</v>
      </c>
      <c r="E94" s="167"/>
      <c r="F94" s="167"/>
      <c r="G94" s="166"/>
      <c r="H94" s="166"/>
      <c r="I94" s="166"/>
      <c r="J94" s="166"/>
      <c r="K94" s="166"/>
      <c r="L94" s="168">
        <f>+D94</f>
        <v>16.200000000000003</v>
      </c>
    </row>
    <row r="95" spans="1:12" ht="22.5" customHeight="1" thickBot="1" x14ac:dyDescent="0.3">
      <c r="A95" s="179"/>
      <c r="B95" s="158"/>
      <c r="C95" s="159"/>
      <c r="D95" s="82"/>
      <c r="E95" s="160"/>
      <c r="F95" s="160"/>
      <c r="G95" s="82"/>
      <c r="H95" s="82"/>
      <c r="I95" s="82"/>
      <c r="J95" s="82"/>
      <c r="K95" s="82"/>
      <c r="L95" s="181"/>
    </row>
    <row r="96" spans="1:12" ht="22.5" customHeight="1" thickBot="1" x14ac:dyDescent="0.3">
      <c r="A96" s="163" t="s">
        <v>98</v>
      </c>
      <c r="B96" s="164" t="s">
        <v>99</v>
      </c>
      <c r="C96" s="165" t="s">
        <v>15</v>
      </c>
      <c r="D96" s="166">
        <f>D94</f>
        <v>16.200000000000003</v>
      </c>
      <c r="E96" s="167"/>
      <c r="F96" s="167"/>
      <c r="G96" s="166"/>
      <c r="H96" s="166"/>
      <c r="I96" s="166"/>
      <c r="J96" s="166"/>
      <c r="K96" s="166"/>
      <c r="L96" s="168">
        <f>+D96</f>
        <v>16.200000000000003</v>
      </c>
    </row>
    <row r="97" spans="1:14" ht="22.5" customHeight="1" thickBot="1" x14ac:dyDescent="0.3">
      <c r="A97" s="179"/>
      <c r="B97" s="158"/>
      <c r="C97" s="159"/>
      <c r="D97" s="82"/>
      <c r="E97" s="160"/>
      <c r="F97" s="160"/>
      <c r="G97" s="82"/>
      <c r="H97" s="82"/>
      <c r="I97" s="82"/>
      <c r="J97" s="82"/>
      <c r="K97" s="82"/>
      <c r="L97" s="181"/>
    </row>
    <row r="98" spans="1:14" ht="22.5" customHeight="1" thickBot="1" x14ac:dyDescent="0.3">
      <c r="A98" s="163" t="s">
        <v>76</v>
      </c>
      <c r="B98" s="164" t="s">
        <v>77</v>
      </c>
      <c r="C98" s="165" t="s">
        <v>4</v>
      </c>
      <c r="D98" s="166"/>
      <c r="E98" s="167"/>
      <c r="F98" s="167"/>
      <c r="G98" s="166"/>
      <c r="H98" s="166">
        <v>15</v>
      </c>
      <c r="I98" s="166"/>
      <c r="J98" s="166"/>
      <c r="K98" s="166">
        <f>H98</f>
        <v>15</v>
      </c>
      <c r="L98" s="168">
        <f t="shared" si="0"/>
        <v>15</v>
      </c>
    </row>
    <row r="99" spans="1:14" ht="22.5" customHeight="1" thickBot="1" x14ac:dyDescent="0.3">
      <c r="A99" s="146"/>
      <c r="B99" s="158"/>
      <c r="C99" s="159"/>
      <c r="D99" s="82"/>
      <c r="E99" s="160"/>
      <c r="F99" s="160"/>
      <c r="G99" s="82"/>
      <c r="H99" s="82"/>
      <c r="I99" s="82"/>
      <c r="J99" s="82"/>
      <c r="K99" s="82"/>
      <c r="L99" s="82"/>
    </row>
    <row r="100" spans="1:14" ht="22.5" customHeight="1" thickBot="1" x14ac:dyDescent="0.3">
      <c r="A100" s="163" t="s">
        <v>39</v>
      </c>
      <c r="B100" s="178" t="s">
        <v>51</v>
      </c>
      <c r="C100" s="165" t="s">
        <v>22</v>
      </c>
      <c r="D100" s="166"/>
      <c r="E100" s="167"/>
      <c r="F100" s="167"/>
      <c r="G100" s="166"/>
      <c r="H100" s="166">
        <v>1.1000000000000001</v>
      </c>
      <c r="I100" s="166">
        <f>L69*0.15</f>
        <v>5.625</v>
      </c>
      <c r="J100" s="166"/>
      <c r="K100" s="166">
        <f>H100+I100</f>
        <v>6.7249999999999996</v>
      </c>
      <c r="L100" s="168">
        <f>K100</f>
        <v>6.7249999999999996</v>
      </c>
    </row>
    <row r="101" spans="1:14" ht="22.5" customHeight="1" thickBot="1" x14ac:dyDescent="0.3">
      <c r="A101" s="146"/>
      <c r="B101" s="192"/>
      <c r="C101" s="159"/>
      <c r="D101" s="82"/>
      <c r="E101" s="160"/>
      <c r="F101" s="160"/>
      <c r="G101" s="82"/>
      <c r="H101" s="82"/>
      <c r="I101" s="82"/>
      <c r="J101" s="82"/>
      <c r="K101" s="82"/>
      <c r="L101" s="143"/>
    </row>
    <row r="102" spans="1:14" ht="22.5" customHeight="1" thickBot="1" x14ac:dyDescent="0.3">
      <c r="A102" s="163" t="s">
        <v>33</v>
      </c>
      <c r="B102" s="164" t="s">
        <v>87</v>
      </c>
      <c r="C102" s="165" t="s">
        <v>22</v>
      </c>
      <c r="D102" s="166">
        <v>3</v>
      </c>
      <c r="E102" s="167">
        <v>0.7</v>
      </c>
      <c r="F102" s="167">
        <v>7.0000000000000007E-2</v>
      </c>
      <c r="G102" s="166"/>
      <c r="H102" s="166"/>
      <c r="I102" s="166">
        <v>15</v>
      </c>
      <c r="J102" s="166"/>
      <c r="K102" s="166"/>
      <c r="L102" s="196">
        <f>+D102*E102*F102*I102</f>
        <v>2.2050000000000001</v>
      </c>
    </row>
    <row r="103" spans="1:14" ht="22.5" customHeight="1" thickBot="1" x14ac:dyDescent="0.3">
      <c r="A103" s="146"/>
      <c r="B103" s="195"/>
      <c r="C103" s="159"/>
      <c r="D103" s="82"/>
      <c r="E103" s="160"/>
      <c r="F103" s="160"/>
      <c r="G103" s="82"/>
      <c r="H103" s="82"/>
      <c r="I103" s="82"/>
      <c r="J103" s="82"/>
      <c r="K103" s="82"/>
      <c r="L103" s="143"/>
    </row>
    <row r="104" spans="1:14" ht="22.5" customHeight="1" thickBot="1" x14ac:dyDescent="0.3">
      <c r="A104" s="163" t="s">
        <v>31</v>
      </c>
      <c r="B104" s="197" t="s">
        <v>80</v>
      </c>
      <c r="C104" s="165" t="s">
        <v>16</v>
      </c>
      <c r="D104" s="166">
        <f>+(4.5*11)</f>
        <v>49.5</v>
      </c>
      <c r="E104" s="167"/>
      <c r="F104" s="167"/>
      <c r="G104" s="166"/>
      <c r="H104" s="166"/>
      <c r="I104" s="166"/>
      <c r="J104" s="166"/>
      <c r="K104" s="166"/>
      <c r="L104" s="198">
        <f>D104</f>
        <v>49.5</v>
      </c>
    </row>
    <row r="105" spans="1:14" ht="13.5" customHeight="1" thickBot="1" x14ac:dyDescent="0.3">
      <c r="D105" s="85"/>
      <c r="E105" s="86"/>
      <c r="F105" s="86"/>
      <c r="G105" s="85"/>
      <c r="H105" s="85"/>
      <c r="I105" s="85"/>
      <c r="J105" s="85"/>
      <c r="K105" s="85"/>
      <c r="L105" s="87"/>
    </row>
    <row r="106" spans="1:14" ht="22.2" customHeight="1" thickBot="1" x14ac:dyDescent="0.3">
      <c r="A106" s="199" t="s">
        <v>32</v>
      </c>
      <c r="B106" s="197" t="s">
        <v>45</v>
      </c>
      <c r="C106" s="165" t="s">
        <v>16</v>
      </c>
      <c r="D106" s="166">
        <v>33</v>
      </c>
      <c r="E106" s="167"/>
      <c r="F106" s="167"/>
      <c r="G106" s="166"/>
      <c r="H106" s="166"/>
      <c r="I106" s="166"/>
      <c r="J106" s="166"/>
      <c r="K106" s="166"/>
      <c r="L106" s="196">
        <f>+D106</f>
        <v>33</v>
      </c>
      <c r="M106" s="90"/>
      <c r="N106" s="57"/>
    </row>
    <row r="107" spans="1:14" ht="12" customHeight="1" x14ac:dyDescent="0.25">
      <c r="B107" s="88"/>
      <c r="C107" s="59"/>
      <c r="D107" s="85"/>
      <c r="E107" s="86"/>
      <c r="F107" s="86"/>
      <c r="G107" s="85"/>
      <c r="H107" s="85"/>
      <c r="I107" s="85"/>
      <c r="J107" s="85"/>
      <c r="K107" s="85"/>
      <c r="L107" s="89"/>
      <c r="M107" s="90"/>
      <c r="N107" s="57"/>
    </row>
    <row r="108" spans="1:14" ht="22.5" customHeight="1" thickBot="1" x14ac:dyDescent="0.3">
      <c r="A108" s="43"/>
      <c r="B108" s="84" t="s">
        <v>170</v>
      </c>
      <c r="C108" s="144"/>
      <c r="D108" s="81"/>
      <c r="E108" s="145"/>
      <c r="F108" s="145"/>
      <c r="G108" s="81"/>
      <c r="H108" s="81"/>
      <c r="I108" s="81"/>
      <c r="J108" s="81"/>
      <c r="K108" s="81"/>
      <c r="L108" s="81"/>
    </row>
    <row r="109" spans="1:14" ht="15" customHeight="1" x14ac:dyDescent="0.25">
      <c r="A109" s="323" t="s">
        <v>171</v>
      </c>
      <c r="B109" s="331" t="s">
        <v>170</v>
      </c>
      <c r="C109" s="326" t="s">
        <v>15</v>
      </c>
      <c r="D109" s="152">
        <v>76</v>
      </c>
      <c r="E109" s="153"/>
      <c r="F109" s="153"/>
      <c r="G109" s="152"/>
      <c r="H109" s="152">
        <v>1.2</v>
      </c>
      <c r="I109" s="152">
        <v>1</v>
      </c>
      <c r="J109" s="152"/>
      <c r="K109" s="152">
        <f>D109*H109*I109</f>
        <v>91.2</v>
      </c>
      <c r="L109" s="320">
        <f>K109+K110+K111</f>
        <v>166.2</v>
      </c>
    </row>
    <row r="110" spans="1:14" ht="15.6" customHeight="1" x14ac:dyDescent="0.25">
      <c r="A110" s="324"/>
      <c r="B110" s="333"/>
      <c r="C110" s="327"/>
      <c r="D110" s="78">
        <v>5</v>
      </c>
      <c r="E110" s="79"/>
      <c r="F110" s="79"/>
      <c r="G110" s="78"/>
      <c r="H110" s="78">
        <v>1</v>
      </c>
      <c r="I110" s="78">
        <v>15</v>
      </c>
      <c r="J110" s="78"/>
      <c r="K110" s="78">
        <f>D110*H110*I110</f>
        <v>75</v>
      </c>
      <c r="L110" s="322"/>
    </row>
    <row r="111" spans="1:14" ht="16.2" customHeight="1" thickBot="1" x14ac:dyDescent="0.3">
      <c r="A111" s="325"/>
      <c r="B111" s="332"/>
      <c r="C111" s="328"/>
      <c r="D111" s="156"/>
      <c r="E111" s="157"/>
      <c r="F111" s="157"/>
      <c r="G111" s="156"/>
      <c r="H111" s="156"/>
      <c r="I111" s="156"/>
      <c r="J111" s="156"/>
      <c r="K111" s="156">
        <f>D111*H111*I111</f>
        <v>0</v>
      </c>
      <c r="L111" s="321"/>
    </row>
    <row r="112" spans="1:14" ht="12" customHeight="1" x14ac:dyDescent="0.25">
      <c r="B112" s="88"/>
      <c r="C112" s="59"/>
      <c r="D112" s="85"/>
      <c r="E112" s="86"/>
      <c r="F112" s="86"/>
      <c r="G112" s="85"/>
      <c r="H112" s="85"/>
      <c r="I112" s="85"/>
      <c r="J112" s="85"/>
      <c r="K112" s="85"/>
      <c r="L112" s="89"/>
      <c r="M112" s="90"/>
      <c r="N112" s="57"/>
    </row>
    <row r="113" spans="1:233" ht="12" customHeight="1" x14ac:dyDescent="0.25">
      <c r="B113" s="88"/>
      <c r="C113" s="59"/>
      <c r="D113" s="85"/>
      <c r="E113" s="86"/>
      <c r="F113" s="86"/>
      <c r="G113" s="85"/>
      <c r="H113" s="85"/>
      <c r="I113" s="85"/>
      <c r="J113" s="85"/>
      <c r="K113" s="85"/>
      <c r="L113" s="89"/>
      <c r="M113" s="90"/>
      <c r="N113" s="57"/>
    </row>
    <row r="114" spans="1:233" ht="13.5" customHeight="1" x14ac:dyDescent="0.25">
      <c r="A114" s="342" t="s">
        <v>78</v>
      </c>
      <c r="B114" s="342"/>
      <c r="C114" s="59"/>
      <c r="D114" s="85"/>
      <c r="E114" s="86"/>
      <c r="F114" s="86"/>
      <c r="J114" s="85"/>
      <c r="K114" s="85"/>
      <c r="L114" s="89"/>
      <c r="M114" s="57"/>
      <c r="N114" s="57"/>
    </row>
    <row r="115" spans="1:233" ht="12.75" customHeight="1" x14ac:dyDescent="0.25">
      <c r="B115" s="88"/>
      <c r="C115" s="59"/>
      <c r="D115" s="85"/>
      <c r="E115" s="86"/>
      <c r="F115" s="86"/>
      <c r="G115" s="85"/>
      <c r="H115" s="85"/>
      <c r="I115" s="85"/>
      <c r="J115" s="85"/>
      <c r="K115" s="85"/>
      <c r="L115" s="89"/>
      <c r="M115" s="57"/>
      <c r="N115" s="57"/>
    </row>
    <row r="116" spans="1:233" ht="12.75" customHeight="1" x14ac:dyDescent="0.25">
      <c r="A116" s="60"/>
      <c r="B116" s="88"/>
      <c r="C116" s="92"/>
      <c r="D116" s="85"/>
      <c r="E116" s="86"/>
      <c r="F116" s="86"/>
      <c r="G116" s="93"/>
      <c r="H116" s="93"/>
      <c r="I116" s="93"/>
      <c r="J116" s="93"/>
      <c r="K116" s="93"/>
      <c r="L116" s="87"/>
    </row>
    <row r="121" spans="1:233" ht="12" customHeight="1" x14ac:dyDescent="0.25">
      <c r="B121" s="88"/>
      <c r="C121" s="94"/>
      <c r="D121" s="85"/>
      <c r="E121" s="86"/>
      <c r="F121" s="86"/>
      <c r="G121" s="93"/>
      <c r="H121" s="93"/>
      <c r="I121" s="93"/>
      <c r="J121" s="93"/>
      <c r="K121" s="93"/>
      <c r="L121" s="87"/>
    </row>
    <row r="122" spans="1:233" ht="12" customHeight="1" x14ac:dyDescent="0.25">
      <c r="B122" s="95"/>
      <c r="C122" s="94"/>
      <c r="D122" s="85"/>
      <c r="E122" s="86"/>
      <c r="F122" s="86"/>
      <c r="G122" s="85"/>
      <c r="H122" s="85"/>
      <c r="L122" s="96"/>
    </row>
    <row r="123" spans="1:233" ht="12" customHeight="1" x14ac:dyDescent="0.25">
      <c r="B123" s="95"/>
      <c r="C123" s="94"/>
      <c r="D123" s="85"/>
      <c r="E123" s="86"/>
      <c r="F123" s="86"/>
      <c r="G123" s="85"/>
      <c r="H123" s="85"/>
      <c r="L123" s="96"/>
    </row>
    <row r="124" spans="1:233" ht="12" customHeight="1" x14ac:dyDescent="0.25">
      <c r="B124" s="95"/>
      <c r="C124" s="94"/>
      <c r="D124" s="85"/>
      <c r="E124" s="86"/>
      <c r="F124" s="86"/>
      <c r="G124" s="85"/>
      <c r="H124" s="85"/>
      <c r="L124" s="96"/>
    </row>
    <row r="125" spans="1:233" s="99" customFormat="1" ht="11.25" customHeight="1" x14ac:dyDescent="0.25">
      <c r="A125" s="55"/>
      <c r="B125" s="95"/>
      <c r="C125" s="94"/>
      <c r="D125" s="85"/>
      <c r="E125" s="86"/>
      <c r="F125" s="97"/>
      <c r="G125" s="93"/>
      <c r="H125" s="93"/>
      <c r="I125" s="98"/>
      <c r="J125" s="55"/>
      <c r="K125" s="98"/>
      <c r="L125" s="89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5"/>
      <c r="BX125" s="55"/>
      <c r="BY125" s="55"/>
      <c r="BZ125" s="55"/>
      <c r="CA125" s="55"/>
      <c r="CB125" s="55"/>
      <c r="CC125" s="55"/>
      <c r="CD125" s="55"/>
      <c r="CE125" s="55"/>
      <c r="CF125" s="55"/>
      <c r="CG125" s="55"/>
      <c r="CH125" s="55"/>
      <c r="CI125" s="55"/>
      <c r="CJ125" s="55"/>
      <c r="CK125" s="55"/>
      <c r="CL125" s="55"/>
      <c r="CM125" s="55"/>
      <c r="CN125" s="55"/>
      <c r="CO125" s="55"/>
      <c r="CP125" s="55"/>
      <c r="CQ125" s="55"/>
      <c r="CR125" s="55"/>
      <c r="CS125" s="55"/>
      <c r="CT125" s="55"/>
      <c r="CU125" s="55"/>
      <c r="CV125" s="55"/>
      <c r="CW125" s="55"/>
      <c r="CX125" s="55"/>
      <c r="CY125" s="55"/>
      <c r="CZ125" s="55"/>
      <c r="DA125" s="55"/>
      <c r="DB125" s="55"/>
      <c r="DC125" s="55"/>
      <c r="DD125" s="55"/>
      <c r="DE125" s="55"/>
      <c r="DF125" s="55"/>
      <c r="DG125" s="55"/>
      <c r="DH125" s="55"/>
      <c r="DI125" s="55"/>
      <c r="DJ125" s="55"/>
      <c r="DK125" s="55"/>
      <c r="DL125" s="55"/>
      <c r="DM125" s="55"/>
      <c r="DN125" s="55"/>
      <c r="DO125" s="55"/>
      <c r="DP125" s="55"/>
      <c r="DQ125" s="55"/>
      <c r="DR125" s="55"/>
      <c r="DS125" s="55"/>
      <c r="DT125" s="55"/>
      <c r="DU125" s="55"/>
      <c r="DV125" s="55"/>
      <c r="DW125" s="55"/>
      <c r="DX125" s="55"/>
      <c r="DY125" s="55"/>
      <c r="DZ125" s="55"/>
      <c r="EA125" s="55"/>
      <c r="EB125" s="55"/>
      <c r="EC125" s="55"/>
      <c r="ED125" s="55"/>
      <c r="EE125" s="55"/>
      <c r="EF125" s="55"/>
      <c r="EG125" s="55"/>
      <c r="EH125" s="55"/>
      <c r="EI125" s="55"/>
      <c r="EJ125" s="55"/>
      <c r="EK125" s="55"/>
      <c r="EL125" s="55"/>
      <c r="EM125" s="55"/>
      <c r="EN125" s="55"/>
      <c r="EO125" s="55"/>
      <c r="EP125" s="55"/>
      <c r="EQ125" s="55"/>
      <c r="ER125" s="55"/>
      <c r="ES125" s="55"/>
      <c r="ET125" s="55"/>
      <c r="EU125" s="55"/>
      <c r="EV125" s="55"/>
      <c r="EW125" s="55"/>
      <c r="EX125" s="55"/>
      <c r="EY125" s="55"/>
      <c r="EZ125" s="55"/>
      <c r="FA125" s="55"/>
      <c r="FB125" s="55"/>
      <c r="FC125" s="55"/>
      <c r="FD125" s="55"/>
      <c r="FE125" s="55"/>
      <c r="FF125" s="55"/>
      <c r="FG125" s="55"/>
      <c r="FH125" s="55"/>
      <c r="FI125" s="55"/>
      <c r="FJ125" s="55"/>
      <c r="FK125" s="55"/>
      <c r="FL125" s="55"/>
      <c r="FM125" s="55"/>
      <c r="FN125" s="55"/>
      <c r="FO125" s="55"/>
      <c r="FP125" s="55"/>
      <c r="FQ125" s="55"/>
      <c r="FR125" s="55"/>
      <c r="FS125" s="55"/>
      <c r="FT125" s="55"/>
      <c r="FU125" s="55"/>
      <c r="FV125" s="55"/>
      <c r="FW125" s="55"/>
      <c r="FX125" s="55"/>
      <c r="FY125" s="55"/>
      <c r="FZ125" s="55"/>
      <c r="GA125" s="55"/>
      <c r="GB125" s="55"/>
      <c r="GC125" s="55"/>
      <c r="GD125" s="55"/>
      <c r="GE125" s="55"/>
      <c r="GF125" s="55"/>
      <c r="GG125" s="55"/>
      <c r="GH125" s="55"/>
      <c r="GI125" s="55"/>
      <c r="GJ125" s="55"/>
      <c r="GK125" s="55"/>
      <c r="GL125" s="55"/>
      <c r="GM125" s="55"/>
      <c r="GN125" s="55"/>
      <c r="GO125" s="55"/>
      <c r="GP125" s="55"/>
      <c r="GQ125" s="55"/>
      <c r="GR125" s="55"/>
      <c r="GS125" s="55"/>
      <c r="GT125" s="55"/>
      <c r="GU125" s="55"/>
      <c r="GV125" s="55"/>
      <c r="GW125" s="55"/>
      <c r="GX125" s="55"/>
      <c r="GY125" s="55"/>
      <c r="GZ125" s="55"/>
      <c r="HA125" s="55"/>
      <c r="HB125" s="55"/>
      <c r="HC125" s="55"/>
      <c r="HD125" s="55"/>
      <c r="HE125" s="55"/>
      <c r="HF125" s="55"/>
      <c r="HG125" s="55"/>
      <c r="HH125" s="55"/>
      <c r="HI125" s="55"/>
      <c r="HJ125" s="55"/>
      <c r="HK125" s="55"/>
      <c r="HL125" s="55"/>
      <c r="HM125" s="55"/>
      <c r="HN125" s="55"/>
      <c r="HO125" s="55"/>
      <c r="HP125" s="55"/>
      <c r="HQ125" s="55"/>
      <c r="HR125" s="55"/>
      <c r="HS125" s="55"/>
      <c r="HT125" s="55"/>
      <c r="HU125" s="55"/>
      <c r="HV125" s="55"/>
      <c r="HW125" s="55"/>
      <c r="HX125" s="55"/>
      <c r="HY125" s="55"/>
    </row>
    <row r="126" spans="1:233" s="99" customFormat="1" ht="12" customHeight="1" x14ac:dyDescent="0.25">
      <c r="A126" s="55"/>
      <c r="B126" s="91"/>
      <c r="C126" s="59"/>
      <c r="D126" s="85"/>
      <c r="E126" s="86"/>
      <c r="F126" s="86"/>
      <c r="G126" s="85"/>
      <c r="H126" s="85"/>
      <c r="I126" s="85"/>
      <c r="J126" s="85"/>
      <c r="K126" s="85"/>
      <c r="L126" s="87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  <c r="BX126" s="55"/>
      <c r="BY126" s="55"/>
      <c r="BZ126" s="55"/>
      <c r="CA126" s="55"/>
      <c r="CB126" s="55"/>
      <c r="CC126" s="55"/>
      <c r="CD126" s="55"/>
      <c r="CE126" s="55"/>
      <c r="CF126" s="55"/>
      <c r="CG126" s="55"/>
      <c r="CH126" s="55"/>
      <c r="CI126" s="55"/>
      <c r="CJ126" s="55"/>
      <c r="CK126" s="55"/>
      <c r="CL126" s="55"/>
      <c r="CM126" s="55"/>
      <c r="CN126" s="55"/>
      <c r="CO126" s="55"/>
      <c r="CP126" s="55"/>
      <c r="CQ126" s="55"/>
      <c r="CR126" s="55"/>
      <c r="CS126" s="55"/>
      <c r="CT126" s="55"/>
      <c r="CU126" s="55"/>
      <c r="CV126" s="55"/>
      <c r="CW126" s="55"/>
      <c r="CX126" s="55"/>
      <c r="CY126" s="55"/>
      <c r="CZ126" s="55"/>
      <c r="DA126" s="55"/>
      <c r="DB126" s="55"/>
      <c r="DC126" s="55"/>
      <c r="DD126" s="55"/>
      <c r="DE126" s="55"/>
      <c r="DF126" s="55"/>
      <c r="DG126" s="55"/>
      <c r="DH126" s="55"/>
      <c r="DI126" s="55"/>
      <c r="DJ126" s="55"/>
      <c r="DK126" s="55"/>
      <c r="DL126" s="55"/>
      <c r="DM126" s="55"/>
      <c r="DN126" s="55"/>
      <c r="DO126" s="55"/>
      <c r="DP126" s="55"/>
      <c r="DQ126" s="55"/>
      <c r="DR126" s="55"/>
      <c r="DS126" s="55"/>
      <c r="DT126" s="55"/>
      <c r="DU126" s="55"/>
      <c r="DV126" s="55"/>
      <c r="DW126" s="55"/>
      <c r="DX126" s="55"/>
      <c r="DY126" s="55"/>
      <c r="DZ126" s="55"/>
      <c r="EA126" s="55"/>
      <c r="EB126" s="55"/>
      <c r="EC126" s="55"/>
      <c r="ED126" s="55"/>
      <c r="EE126" s="55"/>
      <c r="EF126" s="55"/>
      <c r="EG126" s="55"/>
      <c r="EH126" s="55"/>
      <c r="EI126" s="55"/>
      <c r="EJ126" s="55"/>
      <c r="EK126" s="55"/>
      <c r="EL126" s="55"/>
      <c r="EM126" s="55"/>
      <c r="EN126" s="55"/>
      <c r="EO126" s="55"/>
      <c r="EP126" s="55"/>
      <c r="EQ126" s="55"/>
      <c r="ER126" s="55"/>
      <c r="ES126" s="55"/>
      <c r="ET126" s="55"/>
      <c r="EU126" s="55"/>
      <c r="EV126" s="55"/>
      <c r="EW126" s="55"/>
      <c r="EX126" s="55"/>
      <c r="EY126" s="55"/>
      <c r="EZ126" s="55"/>
      <c r="FA126" s="55"/>
      <c r="FB126" s="55"/>
      <c r="FC126" s="55"/>
      <c r="FD126" s="55"/>
      <c r="FE126" s="55"/>
      <c r="FF126" s="55"/>
      <c r="FG126" s="55"/>
      <c r="FH126" s="55"/>
      <c r="FI126" s="55"/>
      <c r="FJ126" s="55"/>
      <c r="FK126" s="55"/>
      <c r="FL126" s="55"/>
      <c r="FM126" s="55"/>
      <c r="FN126" s="55"/>
      <c r="FO126" s="55"/>
      <c r="FP126" s="55"/>
      <c r="FQ126" s="55"/>
      <c r="FR126" s="55"/>
      <c r="FS126" s="55"/>
      <c r="FT126" s="55"/>
      <c r="FU126" s="55"/>
      <c r="FV126" s="55"/>
      <c r="FW126" s="55"/>
      <c r="FX126" s="55"/>
      <c r="FY126" s="55"/>
      <c r="FZ126" s="55"/>
      <c r="GA126" s="55"/>
      <c r="GB126" s="55"/>
      <c r="GC126" s="55"/>
      <c r="GD126" s="55"/>
      <c r="GE126" s="55"/>
      <c r="GF126" s="55"/>
      <c r="GG126" s="55"/>
      <c r="GH126" s="55"/>
      <c r="GI126" s="55"/>
      <c r="GJ126" s="55"/>
      <c r="GK126" s="55"/>
      <c r="GL126" s="55"/>
      <c r="GM126" s="55"/>
      <c r="GN126" s="55"/>
      <c r="GO126" s="55"/>
      <c r="GP126" s="55"/>
      <c r="GQ126" s="55"/>
      <c r="GR126" s="55"/>
      <c r="GS126" s="55"/>
      <c r="GT126" s="55"/>
      <c r="GU126" s="55"/>
      <c r="GV126" s="55"/>
      <c r="GW126" s="55"/>
      <c r="GX126" s="55"/>
      <c r="GY126" s="55"/>
      <c r="GZ126" s="55"/>
      <c r="HA126" s="55"/>
      <c r="HB126" s="55"/>
      <c r="HC126" s="55"/>
      <c r="HD126" s="55"/>
      <c r="HE126" s="55"/>
      <c r="HF126" s="55"/>
      <c r="HG126" s="55"/>
      <c r="HH126" s="55"/>
      <c r="HI126" s="55"/>
      <c r="HJ126" s="55"/>
      <c r="HK126" s="55"/>
      <c r="HL126" s="55"/>
      <c r="HM126" s="55"/>
      <c r="HN126" s="55"/>
      <c r="HO126" s="55"/>
      <c r="HP126" s="55"/>
      <c r="HQ126" s="55"/>
      <c r="HR126" s="55"/>
      <c r="HS126" s="55"/>
      <c r="HT126" s="55"/>
      <c r="HU126" s="55"/>
      <c r="HV126" s="55"/>
      <c r="HW126" s="55"/>
      <c r="HX126" s="55"/>
      <c r="HY126" s="55"/>
    </row>
    <row r="127" spans="1:233" s="99" customFormat="1" ht="21.75" hidden="1" customHeight="1" x14ac:dyDescent="0.25">
      <c r="A127" s="55"/>
      <c r="B127" s="91"/>
      <c r="C127" s="59"/>
      <c r="D127" s="85"/>
      <c r="E127" s="86"/>
      <c r="F127" s="86"/>
      <c r="G127" s="85"/>
      <c r="H127" s="85"/>
      <c r="I127" s="85"/>
      <c r="J127" s="85"/>
      <c r="K127" s="85"/>
      <c r="L127" s="87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5"/>
      <c r="CB127" s="55"/>
      <c r="CC127" s="55"/>
      <c r="CD127" s="55"/>
      <c r="CE127" s="55"/>
      <c r="CF127" s="55"/>
      <c r="CG127" s="55"/>
      <c r="CH127" s="55"/>
      <c r="CI127" s="55"/>
      <c r="CJ127" s="55"/>
      <c r="CK127" s="55"/>
      <c r="CL127" s="55"/>
      <c r="CM127" s="55"/>
      <c r="CN127" s="55"/>
      <c r="CO127" s="55"/>
      <c r="CP127" s="55"/>
      <c r="CQ127" s="55"/>
      <c r="CR127" s="55"/>
      <c r="CS127" s="55"/>
      <c r="CT127" s="55"/>
      <c r="CU127" s="55"/>
      <c r="CV127" s="55"/>
      <c r="CW127" s="55"/>
      <c r="CX127" s="55"/>
      <c r="CY127" s="55"/>
      <c r="CZ127" s="55"/>
      <c r="DA127" s="55"/>
      <c r="DB127" s="55"/>
      <c r="DC127" s="55"/>
      <c r="DD127" s="55"/>
      <c r="DE127" s="55"/>
      <c r="DF127" s="55"/>
      <c r="DG127" s="55"/>
      <c r="DH127" s="55"/>
      <c r="DI127" s="55"/>
      <c r="DJ127" s="55"/>
      <c r="DK127" s="55"/>
      <c r="DL127" s="55"/>
      <c r="DM127" s="55"/>
      <c r="DN127" s="55"/>
      <c r="DO127" s="55"/>
      <c r="DP127" s="55"/>
      <c r="DQ127" s="55"/>
      <c r="DR127" s="55"/>
      <c r="DS127" s="55"/>
      <c r="DT127" s="55"/>
      <c r="DU127" s="55"/>
      <c r="DV127" s="55"/>
      <c r="DW127" s="55"/>
      <c r="DX127" s="55"/>
      <c r="DY127" s="55"/>
      <c r="DZ127" s="55"/>
      <c r="EA127" s="55"/>
      <c r="EB127" s="55"/>
      <c r="EC127" s="55"/>
      <c r="ED127" s="55"/>
      <c r="EE127" s="55"/>
      <c r="EF127" s="55"/>
      <c r="EG127" s="55"/>
      <c r="EH127" s="55"/>
      <c r="EI127" s="55"/>
      <c r="EJ127" s="55"/>
      <c r="EK127" s="55"/>
      <c r="EL127" s="55"/>
      <c r="EM127" s="55"/>
      <c r="EN127" s="55"/>
      <c r="EO127" s="55"/>
      <c r="EP127" s="55"/>
      <c r="EQ127" s="55"/>
      <c r="ER127" s="55"/>
      <c r="ES127" s="55"/>
      <c r="ET127" s="55"/>
      <c r="EU127" s="55"/>
      <c r="EV127" s="55"/>
      <c r="EW127" s="55"/>
      <c r="EX127" s="55"/>
      <c r="EY127" s="55"/>
      <c r="EZ127" s="55"/>
      <c r="FA127" s="55"/>
      <c r="FB127" s="55"/>
      <c r="FC127" s="55"/>
      <c r="FD127" s="55"/>
      <c r="FE127" s="55"/>
      <c r="FF127" s="55"/>
      <c r="FG127" s="55"/>
      <c r="FH127" s="55"/>
      <c r="FI127" s="55"/>
      <c r="FJ127" s="55"/>
      <c r="FK127" s="55"/>
      <c r="FL127" s="55"/>
      <c r="FM127" s="55"/>
      <c r="FN127" s="55"/>
      <c r="FO127" s="55"/>
      <c r="FP127" s="55"/>
      <c r="FQ127" s="55"/>
      <c r="FR127" s="55"/>
      <c r="FS127" s="55"/>
      <c r="FT127" s="55"/>
      <c r="FU127" s="55"/>
      <c r="FV127" s="55"/>
      <c r="FW127" s="55"/>
      <c r="FX127" s="55"/>
      <c r="FY127" s="55"/>
      <c r="FZ127" s="55"/>
      <c r="GA127" s="55"/>
      <c r="GB127" s="55"/>
      <c r="GC127" s="55"/>
      <c r="GD127" s="55"/>
      <c r="GE127" s="55"/>
      <c r="GF127" s="55"/>
      <c r="GG127" s="55"/>
      <c r="GH127" s="55"/>
      <c r="GI127" s="55"/>
      <c r="GJ127" s="55"/>
      <c r="GK127" s="55"/>
      <c r="GL127" s="55"/>
      <c r="GM127" s="55"/>
      <c r="GN127" s="55"/>
      <c r="GO127" s="55"/>
      <c r="GP127" s="55"/>
      <c r="GQ127" s="55"/>
      <c r="GR127" s="55"/>
      <c r="GS127" s="55"/>
      <c r="GT127" s="55"/>
      <c r="GU127" s="55"/>
      <c r="GV127" s="55"/>
      <c r="GW127" s="55"/>
      <c r="GX127" s="55"/>
      <c r="GY127" s="55"/>
      <c r="GZ127" s="55"/>
      <c r="HA127" s="55"/>
      <c r="HB127" s="55"/>
      <c r="HC127" s="55"/>
      <c r="HD127" s="55"/>
      <c r="HE127" s="55"/>
      <c r="HF127" s="55"/>
      <c r="HG127" s="55"/>
      <c r="HH127" s="55"/>
      <c r="HI127" s="55"/>
      <c r="HJ127" s="55"/>
      <c r="HK127" s="55"/>
      <c r="HL127" s="55"/>
      <c r="HM127" s="55"/>
      <c r="HN127" s="55"/>
      <c r="HO127" s="55"/>
      <c r="HP127" s="55"/>
      <c r="HQ127" s="55"/>
      <c r="HR127" s="55"/>
      <c r="HS127" s="55"/>
      <c r="HT127" s="55"/>
      <c r="HU127" s="55"/>
      <c r="HV127" s="55"/>
      <c r="HW127" s="55"/>
      <c r="HX127" s="55"/>
      <c r="HY127" s="55"/>
    </row>
    <row r="128" spans="1:233" s="99" customFormat="1" ht="21.75" hidden="1" customHeight="1" x14ac:dyDescent="0.25">
      <c r="A128" s="55"/>
      <c r="B128" s="334"/>
      <c r="C128" s="335"/>
      <c r="D128" s="85"/>
      <c r="E128" s="86"/>
      <c r="F128" s="86"/>
      <c r="G128" s="85"/>
      <c r="H128" s="85"/>
      <c r="I128" s="85"/>
      <c r="J128" s="85"/>
      <c r="K128" s="85"/>
      <c r="L128" s="87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55"/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5"/>
      <c r="CB128" s="55"/>
      <c r="CC128" s="55"/>
      <c r="CD128" s="55"/>
      <c r="CE128" s="55"/>
      <c r="CF128" s="55"/>
      <c r="CG128" s="55"/>
      <c r="CH128" s="55"/>
      <c r="CI128" s="55"/>
      <c r="CJ128" s="55"/>
      <c r="CK128" s="55"/>
      <c r="CL128" s="55"/>
      <c r="CM128" s="55"/>
      <c r="CN128" s="55"/>
      <c r="CO128" s="55"/>
      <c r="CP128" s="55"/>
      <c r="CQ128" s="55"/>
      <c r="CR128" s="55"/>
      <c r="CS128" s="55"/>
      <c r="CT128" s="55"/>
      <c r="CU128" s="55"/>
      <c r="CV128" s="55"/>
      <c r="CW128" s="55"/>
      <c r="CX128" s="55"/>
      <c r="CY128" s="55"/>
      <c r="CZ128" s="55"/>
      <c r="DA128" s="55"/>
      <c r="DB128" s="55"/>
      <c r="DC128" s="55"/>
      <c r="DD128" s="55"/>
      <c r="DE128" s="55"/>
      <c r="DF128" s="55"/>
      <c r="DG128" s="55"/>
      <c r="DH128" s="55"/>
      <c r="DI128" s="55"/>
      <c r="DJ128" s="55"/>
      <c r="DK128" s="55"/>
      <c r="DL128" s="55"/>
      <c r="DM128" s="55"/>
      <c r="DN128" s="55"/>
      <c r="DO128" s="55"/>
      <c r="DP128" s="55"/>
      <c r="DQ128" s="55"/>
      <c r="DR128" s="55"/>
      <c r="DS128" s="55"/>
      <c r="DT128" s="55"/>
      <c r="DU128" s="55"/>
      <c r="DV128" s="55"/>
      <c r="DW128" s="55"/>
      <c r="DX128" s="55"/>
      <c r="DY128" s="55"/>
      <c r="DZ128" s="55"/>
      <c r="EA128" s="55"/>
      <c r="EB128" s="55"/>
      <c r="EC128" s="55"/>
      <c r="ED128" s="55"/>
      <c r="EE128" s="55"/>
      <c r="EF128" s="55"/>
      <c r="EG128" s="55"/>
      <c r="EH128" s="55"/>
      <c r="EI128" s="55"/>
      <c r="EJ128" s="55"/>
      <c r="EK128" s="55"/>
      <c r="EL128" s="55"/>
      <c r="EM128" s="55"/>
      <c r="EN128" s="55"/>
      <c r="EO128" s="55"/>
      <c r="EP128" s="55"/>
      <c r="EQ128" s="55"/>
      <c r="ER128" s="55"/>
      <c r="ES128" s="55"/>
      <c r="ET128" s="55"/>
      <c r="EU128" s="55"/>
      <c r="EV128" s="55"/>
      <c r="EW128" s="55"/>
      <c r="EX128" s="55"/>
      <c r="EY128" s="55"/>
      <c r="EZ128" s="55"/>
      <c r="FA128" s="55"/>
      <c r="FB128" s="55"/>
      <c r="FC128" s="55"/>
      <c r="FD128" s="55"/>
      <c r="FE128" s="55"/>
      <c r="FF128" s="55"/>
      <c r="FG128" s="55"/>
      <c r="FH128" s="55"/>
      <c r="FI128" s="55"/>
      <c r="FJ128" s="55"/>
      <c r="FK128" s="55"/>
      <c r="FL128" s="55"/>
      <c r="FM128" s="55"/>
      <c r="FN128" s="55"/>
      <c r="FO128" s="55"/>
      <c r="FP128" s="55"/>
      <c r="FQ128" s="55"/>
      <c r="FR128" s="55"/>
      <c r="FS128" s="55"/>
      <c r="FT128" s="55"/>
      <c r="FU128" s="55"/>
      <c r="FV128" s="55"/>
      <c r="FW128" s="55"/>
      <c r="FX128" s="55"/>
      <c r="FY128" s="55"/>
      <c r="FZ128" s="55"/>
      <c r="GA128" s="55"/>
      <c r="GB128" s="55"/>
      <c r="GC128" s="55"/>
      <c r="GD128" s="55"/>
      <c r="GE128" s="55"/>
      <c r="GF128" s="55"/>
      <c r="GG128" s="55"/>
      <c r="GH128" s="55"/>
      <c r="GI128" s="55"/>
      <c r="GJ128" s="55"/>
      <c r="GK128" s="55"/>
      <c r="GL128" s="55"/>
      <c r="GM128" s="55"/>
      <c r="GN128" s="55"/>
      <c r="GO128" s="55"/>
      <c r="GP128" s="55"/>
      <c r="GQ128" s="55"/>
      <c r="GR128" s="55"/>
      <c r="GS128" s="55"/>
      <c r="GT128" s="55"/>
      <c r="GU128" s="55"/>
      <c r="GV128" s="55"/>
      <c r="GW128" s="55"/>
      <c r="GX128" s="55"/>
      <c r="GY128" s="55"/>
      <c r="GZ128" s="55"/>
      <c r="HA128" s="55"/>
      <c r="HB128" s="55"/>
      <c r="HC128" s="55"/>
      <c r="HD128" s="55"/>
      <c r="HE128" s="55"/>
      <c r="HF128" s="55"/>
      <c r="HG128" s="55"/>
      <c r="HH128" s="55"/>
      <c r="HI128" s="55"/>
      <c r="HJ128" s="55"/>
      <c r="HK128" s="55"/>
      <c r="HL128" s="55"/>
      <c r="HM128" s="55"/>
      <c r="HN128" s="55"/>
      <c r="HO128" s="55"/>
      <c r="HP128" s="55"/>
      <c r="HQ128" s="55"/>
      <c r="HR128" s="55"/>
      <c r="HS128" s="55"/>
      <c r="HT128" s="55"/>
      <c r="HU128" s="55"/>
      <c r="HV128" s="55"/>
      <c r="HW128" s="55"/>
      <c r="HX128" s="55"/>
      <c r="HY128" s="55"/>
    </row>
    <row r="129" spans="1:233" s="99" customFormat="1" ht="12" customHeight="1" x14ac:dyDescent="0.25">
      <c r="A129" s="55"/>
      <c r="B129" s="334"/>
      <c r="C129" s="335"/>
      <c r="D129" s="85"/>
      <c r="E129" s="86"/>
      <c r="F129" s="86"/>
      <c r="G129" s="85"/>
      <c r="H129" s="85"/>
      <c r="I129" s="85"/>
      <c r="J129" s="85"/>
      <c r="K129" s="85"/>
      <c r="L129" s="87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5"/>
      <c r="CB129" s="55"/>
      <c r="CC129" s="55"/>
      <c r="CD129" s="55"/>
      <c r="CE129" s="55"/>
      <c r="CF129" s="55"/>
      <c r="CG129" s="55"/>
      <c r="CH129" s="55"/>
      <c r="CI129" s="55"/>
      <c r="CJ129" s="55"/>
      <c r="CK129" s="55"/>
      <c r="CL129" s="55"/>
      <c r="CM129" s="55"/>
      <c r="CN129" s="55"/>
      <c r="CO129" s="55"/>
      <c r="CP129" s="55"/>
      <c r="CQ129" s="55"/>
      <c r="CR129" s="55"/>
      <c r="CS129" s="55"/>
      <c r="CT129" s="55"/>
      <c r="CU129" s="55"/>
      <c r="CV129" s="55"/>
      <c r="CW129" s="55"/>
      <c r="CX129" s="55"/>
      <c r="CY129" s="55"/>
      <c r="CZ129" s="55"/>
      <c r="DA129" s="55"/>
      <c r="DB129" s="55"/>
      <c r="DC129" s="55"/>
      <c r="DD129" s="55"/>
      <c r="DE129" s="55"/>
      <c r="DF129" s="55"/>
      <c r="DG129" s="55"/>
      <c r="DH129" s="55"/>
      <c r="DI129" s="55"/>
      <c r="DJ129" s="55"/>
      <c r="DK129" s="55"/>
      <c r="DL129" s="55"/>
      <c r="DM129" s="55"/>
      <c r="DN129" s="55"/>
      <c r="DO129" s="55"/>
      <c r="DP129" s="55"/>
      <c r="DQ129" s="55"/>
      <c r="DR129" s="55"/>
      <c r="DS129" s="55"/>
      <c r="DT129" s="55"/>
      <c r="DU129" s="55"/>
      <c r="DV129" s="55"/>
      <c r="DW129" s="55"/>
      <c r="DX129" s="55"/>
      <c r="DY129" s="55"/>
      <c r="DZ129" s="55"/>
      <c r="EA129" s="55"/>
      <c r="EB129" s="55"/>
      <c r="EC129" s="55"/>
      <c r="ED129" s="55"/>
      <c r="EE129" s="55"/>
      <c r="EF129" s="55"/>
      <c r="EG129" s="55"/>
      <c r="EH129" s="55"/>
      <c r="EI129" s="55"/>
      <c r="EJ129" s="55"/>
      <c r="EK129" s="55"/>
      <c r="EL129" s="55"/>
      <c r="EM129" s="55"/>
      <c r="EN129" s="55"/>
      <c r="EO129" s="55"/>
      <c r="EP129" s="55"/>
      <c r="EQ129" s="55"/>
      <c r="ER129" s="55"/>
      <c r="ES129" s="55"/>
      <c r="ET129" s="55"/>
      <c r="EU129" s="55"/>
      <c r="EV129" s="55"/>
      <c r="EW129" s="55"/>
      <c r="EX129" s="55"/>
      <c r="EY129" s="55"/>
      <c r="EZ129" s="55"/>
      <c r="FA129" s="55"/>
      <c r="FB129" s="55"/>
      <c r="FC129" s="55"/>
      <c r="FD129" s="55"/>
      <c r="FE129" s="55"/>
      <c r="FF129" s="55"/>
      <c r="FG129" s="55"/>
      <c r="FH129" s="55"/>
      <c r="FI129" s="55"/>
      <c r="FJ129" s="55"/>
      <c r="FK129" s="55"/>
      <c r="FL129" s="55"/>
      <c r="FM129" s="55"/>
      <c r="FN129" s="55"/>
      <c r="FO129" s="55"/>
      <c r="FP129" s="55"/>
      <c r="FQ129" s="55"/>
      <c r="FR129" s="55"/>
      <c r="FS129" s="55"/>
      <c r="FT129" s="55"/>
      <c r="FU129" s="55"/>
      <c r="FV129" s="55"/>
      <c r="FW129" s="55"/>
      <c r="FX129" s="55"/>
      <c r="FY129" s="55"/>
      <c r="FZ129" s="55"/>
      <c r="GA129" s="55"/>
      <c r="GB129" s="55"/>
      <c r="GC129" s="55"/>
      <c r="GD129" s="55"/>
      <c r="GE129" s="55"/>
      <c r="GF129" s="55"/>
      <c r="GG129" s="55"/>
      <c r="GH129" s="55"/>
      <c r="GI129" s="55"/>
      <c r="GJ129" s="55"/>
      <c r="GK129" s="55"/>
      <c r="GL129" s="55"/>
      <c r="GM129" s="55"/>
      <c r="GN129" s="55"/>
      <c r="GO129" s="55"/>
      <c r="GP129" s="55"/>
      <c r="GQ129" s="55"/>
      <c r="GR129" s="55"/>
      <c r="GS129" s="55"/>
      <c r="GT129" s="55"/>
      <c r="GU129" s="55"/>
      <c r="GV129" s="55"/>
      <c r="GW129" s="55"/>
      <c r="GX129" s="55"/>
      <c r="GY129" s="55"/>
      <c r="GZ129" s="55"/>
      <c r="HA129" s="55"/>
      <c r="HB129" s="55"/>
      <c r="HC129" s="55"/>
      <c r="HD129" s="55"/>
      <c r="HE129" s="55"/>
      <c r="HF129" s="55"/>
      <c r="HG129" s="55"/>
      <c r="HH129" s="55"/>
      <c r="HI129" s="55"/>
      <c r="HJ129" s="55"/>
      <c r="HK129" s="55"/>
      <c r="HL129" s="55"/>
      <c r="HM129" s="55"/>
      <c r="HN129" s="55"/>
      <c r="HO129" s="55"/>
      <c r="HP129" s="55"/>
      <c r="HQ129" s="55"/>
      <c r="HR129" s="55"/>
      <c r="HS129" s="55"/>
      <c r="HT129" s="55"/>
      <c r="HU129" s="55"/>
      <c r="HV129" s="55"/>
      <c r="HW129" s="55"/>
      <c r="HX129" s="55"/>
      <c r="HY129" s="55"/>
    </row>
    <row r="130" spans="1:233" s="99" customFormat="1" ht="12" customHeight="1" x14ac:dyDescent="0.25">
      <c r="A130" s="55"/>
      <c r="B130" s="57"/>
      <c r="C130" s="59"/>
      <c r="D130" s="55"/>
      <c r="E130" s="64"/>
      <c r="F130" s="64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  <c r="BX130" s="55"/>
      <c r="BY130" s="55"/>
      <c r="BZ130" s="55"/>
      <c r="CA130" s="55"/>
      <c r="CB130" s="55"/>
      <c r="CC130" s="55"/>
      <c r="CD130" s="55"/>
      <c r="CE130" s="55"/>
      <c r="CF130" s="55"/>
      <c r="CG130" s="55"/>
      <c r="CH130" s="55"/>
      <c r="CI130" s="55"/>
      <c r="CJ130" s="55"/>
      <c r="CK130" s="55"/>
      <c r="CL130" s="55"/>
      <c r="CM130" s="55"/>
      <c r="CN130" s="55"/>
      <c r="CO130" s="55"/>
      <c r="CP130" s="55"/>
      <c r="CQ130" s="55"/>
      <c r="CR130" s="55"/>
      <c r="CS130" s="55"/>
      <c r="CT130" s="55"/>
      <c r="CU130" s="55"/>
      <c r="CV130" s="55"/>
      <c r="CW130" s="55"/>
      <c r="CX130" s="55"/>
      <c r="CY130" s="55"/>
      <c r="CZ130" s="55"/>
      <c r="DA130" s="55"/>
      <c r="DB130" s="55"/>
      <c r="DC130" s="55"/>
      <c r="DD130" s="55"/>
      <c r="DE130" s="55"/>
      <c r="DF130" s="55"/>
      <c r="DG130" s="55"/>
      <c r="DH130" s="55"/>
      <c r="DI130" s="55"/>
      <c r="DJ130" s="55"/>
      <c r="DK130" s="55"/>
      <c r="DL130" s="55"/>
      <c r="DM130" s="55"/>
      <c r="DN130" s="55"/>
      <c r="DO130" s="55"/>
      <c r="DP130" s="55"/>
      <c r="DQ130" s="55"/>
      <c r="DR130" s="55"/>
      <c r="DS130" s="55"/>
      <c r="DT130" s="55"/>
      <c r="DU130" s="55"/>
      <c r="DV130" s="55"/>
      <c r="DW130" s="55"/>
      <c r="DX130" s="55"/>
      <c r="DY130" s="55"/>
      <c r="DZ130" s="55"/>
      <c r="EA130" s="55"/>
      <c r="EB130" s="55"/>
      <c r="EC130" s="55"/>
      <c r="ED130" s="55"/>
      <c r="EE130" s="55"/>
      <c r="EF130" s="55"/>
      <c r="EG130" s="55"/>
      <c r="EH130" s="55"/>
      <c r="EI130" s="55"/>
      <c r="EJ130" s="55"/>
      <c r="EK130" s="55"/>
      <c r="EL130" s="55"/>
      <c r="EM130" s="55"/>
      <c r="EN130" s="55"/>
      <c r="EO130" s="55"/>
      <c r="EP130" s="55"/>
      <c r="EQ130" s="55"/>
      <c r="ER130" s="55"/>
      <c r="ES130" s="55"/>
      <c r="ET130" s="55"/>
      <c r="EU130" s="55"/>
      <c r="EV130" s="55"/>
      <c r="EW130" s="55"/>
      <c r="EX130" s="55"/>
      <c r="EY130" s="55"/>
      <c r="EZ130" s="55"/>
      <c r="FA130" s="55"/>
      <c r="FB130" s="55"/>
      <c r="FC130" s="55"/>
      <c r="FD130" s="55"/>
      <c r="FE130" s="55"/>
      <c r="FF130" s="55"/>
      <c r="FG130" s="55"/>
      <c r="FH130" s="55"/>
      <c r="FI130" s="55"/>
      <c r="FJ130" s="55"/>
      <c r="FK130" s="55"/>
      <c r="FL130" s="55"/>
      <c r="FM130" s="55"/>
      <c r="FN130" s="55"/>
      <c r="FO130" s="55"/>
      <c r="FP130" s="55"/>
      <c r="FQ130" s="55"/>
      <c r="FR130" s="55"/>
      <c r="FS130" s="55"/>
      <c r="FT130" s="55"/>
      <c r="FU130" s="55"/>
      <c r="FV130" s="55"/>
      <c r="FW130" s="55"/>
      <c r="FX130" s="55"/>
      <c r="FY130" s="55"/>
      <c r="FZ130" s="55"/>
      <c r="GA130" s="55"/>
      <c r="GB130" s="55"/>
      <c r="GC130" s="55"/>
      <c r="GD130" s="55"/>
      <c r="GE130" s="55"/>
      <c r="GF130" s="55"/>
      <c r="GG130" s="55"/>
      <c r="GH130" s="55"/>
      <c r="GI130" s="55"/>
      <c r="GJ130" s="55"/>
      <c r="GK130" s="55"/>
      <c r="GL130" s="55"/>
      <c r="GM130" s="55"/>
      <c r="GN130" s="55"/>
      <c r="GO130" s="55"/>
      <c r="GP130" s="55"/>
      <c r="GQ130" s="55"/>
      <c r="GR130" s="55"/>
      <c r="GS130" s="55"/>
      <c r="GT130" s="55"/>
      <c r="GU130" s="55"/>
      <c r="GV130" s="55"/>
      <c r="GW130" s="55"/>
      <c r="GX130" s="55"/>
      <c r="GY130" s="55"/>
      <c r="GZ130" s="55"/>
      <c r="HA130" s="55"/>
      <c r="HB130" s="55"/>
      <c r="HC130" s="55"/>
      <c r="HD130" s="55"/>
      <c r="HE130" s="55"/>
      <c r="HF130" s="55"/>
      <c r="HG130" s="55"/>
      <c r="HH130" s="55"/>
      <c r="HI130" s="55"/>
      <c r="HJ130" s="55"/>
      <c r="HK130" s="55"/>
      <c r="HL130" s="55"/>
      <c r="HM130" s="55"/>
      <c r="HN130" s="55"/>
      <c r="HO130" s="55"/>
      <c r="HP130" s="55"/>
      <c r="HQ130" s="55"/>
      <c r="HR130" s="55"/>
      <c r="HS130" s="55"/>
      <c r="HT130" s="55"/>
      <c r="HU130" s="55"/>
      <c r="HV130" s="55"/>
      <c r="HW130" s="55"/>
      <c r="HX130" s="55"/>
      <c r="HY130" s="55"/>
    </row>
    <row r="131" spans="1:233" s="99" customFormat="1" ht="12" customHeight="1" x14ac:dyDescent="0.25">
      <c r="A131" s="55"/>
      <c r="B131" s="55"/>
      <c r="C131" s="60"/>
      <c r="D131" s="55"/>
      <c r="E131" s="64"/>
      <c r="F131" s="64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55"/>
      <c r="AO131" s="55"/>
      <c r="AP131" s="55"/>
      <c r="AQ131" s="55"/>
      <c r="AR131" s="55"/>
      <c r="AS131" s="55"/>
      <c r="AT131" s="55"/>
      <c r="AU131" s="55"/>
      <c r="AV131" s="55"/>
      <c r="AW131" s="55"/>
      <c r="AX131" s="55"/>
      <c r="AY131" s="55"/>
      <c r="AZ131" s="55"/>
      <c r="BA131" s="55"/>
      <c r="BB131" s="55"/>
      <c r="BC131" s="55"/>
      <c r="BD131" s="55"/>
      <c r="BE131" s="55"/>
      <c r="BF131" s="55"/>
      <c r="BG131" s="55"/>
      <c r="BH131" s="55"/>
      <c r="BI131" s="55"/>
      <c r="BJ131" s="55"/>
      <c r="BK131" s="55"/>
      <c r="BL131" s="55"/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5"/>
      <c r="CB131" s="55"/>
      <c r="CC131" s="55"/>
      <c r="CD131" s="55"/>
      <c r="CE131" s="55"/>
      <c r="CF131" s="55"/>
      <c r="CG131" s="55"/>
      <c r="CH131" s="55"/>
      <c r="CI131" s="55"/>
      <c r="CJ131" s="55"/>
      <c r="CK131" s="55"/>
      <c r="CL131" s="55"/>
      <c r="CM131" s="55"/>
      <c r="CN131" s="55"/>
      <c r="CO131" s="55"/>
      <c r="CP131" s="55"/>
      <c r="CQ131" s="55"/>
      <c r="CR131" s="55"/>
      <c r="CS131" s="55"/>
      <c r="CT131" s="55"/>
      <c r="CU131" s="55"/>
      <c r="CV131" s="55"/>
      <c r="CW131" s="55"/>
      <c r="CX131" s="55"/>
      <c r="CY131" s="55"/>
      <c r="CZ131" s="55"/>
      <c r="DA131" s="55"/>
      <c r="DB131" s="55"/>
      <c r="DC131" s="55"/>
      <c r="DD131" s="55"/>
      <c r="DE131" s="55"/>
      <c r="DF131" s="55"/>
      <c r="DG131" s="55"/>
      <c r="DH131" s="55"/>
      <c r="DI131" s="55"/>
      <c r="DJ131" s="55"/>
      <c r="DK131" s="55"/>
      <c r="DL131" s="55"/>
      <c r="DM131" s="55"/>
      <c r="DN131" s="55"/>
      <c r="DO131" s="55"/>
      <c r="DP131" s="55"/>
      <c r="DQ131" s="55"/>
      <c r="DR131" s="55"/>
      <c r="DS131" s="55"/>
      <c r="DT131" s="55"/>
      <c r="DU131" s="55"/>
      <c r="DV131" s="55"/>
      <c r="DW131" s="55"/>
      <c r="DX131" s="55"/>
      <c r="DY131" s="55"/>
      <c r="DZ131" s="55"/>
      <c r="EA131" s="55"/>
      <c r="EB131" s="55"/>
      <c r="EC131" s="55"/>
      <c r="ED131" s="55"/>
      <c r="EE131" s="55"/>
      <c r="EF131" s="55"/>
      <c r="EG131" s="55"/>
      <c r="EH131" s="55"/>
      <c r="EI131" s="55"/>
      <c r="EJ131" s="55"/>
      <c r="EK131" s="55"/>
      <c r="EL131" s="55"/>
      <c r="EM131" s="55"/>
      <c r="EN131" s="55"/>
      <c r="EO131" s="55"/>
      <c r="EP131" s="55"/>
      <c r="EQ131" s="55"/>
      <c r="ER131" s="55"/>
      <c r="ES131" s="55"/>
      <c r="ET131" s="55"/>
      <c r="EU131" s="55"/>
      <c r="EV131" s="55"/>
      <c r="EW131" s="55"/>
      <c r="EX131" s="55"/>
      <c r="EY131" s="55"/>
      <c r="EZ131" s="55"/>
      <c r="FA131" s="55"/>
      <c r="FB131" s="55"/>
      <c r="FC131" s="55"/>
      <c r="FD131" s="55"/>
      <c r="FE131" s="55"/>
      <c r="FF131" s="55"/>
      <c r="FG131" s="55"/>
      <c r="FH131" s="55"/>
      <c r="FI131" s="55"/>
      <c r="FJ131" s="55"/>
      <c r="FK131" s="55"/>
      <c r="FL131" s="55"/>
      <c r="FM131" s="55"/>
      <c r="FN131" s="55"/>
      <c r="FO131" s="55"/>
      <c r="FP131" s="55"/>
      <c r="FQ131" s="55"/>
      <c r="FR131" s="55"/>
      <c r="FS131" s="55"/>
      <c r="FT131" s="55"/>
      <c r="FU131" s="55"/>
      <c r="FV131" s="55"/>
      <c r="FW131" s="55"/>
      <c r="FX131" s="55"/>
      <c r="FY131" s="55"/>
      <c r="FZ131" s="55"/>
      <c r="GA131" s="55"/>
      <c r="GB131" s="55"/>
      <c r="GC131" s="55"/>
      <c r="GD131" s="55"/>
      <c r="GE131" s="55"/>
      <c r="GF131" s="55"/>
      <c r="GG131" s="55"/>
      <c r="GH131" s="55"/>
      <c r="GI131" s="55"/>
      <c r="GJ131" s="55"/>
      <c r="GK131" s="55"/>
      <c r="GL131" s="55"/>
      <c r="GM131" s="55"/>
      <c r="GN131" s="55"/>
      <c r="GO131" s="55"/>
      <c r="GP131" s="55"/>
      <c r="GQ131" s="55"/>
      <c r="GR131" s="55"/>
      <c r="GS131" s="55"/>
      <c r="GT131" s="55"/>
      <c r="GU131" s="55"/>
      <c r="GV131" s="55"/>
      <c r="GW131" s="55"/>
      <c r="GX131" s="55"/>
      <c r="GY131" s="55"/>
      <c r="GZ131" s="55"/>
      <c r="HA131" s="55"/>
      <c r="HB131" s="55"/>
      <c r="HC131" s="55"/>
      <c r="HD131" s="55"/>
      <c r="HE131" s="55"/>
      <c r="HF131" s="55"/>
      <c r="HG131" s="55"/>
      <c r="HH131" s="55"/>
      <c r="HI131" s="55"/>
      <c r="HJ131" s="55"/>
      <c r="HK131" s="55"/>
      <c r="HL131" s="55"/>
      <c r="HM131" s="55"/>
      <c r="HN131" s="55"/>
      <c r="HO131" s="55"/>
      <c r="HP131" s="55"/>
      <c r="HQ131" s="55"/>
      <c r="HR131" s="55"/>
      <c r="HS131" s="55"/>
      <c r="HT131" s="55"/>
      <c r="HU131" s="55"/>
      <c r="HV131" s="55"/>
      <c r="HW131" s="55"/>
      <c r="HX131" s="55"/>
      <c r="HY131" s="55"/>
    </row>
    <row r="132" spans="1:233" s="99" customFormat="1" ht="12" customHeight="1" x14ac:dyDescent="0.25">
      <c r="A132" s="55"/>
      <c r="B132" s="57"/>
      <c r="C132" s="60"/>
      <c r="D132" s="98"/>
      <c r="E132" s="100"/>
      <c r="F132" s="100"/>
      <c r="G132" s="101"/>
      <c r="H132" s="101"/>
      <c r="I132" s="98"/>
      <c r="J132" s="98"/>
      <c r="K132" s="98"/>
      <c r="L132" s="102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  <c r="AW132" s="55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5"/>
      <c r="BJ132" s="55"/>
      <c r="BK132" s="55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5"/>
      <c r="CB132" s="55"/>
      <c r="CC132" s="55"/>
      <c r="CD132" s="55"/>
      <c r="CE132" s="55"/>
      <c r="CF132" s="55"/>
      <c r="CG132" s="55"/>
      <c r="CH132" s="55"/>
      <c r="CI132" s="55"/>
      <c r="CJ132" s="55"/>
      <c r="CK132" s="55"/>
      <c r="CL132" s="55"/>
      <c r="CM132" s="55"/>
      <c r="CN132" s="55"/>
      <c r="CO132" s="55"/>
      <c r="CP132" s="55"/>
      <c r="CQ132" s="55"/>
      <c r="CR132" s="55"/>
      <c r="CS132" s="55"/>
      <c r="CT132" s="55"/>
      <c r="CU132" s="55"/>
      <c r="CV132" s="55"/>
      <c r="CW132" s="55"/>
      <c r="CX132" s="55"/>
      <c r="CY132" s="55"/>
      <c r="CZ132" s="55"/>
      <c r="DA132" s="55"/>
      <c r="DB132" s="55"/>
      <c r="DC132" s="55"/>
      <c r="DD132" s="55"/>
      <c r="DE132" s="55"/>
      <c r="DF132" s="55"/>
      <c r="DG132" s="55"/>
      <c r="DH132" s="55"/>
      <c r="DI132" s="55"/>
      <c r="DJ132" s="55"/>
      <c r="DK132" s="55"/>
      <c r="DL132" s="55"/>
      <c r="DM132" s="55"/>
      <c r="DN132" s="55"/>
      <c r="DO132" s="55"/>
      <c r="DP132" s="55"/>
      <c r="DQ132" s="55"/>
      <c r="DR132" s="55"/>
      <c r="DS132" s="55"/>
      <c r="DT132" s="55"/>
      <c r="DU132" s="55"/>
      <c r="DV132" s="55"/>
      <c r="DW132" s="55"/>
      <c r="DX132" s="55"/>
      <c r="DY132" s="55"/>
      <c r="DZ132" s="55"/>
      <c r="EA132" s="55"/>
      <c r="EB132" s="55"/>
      <c r="EC132" s="55"/>
      <c r="ED132" s="55"/>
      <c r="EE132" s="55"/>
      <c r="EF132" s="55"/>
      <c r="EG132" s="55"/>
      <c r="EH132" s="55"/>
      <c r="EI132" s="55"/>
      <c r="EJ132" s="55"/>
      <c r="EK132" s="55"/>
      <c r="EL132" s="55"/>
      <c r="EM132" s="55"/>
      <c r="EN132" s="55"/>
      <c r="EO132" s="55"/>
      <c r="EP132" s="55"/>
      <c r="EQ132" s="55"/>
      <c r="ER132" s="55"/>
      <c r="ES132" s="55"/>
      <c r="ET132" s="55"/>
      <c r="EU132" s="55"/>
      <c r="EV132" s="55"/>
      <c r="EW132" s="55"/>
      <c r="EX132" s="55"/>
      <c r="EY132" s="55"/>
      <c r="EZ132" s="55"/>
      <c r="FA132" s="55"/>
      <c r="FB132" s="55"/>
      <c r="FC132" s="55"/>
      <c r="FD132" s="55"/>
      <c r="FE132" s="55"/>
      <c r="FF132" s="55"/>
      <c r="FG132" s="55"/>
      <c r="FH132" s="55"/>
      <c r="FI132" s="55"/>
      <c r="FJ132" s="55"/>
      <c r="FK132" s="55"/>
      <c r="FL132" s="55"/>
      <c r="FM132" s="55"/>
      <c r="FN132" s="55"/>
      <c r="FO132" s="55"/>
      <c r="FP132" s="55"/>
      <c r="FQ132" s="55"/>
      <c r="FR132" s="55"/>
      <c r="FS132" s="55"/>
      <c r="FT132" s="55"/>
      <c r="FU132" s="55"/>
      <c r="FV132" s="55"/>
      <c r="FW132" s="55"/>
      <c r="FX132" s="55"/>
      <c r="FY132" s="55"/>
      <c r="FZ132" s="55"/>
      <c r="GA132" s="55"/>
      <c r="GB132" s="55"/>
      <c r="GC132" s="55"/>
      <c r="GD132" s="55"/>
      <c r="GE132" s="55"/>
      <c r="GF132" s="55"/>
      <c r="GG132" s="55"/>
      <c r="GH132" s="55"/>
      <c r="GI132" s="55"/>
      <c r="GJ132" s="55"/>
      <c r="GK132" s="55"/>
      <c r="GL132" s="55"/>
      <c r="GM132" s="55"/>
      <c r="GN132" s="55"/>
      <c r="GO132" s="55"/>
      <c r="GP132" s="55"/>
      <c r="GQ132" s="55"/>
      <c r="GR132" s="55"/>
      <c r="GS132" s="55"/>
      <c r="GT132" s="55"/>
      <c r="GU132" s="55"/>
      <c r="GV132" s="55"/>
      <c r="GW132" s="55"/>
      <c r="GX132" s="55"/>
      <c r="GY132" s="55"/>
      <c r="GZ132" s="55"/>
      <c r="HA132" s="55"/>
      <c r="HB132" s="55"/>
      <c r="HC132" s="55"/>
      <c r="HD132" s="55"/>
      <c r="HE132" s="55"/>
      <c r="HF132" s="55"/>
      <c r="HG132" s="55"/>
      <c r="HH132" s="55"/>
      <c r="HI132" s="55"/>
      <c r="HJ132" s="55"/>
      <c r="HK132" s="55"/>
      <c r="HL132" s="55"/>
      <c r="HM132" s="55"/>
      <c r="HN132" s="55"/>
      <c r="HO132" s="55"/>
      <c r="HP132" s="55"/>
      <c r="HQ132" s="55"/>
      <c r="HR132" s="55"/>
      <c r="HS132" s="55"/>
      <c r="HT132" s="55"/>
      <c r="HU132" s="55"/>
      <c r="HV132" s="55"/>
      <c r="HW132" s="55"/>
      <c r="HX132" s="55"/>
      <c r="HY132" s="55"/>
    </row>
    <row r="133" spans="1:233" s="99" customFormat="1" ht="12" customHeight="1" x14ac:dyDescent="0.25">
      <c r="A133" s="55"/>
      <c r="B133" s="57"/>
      <c r="C133" s="60"/>
      <c r="D133" s="98"/>
      <c r="E133" s="100"/>
      <c r="F133" s="100"/>
      <c r="G133" s="101"/>
      <c r="H133" s="101"/>
      <c r="I133" s="98"/>
      <c r="J133" s="98"/>
      <c r="K133" s="98"/>
      <c r="L133" s="102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  <c r="BS133" s="55"/>
      <c r="BT133" s="55"/>
      <c r="BU133" s="55"/>
      <c r="BV133" s="55"/>
      <c r="BW133" s="55"/>
      <c r="BX133" s="55"/>
      <c r="BY133" s="55"/>
      <c r="BZ133" s="55"/>
      <c r="CA133" s="55"/>
      <c r="CB133" s="55"/>
      <c r="CC133" s="55"/>
      <c r="CD133" s="55"/>
      <c r="CE133" s="55"/>
      <c r="CF133" s="55"/>
      <c r="CG133" s="55"/>
      <c r="CH133" s="55"/>
      <c r="CI133" s="55"/>
      <c r="CJ133" s="55"/>
      <c r="CK133" s="55"/>
      <c r="CL133" s="55"/>
      <c r="CM133" s="55"/>
      <c r="CN133" s="55"/>
      <c r="CO133" s="55"/>
      <c r="CP133" s="55"/>
      <c r="CQ133" s="55"/>
      <c r="CR133" s="55"/>
      <c r="CS133" s="55"/>
      <c r="CT133" s="55"/>
      <c r="CU133" s="55"/>
      <c r="CV133" s="55"/>
      <c r="CW133" s="55"/>
      <c r="CX133" s="55"/>
      <c r="CY133" s="55"/>
      <c r="CZ133" s="55"/>
      <c r="DA133" s="55"/>
      <c r="DB133" s="55"/>
      <c r="DC133" s="55"/>
      <c r="DD133" s="55"/>
      <c r="DE133" s="55"/>
      <c r="DF133" s="55"/>
      <c r="DG133" s="55"/>
      <c r="DH133" s="55"/>
      <c r="DI133" s="55"/>
      <c r="DJ133" s="55"/>
      <c r="DK133" s="55"/>
      <c r="DL133" s="55"/>
      <c r="DM133" s="55"/>
      <c r="DN133" s="55"/>
      <c r="DO133" s="55"/>
      <c r="DP133" s="55"/>
      <c r="DQ133" s="55"/>
      <c r="DR133" s="55"/>
      <c r="DS133" s="55"/>
      <c r="DT133" s="55"/>
      <c r="DU133" s="55"/>
      <c r="DV133" s="55"/>
      <c r="DW133" s="55"/>
      <c r="DX133" s="55"/>
      <c r="DY133" s="55"/>
      <c r="DZ133" s="55"/>
      <c r="EA133" s="55"/>
      <c r="EB133" s="55"/>
      <c r="EC133" s="55"/>
      <c r="ED133" s="55"/>
      <c r="EE133" s="55"/>
      <c r="EF133" s="55"/>
      <c r="EG133" s="55"/>
      <c r="EH133" s="55"/>
      <c r="EI133" s="55"/>
      <c r="EJ133" s="55"/>
      <c r="EK133" s="55"/>
      <c r="EL133" s="55"/>
      <c r="EM133" s="55"/>
      <c r="EN133" s="55"/>
      <c r="EO133" s="55"/>
      <c r="EP133" s="55"/>
      <c r="EQ133" s="55"/>
      <c r="ER133" s="55"/>
      <c r="ES133" s="55"/>
      <c r="ET133" s="55"/>
      <c r="EU133" s="55"/>
      <c r="EV133" s="55"/>
      <c r="EW133" s="55"/>
      <c r="EX133" s="55"/>
      <c r="EY133" s="55"/>
      <c r="EZ133" s="55"/>
      <c r="FA133" s="55"/>
      <c r="FB133" s="55"/>
      <c r="FC133" s="55"/>
      <c r="FD133" s="55"/>
      <c r="FE133" s="55"/>
      <c r="FF133" s="55"/>
      <c r="FG133" s="55"/>
      <c r="FH133" s="55"/>
      <c r="FI133" s="55"/>
      <c r="FJ133" s="55"/>
      <c r="FK133" s="55"/>
      <c r="FL133" s="55"/>
      <c r="FM133" s="55"/>
      <c r="FN133" s="55"/>
      <c r="FO133" s="55"/>
      <c r="FP133" s="55"/>
      <c r="FQ133" s="55"/>
      <c r="FR133" s="55"/>
      <c r="FS133" s="55"/>
      <c r="FT133" s="55"/>
      <c r="FU133" s="55"/>
      <c r="FV133" s="55"/>
      <c r="FW133" s="55"/>
      <c r="FX133" s="55"/>
      <c r="FY133" s="55"/>
      <c r="FZ133" s="55"/>
      <c r="GA133" s="55"/>
      <c r="GB133" s="55"/>
      <c r="GC133" s="55"/>
      <c r="GD133" s="55"/>
      <c r="GE133" s="55"/>
      <c r="GF133" s="55"/>
      <c r="GG133" s="55"/>
      <c r="GH133" s="55"/>
      <c r="GI133" s="55"/>
      <c r="GJ133" s="55"/>
      <c r="GK133" s="55"/>
      <c r="GL133" s="55"/>
      <c r="GM133" s="55"/>
      <c r="GN133" s="55"/>
      <c r="GO133" s="55"/>
      <c r="GP133" s="55"/>
      <c r="GQ133" s="55"/>
      <c r="GR133" s="55"/>
      <c r="GS133" s="55"/>
      <c r="GT133" s="55"/>
      <c r="GU133" s="55"/>
      <c r="GV133" s="55"/>
      <c r="GW133" s="55"/>
      <c r="GX133" s="55"/>
      <c r="GY133" s="55"/>
      <c r="GZ133" s="55"/>
      <c r="HA133" s="55"/>
      <c r="HB133" s="55"/>
      <c r="HC133" s="55"/>
      <c r="HD133" s="55"/>
      <c r="HE133" s="55"/>
      <c r="HF133" s="55"/>
      <c r="HG133" s="55"/>
      <c r="HH133" s="55"/>
      <c r="HI133" s="55"/>
      <c r="HJ133" s="55"/>
      <c r="HK133" s="55"/>
      <c r="HL133" s="55"/>
      <c r="HM133" s="55"/>
      <c r="HN133" s="55"/>
      <c r="HO133" s="55"/>
      <c r="HP133" s="55"/>
      <c r="HQ133" s="55"/>
      <c r="HR133" s="55"/>
      <c r="HS133" s="55"/>
      <c r="HT133" s="55"/>
      <c r="HU133" s="55"/>
      <c r="HV133" s="55"/>
      <c r="HW133" s="55"/>
      <c r="HX133" s="55"/>
      <c r="HY133" s="55"/>
    </row>
    <row r="134" spans="1:233" s="99" customFormat="1" ht="12" customHeight="1" x14ac:dyDescent="0.25">
      <c r="A134" s="55"/>
      <c r="B134" s="57"/>
      <c r="C134" s="59"/>
      <c r="D134" s="98"/>
      <c r="E134" s="100"/>
      <c r="F134" s="64"/>
      <c r="G134" s="100"/>
      <c r="H134" s="100"/>
      <c r="I134" s="100"/>
      <c r="J134" s="101"/>
      <c r="K134" s="101"/>
      <c r="L134" s="102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  <c r="BC134" s="55"/>
      <c r="BD134" s="55"/>
      <c r="BE134" s="55"/>
      <c r="BF134" s="55"/>
      <c r="BG134" s="55"/>
      <c r="BH134" s="55"/>
      <c r="BI134" s="55"/>
      <c r="BJ134" s="55"/>
      <c r="BK134" s="55"/>
      <c r="BL134" s="55"/>
      <c r="BM134" s="55"/>
      <c r="BN134" s="55"/>
      <c r="BO134" s="55"/>
      <c r="BP134" s="55"/>
      <c r="BQ134" s="55"/>
      <c r="BR134" s="55"/>
      <c r="BS134" s="55"/>
      <c r="BT134" s="55"/>
      <c r="BU134" s="55"/>
      <c r="BV134" s="55"/>
      <c r="BW134" s="55"/>
      <c r="BX134" s="55"/>
      <c r="BY134" s="55"/>
      <c r="BZ134" s="55"/>
      <c r="CA134" s="55"/>
      <c r="CB134" s="55"/>
      <c r="CC134" s="55"/>
      <c r="CD134" s="55"/>
      <c r="CE134" s="55"/>
      <c r="CF134" s="55"/>
      <c r="CG134" s="55"/>
      <c r="CH134" s="55"/>
      <c r="CI134" s="55"/>
      <c r="CJ134" s="55"/>
      <c r="CK134" s="55"/>
      <c r="CL134" s="55"/>
      <c r="CM134" s="55"/>
      <c r="CN134" s="55"/>
      <c r="CO134" s="55"/>
      <c r="CP134" s="55"/>
      <c r="CQ134" s="55"/>
      <c r="CR134" s="55"/>
      <c r="CS134" s="55"/>
      <c r="CT134" s="55"/>
      <c r="CU134" s="55"/>
      <c r="CV134" s="55"/>
      <c r="CW134" s="55"/>
      <c r="CX134" s="55"/>
      <c r="CY134" s="55"/>
      <c r="CZ134" s="55"/>
      <c r="DA134" s="55"/>
      <c r="DB134" s="55"/>
      <c r="DC134" s="55"/>
      <c r="DD134" s="55"/>
      <c r="DE134" s="55"/>
      <c r="DF134" s="55"/>
      <c r="DG134" s="55"/>
      <c r="DH134" s="55"/>
      <c r="DI134" s="55"/>
      <c r="DJ134" s="55"/>
      <c r="DK134" s="55"/>
      <c r="DL134" s="55"/>
      <c r="DM134" s="55"/>
      <c r="DN134" s="55"/>
      <c r="DO134" s="55"/>
      <c r="DP134" s="55"/>
      <c r="DQ134" s="55"/>
      <c r="DR134" s="55"/>
      <c r="DS134" s="55"/>
      <c r="DT134" s="55"/>
      <c r="DU134" s="55"/>
      <c r="DV134" s="55"/>
      <c r="DW134" s="55"/>
      <c r="DX134" s="55"/>
      <c r="DY134" s="55"/>
      <c r="DZ134" s="55"/>
      <c r="EA134" s="55"/>
      <c r="EB134" s="55"/>
      <c r="EC134" s="55"/>
      <c r="ED134" s="55"/>
      <c r="EE134" s="55"/>
      <c r="EF134" s="55"/>
      <c r="EG134" s="55"/>
      <c r="EH134" s="55"/>
      <c r="EI134" s="55"/>
      <c r="EJ134" s="55"/>
      <c r="EK134" s="55"/>
      <c r="EL134" s="55"/>
      <c r="EM134" s="55"/>
      <c r="EN134" s="55"/>
      <c r="EO134" s="55"/>
      <c r="EP134" s="55"/>
      <c r="EQ134" s="55"/>
      <c r="ER134" s="55"/>
      <c r="ES134" s="55"/>
      <c r="ET134" s="55"/>
      <c r="EU134" s="55"/>
      <c r="EV134" s="55"/>
      <c r="EW134" s="55"/>
      <c r="EX134" s="55"/>
      <c r="EY134" s="55"/>
      <c r="EZ134" s="55"/>
      <c r="FA134" s="55"/>
      <c r="FB134" s="55"/>
      <c r="FC134" s="55"/>
      <c r="FD134" s="55"/>
      <c r="FE134" s="55"/>
      <c r="FF134" s="55"/>
      <c r="FG134" s="55"/>
      <c r="FH134" s="55"/>
      <c r="FI134" s="55"/>
      <c r="FJ134" s="55"/>
      <c r="FK134" s="55"/>
      <c r="FL134" s="55"/>
      <c r="FM134" s="55"/>
      <c r="FN134" s="55"/>
      <c r="FO134" s="55"/>
      <c r="FP134" s="55"/>
      <c r="FQ134" s="55"/>
      <c r="FR134" s="55"/>
      <c r="FS134" s="55"/>
      <c r="FT134" s="55"/>
      <c r="FU134" s="55"/>
      <c r="FV134" s="55"/>
      <c r="FW134" s="55"/>
      <c r="FX134" s="55"/>
      <c r="FY134" s="55"/>
      <c r="FZ134" s="55"/>
      <c r="GA134" s="55"/>
      <c r="GB134" s="55"/>
      <c r="GC134" s="55"/>
      <c r="GD134" s="55"/>
      <c r="GE134" s="55"/>
      <c r="GF134" s="55"/>
      <c r="GG134" s="55"/>
      <c r="GH134" s="55"/>
      <c r="GI134" s="55"/>
      <c r="GJ134" s="55"/>
      <c r="GK134" s="55"/>
      <c r="GL134" s="55"/>
      <c r="GM134" s="55"/>
      <c r="GN134" s="55"/>
      <c r="GO134" s="55"/>
      <c r="GP134" s="55"/>
      <c r="GQ134" s="55"/>
      <c r="GR134" s="55"/>
      <c r="GS134" s="55"/>
      <c r="GT134" s="55"/>
      <c r="GU134" s="55"/>
      <c r="GV134" s="55"/>
      <c r="GW134" s="55"/>
      <c r="GX134" s="55"/>
      <c r="GY134" s="55"/>
      <c r="GZ134" s="55"/>
      <c r="HA134" s="55"/>
      <c r="HB134" s="55"/>
      <c r="HC134" s="55"/>
      <c r="HD134" s="55"/>
      <c r="HE134" s="55"/>
      <c r="HF134" s="55"/>
      <c r="HG134" s="55"/>
      <c r="HH134" s="55"/>
      <c r="HI134" s="55"/>
      <c r="HJ134" s="55"/>
      <c r="HK134" s="55"/>
      <c r="HL134" s="55"/>
      <c r="HM134" s="55"/>
      <c r="HN134" s="55"/>
      <c r="HO134" s="55"/>
      <c r="HP134" s="55"/>
      <c r="HQ134" s="55"/>
      <c r="HR134" s="55"/>
      <c r="HS134" s="55"/>
      <c r="HT134" s="55"/>
      <c r="HU134" s="55"/>
      <c r="HV134" s="55"/>
      <c r="HW134" s="55"/>
      <c r="HX134" s="55"/>
      <c r="HY134" s="55"/>
    </row>
    <row r="135" spans="1:233" s="99" customFormat="1" ht="12" customHeight="1" x14ac:dyDescent="0.25">
      <c r="A135" s="55"/>
      <c r="B135" s="57"/>
      <c r="C135" s="60"/>
      <c r="D135" s="85"/>
      <c r="E135" s="86"/>
      <c r="F135" s="64"/>
      <c r="G135" s="85"/>
      <c r="H135" s="85"/>
      <c r="I135" s="85"/>
      <c r="J135" s="85"/>
      <c r="K135" s="85"/>
      <c r="L135" s="103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5"/>
      <c r="CB135" s="55"/>
      <c r="CC135" s="55"/>
      <c r="CD135" s="55"/>
      <c r="CE135" s="55"/>
      <c r="CF135" s="55"/>
      <c r="CG135" s="55"/>
      <c r="CH135" s="55"/>
      <c r="CI135" s="55"/>
      <c r="CJ135" s="55"/>
      <c r="CK135" s="55"/>
      <c r="CL135" s="55"/>
      <c r="CM135" s="55"/>
      <c r="CN135" s="55"/>
      <c r="CO135" s="55"/>
      <c r="CP135" s="55"/>
      <c r="CQ135" s="55"/>
      <c r="CR135" s="55"/>
      <c r="CS135" s="55"/>
      <c r="CT135" s="55"/>
      <c r="CU135" s="55"/>
      <c r="CV135" s="55"/>
      <c r="CW135" s="55"/>
      <c r="CX135" s="55"/>
      <c r="CY135" s="55"/>
      <c r="CZ135" s="55"/>
      <c r="DA135" s="55"/>
      <c r="DB135" s="55"/>
      <c r="DC135" s="55"/>
      <c r="DD135" s="55"/>
      <c r="DE135" s="55"/>
      <c r="DF135" s="55"/>
      <c r="DG135" s="55"/>
      <c r="DH135" s="55"/>
      <c r="DI135" s="55"/>
      <c r="DJ135" s="55"/>
      <c r="DK135" s="55"/>
      <c r="DL135" s="55"/>
      <c r="DM135" s="55"/>
      <c r="DN135" s="55"/>
      <c r="DO135" s="55"/>
      <c r="DP135" s="55"/>
      <c r="DQ135" s="55"/>
      <c r="DR135" s="55"/>
      <c r="DS135" s="55"/>
      <c r="DT135" s="55"/>
      <c r="DU135" s="55"/>
      <c r="DV135" s="55"/>
      <c r="DW135" s="55"/>
      <c r="DX135" s="55"/>
      <c r="DY135" s="55"/>
      <c r="DZ135" s="55"/>
      <c r="EA135" s="55"/>
      <c r="EB135" s="55"/>
      <c r="EC135" s="55"/>
      <c r="ED135" s="55"/>
      <c r="EE135" s="55"/>
      <c r="EF135" s="55"/>
      <c r="EG135" s="55"/>
      <c r="EH135" s="55"/>
      <c r="EI135" s="55"/>
      <c r="EJ135" s="55"/>
      <c r="EK135" s="55"/>
      <c r="EL135" s="55"/>
      <c r="EM135" s="55"/>
      <c r="EN135" s="55"/>
      <c r="EO135" s="55"/>
      <c r="EP135" s="55"/>
      <c r="EQ135" s="55"/>
      <c r="ER135" s="55"/>
      <c r="ES135" s="55"/>
      <c r="ET135" s="55"/>
      <c r="EU135" s="55"/>
      <c r="EV135" s="55"/>
      <c r="EW135" s="55"/>
      <c r="EX135" s="55"/>
      <c r="EY135" s="55"/>
      <c r="EZ135" s="55"/>
      <c r="FA135" s="55"/>
      <c r="FB135" s="55"/>
      <c r="FC135" s="55"/>
      <c r="FD135" s="55"/>
      <c r="FE135" s="55"/>
      <c r="FF135" s="55"/>
      <c r="FG135" s="55"/>
      <c r="FH135" s="55"/>
      <c r="FI135" s="55"/>
      <c r="FJ135" s="55"/>
      <c r="FK135" s="55"/>
      <c r="FL135" s="55"/>
      <c r="FM135" s="55"/>
      <c r="FN135" s="55"/>
      <c r="FO135" s="55"/>
      <c r="FP135" s="55"/>
      <c r="FQ135" s="55"/>
      <c r="FR135" s="55"/>
      <c r="FS135" s="55"/>
      <c r="FT135" s="55"/>
      <c r="FU135" s="55"/>
      <c r="FV135" s="55"/>
      <c r="FW135" s="55"/>
      <c r="FX135" s="55"/>
      <c r="FY135" s="55"/>
      <c r="FZ135" s="55"/>
      <c r="GA135" s="55"/>
      <c r="GB135" s="55"/>
      <c r="GC135" s="55"/>
      <c r="GD135" s="55"/>
      <c r="GE135" s="55"/>
      <c r="GF135" s="55"/>
      <c r="GG135" s="55"/>
      <c r="GH135" s="55"/>
      <c r="GI135" s="55"/>
      <c r="GJ135" s="55"/>
      <c r="GK135" s="55"/>
      <c r="GL135" s="55"/>
      <c r="GM135" s="55"/>
      <c r="GN135" s="55"/>
      <c r="GO135" s="55"/>
      <c r="GP135" s="55"/>
      <c r="GQ135" s="55"/>
      <c r="GR135" s="55"/>
      <c r="GS135" s="55"/>
      <c r="GT135" s="55"/>
      <c r="GU135" s="55"/>
      <c r="GV135" s="55"/>
      <c r="GW135" s="55"/>
      <c r="GX135" s="55"/>
      <c r="GY135" s="55"/>
      <c r="GZ135" s="55"/>
      <c r="HA135" s="55"/>
      <c r="HB135" s="55"/>
      <c r="HC135" s="55"/>
      <c r="HD135" s="55"/>
      <c r="HE135" s="55"/>
      <c r="HF135" s="55"/>
      <c r="HG135" s="55"/>
      <c r="HH135" s="55"/>
      <c r="HI135" s="55"/>
      <c r="HJ135" s="55"/>
      <c r="HK135" s="55"/>
      <c r="HL135" s="55"/>
      <c r="HM135" s="55"/>
      <c r="HN135" s="55"/>
      <c r="HO135" s="55"/>
      <c r="HP135" s="55"/>
      <c r="HQ135" s="55"/>
      <c r="HR135" s="55"/>
      <c r="HS135" s="55"/>
      <c r="HT135" s="55"/>
      <c r="HU135" s="55"/>
      <c r="HV135" s="55"/>
      <c r="HW135" s="55"/>
      <c r="HX135" s="55"/>
      <c r="HY135" s="55"/>
    </row>
    <row r="136" spans="1:233" s="99" customFormat="1" ht="12" customHeight="1" x14ac:dyDescent="0.25">
      <c r="A136" s="55"/>
      <c r="B136" s="104"/>
      <c r="C136" s="105"/>
      <c r="D136" s="104"/>
      <c r="E136" s="106"/>
      <c r="F136" s="106"/>
      <c r="G136" s="104"/>
      <c r="H136" s="104"/>
      <c r="I136" s="104"/>
      <c r="J136" s="104"/>
      <c r="K136" s="104"/>
      <c r="L136" s="104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5"/>
      <c r="CB136" s="55"/>
      <c r="CC136" s="55"/>
      <c r="CD136" s="55"/>
      <c r="CE136" s="55"/>
      <c r="CF136" s="55"/>
      <c r="CG136" s="55"/>
      <c r="CH136" s="55"/>
      <c r="CI136" s="55"/>
      <c r="CJ136" s="55"/>
      <c r="CK136" s="55"/>
      <c r="CL136" s="55"/>
      <c r="CM136" s="55"/>
      <c r="CN136" s="55"/>
      <c r="CO136" s="55"/>
      <c r="CP136" s="55"/>
      <c r="CQ136" s="55"/>
      <c r="CR136" s="55"/>
      <c r="CS136" s="55"/>
      <c r="CT136" s="55"/>
      <c r="CU136" s="55"/>
      <c r="CV136" s="55"/>
      <c r="CW136" s="55"/>
      <c r="CX136" s="55"/>
      <c r="CY136" s="55"/>
      <c r="CZ136" s="55"/>
      <c r="DA136" s="55"/>
      <c r="DB136" s="55"/>
      <c r="DC136" s="55"/>
      <c r="DD136" s="55"/>
      <c r="DE136" s="55"/>
      <c r="DF136" s="55"/>
      <c r="DG136" s="55"/>
      <c r="DH136" s="55"/>
      <c r="DI136" s="55"/>
      <c r="DJ136" s="55"/>
      <c r="DK136" s="55"/>
      <c r="DL136" s="55"/>
      <c r="DM136" s="55"/>
      <c r="DN136" s="55"/>
      <c r="DO136" s="55"/>
      <c r="DP136" s="55"/>
      <c r="DQ136" s="55"/>
      <c r="DR136" s="55"/>
      <c r="DS136" s="55"/>
      <c r="DT136" s="55"/>
      <c r="DU136" s="55"/>
      <c r="DV136" s="55"/>
      <c r="DW136" s="55"/>
      <c r="DX136" s="55"/>
      <c r="DY136" s="55"/>
      <c r="DZ136" s="55"/>
      <c r="EA136" s="55"/>
      <c r="EB136" s="55"/>
      <c r="EC136" s="55"/>
      <c r="ED136" s="55"/>
      <c r="EE136" s="55"/>
      <c r="EF136" s="55"/>
      <c r="EG136" s="55"/>
      <c r="EH136" s="55"/>
      <c r="EI136" s="55"/>
      <c r="EJ136" s="55"/>
      <c r="EK136" s="55"/>
      <c r="EL136" s="55"/>
      <c r="EM136" s="55"/>
      <c r="EN136" s="55"/>
      <c r="EO136" s="55"/>
      <c r="EP136" s="55"/>
      <c r="EQ136" s="55"/>
      <c r="ER136" s="55"/>
      <c r="ES136" s="55"/>
      <c r="ET136" s="55"/>
      <c r="EU136" s="55"/>
      <c r="EV136" s="55"/>
      <c r="EW136" s="55"/>
      <c r="EX136" s="55"/>
      <c r="EY136" s="55"/>
      <c r="EZ136" s="55"/>
      <c r="FA136" s="55"/>
      <c r="FB136" s="55"/>
      <c r="FC136" s="55"/>
      <c r="FD136" s="55"/>
      <c r="FE136" s="55"/>
      <c r="FF136" s="55"/>
      <c r="FG136" s="55"/>
      <c r="FH136" s="55"/>
      <c r="FI136" s="55"/>
      <c r="FJ136" s="55"/>
      <c r="FK136" s="55"/>
      <c r="FL136" s="55"/>
      <c r="FM136" s="55"/>
      <c r="FN136" s="55"/>
      <c r="FO136" s="55"/>
      <c r="FP136" s="55"/>
      <c r="FQ136" s="55"/>
      <c r="FR136" s="55"/>
      <c r="FS136" s="55"/>
      <c r="FT136" s="55"/>
      <c r="FU136" s="55"/>
      <c r="FV136" s="55"/>
      <c r="FW136" s="55"/>
      <c r="FX136" s="55"/>
      <c r="FY136" s="55"/>
      <c r="FZ136" s="55"/>
      <c r="GA136" s="55"/>
      <c r="GB136" s="55"/>
      <c r="GC136" s="55"/>
      <c r="GD136" s="55"/>
      <c r="GE136" s="55"/>
      <c r="GF136" s="55"/>
      <c r="GG136" s="55"/>
      <c r="GH136" s="55"/>
      <c r="GI136" s="55"/>
      <c r="GJ136" s="55"/>
      <c r="GK136" s="55"/>
      <c r="GL136" s="55"/>
      <c r="GM136" s="55"/>
      <c r="GN136" s="55"/>
      <c r="GO136" s="55"/>
      <c r="GP136" s="55"/>
      <c r="GQ136" s="55"/>
      <c r="GR136" s="55"/>
      <c r="GS136" s="55"/>
      <c r="GT136" s="55"/>
      <c r="GU136" s="55"/>
      <c r="GV136" s="55"/>
      <c r="GW136" s="55"/>
      <c r="GX136" s="55"/>
      <c r="GY136" s="55"/>
      <c r="GZ136" s="55"/>
      <c r="HA136" s="55"/>
      <c r="HB136" s="55"/>
      <c r="HC136" s="55"/>
      <c r="HD136" s="55"/>
      <c r="HE136" s="55"/>
      <c r="HF136" s="55"/>
      <c r="HG136" s="55"/>
      <c r="HH136" s="55"/>
      <c r="HI136" s="55"/>
      <c r="HJ136" s="55"/>
      <c r="HK136" s="55"/>
      <c r="HL136" s="55"/>
      <c r="HM136" s="55"/>
      <c r="HN136" s="55"/>
      <c r="HO136" s="55"/>
      <c r="HP136" s="55"/>
      <c r="HQ136" s="55"/>
      <c r="HR136" s="55"/>
      <c r="HS136" s="55"/>
      <c r="HT136" s="55"/>
      <c r="HU136" s="55"/>
      <c r="HV136" s="55"/>
      <c r="HW136" s="55"/>
      <c r="HX136" s="55"/>
      <c r="HY136" s="55"/>
    </row>
    <row r="137" spans="1:233" s="99" customFormat="1" ht="12" customHeight="1" x14ac:dyDescent="0.25">
      <c r="A137" s="55"/>
      <c r="B137" s="67"/>
      <c r="C137" s="68"/>
      <c r="D137" s="69"/>
      <c r="E137" s="107"/>
      <c r="F137" s="107"/>
      <c r="G137" s="70"/>
      <c r="H137" s="70"/>
      <c r="I137" s="70"/>
      <c r="J137" s="108"/>
      <c r="K137" s="108"/>
      <c r="L137" s="107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5"/>
      <c r="CB137" s="55"/>
      <c r="CC137" s="55"/>
      <c r="CD137" s="55"/>
      <c r="CE137" s="55"/>
      <c r="CF137" s="55"/>
      <c r="CG137" s="55"/>
      <c r="CH137" s="55"/>
      <c r="CI137" s="55"/>
      <c r="CJ137" s="55"/>
      <c r="CK137" s="55"/>
      <c r="CL137" s="55"/>
      <c r="CM137" s="55"/>
      <c r="CN137" s="55"/>
      <c r="CO137" s="55"/>
      <c r="CP137" s="55"/>
      <c r="CQ137" s="55"/>
      <c r="CR137" s="55"/>
      <c r="CS137" s="55"/>
      <c r="CT137" s="55"/>
      <c r="CU137" s="55"/>
      <c r="CV137" s="55"/>
      <c r="CW137" s="55"/>
      <c r="CX137" s="55"/>
      <c r="CY137" s="55"/>
      <c r="CZ137" s="55"/>
      <c r="DA137" s="55"/>
      <c r="DB137" s="55"/>
      <c r="DC137" s="55"/>
      <c r="DD137" s="55"/>
      <c r="DE137" s="55"/>
      <c r="DF137" s="55"/>
      <c r="DG137" s="55"/>
      <c r="DH137" s="55"/>
      <c r="DI137" s="55"/>
      <c r="DJ137" s="55"/>
      <c r="DK137" s="55"/>
      <c r="DL137" s="55"/>
      <c r="DM137" s="55"/>
      <c r="DN137" s="55"/>
      <c r="DO137" s="55"/>
      <c r="DP137" s="55"/>
      <c r="DQ137" s="55"/>
      <c r="DR137" s="55"/>
      <c r="DS137" s="55"/>
      <c r="DT137" s="55"/>
      <c r="DU137" s="55"/>
      <c r="DV137" s="55"/>
      <c r="DW137" s="55"/>
      <c r="DX137" s="55"/>
      <c r="DY137" s="55"/>
      <c r="DZ137" s="55"/>
      <c r="EA137" s="55"/>
      <c r="EB137" s="55"/>
      <c r="EC137" s="55"/>
      <c r="ED137" s="55"/>
      <c r="EE137" s="55"/>
      <c r="EF137" s="55"/>
      <c r="EG137" s="55"/>
      <c r="EH137" s="55"/>
      <c r="EI137" s="55"/>
      <c r="EJ137" s="55"/>
      <c r="EK137" s="55"/>
      <c r="EL137" s="55"/>
      <c r="EM137" s="55"/>
      <c r="EN137" s="55"/>
      <c r="EO137" s="55"/>
      <c r="EP137" s="55"/>
      <c r="EQ137" s="55"/>
      <c r="ER137" s="55"/>
      <c r="ES137" s="55"/>
      <c r="ET137" s="55"/>
      <c r="EU137" s="55"/>
      <c r="EV137" s="55"/>
      <c r="EW137" s="55"/>
      <c r="EX137" s="55"/>
      <c r="EY137" s="55"/>
      <c r="EZ137" s="55"/>
      <c r="FA137" s="55"/>
      <c r="FB137" s="55"/>
      <c r="FC137" s="55"/>
      <c r="FD137" s="55"/>
      <c r="FE137" s="55"/>
      <c r="FF137" s="55"/>
      <c r="FG137" s="55"/>
      <c r="FH137" s="55"/>
      <c r="FI137" s="55"/>
      <c r="FJ137" s="55"/>
      <c r="FK137" s="55"/>
      <c r="FL137" s="55"/>
      <c r="FM137" s="55"/>
      <c r="FN137" s="55"/>
      <c r="FO137" s="55"/>
      <c r="FP137" s="55"/>
      <c r="FQ137" s="55"/>
      <c r="FR137" s="55"/>
      <c r="FS137" s="55"/>
      <c r="FT137" s="55"/>
      <c r="FU137" s="55"/>
      <c r="FV137" s="55"/>
      <c r="FW137" s="55"/>
      <c r="FX137" s="55"/>
      <c r="FY137" s="55"/>
      <c r="FZ137" s="55"/>
      <c r="GA137" s="55"/>
      <c r="GB137" s="55"/>
      <c r="GC137" s="55"/>
      <c r="GD137" s="55"/>
      <c r="GE137" s="55"/>
      <c r="GF137" s="55"/>
      <c r="GG137" s="55"/>
      <c r="GH137" s="55"/>
      <c r="GI137" s="55"/>
      <c r="GJ137" s="55"/>
      <c r="GK137" s="55"/>
      <c r="GL137" s="55"/>
      <c r="GM137" s="55"/>
      <c r="GN137" s="55"/>
      <c r="GO137" s="55"/>
      <c r="GP137" s="55"/>
      <c r="GQ137" s="55"/>
      <c r="GR137" s="55"/>
      <c r="GS137" s="55"/>
      <c r="GT137" s="55"/>
      <c r="GU137" s="55"/>
      <c r="GV137" s="55"/>
      <c r="GW137" s="55"/>
      <c r="GX137" s="55"/>
      <c r="GY137" s="55"/>
      <c r="GZ137" s="55"/>
      <c r="HA137" s="55"/>
      <c r="HB137" s="55"/>
      <c r="HC137" s="55"/>
      <c r="HD137" s="55"/>
      <c r="HE137" s="55"/>
      <c r="HF137" s="55"/>
      <c r="HG137" s="55"/>
      <c r="HH137" s="55"/>
      <c r="HI137" s="55"/>
      <c r="HJ137" s="55"/>
      <c r="HK137" s="55"/>
      <c r="HL137" s="55"/>
      <c r="HM137" s="55"/>
      <c r="HN137" s="55"/>
      <c r="HO137" s="55"/>
      <c r="HP137" s="55"/>
      <c r="HQ137" s="55"/>
      <c r="HR137" s="55"/>
      <c r="HS137" s="55"/>
      <c r="HT137" s="55"/>
      <c r="HU137" s="55"/>
      <c r="HV137" s="55"/>
      <c r="HW137" s="55"/>
      <c r="HX137" s="55"/>
      <c r="HY137" s="55"/>
    </row>
    <row r="138" spans="1:233" s="99" customFormat="1" ht="12" customHeight="1" x14ac:dyDescent="0.25">
      <c r="A138" s="55"/>
      <c r="B138" s="105"/>
      <c r="C138" s="105"/>
      <c r="D138" s="89"/>
      <c r="E138" s="109"/>
      <c r="F138" s="109"/>
      <c r="G138" s="89"/>
      <c r="H138" s="89"/>
      <c r="I138" s="89"/>
      <c r="J138" s="110"/>
      <c r="K138" s="89"/>
      <c r="L138" s="110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5"/>
      <c r="CB138" s="55"/>
      <c r="CC138" s="55"/>
      <c r="CD138" s="55"/>
      <c r="CE138" s="55"/>
      <c r="CF138" s="55"/>
      <c r="CG138" s="55"/>
      <c r="CH138" s="55"/>
      <c r="CI138" s="55"/>
      <c r="CJ138" s="55"/>
      <c r="CK138" s="55"/>
      <c r="CL138" s="55"/>
      <c r="CM138" s="55"/>
      <c r="CN138" s="55"/>
      <c r="CO138" s="55"/>
      <c r="CP138" s="55"/>
      <c r="CQ138" s="55"/>
      <c r="CR138" s="55"/>
      <c r="CS138" s="55"/>
      <c r="CT138" s="55"/>
      <c r="CU138" s="55"/>
      <c r="CV138" s="55"/>
      <c r="CW138" s="55"/>
      <c r="CX138" s="55"/>
      <c r="CY138" s="55"/>
      <c r="CZ138" s="55"/>
      <c r="DA138" s="55"/>
      <c r="DB138" s="55"/>
      <c r="DC138" s="55"/>
      <c r="DD138" s="55"/>
      <c r="DE138" s="55"/>
      <c r="DF138" s="55"/>
      <c r="DG138" s="55"/>
      <c r="DH138" s="55"/>
      <c r="DI138" s="55"/>
      <c r="DJ138" s="55"/>
      <c r="DK138" s="55"/>
      <c r="DL138" s="55"/>
      <c r="DM138" s="55"/>
      <c r="DN138" s="55"/>
      <c r="DO138" s="55"/>
      <c r="DP138" s="55"/>
      <c r="DQ138" s="55"/>
      <c r="DR138" s="55"/>
      <c r="DS138" s="55"/>
      <c r="DT138" s="55"/>
      <c r="DU138" s="55"/>
      <c r="DV138" s="55"/>
      <c r="DW138" s="55"/>
      <c r="DX138" s="55"/>
      <c r="DY138" s="55"/>
      <c r="DZ138" s="55"/>
      <c r="EA138" s="55"/>
      <c r="EB138" s="55"/>
      <c r="EC138" s="55"/>
      <c r="ED138" s="55"/>
      <c r="EE138" s="55"/>
      <c r="EF138" s="55"/>
      <c r="EG138" s="55"/>
      <c r="EH138" s="55"/>
      <c r="EI138" s="55"/>
      <c r="EJ138" s="55"/>
      <c r="EK138" s="55"/>
      <c r="EL138" s="55"/>
      <c r="EM138" s="55"/>
      <c r="EN138" s="55"/>
      <c r="EO138" s="55"/>
      <c r="EP138" s="55"/>
      <c r="EQ138" s="55"/>
      <c r="ER138" s="55"/>
      <c r="ES138" s="55"/>
      <c r="ET138" s="55"/>
      <c r="EU138" s="55"/>
      <c r="EV138" s="55"/>
      <c r="EW138" s="55"/>
      <c r="EX138" s="55"/>
      <c r="EY138" s="55"/>
      <c r="EZ138" s="55"/>
      <c r="FA138" s="55"/>
      <c r="FB138" s="55"/>
      <c r="FC138" s="55"/>
      <c r="FD138" s="55"/>
      <c r="FE138" s="55"/>
      <c r="FF138" s="55"/>
      <c r="FG138" s="55"/>
      <c r="FH138" s="55"/>
      <c r="FI138" s="55"/>
      <c r="FJ138" s="55"/>
      <c r="FK138" s="55"/>
      <c r="FL138" s="55"/>
      <c r="FM138" s="55"/>
      <c r="FN138" s="55"/>
      <c r="FO138" s="55"/>
      <c r="FP138" s="55"/>
      <c r="FQ138" s="55"/>
      <c r="FR138" s="55"/>
      <c r="FS138" s="55"/>
      <c r="FT138" s="55"/>
      <c r="FU138" s="55"/>
      <c r="FV138" s="55"/>
      <c r="FW138" s="55"/>
      <c r="FX138" s="55"/>
      <c r="FY138" s="55"/>
      <c r="FZ138" s="55"/>
      <c r="GA138" s="55"/>
      <c r="GB138" s="55"/>
      <c r="GC138" s="55"/>
      <c r="GD138" s="55"/>
      <c r="GE138" s="55"/>
      <c r="GF138" s="55"/>
      <c r="GG138" s="55"/>
      <c r="GH138" s="55"/>
      <c r="GI138" s="55"/>
      <c r="GJ138" s="55"/>
      <c r="GK138" s="55"/>
      <c r="GL138" s="55"/>
      <c r="GM138" s="55"/>
      <c r="GN138" s="55"/>
      <c r="GO138" s="55"/>
      <c r="GP138" s="55"/>
      <c r="GQ138" s="55"/>
      <c r="GR138" s="55"/>
      <c r="GS138" s="55"/>
      <c r="GT138" s="55"/>
      <c r="GU138" s="55"/>
      <c r="GV138" s="55"/>
      <c r="GW138" s="55"/>
      <c r="GX138" s="55"/>
      <c r="GY138" s="55"/>
      <c r="GZ138" s="55"/>
      <c r="HA138" s="55"/>
      <c r="HB138" s="55"/>
      <c r="HC138" s="55"/>
      <c r="HD138" s="55"/>
      <c r="HE138" s="55"/>
      <c r="HF138" s="55"/>
      <c r="HG138" s="55"/>
      <c r="HH138" s="55"/>
      <c r="HI138" s="55"/>
      <c r="HJ138" s="55"/>
      <c r="HK138" s="55"/>
      <c r="HL138" s="55"/>
      <c r="HM138" s="55"/>
      <c r="HN138" s="55"/>
      <c r="HO138" s="55"/>
      <c r="HP138" s="55"/>
      <c r="HQ138" s="55"/>
      <c r="HR138" s="55"/>
      <c r="HS138" s="55"/>
      <c r="HT138" s="55"/>
      <c r="HU138" s="55"/>
      <c r="HV138" s="55"/>
      <c r="HW138" s="55"/>
      <c r="HX138" s="55"/>
      <c r="HY138" s="55"/>
    </row>
    <row r="139" spans="1:233" s="99" customFormat="1" ht="12" customHeight="1" x14ac:dyDescent="0.25">
      <c r="A139" s="55"/>
      <c r="B139" s="91"/>
      <c r="C139" s="59"/>
      <c r="D139" s="98"/>
      <c r="E139" s="100"/>
      <c r="F139" s="100"/>
      <c r="G139" s="98"/>
      <c r="H139" s="98"/>
      <c r="I139" s="98"/>
      <c r="J139" s="98"/>
      <c r="K139" s="98"/>
      <c r="L139" s="111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5"/>
      <c r="CB139" s="55"/>
      <c r="CC139" s="55"/>
      <c r="CD139" s="55"/>
      <c r="CE139" s="55"/>
      <c r="CF139" s="55"/>
      <c r="CG139" s="55"/>
      <c r="CH139" s="55"/>
      <c r="CI139" s="55"/>
      <c r="CJ139" s="55"/>
      <c r="CK139" s="55"/>
      <c r="CL139" s="55"/>
      <c r="CM139" s="55"/>
      <c r="CN139" s="55"/>
      <c r="CO139" s="55"/>
      <c r="CP139" s="55"/>
      <c r="CQ139" s="55"/>
      <c r="CR139" s="55"/>
      <c r="CS139" s="55"/>
      <c r="CT139" s="55"/>
      <c r="CU139" s="55"/>
      <c r="CV139" s="55"/>
      <c r="CW139" s="55"/>
      <c r="CX139" s="55"/>
      <c r="CY139" s="55"/>
      <c r="CZ139" s="55"/>
      <c r="DA139" s="55"/>
      <c r="DB139" s="55"/>
      <c r="DC139" s="55"/>
      <c r="DD139" s="55"/>
      <c r="DE139" s="55"/>
      <c r="DF139" s="55"/>
      <c r="DG139" s="55"/>
      <c r="DH139" s="55"/>
      <c r="DI139" s="55"/>
      <c r="DJ139" s="55"/>
      <c r="DK139" s="55"/>
      <c r="DL139" s="55"/>
      <c r="DM139" s="55"/>
      <c r="DN139" s="55"/>
      <c r="DO139" s="55"/>
      <c r="DP139" s="55"/>
      <c r="DQ139" s="55"/>
      <c r="DR139" s="55"/>
      <c r="DS139" s="55"/>
      <c r="DT139" s="55"/>
      <c r="DU139" s="55"/>
      <c r="DV139" s="55"/>
      <c r="DW139" s="55"/>
      <c r="DX139" s="55"/>
      <c r="DY139" s="55"/>
      <c r="DZ139" s="55"/>
      <c r="EA139" s="55"/>
      <c r="EB139" s="55"/>
      <c r="EC139" s="55"/>
      <c r="ED139" s="55"/>
      <c r="EE139" s="55"/>
      <c r="EF139" s="55"/>
      <c r="EG139" s="55"/>
      <c r="EH139" s="55"/>
      <c r="EI139" s="55"/>
      <c r="EJ139" s="55"/>
      <c r="EK139" s="55"/>
      <c r="EL139" s="55"/>
      <c r="EM139" s="55"/>
      <c r="EN139" s="55"/>
      <c r="EO139" s="55"/>
      <c r="EP139" s="55"/>
      <c r="EQ139" s="55"/>
      <c r="ER139" s="55"/>
      <c r="ES139" s="55"/>
      <c r="ET139" s="55"/>
      <c r="EU139" s="55"/>
      <c r="EV139" s="55"/>
      <c r="EW139" s="55"/>
      <c r="EX139" s="55"/>
      <c r="EY139" s="55"/>
      <c r="EZ139" s="55"/>
      <c r="FA139" s="55"/>
      <c r="FB139" s="55"/>
      <c r="FC139" s="55"/>
      <c r="FD139" s="55"/>
      <c r="FE139" s="55"/>
      <c r="FF139" s="55"/>
      <c r="FG139" s="55"/>
      <c r="FH139" s="55"/>
      <c r="FI139" s="55"/>
      <c r="FJ139" s="55"/>
      <c r="FK139" s="55"/>
      <c r="FL139" s="55"/>
      <c r="FM139" s="55"/>
      <c r="FN139" s="55"/>
      <c r="FO139" s="55"/>
      <c r="FP139" s="55"/>
      <c r="FQ139" s="55"/>
      <c r="FR139" s="55"/>
      <c r="FS139" s="55"/>
      <c r="FT139" s="55"/>
      <c r="FU139" s="55"/>
      <c r="FV139" s="55"/>
      <c r="FW139" s="55"/>
      <c r="FX139" s="55"/>
      <c r="FY139" s="55"/>
      <c r="FZ139" s="55"/>
      <c r="GA139" s="55"/>
      <c r="GB139" s="55"/>
      <c r="GC139" s="55"/>
      <c r="GD139" s="55"/>
      <c r="GE139" s="55"/>
      <c r="GF139" s="55"/>
      <c r="GG139" s="55"/>
      <c r="GH139" s="55"/>
      <c r="GI139" s="55"/>
      <c r="GJ139" s="55"/>
      <c r="GK139" s="55"/>
      <c r="GL139" s="55"/>
      <c r="GM139" s="55"/>
      <c r="GN139" s="55"/>
      <c r="GO139" s="55"/>
      <c r="GP139" s="55"/>
      <c r="GQ139" s="55"/>
      <c r="GR139" s="55"/>
      <c r="GS139" s="55"/>
      <c r="GT139" s="55"/>
      <c r="GU139" s="55"/>
      <c r="GV139" s="55"/>
      <c r="GW139" s="55"/>
      <c r="GX139" s="55"/>
      <c r="GY139" s="55"/>
      <c r="GZ139" s="55"/>
      <c r="HA139" s="55"/>
      <c r="HB139" s="55"/>
      <c r="HC139" s="55"/>
      <c r="HD139" s="55"/>
      <c r="HE139" s="55"/>
      <c r="HF139" s="55"/>
      <c r="HG139" s="55"/>
      <c r="HH139" s="55"/>
      <c r="HI139" s="55"/>
      <c r="HJ139" s="55"/>
      <c r="HK139" s="55"/>
      <c r="HL139" s="55"/>
      <c r="HM139" s="55"/>
      <c r="HN139" s="55"/>
      <c r="HO139" s="55"/>
      <c r="HP139" s="55"/>
      <c r="HQ139" s="55"/>
      <c r="HR139" s="55"/>
      <c r="HS139" s="55"/>
      <c r="HT139" s="55"/>
      <c r="HU139" s="55"/>
      <c r="HV139" s="55"/>
      <c r="HW139" s="55"/>
      <c r="HX139" s="55"/>
      <c r="HY139" s="55"/>
    </row>
    <row r="140" spans="1:233" s="99" customFormat="1" ht="12" customHeight="1" x14ac:dyDescent="0.25">
      <c r="A140" s="55"/>
      <c r="B140" s="91"/>
      <c r="C140" s="59"/>
      <c r="D140" s="98"/>
      <c r="E140" s="100"/>
      <c r="F140" s="100"/>
      <c r="G140" s="98"/>
      <c r="H140" s="98"/>
      <c r="I140" s="98"/>
      <c r="J140" s="98"/>
      <c r="K140" s="98"/>
      <c r="L140" s="111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5"/>
      <c r="CB140" s="55"/>
      <c r="CC140" s="55"/>
      <c r="CD140" s="55"/>
      <c r="CE140" s="55"/>
      <c r="CF140" s="55"/>
      <c r="CG140" s="55"/>
      <c r="CH140" s="55"/>
      <c r="CI140" s="55"/>
      <c r="CJ140" s="55"/>
      <c r="CK140" s="55"/>
      <c r="CL140" s="55"/>
      <c r="CM140" s="55"/>
      <c r="CN140" s="55"/>
      <c r="CO140" s="55"/>
      <c r="CP140" s="55"/>
      <c r="CQ140" s="55"/>
      <c r="CR140" s="55"/>
      <c r="CS140" s="55"/>
      <c r="CT140" s="55"/>
      <c r="CU140" s="55"/>
      <c r="CV140" s="55"/>
      <c r="CW140" s="55"/>
      <c r="CX140" s="55"/>
      <c r="CY140" s="55"/>
      <c r="CZ140" s="55"/>
      <c r="DA140" s="55"/>
      <c r="DB140" s="55"/>
      <c r="DC140" s="55"/>
      <c r="DD140" s="55"/>
      <c r="DE140" s="55"/>
      <c r="DF140" s="55"/>
      <c r="DG140" s="55"/>
      <c r="DH140" s="55"/>
      <c r="DI140" s="55"/>
      <c r="DJ140" s="55"/>
      <c r="DK140" s="55"/>
      <c r="DL140" s="55"/>
      <c r="DM140" s="55"/>
      <c r="DN140" s="55"/>
      <c r="DO140" s="55"/>
      <c r="DP140" s="55"/>
      <c r="DQ140" s="55"/>
      <c r="DR140" s="55"/>
      <c r="DS140" s="55"/>
      <c r="DT140" s="55"/>
      <c r="DU140" s="55"/>
      <c r="DV140" s="55"/>
      <c r="DW140" s="55"/>
      <c r="DX140" s="55"/>
      <c r="DY140" s="55"/>
      <c r="DZ140" s="55"/>
      <c r="EA140" s="55"/>
      <c r="EB140" s="55"/>
      <c r="EC140" s="55"/>
      <c r="ED140" s="55"/>
      <c r="EE140" s="55"/>
      <c r="EF140" s="55"/>
      <c r="EG140" s="55"/>
      <c r="EH140" s="55"/>
      <c r="EI140" s="55"/>
      <c r="EJ140" s="55"/>
      <c r="EK140" s="55"/>
      <c r="EL140" s="55"/>
      <c r="EM140" s="55"/>
      <c r="EN140" s="55"/>
      <c r="EO140" s="55"/>
      <c r="EP140" s="55"/>
      <c r="EQ140" s="55"/>
      <c r="ER140" s="55"/>
      <c r="ES140" s="55"/>
      <c r="ET140" s="55"/>
      <c r="EU140" s="55"/>
      <c r="EV140" s="55"/>
      <c r="EW140" s="55"/>
      <c r="EX140" s="55"/>
      <c r="EY140" s="55"/>
      <c r="EZ140" s="55"/>
      <c r="FA140" s="55"/>
      <c r="FB140" s="55"/>
      <c r="FC140" s="55"/>
      <c r="FD140" s="55"/>
      <c r="FE140" s="55"/>
      <c r="FF140" s="55"/>
      <c r="FG140" s="55"/>
      <c r="FH140" s="55"/>
      <c r="FI140" s="55"/>
      <c r="FJ140" s="55"/>
      <c r="FK140" s="55"/>
      <c r="FL140" s="55"/>
      <c r="FM140" s="55"/>
      <c r="FN140" s="55"/>
      <c r="FO140" s="55"/>
      <c r="FP140" s="55"/>
      <c r="FQ140" s="55"/>
      <c r="FR140" s="55"/>
      <c r="FS140" s="55"/>
      <c r="FT140" s="55"/>
      <c r="FU140" s="55"/>
      <c r="FV140" s="55"/>
      <c r="FW140" s="55"/>
      <c r="FX140" s="55"/>
      <c r="FY140" s="55"/>
      <c r="FZ140" s="55"/>
      <c r="GA140" s="55"/>
      <c r="GB140" s="55"/>
      <c r="GC140" s="55"/>
      <c r="GD140" s="55"/>
      <c r="GE140" s="55"/>
      <c r="GF140" s="55"/>
      <c r="GG140" s="55"/>
      <c r="GH140" s="55"/>
      <c r="GI140" s="55"/>
      <c r="GJ140" s="55"/>
      <c r="GK140" s="55"/>
      <c r="GL140" s="55"/>
      <c r="GM140" s="55"/>
      <c r="GN140" s="55"/>
      <c r="GO140" s="55"/>
      <c r="GP140" s="55"/>
      <c r="GQ140" s="55"/>
      <c r="GR140" s="55"/>
      <c r="GS140" s="55"/>
      <c r="GT140" s="55"/>
      <c r="GU140" s="55"/>
      <c r="GV140" s="55"/>
      <c r="GW140" s="55"/>
      <c r="GX140" s="55"/>
      <c r="GY140" s="55"/>
      <c r="GZ140" s="55"/>
      <c r="HA140" s="55"/>
      <c r="HB140" s="55"/>
      <c r="HC140" s="55"/>
      <c r="HD140" s="55"/>
      <c r="HE140" s="55"/>
      <c r="HF140" s="55"/>
      <c r="HG140" s="55"/>
      <c r="HH140" s="55"/>
      <c r="HI140" s="55"/>
      <c r="HJ140" s="55"/>
      <c r="HK140" s="55"/>
      <c r="HL140" s="55"/>
      <c r="HM140" s="55"/>
      <c r="HN140" s="55"/>
      <c r="HO140" s="55"/>
      <c r="HP140" s="55"/>
      <c r="HQ140" s="55"/>
      <c r="HR140" s="55"/>
      <c r="HS140" s="55"/>
      <c r="HT140" s="55"/>
      <c r="HU140" s="55"/>
      <c r="HV140" s="55"/>
      <c r="HW140" s="55"/>
      <c r="HX140" s="55"/>
      <c r="HY140" s="55"/>
    </row>
    <row r="141" spans="1:233" s="99" customFormat="1" ht="12" customHeight="1" x14ac:dyDescent="0.25">
      <c r="A141" s="55"/>
      <c r="B141" s="55"/>
      <c r="C141" s="59"/>
      <c r="D141" s="98"/>
      <c r="E141" s="100"/>
      <c r="F141" s="100"/>
      <c r="G141" s="98"/>
      <c r="H141" s="98"/>
      <c r="I141" s="98"/>
      <c r="J141" s="98"/>
      <c r="K141" s="98"/>
      <c r="L141" s="111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5"/>
      <c r="CB141" s="55"/>
      <c r="CC141" s="55"/>
      <c r="CD141" s="55"/>
      <c r="CE141" s="55"/>
      <c r="CF141" s="55"/>
      <c r="CG141" s="55"/>
      <c r="CH141" s="55"/>
      <c r="CI141" s="55"/>
      <c r="CJ141" s="55"/>
      <c r="CK141" s="55"/>
      <c r="CL141" s="55"/>
      <c r="CM141" s="55"/>
      <c r="CN141" s="55"/>
      <c r="CO141" s="55"/>
      <c r="CP141" s="55"/>
      <c r="CQ141" s="55"/>
      <c r="CR141" s="55"/>
      <c r="CS141" s="55"/>
      <c r="CT141" s="55"/>
      <c r="CU141" s="55"/>
      <c r="CV141" s="55"/>
      <c r="CW141" s="55"/>
      <c r="CX141" s="55"/>
      <c r="CY141" s="55"/>
      <c r="CZ141" s="55"/>
      <c r="DA141" s="55"/>
      <c r="DB141" s="55"/>
      <c r="DC141" s="55"/>
      <c r="DD141" s="55"/>
      <c r="DE141" s="55"/>
      <c r="DF141" s="55"/>
      <c r="DG141" s="55"/>
      <c r="DH141" s="55"/>
      <c r="DI141" s="55"/>
      <c r="DJ141" s="55"/>
      <c r="DK141" s="55"/>
      <c r="DL141" s="55"/>
      <c r="DM141" s="55"/>
      <c r="DN141" s="55"/>
      <c r="DO141" s="55"/>
      <c r="DP141" s="55"/>
      <c r="DQ141" s="55"/>
      <c r="DR141" s="55"/>
      <c r="DS141" s="55"/>
      <c r="DT141" s="55"/>
      <c r="DU141" s="55"/>
      <c r="DV141" s="55"/>
      <c r="DW141" s="55"/>
      <c r="DX141" s="55"/>
      <c r="DY141" s="55"/>
      <c r="DZ141" s="55"/>
      <c r="EA141" s="55"/>
      <c r="EB141" s="55"/>
      <c r="EC141" s="55"/>
      <c r="ED141" s="55"/>
      <c r="EE141" s="55"/>
      <c r="EF141" s="55"/>
      <c r="EG141" s="55"/>
      <c r="EH141" s="55"/>
      <c r="EI141" s="55"/>
      <c r="EJ141" s="55"/>
      <c r="EK141" s="55"/>
      <c r="EL141" s="55"/>
      <c r="EM141" s="55"/>
      <c r="EN141" s="55"/>
      <c r="EO141" s="55"/>
      <c r="EP141" s="55"/>
      <c r="EQ141" s="55"/>
      <c r="ER141" s="55"/>
      <c r="ES141" s="55"/>
      <c r="ET141" s="55"/>
      <c r="EU141" s="55"/>
      <c r="EV141" s="55"/>
      <c r="EW141" s="55"/>
      <c r="EX141" s="55"/>
      <c r="EY141" s="55"/>
      <c r="EZ141" s="55"/>
      <c r="FA141" s="55"/>
      <c r="FB141" s="55"/>
      <c r="FC141" s="55"/>
      <c r="FD141" s="55"/>
      <c r="FE141" s="55"/>
      <c r="FF141" s="55"/>
      <c r="FG141" s="55"/>
      <c r="FH141" s="55"/>
      <c r="FI141" s="55"/>
      <c r="FJ141" s="55"/>
      <c r="FK141" s="55"/>
      <c r="FL141" s="55"/>
      <c r="FM141" s="55"/>
      <c r="FN141" s="55"/>
      <c r="FO141" s="55"/>
      <c r="FP141" s="55"/>
      <c r="FQ141" s="55"/>
      <c r="FR141" s="55"/>
      <c r="FS141" s="55"/>
      <c r="FT141" s="55"/>
      <c r="FU141" s="55"/>
      <c r="FV141" s="55"/>
      <c r="FW141" s="55"/>
      <c r="FX141" s="55"/>
      <c r="FY141" s="55"/>
      <c r="FZ141" s="55"/>
      <c r="GA141" s="55"/>
      <c r="GB141" s="55"/>
      <c r="GC141" s="55"/>
      <c r="GD141" s="55"/>
      <c r="GE141" s="55"/>
      <c r="GF141" s="55"/>
      <c r="GG141" s="55"/>
      <c r="GH141" s="55"/>
      <c r="GI141" s="55"/>
      <c r="GJ141" s="55"/>
      <c r="GK141" s="55"/>
      <c r="GL141" s="55"/>
      <c r="GM141" s="55"/>
      <c r="GN141" s="55"/>
      <c r="GO141" s="55"/>
      <c r="GP141" s="55"/>
      <c r="GQ141" s="55"/>
      <c r="GR141" s="55"/>
      <c r="GS141" s="55"/>
      <c r="GT141" s="55"/>
      <c r="GU141" s="55"/>
      <c r="GV141" s="55"/>
      <c r="GW141" s="55"/>
      <c r="GX141" s="55"/>
      <c r="GY141" s="55"/>
      <c r="GZ141" s="55"/>
      <c r="HA141" s="55"/>
      <c r="HB141" s="55"/>
      <c r="HC141" s="55"/>
      <c r="HD141" s="55"/>
      <c r="HE141" s="55"/>
      <c r="HF141" s="55"/>
      <c r="HG141" s="55"/>
      <c r="HH141" s="55"/>
      <c r="HI141" s="55"/>
      <c r="HJ141" s="55"/>
      <c r="HK141" s="55"/>
      <c r="HL141" s="55"/>
      <c r="HM141" s="55"/>
      <c r="HN141" s="55"/>
      <c r="HO141" s="55"/>
      <c r="HP141" s="55"/>
      <c r="HQ141" s="55"/>
      <c r="HR141" s="55"/>
      <c r="HS141" s="55"/>
      <c r="HT141" s="55"/>
      <c r="HU141" s="55"/>
      <c r="HV141" s="55"/>
      <c r="HW141" s="55"/>
      <c r="HX141" s="55"/>
      <c r="HY141" s="55"/>
    </row>
    <row r="142" spans="1:233" s="99" customFormat="1" ht="12" customHeight="1" x14ac:dyDescent="0.25">
      <c r="A142" s="55"/>
      <c r="B142" s="91"/>
      <c r="C142" s="59"/>
      <c r="D142" s="98"/>
      <c r="E142" s="100"/>
      <c r="F142" s="100"/>
      <c r="G142" s="98"/>
      <c r="H142" s="98"/>
      <c r="I142" s="98"/>
      <c r="J142" s="98"/>
      <c r="K142" s="98"/>
      <c r="L142" s="111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5"/>
      <c r="CB142" s="55"/>
      <c r="CC142" s="55"/>
      <c r="CD142" s="55"/>
      <c r="CE142" s="55"/>
      <c r="CF142" s="55"/>
      <c r="CG142" s="55"/>
      <c r="CH142" s="55"/>
      <c r="CI142" s="55"/>
      <c r="CJ142" s="55"/>
      <c r="CK142" s="55"/>
      <c r="CL142" s="55"/>
      <c r="CM142" s="55"/>
      <c r="CN142" s="55"/>
      <c r="CO142" s="55"/>
      <c r="CP142" s="55"/>
      <c r="CQ142" s="55"/>
      <c r="CR142" s="55"/>
      <c r="CS142" s="55"/>
      <c r="CT142" s="55"/>
      <c r="CU142" s="55"/>
      <c r="CV142" s="55"/>
      <c r="CW142" s="55"/>
      <c r="CX142" s="55"/>
      <c r="CY142" s="55"/>
      <c r="CZ142" s="55"/>
      <c r="DA142" s="55"/>
      <c r="DB142" s="55"/>
      <c r="DC142" s="55"/>
      <c r="DD142" s="55"/>
      <c r="DE142" s="55"/>
      <c r="DF142" s="55"/>
      <c r="DG142" s="55"/>
      <c r="DH142" s="55"/>
      <c r="DI142" s="55"/>
      <c r="DJ142" s="55"/>
      <c r="DK142" s="55"/>
      <c r="DL142" s="55"/>
      <c r="DM142" s="55"/>
      <c r="DN142" s="55"/>
      <c r="DO142" s="55"/>
      <c r="DP142" s="55"/>
      <c r="DQ142" s="55"/>
      <c r="DR142" s="55"/>
      <c r="DS142" s="55"/>
      <c r="DT142" s="55"/>
      <c r="DU142" s="55"/>
      <c r="DV142" s="55"/>
      <c r="DW142" s="55"/>
      <c r="DX142" s="55"/>
      <c r="DY142" s="55"/>
      <c r="DZ142" s="55"/>
      <c r="EA142" s="55"/>
      <c r="EB142" s="55"/>
      <c r="EC142" s="55"/>
      <c r="ED142" s="55"/>
      <c r="EE142" s="55"/>
      <c r="EF142" s="55"/>
      <c r="EG142" s="55"/>
      <c r="EH142" s="55"/>
      <c r="EI142" s="55"/>
      <c r="EJ142" s="55"/>
      <c r="EK142" s="55"/>
      <c r="EL142" s="55"/>
      <c r="EM142" s="55"/>
      <c r="EN142" s="55"/>
      <c r="EO142" s="55"/>
      <c r="EP142" s="55"/>
      <c r="EQ142" s="55"/>
      <c r="ER142" s="55"/>
      <c r="ES142" s="55"/>
      <c r="ET142" s="55"/>
      <c r="EU142" s="55"/>
      <c r="EV142" s="55"/>
      <c r="EW142" s="55"/>
      <c r="EX142" s="55"/>
      <c r="EY142" s="55"/>
      <c r="EZ142" s="55"/>
      <c r="FA142" s="55"/>
      <c r="FB142" s="55"/>
      <c r="FC142" s="55"/>
      <c r="FD142" s="55"/>
      <c r="FE142" s="55"/>
      <c r="FF142" s="55"/>
      <c r="FG142" s="55"/>
      <c r="FH142" s="55"/>
      <c r="FI142" s="55"/>
      <c r="FJ142" s="55"/>
      <c r="FK142" s="55"/>
      <c r="FL142" s="55"/>
      <c r="FM142" s="55"/>
      <c r="FN142" s="55"/>
      <c r="FO142" s="55"/>
      <c r="FP142" s="55"/>
      <c r="FQ142" s="55"/>
      <c r="FR142" s="55"/>
      <c r="FS142" s="55"/>
      <c r="FT142" s="55"/>
      <c r="FU142" s="55"/>
      <c r="FV142" s="55"/>
      <c r="FW142" s="55"/>
      <c r="FX142" s="55"/>
      <c r="FY142" s="55"/>
      <c r="FZ142" s="55"/>
      <c r="GA142" s="55"/>
      <c r="GB142" s="55"/>
      <c r="GC142" s="55"/>
      <c r="GD142" s="55"/>
      <c r="GE142" s="55"/>
      <c r="GF142" s="55"/>
      <c r="GG142" s="55"/>
      <c r="GH142" s="55"/>
      <c r="GI142" s="55"/>
      <c r="GJ142" s="55"/>
      <c r="GK142" s="55"/>
      <c r="GL142" s="55"/>
      <c r="GM142" s="55"/>
      <c r="GN142" s="55"/>
      <c r="GO142" s="55"/>
      <c r="GP142" s="55"/>
      <c r="GQ142" s="55"/>
      <c r="GR142" s="55"/>
      <c r="GS142" s="55"/>
      <c r="GT142" s="55"/>
      <c r="GU142" s="55"/>
      <c r="GV142" s="55"/>
      <c r="GW142" s="55"/>
      <c r="GX142" s="55"/>
      <c r="GY142" s="55"/>
      <c r="GZ142" s="55"/>
      <c r="HA142" s="55"/>
      <c r="HB142" s="55"/>
      <c r="HC142" s="55"/>
      <c r="HD142" s="55"/>
      <c r="HE142" s="55"/>
      <c r="HF142" s="55"/>
      <c r="HG142" s="55"/>
      <c r="HH142" s="55"/>
      <c r="HI142" s="55"/>
      <c r="HJ142" s="55"/>
      <c r="HK142" s="55"/>
      <c r="HL142" s="55"/>
      <c r="HM142" s="55"/>
      <c r="HN142" s="55"/>
      <c r="HO142" s="55"/>
      <c r="HP142" s="55"/>
      <c r="HQ142" s="55"/>
      <c r="HR142" s="55"/>
      <c r="HS142" s="55"/>
      <c r="HT142" s="55"/>
      <c r="HU142" s="55"/>
      <c r="HV142" s="55"/>
      <c r="HW142" s="55"/>
      <c r="HX142" s="55"/>
      <c r="HY142" s="55"/>
    </row>
    <row r="143" spans="1:233" s="99" customFormat="1" ht="12" customHeight="1" x14ac:dyDescent="0.25">
      <c r="A143" s="55"/>
      <c r="B143" s="91"/>
      <c r="C143" s="59"/>
      <c r="D143" s="98"/>
      <c r="E143" s="100"/>
      <c r="F143" s="100"/>
      <c r="G143" s="98"/>
      <c r="H143" s="98"/>
      <c r="I143" s="98"/>
      <c r="J143" s="98"/>
      <c r="K143" s="98"/>
      <c r="L143" s="111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/>
      <c r="BU143" s="55"/>
      <c r="BV143" s="55"/>
      <c r="BW143" s="55"/>
      <c r="BX143" s="55"/>
      <c r="BY143" s="55"/>
      <c r="BZ143" s="55"/>
      <c r="CA143" s="55"/>
      <c r="CB143" s="55"/>
      <c r="CC143" s="55"/>
      <c r="CD143" s="55"/>
      <c r="CE143" s="55"/>
      <c r="CF143" s="55"/>
      <c r="CG143" s="55"/>
      <c r="CH143" s="55"/>
      <c r="CI143" s="55"/>
      <c r="CJ143" s="55"/>
      <c r="CK143" s="55"/>
      <c r="CL143" s="55"/>
      <c r="CM143" s="55"/>
      <c r="CN143" s="55"/>
      <c r="CO143" s="55"/>
      <c r="CP143" s="55"/>
      <c r="CQ143" s="55"/>
      <c r="CR143" s="55"/>
      <c r="CS143" s="55"/>
      <c r="CT143" s="55"/>
      <c r="CU143" s="55"/>
      <c r="CV143" s="55"/>
      <c r="CW143" s="55"/>
      <c r="CX143" s="55"/>
      <c r="CY143" s="55"/>
      <c r="CZ143" s="55"/>
      <c r="DA143" s="55"/>
      <c r="DB143" s="55"/>
      <c r="DC143" s="55"/>
      <c r="DD143" s="55"/>
      <c r="DE143" s="55"/>
      <c r="DF143" s="55"/>
      <c r="DG143" s="55"/>
      <c r="DH143" s="55"/>
      <c r="DI143" s="55"/>
      <c r="DJ143" s="55"/>
      <c r="DK143" s="55"/>
      <c r="DL143" s="55"/>
      <c r="DM143" s="55"/>
      <c r="DN143" s="55"/>
      <c r="DO143" s="55"/>
      <c r="DP143" s="55"/>
      <c r="DQ143" s="55"/>
      <c r="DR143" s="55"/>
      <c r="DS143" s="55"/>
      <c r="DT143" s="55"/>
      <c r="DU143" s="55"/>
      <c r="DV143" s="55"/>
      <c r="DW143" s="55"/>
      <c r="DX143" s="55"/>
      <c r="DY143" s="55"/>
      <c r="DZ143" s="55"/>
      <c r="EA143" s="55"/>
      <c r="EB143" s="55"/>
      <c r="EC143" s="55"/>
      <c r="ED143" s="55"/>
      <c r="EE143" s="55"/>
      <c r="EF143" s="55"/>
      <c r="EG143" s="55"/>
      <c r="EH143" s="55"/>
      <c r="EI143" s="55"/>
      <c r="EJ143" s="55"/>
      <c r="EK143" s="55"/>
      <c r="EL143" s="55"/>
      <c r="EM143" s="55"/>
      <c r="EN143" s="55"/>
      <c r="EO143" s="55"/>
      <c r="EP143" s="55"/>
      <c r="EQ143" s="55"/>
      <c r="ER143" s="55"/>
      <c r="ES143" s="55"/>
      <c r="ET143" s="55"/>
      <c r="EU143" s="55"/>
      <c r="EV143" s="55"/>
      <c r="EW143" s="55"/>
      <c r="EX143" s="55"/>
      <c r="EY143" s="55"/>
      <c r="EZ143" s="55"/>
      <c r="FA143" s="55"/>
      <c r="FB143" s="55"/>
      <c r="FC143" s="55"/>
      <c r="FD143" s="55"/>
      <c r="FE143" s="55"/>
      <c r="FF143" s="55"/>
      <c r="FG143" s="55"/>
      <c r="FH143" s="55"/>
      <c r="FI143" s="55"/>
      <c r="FJ143" s="55"/>
      <c r="FK143" s="55"/>
      <c r="FL143" s="55"/>
      <c r="FM143" s="55"/>
      <c r="FN143" s="55"/>
      <c r="FO143" s="55"/>
      <c r="FP143" s="55"/>
      <c r="FQ143" s="55"/>
      <c r="FR143" s="55"/>
      <c r="FS143" s="55"/>
      <c r="FT143" s="55"/>
      <c r="FU143" s="55"/>
      <c r="FV143" s="55"/>
      <c r="FW143" s="55"/>
      <c r="FX143" s="55"/>
      <c r="FY143" s="55"/>
      <c r="FZ143" s="55"/>
      <c r="GA143" s="55"/>
      <c r="GB143" s="55"/>
      <c r="GC143" s="55"/>
      <c r="GD143" s="55"/>
      <c r="GE143" s="55"/>
      <c r="GF143" s="55"/>
      <c r="GG143" s="55"/>
      <c r="GH143" s="55"/>
      <c r="GI143" s="55"/>
      <c r="GJ143" s="55"/>
      <c r="GK143" s="55"/>
      <c r="GL143" s="55"/>
      <c r="GM143" s="55"/>
      <c r="GN143" s="55"/>
      <c r="GO143" s="55"/>
      <c r="GP143" s="55"/>
      <c r="GQ143" s="55"/>
      <c r="GR143" s="55"/>
      <c r="GS143" s="55"/>
      <c r="GT143" s="55"/>
      <c r="GU143" s="55"/>
      <c r="GV143" s="55"/>
      <c r="GW143" s="55"/>
      <c r="GX143" s="55"/>
      <c r="GY143" s="55"/>
      <c r="GZ143" s="55"/>
      <c r="HA143" s="55"/>
      <c r="HB143" s="55"/>
      <c r="HC143" s="55"/>
      <c r="HD143" s="55"/>
      <c r="HE143" s="55"/>
      <c r="HF143" s="55"/>
      <c r="HG143" s="55"/>
      <c r="HH143" s="55"/>
      <c r="HI143" s="55"/>
      <c r="HJ143" s="55"/>
      <c r="HK143" s="55"/>
      <c r="HL143" s="55"/>
      <c r="HM143" s="55"/>
      <c r="HN143" s="55"/>
      <c r="HO143" s="55"/>
      <c r="HP143" s="55"/>
      <c r="HQ143" s="55"/>
      <c r="HR143" s="55"/>
      <c r="HS143" s="55"/>
      <c r="HT143" s="55"/>
      <c r="HU143" s="55"/>
      <c r="HV143" s="55"/>
      <c r="HW143" s="55"/>
      <c r="HX143" s="55"/>
      <c r="HY143" s="55"/>
    </row>
    <row r="144" spans="1:233" s="99" customFormat="1" ht="12" customHeight="1" x14ac:dyDescent="0.25">
      <c r="A144" s="55"/>
      <c r="B144" s="91"/>
      <c r="C144" s="59"/>
      <c r="D144" s="98"/>
      <c r="E144" s="100"/>
      <c r="F144" s="100"/>
      <c r="G144" s="98"/>
      <c r="H144" s="98"/>
      <c r="I144" s="98"/>
      <c r="J144" s="98"/>
      <c r="K144" s="98"/>
      <c r="L144" s="111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BN144" s="55"/>
      <c r="BO144" s="55"/>
      <c r="BP144" s="55"/>
      <c r="BQ144" s="55"/>
      <c r="BR144" s="55"/>
      <c r="BS144" s="55"/>
      <c r="BT144" s="55"/>
      <c r="BU144" s="55"/>
      <c r="BV144" s="55"/>
      <c r="BW144" s="55"/>
      <c r="BX144" s="55"/>
      <c r="BY144" s="55"/>
      <c r="BZ144" s="55"/>
      <c r="CA144" s="55"/>
      <c r="CB144" s="55"/>
      <c r="CC144" s="55"/>
      <c r="CD144" s="55"/>
      <c r="CE144" s="55"/>
      <c r="CF144" s="55"/>
      <c r="CG144" s="55"/>
      <c r="CH144" s="55"/>
      <c r="CI144" s="55"/>
      <c r="CJ144" s="55"/>
      <c r="CK144" s="55"/>
      <c r="CL144" s="55"/>
      <c r="CM144" s="55"/>
      <c r="CN144" s="55"/>
      <c r="CO144" s="55"/>
      <c r="CP144" s="55"/>
      <c r="CQ144" s="55"/>
      <c r="CR144" s="55"/>
      <c r="CS144" s="55"/>
      <c r="CT144" s="55"/>
      <c r="CU144" s="55"/>
      <c r="CV144" s="55"/>
      <c r="CW144" s="55"/>
      <c r="CX144" s="55"/>
      <c r="CY144" s="55"/>
      <c r="CZ144" s="55"/>
      <c r="DA144" s="55"/>
      <c r="DB144" s="55"/>
      <c r="DC144" s="55"/>
      <c r="DD144" s="55"/>
      <c r="DE144" s="55"/>
      <c r="DF144" s="55"/>
      <c r="DG144" s="55"/>
      <c r="DH144" s="55"/>
      <c r="DI144" s="55"/>
      <c r="DJ144" s="55"/>
      <c r="DK144" s="55"/>
      <c r="DL144" s="55"/>
      <c r="DM144" s="55"/>
      <c r="DN144" s="55"/>
      <c r="DO144" s="55"/>
      <c r="DP144" s="55"/>
      <c r="DQ144" s="55"/>
      <c r="DR144" s="55"/>
      <c r="DS144" s="55"/>
      <c r="DT144" s="55"/>
      <c r="DU144" s="55"/>
      <c r="DV144" s="55"/>
      <c r="DW144" s="55"/>
      <c r="DX144" s="55"/>
      <c r="DY144" s="55"/>
      <c r="DZ144" s="55"/>
      <c r="EA144" s="55"/>
      <c r="EB144" s="55"/>
      <c r="EC144" s="55"/>
      <c r="ED144" s="55"/>
      <c r="EE144" s="55"/>
      <c r="EF144" s="55"/>
      <c r="EG144" s="55"/>
      <c r="EH144" s="55"/>
      <c r="EI144" s="55"/>
      <c r="EJ144" s="55"/>
      <c r="EK144" s="55"/>
      <c r="EL144" s="55"/>
      <c r="EM144" s="55"/>
      <c r="EN144" s="55"/>
      <c r="EO144" s="55"/>
      <c r="EP144" s="55"/>
      <c r="EQ144" s="55"/>
      <c r="ER144" s="55"/>
      <c r="ES144" s="55"/>
      <c r="ET144" s="55"/>
      <c r="EU144" s="55"/>
      <c r="EV144" s="55"/>
      <c r="EW144" s="55"/>
      <c r="EX144" s="55"/>
      <c r="EY144" s="55"/>
      <c r="EZ144" s="55"/>
      <c r="FA144" s="55"/>
      <c r="FB144" s="55"/>
      <c r="FC144" s="55"/>
      <c r="FD144" s="55"/>
      <c r="FE144" s="55"/>
      <c r="FF144" s="55"/>
      <c r="FG144" s="55"/>
      <c r="FH144" s="55"/>
      <c r="FI144" s="55"/>
      <c r="FJ144" s="55"/>
      <c r="FK144" s="55"/>
      <c r="FL144" s="55"/>
      <c r="FM144" s="55"/>
      <c r="FN144" s="55"/>
      <c r="FO144" s="55"/>
      <c r="FP144" s="55"/>
      <c r="FQ144" s="55"/>
      <c r="FR144" s="55"/>
      <c r="FS144" s="55"/>
      <c r="FT144" s="55"/>
      <c r="FU144" s="55"/>
      <c r="FV144" s="55"/>
      <c r="FW144" s="55"/>
      <c r="FX144" s="55"/>
      <c r="FY144" s="55"/>
      <c r="FZ144" s="55"/>
      <c r="GA144" s="55"/>
      <c r="GB144" s="55"/>
      <c r="GC144" s="55"/>
      <c r="GD144" s="55"/>
      <c r="GE144" s="55"/>
      <c r="GF144" s="55"/>
      <c r="GG144" s="55"/>
      <c r="GH144" s="55"/>
      <c r="GI144" s="55"/>
      <c r="GJ144" s="55"/>
      <c r="GK144" s="55"/>
      <c r="GL144" s="55"/>
      <c r="GM144" s="55"/>
      <c r="GN144" s="55"/>
      <c r="GO144" s="55"/>
      <c r="GP144" s="55"/>
      <c r="GQ144" s="55"/>
      <c r="GR144" s="55"/>
      <c r="GS144" s="55"/>
      <c r="GT144" s="55"/>
      <c r="GU144" s="55"/>
      <c r="GV144" s="55"/>
      <c r="GW144" s="55"/>
      <c r="GX144" s="55"/>
      <c r="GY144" s="55"/>
      <c r="GZ144" s="55"/>
      <c r="HA144" s="55"/>
      <c r="HB144" s="55"/>
      <c r="HC144" s="55"/>
      <c r="HD144" s="55"/>
      <c r="HE144" s="55"/>
      <c r="HF144" s="55"/>
      <c r="HG144" s="55"/>
      <c r="HH144" s="55"/>
      <c r="HI144" s="55"/>
      <c r="HJ144" s="55"/>
      <c r="HK144" s="55"/>
      <c r="HL144" s="55"/>
      <c r="HM144" s="55"/>
      <c r="HN144" s="55"/>
      <c r="HO144" s="55"/>
      <c r="HP144" s="55"/>
      <c r="HQ144" s="55"/>
      <c r="HR144" s="55"/>
      <c r="HS144" s="55"/>
      <c r="HT144" s="55"/>
      <c r="HU144" s="55"/>
      <c r="HV144" s="55"/>
      <c r="HW144" s="55"/>
      <c r="HX144" s="55"/>
      <c r="HY144" s="55"/>
    </row>
    <row r="145" spans="1:233" s="99" customFormat="1" ht="12" customHeight="1" x14ac:dyDescent="0.25">
      <c r="A145" s="55"/>
      <c r="B145" s="91"/>
      <c r="C145" s="59"/>
      <c r="D145" s="98"/>
      <c r="E145" s="100"/>
      <c r="F145" s="100"/>
      <c r="G145" s="101"/>
      <c r="H145" s="101"/>
      <c r="I145" s="98"/>
      <c r="J145" s="98"/>
      <c r="K145" s="98"/>
      <c r="L145" s="111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5"/>
      <c r="CB145" s="55"/>
      <c r="CC145" s="55"/>
      <c r="CD145" s="55"/>
      <c r="CE145" s="55"/>
      <c r="CF145" s="55"/>
      <c r="CG145" s="55"/>
      <c r="CH145" s="55"/>
      <c r="CI145" s="55"/>
      <c r="CJ145" s="55"/>
      <c r="CK145" s="55"/>
      <c r="CL145" s="55"/>
      <c r="CM145" s="55"/>
      <c r="CN145" s="55"/>
      <c r="CO145" s="55"/>
      <c r="CP145" s="55"/>
      <c r="CQ145" s="55"/>
      <c r="CR145" s="55"/>
      <c r="CS145" s="55"/>
      <c r="CT145" s="55"/>
      <c r="CU145" s="55"/>
      <c r="CV145" s="55"/>
      <c r="CW145" s="55"/>
      <c r="CX145" s="55"/>
      <c r="CY145" s="55"/>
      <c r="CZ145" s="55"/>
      <c r="DA145" s="55"/>
      <c r="DB145" s="55"/>
      <c r="DC145" s="55"/>
      <c r="DD145" s="55"/>
      <c r="DE145" s="55"/>
      <c r="DF145" s="55"/>
      <c r="DG145" s="55"/>
      <c r="DH145" s="55"/>
      <c r="DI145" s="55"/>
      <c r="DJ145" s="55"/>
      <c r="DK145" s="55"/>
      <c r="DL145" s="55"/>
      <c r="DM145" s="55"/>
      <c r="DN145" s="55"/>
      <c r="DO145" s="55"/>
      <c r="DP145" s="55"/>
      <c r="DQ145" s="55"/>
      <c r="DR145" s="55"/>
      <c r="DS145" s="55"/>
      <c r="DT145" s="55"/>
      <c r="DU145" s="55"/>
      <c r="DV145" s="55"/>
      <c r="DW145" s="55"/>
      <c r="DX145" s="55"/>
      <c r="DY145" s="55"/>
      <c r="DZ145" s="55"/>
      <c r="EA145" s="55"/>
      <c r="EB145" s="55"/>
      <c r="EC145" s="55"/>
      <c r="ED145" s="55"/>
      <c r="EE145" s="55"/>
      <c r="EF145" s="55"/>
      <c r="EG145" s="55"/>
      <c r="EH145" s="55"/>
      <c r="EI145" s="55"/>
      <c r="EJ145" s="55"/>
      <c r="EK145" s="55"/>
      <c r="EL145" s="55"/>
      <c r="EM145" s="55"/>
      <c r="EN145" s="55"/>
      <c r="EO145" s="55"/>
      <c r="EP145" s="55"/>
      <c r="EQ145" s="55"/>
      <c r="ER145" s="55"/>
      <c r="ES145" s="55"/>
      <c r="ET145" s="55"/>
      <c r="EU145" s="55"/>
      <c r="EV145" s="55"/>
      <c r="EW145" s="55"/>
      <c r="EX145" s="55"/>
      <c r="EY145" s="55"/>
      <c r="EZ145" s="55"/>
      <c r="FA145" s="55"/>
      <c r="FB145" s="55"/>
      <c r="FC145" s="55"/>
      <c r="FD145" s="55"/>
      <c r="FE145" s="55"/>
      <c r="FF145" s="55"/>
      <c r="FG145" s="55"/>
      <c r="FH145" s="55"/>
      <c r="FI145" s="55"/>
      <c r="FJ145" s="55"/>
      <c r="FK145" s="55"/>
      <c r="FL145" s="55"/>
      <c r="FM145" s="55"/>
      <c r="FN145" s="55"/>
      <c r="FO145" s="55"/>
      <c r="FP145" s="55"/>
      <c r="FQ145" s="55"/>
      <c r="FR145" s="55"/>
      <c r="FS145" s="55"/>
      <c r="FT145" s="55"/>
      <c r="FU145" s="55"/>
      <c r="FV145" s="55"/>
      <c r="FW145" s="55"/>
      <c r="FX145" s="55"/>
      <c r="FY145" s="55"/>
      <c r="FZ145" s="55"/>
      <c r="GA145" s="55"/>
      <c r="GB145" s="55"/>
      <c r="GC145" s="55"/>
      <c r="GD145" s="55"/>
      <c r="GE145" s="55"/>
      <c r="GF145" s="55"/>
      <c r="GG145" s="55"/>
      <c r="GH145" s="55"/>
      <c r="GI145" s="55"/>
      <c r="GJ145" s="55"/>
      <c r="GK145" s="55"/>
      <c r="GL145" s="55"/>
      <c r="GM145" s="55"/>
      <c r="GN145" s="55"/>
      <c r="GO145" s="55"/>
      <c r="GP145" s="55"/>
      <c r="GQ145" s="55"/>
      <c r="GR145" s="55"/>
      <c r="GS145" s="55"/>
      <c r="GT145" s="55"/>
      <c r="GU145" s="55"/>
      <c r="GV145" s="55"/>
      <c r="GW145" s="55"/>
      <c r="GX145" s="55"/>
      <c r="GY145" s="55"/>
      <c r="GZ145" s="55"/>
      <c r="HA145" s="55"/>
      <c r="HB145" s="55"/>
      <c r="HC145" s="55"/>
      <c r="HD145" s="55"/>
      <c r="HE145" s="55"/>
      <c r="HF145" s="55"/>
      <c r="HG145" s="55"/>
      <c r="HH145" s="55"/>
      <c r="HI145" s="55"/>
      <c r="HJ145" s="55"/>
      <c r="HK145" s="55"/>
      <c r="HL145" s="55"/>
      <c r="HM145" s="55"/>
      <c r="HN145" s="55"/>
      <c r="HO145" s="55"/>
      <c r="HP145" s="55"/>
      <c r="HQ145" s="55"/>
      <c r="HR145" s="55"/>
      <c r="HS145" s="55"/>
      <c r="HT145" s="55"/>
      <c r="HU145" s="55"/>
      <c r="HV145" s="55"/>
      <c r="HW145" s="55"/>
      <c r="HX145" s="55"/>
      <c r="HY145" s="55"/>
    </row>
    <row r="146" spans="1:233" s="99" customFormat="1" ht="12" customHeight="1" x14ac:dyDescent="0.25">
      <c r="A146" s="55"/>
      <c r="B146" s="55"/>
      <c r="C146" s="59"/>
      <c r="D146" s="98"/>
      <c r="E146" s="100"/>
      <c r="F146" s="100"/>
      <c r="G146" s="101"/>
      <c r="H146" s="101"/>
      <c r="I146" s="101"/>
      <c r="J146" s="98"/>
      <c r="K146" s="98"/>
      <c r="L146" s="111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5"/>
      <c r="CB146" s="55"/>
      <c r="CC146" s="55"/>
      <c r="CD146" s="55"/>
      <c r="CE146" s="55"/>
      <c r="CF146" s="55"/>
      <c r="CG146" s="55"/>
      <c r="CH146" s="55"/>
      <c r="CI146" s="55"/>
      <c r="CJ146" s="55"/>
      <c r="CK146" s="55"/>
      <c r="CL146" s="55"/>
      <c r="CM146" s="55"/>
      <c r="CN146" s="55"/>
      <c r="CO146" s="55"/>
      <c r="CP146" s="55"/>
      <c r="CQ146" s="55"/>
      <c r="CR146" s="55"/>
      <c r="CS146" s="55"/>
      <c r="CT146" s="55"/>
      <c r="CU146" s="55"/>
      <c r="CV146" s="55"/>
      <c r="CW146" s="55"/>
      <c r="CX146" s="55"/>
      <c r="CY146" s="55"/>
      <c r="CZ146" s="55"/>
      <c r="DA146" s="55"/>
      <c r="DB146" s="55"/>
      <c r="DC146" s="55"/>
      <c r="DD146" s="55"/>
      <c r="DE146" s="55"/>
      <c r="DF146" s="55"/>
      <c r="DG146" s="55"/>
      <c r="DH146" s="55"/>
      <c r="DI146" s="55"/>
      <c r="DJ146" s="55"/>
      <c r="DK146" s="55"/>
      <c r="DL146" s="55"/>
      <c r="DM146" s="55"/>
      <c r="DN146" s="55"/>
      <c r="DO146" s="55"/>
      <c r="DP146" s="55"/>
      <c r="DQ146" s="55"/>
      <c r="DR146" s="55"/>
      <c r="DS146" s="55"/>
      <c r="DT146" s="55"/>
      <c r="DU146" s="55"/>
      <c r="DV146" s="55"/>
      <c r="DW146" s="55"/>
      <c r="DX146" s="55"/>
      <c r="DY146" s="55"/>
      <c r="DZ146" s="55"/>
      <c r="EA146" s="55"/>
      <c r="EB146" s="55"/>
      <c r="EC146" s="55"/>
      <c r="ED146" s="55"/>
      <c r="EE146" s="55"/>
      <c r="EF146" s="55"/>
      <c r="EG146" s="55"/>
      <c r="EH146" s="55"/>
      <c r="EI146" s="55"/>
      <c r="EJ146" s="55"/>
      <c r="EK146" s="55"/>
      <c r="EL146" s="55"/>
      <c r="EM146" s="55"/>
      <c r="EN146" s="55"/>
      <c r="EO146" s="55"/>
      <c r="EP146" s="55"/>
      <c r="EQ146" s="55"/>
      <c r="ER146" s="55"/>
      <c r="ES146" s="55"/>
      <c r="ET146" s="55"/>
      <c r="EU146" s="55"/>
      <c r="EV146" s="55"/>
      <c r="EW146" s="55"/>
      <c r="EX146" s="55"/>
      <c r="EY146" s="55"/>
      <c r="EZ146" s="55"/>
      <c r="FA146" s="55"/>
      <c r="FB146" s="55"/>
      <c r="FC146" s="55"/>
      <c r="FD146" s="55"/>
      <c r="FE146" s="55"/>
      <c r="FF146" s="55"/>
      <c r="FG146" s="55"/>
      <c r="FH146" s="55"/>
      <c r="FI146" s="55"/>
      <c r="FJ146" s="55"/>
      <c r="FK146" s="55"/>
      <c r="FL146" s="55"/>
      <c r="FM146" s="55"/>
      <c r="FN146" s="55"/>
      <c r="FO146" s="55"/>
      <c r="FP146" s="55"/>
      <c r="FQ146" s="55"/>
      <c r="FR146" s="55"/>
      <c r="FS146" s="55"/>
      <c r="FT146" s="55"/>
      <c r="FU146" s="55"/>
      <c r="FV146" s="55"/>
      <c r="FW146" s="55"/>
      <c r="FX146" s="55"/>
      <c r="FY146" s="55"/>
      <c r="FZ146" s="55"/>
      <c r="GA146" s="55"/>
      <c r="GB146" s="55"/>
      <c r="GC146" s="55"/>
      <c r="GD146" s="55"/>
      <c r="GE146" s="55"/>
      <c r="GF146" s="55"/>
      <c r="GG146" s="55"/>
      <c r="GH146" s="55"/>
      <c r="GI146" s="55"/>
      <c r="GJ146" s="55"/>
      <c r="GK146" s="55"/>
      <c r="GL146" s="55"/>
      <c r="GM146" s="55"/>
      <c r="GN146" s="55"/>
      <c r="GO146" s="55"/>
      <c r="GP146" s="55"/>
      <c r="GQ146" s="55"/>
      <c r="GR146" s="55"/>
      <c r="GS146" s="55"/>
      <c r="GT146" s="55"/>
      <c r="GU146" s="55"/>
      <c r="GV146" s="55"/>
      <c r="GW146" s="55"/>
      <c r="GX146" s="55"/>
      <c r="GY146" s="55"/>
      <c r="GZ146" s="55"/>
      <c r="HA146" s="55"/>
      <c r="HB146" s="55"/>
      <c r="HC146" s="55"/>
      <c r="HD146" s="55"/>
      <c r="HE146" s="55"/>
      <c r="HF146" s="55"/>
      <c r="HG146" s="55"/>
      <c r="HH146" s="55"/>
      <c r="HI146" s="55"/>
      <c r="HJ146" s="55"/>
      <c r="HK146" s="55"/>
      <c r="HL146" s="55"/>
      <c r="HM146" s="55"/>
      <c r="HN146" s="55"/>
      <c r="HO146" s="55"/>
      <c r="HP146" s="55"/>
      <c r="HQ146" s="55"/>
      <c r="HR146" s="55"/>
      <c r="HS146" s="55"/>
      <c r="HT146" s="55"/>
      <c r="HU146" s="55"/>
      <c r="HV146" s="55"/>
      <c r="HW146" s="55"/>
      <c r="HX146" s="55"/>
      <c r="HY146" s="55"/>
    </row>
    <row r="147" spans="1:233" s="99" customFormat="1" ht="12" customHeight="1" x14ac:dyDescent="0.25">
      <c r="A147" s="55"/>
      <c r="B147" s="55"/>
      <c r="C147" s="59"/>
      <c r="D147" s="98"/>
      <c r="E147" s="112"/>
      <c r="F147" s="112"/>
      <c r="G147" s="101"/>
      <c r="H147" s="101"/>
      <c r="I147" s="101"/>
      <c r="J147" s="98"/>
      <c r="K147" s="101"/>
      <c r="L147" s="111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5"/>
      <c r="CB147" s="55"/>
      <c r="CC147" s="55"/>
      <c r="CD147" s="55"/>
      <c r="CE147" s="55"/>
      <c r="CF147" s="55"/>
      <c r="CG147" s="55"/>
      <c r="CH147" s="55"/>
      <c r="CI147" s="55"/>
      <c r="CJ147" s="55"/>
      <c r="CK147" s="55"/>
      <c r="CL147" s="55"/>
      <c r="CM147" s="55"/>
      <c r="CN147" s="55"/>
      <c r="CO147" s="55"/>
      <c r="CP147" s="55"/>
      <c r="CQ147" s="55"/>
      <c r="CR147" s="55"/>
      <c r="CS147" s="55"/>
      <c r="CT147" s="55"/>
      <c r="CU147" s="55"/>
      <c r="CV147" s="55"/>
      <c r="CW147" s="55"/>
      <c r="CX147" s="55"/>
      <c r="CY147" s="55"/>
      <c r="CZ147" s="55"/>
      <c r="DA147" s="55"/>
      <c r="DB147" s="55"/>
      <c r="DC147" s="55"/>
      <c r="DD147" s="55"/>
      <c r="DE147" s="55"/>
      <c r="DF147" s="55"/>
      <c r="DG147" s="55"/>
      <c r="DH147" s="55"/>
      <c r="DI147" s="55"/>
      <c r="DJ147" s="55"/>
      <c r="DK147" s="55"/>
      <c r="DL147" s="55"/>
      <c r="DM147" s="55"/>
      <c r="DN147" s="55"/>
      <c r="DO147" s="55"/>
      <c r="DP147" s="55"/>
      <c r="DQ147" s="55"/>
      <c r="DR147" s="55"/>
      <c r="DS147" s="55"/>
      <c r="DT147" s="55"/>
      <c r="DU147" s="55"/>
      <c r="DV147" s="55"/>
      <c r="DW147" s="55"/>
      <c r="DX147" s="55"/>
      <c r="DY147" s="55"/>
      <c r="DZ147" s="55"/>
      <c r="EA147" s="55"/>
      <c r="EB147" s="55"/>
      <c r="EC147" s="55"/>
      <c r="ED147" s="55"/>
      <c r="EE147" s="55"/>
      <c r="EF147" s="55"/>
      <c r="EG147" s="55"/>
      <c r="EH147" s="55"/>
      <c r="EI147" s="55"/>
      <c r="EJ147" s="55"/>
      <c r="EK147" s="55"/>
      <c r="EL147" s="55"/>
      <c r="EM147" s="55"/>
      <c r="EN147" s="55"/>
      <c r="EO147" s="55"/>
      <c r="EP147" s="55"/>
      <c r="EQ147" s="55"/>
      <c r="ER147" s="55"/>
      <c r="ES147" s="55"/>
      <c r="ET147" s="55"/>
      <c r="EU147" s="55"/>
      <c r="EV147" s="55"/>
      <c r="EW147" s="55"/>
      <c r="EX147" s="55"/>
      <c r="EY147" s="55"/>
      <c r="EZ147" s="55"/>
      <c r="FA147" s="55"/>
      <c r="FB147" s="55"/>
      <c r="FC147" s="55"/>
      <c r="FD147" s="55"/>
      <c r="FE147" s="55"/>
      <c r="FF147" s="55"/>
      <c r="FG147" s="55"/>
      <c r="FH147" s="55"/>
      <c r="FI147" s="55"/>
      <c r="FJ147" s="55"/>
      <c r="FK147" s="55"/>
      <c r="FL147" s="55"/>
      <c r="FM147" s="55"/>
      <c r="FN147" s="55"/>
      <c r="FO147" s="55"/>
      <c r="FP147" s="55"/>
      <c r="FQ147" s="55"/>
      <c r="FR147" s="55"/>
      <c r="FS147" s="55"/>
      <c r="FT147" s="55"/>
      <c r="FU147" s="55"/>
      <c r="FV147" s="55"/>
      <c r="FW147" s="55"/>
      <c r="FX147" s="55"/>
      <c r="FY147" s="55"/>
      <c r="FZ147" s="55"/>
      <c r="GA147" s="55"/>
      <c r="GB147" s="55"/>
      <c r="GC147" s="55"/>
      <c r="GD147" s="55"/>
      <c r="GE147" s="55"/>
      <c r="GF147" s="55"/>
      <c r="GG147" s="55"/>
      <c r="GH147" s="55"/>
      <c r="GI147" s="55"/>
      <c r="GJ147" s="55"/>
      <c r="GK147" s="55"/>
      <c r="GL147" s="55"/>
      <c r="GM147" s="55"/>
      <c r="GN147" s="55"/>
      <c r="GO147" s="55"/>
      <c r="GP147" s="55"/>
      <c r="GQ147" s="55"/>
      <c r="GR147" s="55"/>
      <c r="GS147" s="55"/>
      <c r="GT147" s="55"/>
      <c r="GU147" s="55"/>
      <c r="GV147" s="55"/>
      <c r="GW147" s="55"/>
      <c r="GX147" s="55"/>
      <c r="GY147" s="55"/>
      <c r="GZ147" s="55"/>
      <c r="HA147" s="55"/>
      <c r="HB147" s="55"/>
      <c r="HC147" s="55"/>
      <c r="HD147" s="55"/>
      <c r="HE147" s="55"/>
      <c r="HF147" s="55"/>
      <c r="HG147" s="55"/>
      <c r="HH147" s="55"/>
      <c r="HI147" s="55"/>
      <c r="HJ147" s="55"/>
      <c r="HK147" s="55"/>
      <c r="HL147" s="55"/>
      <c r="HM147" s="55"/>
      <c r="HN147" s="55"/>
      <c r="HO147" s="55"/>
      <c r="HP147" s="55"/>
      <c r="HQ147" s="55"/>
      <c r="HR147" s="55"/>
      <c r="HS147" s="55"/>
      <c r="HT147" s="55"/>
      <c r="HU147" s="55"/>
      <c r="HV147" s="55"/>
      <c r="HW147" s="55"/>
      <c r="HX147" s="55"/>
      <c r="HY147" s="55"/>
    </row>
    <row r="148" spans="1:233" ht="12" customHeight="1" x14ac:dyDescent="0.25">
      <c r="C148" s="59"/>
      <c r="D148" s="98"/>
      <c r="E148" s="112"/>
      <c r="F148" s="112"/>
      <c r="G148" s="98"/>
      <c r="H148" s="98"/>
      <c r="I148" s="101"/>
      <c r="J148" s="101"/>
      <c r="K148" s="101"/>
      <c r="L148" s="113"/>
    </row>
    <row r="149" spans="1:233" ht="12" customHeight="1" x14ac:dyDescent="0.25">
      <c r="B149" s="67"/>
      <c r="C149" s="68"/>
      <c r="D149" s="69"/>
      <c r="E149" s="107"/>
      <c r="F149" s="107"/>
      <c r="G149" s="70"/>
      <c r="H149" s="70"/>
      <c r="I149" s="70"/>
      <c r="J149" s="108"/>
      <c r="K149" s="108"/>
      <c r="L149" s="107"/>
    </row>
    <row r="150" spans="1:233" ht="12" customHeight="1" x14ac:dyDescent="0.25">
      <c r="B150" s="75"/>
      <c r="C150" s="68"/>
      <c r="D150" s="69"/>
      <c r="E150" s="70"/>
      <c r="F150" s="70"/>
      <c r="G150" s="70"/>
      <c r="H150" s="70"/>
      <c r="I150" s="70"/>
      <c r="J150" s="108"/>
      <c r="K150" s="70"/>
      <c r="L150" s="107"/>
    </row>
    <row r="151" spans="1:233" ht="12" customHeight="1" x14ac:dyDescent="0.25">
      <c r="B151" s="67"/>
      <c r="C151" s="68"/>
      <c r="D151" s="69"/>
      <c r="E151" s="70"/>
      <c r="F151" s="70"/>
      <c r="G151" s="70"/>
      <c r="H151" s="70"/>
      <c r="I151" s="70"/>
      <c r="J151" s="70"/>
      <c r="K151" s="70"/>
      <c r="L151" s="70"/>
    </row>
    <row r="152" spans="1:233" ht="12" customHeight="1" x14ac:dyDescent="0.25">
      <c r="B152" s="67"/>
      <c r="C152" s="68"/>
      <c r="D152" s="69"/>
      <c r="E152" s="70"/>
      <c r="F152" s="70"/>
      <c r="G152" s="70"/>
      <c r="H152" s="70"/>
      <c r="I152" s="70"/>
      <c r="J152" s="70"/>
      <c r="K152" s="70"/>
      <c r="L152" s="70"/>
    </row>
    <row r="153" spans="1:233" ht="12" customHeight="1" x14ac:dyDescent="0.25">
      <c r="B153" s="67"/>
      <c r="C153" s="68"/>
      <c r="D153" s="69"/>
      <c r="E153" s="70"/>
      <c r="F153" s="70"/>
      <c r="G153" s="70"/>
      <c r="H153" s="70"/>
      <c r="I153" s="70"/>
      <c r="J153" s="70"/>
      <c r="K153" s="70"/>
      <c r="L153" s="70"/>
    </row>
    <row r="154" spans="1:233" ht="12" customHeight="1" x14ac:dyDescent="0.25"/>
    <row r="155" spans="1:233" ht="12" customHeight="1" x14ac:dyDescent="0.25"/>
    <row r="156" spans="1:233" ht="12" customHeight="1" x14ac:dyDescent="0.25"/>
    <row r="157" spans="1:233" ht="12" customHeight="1" x14ac:dyDescent="0.25"/>
    <row r="158" spans="1:233" ht="12" customHeight="1" x14ac:dyDescent="0.25"/>
    <row r="159" spans="1:233" ht="12" customHeight="1" x14ac:dyDescent="0.25"/>
    <row r="160" spans="1:233" ht="12" customHeight="1" x14ac:dyDescent="0.25"/>
    <row r="161" spans="2:12" ht="12" customHeight="1" x14ac:dyDescent="0.25"/>
    <row r="162" spans="2:12" ht="12" customHeight="1" x14ac:dyDescent="0.25"/>
    <row r="163" spans="2:12" ht="21.9" customHeight="1" x14ac:dyDescent="0.25">
      <c r="B163" s="114"/>
      <c r="C163" s="68"/>
      <c r="D163" s="115"/>
      <c r="E163" s="70"/>
      <c r="F163" s="70"/>
      <c r="G163" s="70"/>
      <c r="H163" s="70"/>
      <c r="I163" s="70"/>
      <c r="J163" s="70"/>
      <c r="K163" s="70"/>
      <c r="L163" s="70"/>
    </row>
    <row r="164" spans="2:12" ht="21.9" customHeight="1" x14ac:dyDescent="0.25"/>
    <row r="165" spans="2:12" ht="21.9" customHeight="1" x14ac:dyDescent="0.25"/>
    <row r="166" spans="2:12" ht="21.9" customHeight="1" x14ac:dyDescent="0.25"/>
    <row r="167" spans="2:12" ht="21.9" customHeight="1" x14ac:dyDescent="0.25">
      <c r="B167" s="67"/>
      <c r="C167" s="68"/>
      <c r="D167" s="69"/>
      <c r="E167" s="107"/>
      <c r="F167" s="107"/>
      <c r="G167" s="70"/>
      <c r="H167" s="70"/>
      <c r="I167" s="70"/>
      <c r="J167" s="108"/>
      <c r="K167" s="108"/>
      <c r="L167" s="116"/>
    </row>
    <row r="168" spans="2:12" ht="21.9" customHeight="1" x14ac:dyDescent="0.25">
      <c r="B168" s="117"/>
      <c r="C168" s="68"/>
      <c r="D168" s="69"/>
      <c r="E168" s="70"/>
      <c r="F168" s="70"/>
      <c r="G168" s="70"/>
      <c r="H168" s="70"/>
      <c r="I168" s="70"/>
      <c r="J168" s="108"/>
      <c r="K168" s="70"/>
      <c r="L168" s="107"/>
    </row>
    <row r="169" spans="2:12" ht="21.9" customHeight="1" x14ac:dyDescent="0.25">
      <c r="B169" s="67"/>
      <c r="C169" s="68"/>
      <c r="D169" s="69"/>
      <c r="E169" s="70"/>
      <c r="F169" s="70"/>
      <c r="G169" s="70"/>
      <c r="H169" s="70"/>
      <c r="I169" s="70"/>
      <c r="J169" s="70"/>
      <c r="K169" s="70"/>
      <c r="L169" s="70"/>
    </row>
    <row r="170" spans="2:12" ht="21.9" customHeight="1" x14ac:dyDescent="0.25">
      <c r="B170" s="67"/>
      <c r="C170" s="68"/>
      <c r="D170" s="69"/>
      <c r="E170" s="70"/>
      <c r="F170" s="70"/>
      <c r="G170" s="70"/>
      <c r="H170" s="70"/>
      <c r="I170" s="70"/>
      <c r="J170" s="70"/>
      <c r="K170" s="70"/>
      <c r="L170" s="70"/>
    </row>
    <row r="171" spans="2:12" ht="21.9" customHeight="1" x14ac:dyDescent="0.25">
      <c r="B171" s="67"/>
      <c r="C171" s="68"/>
      <c r="D171" s="69"/>
      <c r="E171" s="70"/>
      <c r="F171" s="70"/>
      <c r="G171" s="70"/>
      <c r="H171" s="70"/>
      <c r="I171" s="70"/>
      <c r="J171" s="70"/>
      <c r="K171" s="70"/>
      <c r="L171" s="70"/>
    </row>
    <row r="172" spans="2:12" ht="21.9" customHeight="1" x14ac:dyDescent="0.25">
      <c r="B172" s="67"/>
      <c r="C172" s="68"/>
      <c r="D172" s="69"/>
      <c r="E172" s="70"/>
      <c r="F172" s="70"/>
      <c r="G172" s="70"/>
      <c r="H172" s="70"/>
      <c r="I172" s="70"/>
      <c r="J172" s="70"/>
      <c r="K172" s="70"/>
      <c r="L172" s="70"/>
    </row>
    <row r="173" spans="2:12" ht="21.9" customHeight="1" x14ac:dyDescent="0.25">
      <c r="B173" s="67"/>
      <c r="C173" s="68"/>
      <c r="D173" s="69"/>
      <c r="E173" s="70"/>
      <c r="F173" s="70"/>
      <c r="G173" s="70"/>
      <c r="H173" s="70"/>
      <c r="I173" s="70"/>
      <c r="J173" s="70"/>
      <c r="K173" s="70"/>
      <c r="L173" s="70"/>
    </row>
    <row r="174" spans="2:12" ht="21.9" customHeight="1" x14ac:dyDescent="0.25">
      <c r="B174" s="67"/>
      <c r="C174" s="68"/>
      <c r="D174" s="69"/>
      <c r="E174" s="70"/>
      <c r="F174" s="70"/>
      <c r="G174" s="108"/>
      <c r="H174" s="108"/>
      <c r="I174" s="70"/>
      <c r="J174" s="70"/>
      <c r="K174" s="70"/>
      <c r="L174" s="70"/>
    </row>
    <row r="175" spans="2:12" ht="21.9" customHeight="1" x14ac:dyDescent="0.25">
      <c r="B175" s="67"/>
      <c r="C175" s="68"/>
      <c r="D175" s="69"/>
      <c r="E175" s="70"/>
      <c r="F175" s="70"/>
      <c r="G175" s="108"/>
      <c r="H175" s="108"/>
      <c r="I175" s="108"/>
      <c r="J175" s="70"/>
      <c r="K175" s="70"/>
      <c r="L175" s="70"/>
    </row>
    <row r="176" spans="2:12" ht="21.9" customHeight="1" x14ac:dyDescent="0.25">
      <c r="B176" s="67"/>
      <c r="C176" s="68"/>
      <c r="D176" s="69"/>
      <c r="E176" s="107"/>
      <c r="F176" s="107"/>
      <c r="G176" s="108"/>
      <c r="H176" s="108"/>
      <c r="I176" s="108"/>
      <c r="J176" s="70"/>
      <c r="K176" s="108"/>
      <c r="L176" s="70"/>
    </row>
    <row r="177" spans="2:12" ht="21.9" customHeight="1" x14ac:dyDescent="0.25">
      <c r="B177" s="67"/>
      <c r="C177" s="68"/>
      <c r="D177" s="69"/>
      <c r="E177" s="107"/>
      <c r="F177" s="107"/>
      <c r="G177" s="70"/>
      <c r="H177" s="70"/>
      <c r="I177" s="108"/>
      <c r="J177" s="108"/>
      <c r="K177" s="108"/>
      <c r="L177" s="116"/>
    </row>
    <row r="178" spans="2:12" ht="21.9" customHeight="1" x14ac:dyDescent="0.25">
      <c r="B178" s="67"/>
      <c r="C178" s="68"/>
      <c r="D178" s="69"/>
      <c r="E178" s="107"/>
      <c r="F178" s="107"/>
      <c r="G178" s="70"/>
      <c r="H178" s="70"/>
      <c r="I178" s="70"/>
      <c r="J178" s="108"/>
      <c r="K178" s="108"/>
      <c r="L178" s="107"/>
    </row>
    <row r="179" spans="2:12" ht="21.9" customHeight="1" x14ac:dyDescent="0.25">
      <c r="B179" s="117"/>
      <c r="C179" s="68"/>
      <c r="D179" s="69"/>
      <c r="E179" s="70"/>
      <c r="F179" s="70"/>
      <c r="G179" s="70"/>
      <c r="H179" s="70"/>
      <c r="I179" s="70"/>
      <c r="J179" s="108"/>
      <c r="K179" s="70"/>
      <c r="L179" s="107"/>
    </row>
    <row r="180" spans="2:12" ht="21.9" customHeight="1" x14ac:dyDescent="0.25">
      <c r="B180" s="67"/>
      <c r="C180" s="68"/>
      <c r="D180" s="69"/>
      <c r="E180" s="70"/>
      <c r="F180" s="70"/>
      <c r="G180" s="70"/>
      <c r="H180" s="70"/>
      <c r="I180" s="70"/>
      <c r="J180" s="70"/>
      <c r="K180" s="70"/>
      <c r="L180" s="70"/>
    </row>
    <row r="181" spans="2:12" ht="21.9" customHeight="1" x14ac:dyDescent="0.25">
      <c r="B181" s="67"/>
      <c r="C181" s="68"/>
      <c r="D181" s="69"/>
      <c r="E181" s="70"/>
      <c r="F181" s="70"/>
      <c r="G181" s="70"/>
      <c r="H181" s="70"/>
      <c r="I181" s="70"/>
      <c r="J181" s="70"/>
      <c r="K181" s="70"/>
      <c r="L181" s="70"/>
    </row>
    <row r="182" spans="2:12" ht="21.9" customHeight="1" x14ac:dyDescent="0.25">
      <c r="B182" s="67"/>
      <c r="C182" s="68"/>
      <c r="D182" s="69"/>
      <c r="E182" s="70"/>
      <c r="F182" s="70"/>
      <c r="G182" s="70"/>
      <c r="H182" s="70"/>
      <c r="I182" s="70"/>
      <c r="J182" s="70"/>
      <c r="K182" s="70"/>
      <c r="L182" s="70"/>
    </row>
    <row r="183" spans="2:12" ht="21.9" customHeight="1" x14ac:dyDescent="0.25">
      <c r="B183" s="114"/>
      <c r="C183" s="68"/>
      <c r="D183" s="69"/>
      <c r="E183" s="70"/>
      <c r="F183" s="70"/>
      <c r="G183" s="70"/>
      <c r="H183" s="70"/>
      <c r="I183" s="70"/>
      <c r="J183" s="70"/>
      <c r="K183" s="70"/>
      <c r="L183" s="70"/>
    </row>
    <row r="184" spans="2:12" ht="21.9" customHeight="1" x14ac:dyDescent="0.25">
      <c r="B184" s="67"/>
      <c r="C184" s="68"/>
      <c r="D184" s="69"/>
      <c r="E184" s="70"/>
      <c r="F184" s="70"/>
      <c r="G184" s="70"/>
      <c r="H184" s="70"/>
      <c r="I184" s="70"/>
      <c r="J184" s="70"/>
      <c r="K184" s="70"/>
      <c r="L184" s="70"/>
    </row>
    <row r="185" spans="2:12" ht="21.9" customHeight="1" x14ac:dyDescent="0.25">
      <c r="B185" s="67"/>
      <c r="C185" s="68"/>
      <c r="D185" s="69"/>
      <c r="E185" s="70"/>
      <c r="F185" s="70"/>
      <c r="G185" s="70"/>
      <c r="H185" s="70"/>
      <c r="I185" s="70"/>
      <c r="J185" s="70"/>
      <c r="K185" s="70"/>
      <c r="L185" s="70"/>
    </row>
    <row r="186" spans="2:12" ht="21.9" customHeight="1" x14ac:dyDescent="0.25">
      <c r="B186" s="67"/>
      <c r="C186" s="68"/>
      <c r="D186" s="69"/>
      <c r="E186" s="70"/>
      <c r="F186" s="70"/>
      <c r="G186" s="70"/>
      <c r="H186" s="70"/>
      <c r="I186" s="70"/>
      <c r="J186" s="70"/>
      <c r="K186" s="70"/>
      <c r="L186" s="70"/>
    </row>
    <row r="187" spans="2:12" ht="21.9" customHeight="1" x14ac:dyDescent="0.25">
      <c r="B187" s="67"/>
      <c r="C187" s="68"/>
      <c r="D187" s="69"/>
      <c r="E187" s="70"/>
      <c r="F187" s="70"/>
      <c r="G187" s="70"/>
      <c r="H187" s="70"/>
      <c r="I187" s="70"/>
      <c r="J187" s="70"/>
      <c r="K187" s="70"/>
      <c r="L187" s="70"/>
    </row>
    <row r="188" spans="2:12" ht="21.9" customHeight="1" x14ac:dyDescent="0.25">
      <c r="B188" s="67"/>
      <c r="C188" s="68"/>
      <c r="D188" s="69"/>
      <c r="E188" s="70"/>
      <c r="F188" s="70"/>
      <c r="G188" s="70"/>
      <c r="H188" s="70"/>
      <c r="I188" s="70"/>
      <c r="J188" s="70"/>
      <c r="K188" s="70"/>
      <c r="L188" s="70"/>
    </row>
    <row r="189" spans="2:12" ht="21.9" customHeight="1" x14ac:dyDescent="0.25">
      <c r="B189" s="67"/>
      <c r="C189" s="68"/>
      <c r="D189" s="69"/>
      <c r="E189" s="70"/>
      <c r="F189" s="70"/>
      <c r="G189" s="70"/>
      <c r="H189" s="70"/>
      <c r="I189" s="70"/>
      <c r="J189" s="70"/>
      <c r="K189" s="70"/>
      <c r="L189" s="70"/>
    </row>
    <row r="190" spans="2:12" ht="21.9" customHeight="1" x14ac:dyDescent="0.25">
      <c r="B190" s="67"/>
      <c r="C190" s="68"/>
      <c r="D190" s="69"/>
      <c r="E190" s="70"/>
      <c r="F190" s="70"/>
      <c r="G190" s="70"/>
      <c r="H190" s="70"/>
      <c r="I190" s="70"/>
      <c r="J190" s="70"/>
      <c r="K190" s="70"/>
      <c r="L190" s="70"/>
    </row>
    <row r="191" spans="2:12" ht="21.9" customHeight="1" x14ac:dyDescent="0.25">
      <c r="B191" s="114"/>
      <c r="C191" s="68"/>
      <c r="D191" s="115"/>
      <c r="E191" s="70"/>
      <c r="F191" s="70"/>
      <c r="G191" s="70"/>
      <c r="H191" s="70"/>
      <c r="I191" s="70"/>
      <c r="J191" s="70"/>
      <c r="K191" s="70"/>
      <c r="L191" s="70"/>
    </row>
    <row r="192" spans="2:12" ht="21.9" customHeight="1" x14ac:dyDescent="0.25">
      <c r="B192" s="114"/>
      <c r="C192" s="68"/>
      <c r="D192" s="115"/>
      <c r="E192" s="70"/>
      <c r="F192" s="70"/>
      <c r="G192" s="70"/>
      <c r="H192" s="70"/>
      <c r="I192" s="70"/>
      <c r="J192" s="70"/>
      <c r="K192" s="70"/>
      <c r="L192" s="70"/>
    </row>
    <row r="193" spans="2:12" ht="21.9" customHeight="1" x14ac:dyDescent="0.25">
      <c r="B193" s="114"/>
      <c r="C193" s="68"/>
      <c r="D193" s="115"/>
      <c r="E193" s="70"/>
      <c r="F193" s="70"/>
      <c r="G193" s="70"/>
      <c r="H193" s="70"/>
      <c r="I193" s="70"/>
      <c r="J193" s="70"/>
      <c r="K193" s="70"/>
      <c r="L193" s="70"/>
    </row>
    <row r="194" spans="2:12" ht="21.9" customHeight="1" x14ac:dyDescent="0.25">
      <c r="B194" s="67"/>
      <c r="C194" s="68"/>
      <c r="D194" s="69"/>
      <c r="E194" s="70"/>
      <c r="F194" s="70"/>
      <c r="G194" s="70"/>
      <c r="H194" s="70"/>
      <c r="I194" s="70"/>
      <c r="J194" s="70"/>
      <c r="K194" s="70"/>
      <c r="L194" s="70"/>
    </row>
    <row r="195" spans="2:12" ht="21.9" customHeight="1" x14ac:dyDescent="0.25">
      <c r="B195" s="67"/>
      <c r="C195" s="68"/>
      <c r="D195" s="69"/>
      <c r="E195" s="70"/>
      <c r="F195" s="70"/>
      <c r="G195" s="70"/>
      <c r="H195" s="70"/>
      <c r="I195" s="70"/>
      <c r="J195" s="70"/>
      <c r="K195" s="70"/>
      <c r="L195" s="70"/>
    </row>
    <row r="196" spans="2:12" ht="21.9" customHeight="1" x14ac:dyDescent="0.25">
      <c r="B196" s="67"/>
      <c r="C196" s="68"/>
      <c r="D196" s="69"/>
      <c r="E196" s="70"/>
      <c r="F196" s="70"/>
      <c r="G196" s="70"/>
      <c r="H196" s="70"/>
      <c r="I196" s="70"/>
      <c r="J196" s="70"/>
      <c r="K196" s="70"/>
      <c r="L196" s="70"/>
    </row>
    <row r="197" spans="2:12" ht="21.9" customHeight="1" x14ac:dyDescent="0.25">
      <c r="B197" s="114"/>
      <c r="C197" s="68"/>
      <c r="D197" s="115"/>
      <c r="E197" s="70"/>
      <c r="F197" s="70"/>
      <c r="G197" s="70"/>
      <c r="H197" s="70"/>
      <c r="I197" s="70"/>
      <c r="J197" s="70"/>
      <c r="K197" s="70"/>
      <c r="L197" s="70"/>
    </row>
    <row r="198" spans="2:12" ht="21.9" customHeight="1" x14ac:dyDescent="0.25">
      <c r="B198" s="114"/>
      <c r="C198" s="68"/>
      <c r="D198" s="118"/>
      <c r="E198" s="70"/>
      <c r="F198" s="70"/>
      <c r="G198" s="108"/>
      <c r="H198" s="108"/>
      <c r="I198" s="70"/>
      <c r="J198" s="70"/>
      <c r="K198" s="70"/>
      <c r="L198" s="70"/>
    </row>
    <row r="199" spans="2:12" ht="21.9" customHeight="1" x14ac:dyDescent="0.25">
      <c r="B199" s="67"/>
      <c r="C199" s="68"/>
      <c r="D199" s="69"/>
      <c r="E199" s="70"/>
      <c r="F199" s="70"/>
      <c r="G199" s="108"/>
      <c r="H199" s="108"/>
      <c r="I199" s="108"/>
      <c r="J199" s="70"/>
      <c r="K199" s="70"/>
      <c r="L199" s="70"/>
    </row>
    <row r="200" spans="2:12" ht="21.9" customHeight="1" x14ac:dyDescent="0.25">
      <c r="B200" s="67"/>
      <c r="C200" s="68"/>
      <c r="D200" s="69"/>
      <c r="E200" s="107"/>
      <c r="F200" s="107"/>
      <c r="G200" s="108"/>
      <c r="H200" s="108"/>
      <c r="I200" s="108"/>
      <c r="J200" s="70"/>
      <c r="K200" s="108"/>
      <c r="L200" s="70"/>
    </row>
    <row r="201" spans="2:12" ht="21.9" customHeight="1" x14ac:dyDescent="0.25">
      <c r="B201" s="67"/>
      <c r="C201" s="68"/>
      <c r="D201" s="69"/>
      <c r="E201" s="107"/>
      <c r="F201" s="107"/>
      <c r="G201" s="70"/>
      <c r="H201" s="70"/>
      <c r="I201" s="108"/>
      <c r="J201" s="108"/>
      <c r="K201" s="108"/>
      <c r="L201" s="116"/>
    </row>
    <row r="202" spans="2:12" ht="21.9" customHeight="1" x14ac:dyDescent="0.25">
      <c r="B202" s="67"/>
      <c r="C202" s="68"/>
      <c r="D202" s="69"/>
      <c r="E202" s="107"/>
      <c r="F202" s="107"/>
      <c r="G202" s="70"/>
      <c r="H202" s="70"/>
      <c r="I202" s="70"/>
      <c r="J202" s="108"/>
      <c r="K202" s="108"/>
      <c r="L202" s="107"/>
    </row>
    <row r="203" spans="2:12" ht="21.9" customHeight="1" x14ac:dyDescent="0.25">
      <c r="B203" s="117"/>
      <c r="C203" s="68"/>
      <c r="D203" s="69"/>
      <c r="E203" s="70"/>
      <c r="F203" s="70"/>
      <c r="G203" s="70"/>
      <c r="H203" s="70"/>
      <c r="I203" s="70"/>
      <c r="J203" s="108"/>
      <c r="K203" s="70"/>
      <c r="L203" s="107"/>
    </row>
    <row r="204" spans="2:12" ht="21.9" customHeight="1" x14ac:dyDescent="0.25">
      <c r="B204" s="114"/>
      <c r="C204" s="68"/>
      <c r="D204" s="69"/>
      <c r="E204" s="70"/>
      <c r="F204" s="70"/>
      <c r="G204" s="70"/>
      <c r="H204" s="70"/>
      <c r="I204" s="70"/>
      <c r="J204" s="70"/>
      <c r="K204" s="70"/>
      <c r="L204" s="70"/>
    </row>
    <row r="205" spans="2:12" ht="21.9" customHeight="1" x14ac:dyDescent="0.25">
      <c r="B205" s="67"/>
      <c r="C205" s="68"/>
      <c r="D205" s="69"/>
      <c r="E205" s="70"/>
      <c r="F205" s="70"/>
      <c r="G205" s="70"/>
      <c r="H205" s="70"/>
      <c r="I205" s="70"/>
      <c r="J205" s="70"/>
      <c r="K205" s="70"/>
      <c r="L205" s="70"/>
    </row>
    <row r="206" spans="2:12" ht="21.9" customHeight="1" x14ac:dyDescent="0.25">
      <c r="B206" s="114"/>
      <c r="C206" s="68"/>
      <c r="D206" s="69"/>
      <c r="E206" s="70"/>
      <c r="F206" s="70"/>
      <c r="G206" s="70"/>
      <c r="H206" s="70"/>
      <c r="I206" s="70"/>
      <c r="J206" s="70"/>
      <c r="K206" s="70"/>
      <c r="L206" s="70"/>
    </row>
    <row r="207" spans="2:12" ht="21.9" customHeight="1" x14ac:dyDescent="0.25">
      <c r="B207" s="67"/>
      <c r="C207" s="68"/>
      <c r="D207" s="69"/>
      <c r="E207" s="70"/>
      <c r="F207" s="70"/>
      <c r="G207" s="70"/>
      <c r="H207" s="70"/>
      <c r="I207" s="70"/>
      <c r="J207" s="70"/>
      <c r="K207" s="70"/>
      <c r="L207" s="70"/>
    </row>
    <row r="208" spans="2:12" ht="21.9" customHeight="1" x14ac:dyDescent="0.25">
      <c r="B208" s="67"/>
      <c r="C208" s="68"/>
      <c r="D208" s="69"/>
      <c r="E208" s="70"/>
      <c r="F208" s="70"/>
      <c r="G208" s="70"/>
      <c r="H208" s="70"/>
      <c r="I208" s="70"/>
      <c r="J208" s="70"/>
      <c r="K208" s="70"/>
      <c r="L208" s="70"/>
    </row>
    <row r="209" spans="2:12" ht="21.9" customHeight="1" x14ac:dyDescent="0.25">
      <c r="B209" s="67"/>
      <c r="C209" s="68"/>
      <c r="D209" s="69"/>
      <c r="E209" s="70"/>
      <c r="F209" s="70"/>
      <c r="G209" s="70"/>
      <c r="H209" s="70"/>
      <c r="I209" s="70"/>
      <c r="J209" s="70"/>
      <c r="K209" s="70"/>
      <c r="L209" s="70"/>
    </row>
    <row r="210" spans="2:12" ht="21.9" customHeight="1" x14ac:dyDescent="0.25">
      <c r="B210" s="67"/>
      <c r="C210" s="68"/>
      <c r="D210" s="119"/>
      <c r="E210" s="70"/>
      <c r="F210" s="70"/>
      <c r="G210" s="70"/>
      <c r="H210" s="70"/>
      <c r="I210" s="70"/>
      <c r="J210" s="70"/>
      <c r="K210" s="70"/>
      <c r="L210" s="70"/>
    </row>
    <row r="211" spans="2:12" ht="21.9" customHeight="1" x14ac:dyDescent="0.25">
      <c r="B211" s="114"/>
      <c r="C211" s="68"/>
      <c r="D211" s="115"/>
      <c r="E211" s="70"/>
      <c r="F211" s="70"/>
      <c r="G211" s="120"/>
      <c r="H211" s="120"/>
      <c r="I211" s="70"/>
      <c r="J211" s="70"/>
      <c r="K211" s="70"/>
      <c r="L211" s="70"/>
    </row>
    <row r="212" spans="2:12" ht="21.9" customHeight="1" x14ac:dyDescent="0.25">
      <c r="B212" s="67"/>
      <c r="C212" s="68"/>
      <c r="D212" s="69"/>
      <c r="E212" s="70"/>
      <c r="F212" s="70"/>
      <c r="G212" s="120"/>
      <c r="H212" s="120"/>
      <c r="I212" s="120"/>
      <c r="J212" s="70"/>
      <c r="K212" s="70"/>
      <c r="L212" s="70"/>
    </row>
    <row r="213" spans="2:12" ht="21.9" customHeight="1" x14ac:dyDescent="0.25">
      <c r="B213" s="67"/>
      <c r="C213" s="68"/>
      <c r="D213" s="69"/>
      <c r="E213" s="121"/>
      <c r="F213" s="121"/>
      <c r="G213" s="120"/>
      <c r="H213" s="120"/>
      <c r="I213" s="120"/>
      <c r="J213" s="70"/>
      <c r="K213" s="120"/>
      <c r="L213" s="70"/>
    </row>
    <row r="214" spans="2:12" ht="21.9" customHeight="1" x14ac:dyDescent="0.25">
      <c r="B214" s="114"/>
      <c r="C214" s="68"/>
      <c r="D214" s="115"/>
      <c r="E214" s="121"/>
      <c r="F214" s="121"/>
      <c r="G214" s="70"/>
      <c r="H214" s="70"/>
      <c r="I214" s="120"/>
      <c r="J214" s="120"/>
      <c r="K214" s="120"/>
      <c r="L214" s="116"/>
    </row>
    <row r="215" spans="2:12" ht="21.9" customHeight="1" x14ac:dyDescent="0.25">
      <c r="B215" s="114"/>
      <c r="C215" s="68"/>
      <c r="D215" s="115"/>
      <c r="E215" s="121"/>
      <c r="F215" s="121"/>
      <c r="G215" s="70"/>
      <c r="H215" s="70"/>
      <c r="I215" s="70"/>
      <c r="J215" s="120"/>
      <c r="K215" s="120"/>
      <c r="L215" s="107"/>
    </row>
    <row r="216" spans="2:12" ht="21.9" customHeight="1" x14ac:dyDescent="0.25">
      <c r="B216" s="117"/>
      <c r="C216" s="68"/>
      <c r="D216" s="115"/>
      <c r="E216" s="70"/>
      <c r="F216" s="70"/>
      <c r="G216" s="70"/>
      <c r="H216" s="70"/>
      <c r="I216" s="70"/>
      <c r="J216" s="120"/>
      <c r="K216" s="70"/>
      <c r="L216" s="107"/>
    </row>
    <row r="217" spans="2:12" ht="21.9" customHeight="1" x14ac:dyDescent="0.25">
      <c r="B217" s="114"/>
      <c r="C217" s="68"/>
      <c r="D217" s="115"/>
      <c r="E217" s="70"/>
      <c r="F217" s="70"/>
      <c r="G217" s="70"/>
      <c r="H217" s="70"/>
      <c r="I217" s="70"/>
      <c r="J217" s="70"/>
      <c r="K217" s="70"/>
      <c r="L217" s="70"/>
    </row>
    <row r="218" spans="2:12" ht="21.9" customHeight="1" x14ac:dyDescent="0.25">
      <c r="B218" s="114"/>
      <c r="C218" s="68"/>
      <c r="D218" s="115"/>
      <c r="E218" s="70"/>
      <c r="F218" s="70"/>
      <c r="G218" s="70"/>
      <c r="H218" s="70"/>
      <c r="I218" s="70"/>
      <c r="J218" s="70"/>
      <c r="K218" s="70"/>
      <c r="L218" s="70"/>
    </row>
    <row r="219" spans="2:12" ht="21.9" customHeight="1" x14ac:dyDescent="0.25">
      <c r="B219" s="114"/>
      <c r="C219" s="68"/>
      <c r="D219" s="115"/>
      <c r="E219" s="70"/>
      <c r="F219" s="70"/>
      <c r="G219" s="70"/>
      <c r="H219" s="70"/>
      <c r="I219" s="70"/>
      <c r="J219" s="70"/>
      <c r="K219" s="70"/>
      <c r="L219" s="70"/>
    </row>
    <row r="220" spans="2:12" ht="21.9" customHeight="1" x14ac:dyDescent="0.25">
      <c r="B220" s="114"/>
      <c r="C220" s="68"/>
      <c r="D220" s="115"/>
      <c r="E220" s="70"/>
      <c r="F220" s="70"/>
      <c r="G220" s="70"/>
      <c r="H220" s="70"/>
      <c r="I220" s="70"/>
      <c r="J220" s="70"/>
      <c r="K220" s="70"/>
      <c r="L220" s="70"/>
    </row>
    <row r="221" spans="2:12" ht="21.9" customHeight="1" x14ac:dyDescent="0.25">
      <c r="B221" s="114"/>
      <c r="C221" s="68"/>
      <c r="D221" s="115"/>
      <c r="E221" s="70"/>
      <c r="F221" s="70"/>
      <c r="G221" s="70"/>
      <c r="H221" s="70"/>
      <c r="I221" s="70"/>
      <c r="J221" s="70"/>
      <c r="K221" s="70"/>
      <c r="L221" s="70"/>
    </row>
    <row r="222" spans="2:12" ht="21.9" customHeight="1" x14ac:dyDescent="0.25">
      <c r="B222" s="67"/>
      <c r="C222" s="68"/>
      <c r="D222" s="69"/>
      <c r="E222" s="70"/>
      <c r="F222" s="70"/>
      <c r="G222" s="70"/>
      <c r="H222" s="70"/>
      <c r="I222" s="70"/>
      <c r="J222" s="70"/>
      <c r="K222" s="70"/>
      <c r="L222" s="70"/>
    </row>
    <row r="223" spans="2:12" ht="21.9" customHeight="1" x14ac:dyDescent="0.25">
      <c r="B223" s="67"/>
      <c r="C223" s="68"/>
      <c r="D223" s="69"/>
      <c r="E223" s="70"/>
      <c r="F223" s="70"/>
      <c r="G223" s="120"/>
      <c r="H223" s="120"/>
      <c r="I223" s="70"/>
      <c r="J223" s="70"/>
      <c r="K223" s="70"/>
      <c r="L223" s="70"/>
    </row>
    <row r="224" spans="2:12" ht="21.9" customHeight="1" x14ac:dyDescent="0.25">
      <c r="B224" s="67"/>
      <c r="C224" s="68"/>
      <c r="D224" s="69"/>
      <c r="E224" s="70"/>
      <c r="F224" s="70"/>
      <c r="G224" s="120"/>
      <c r="H224" s="120"/>
      <c r="I224" s="120"/>
      <c r="J224" s="70"/>
      <c r="K224" s="70"/>
      <c r="L224" s="70"/>
    </row>
    <row r="225" spans="2:12" ht="21.9" customHeight="1" x14ac:dyDescent="0.25">
      <c r="B225" s="114"/>
      <c r="C225" s="68"/>
      <c r="D225" s="115"/>
      <c r="E225" s="121"/>
      <c r="F225" s="121"/>
      <c r="G225" s="120"/>
      <c r="H225" s="120"/>
      <c r="I225" s="120"/>
      <c r="J225" s="70"/>
      <c r="K225" s="120"/>
      <c r="L225" s="70"/>
    </row>
    <row r="226" spans="2:12" ht="21.9" customHeight="1" x14ac:dyDescent="0.25">
      <c r="B226" s="114"/>
      <c r="C226" s="68"/>
      <c r="D226" s="115"/>
      <c r="E226" s="121"/>
      <c r="F226" s="121"/>
      <c r="G226" s="70"/>
      <c r="H226" s="70"/>
      <c r="I226" s="120"/>
      <c r="J226" s="120"/>
      <c r="K226" s="120"/>
      <c r="L226" s="116"/>
    </row>
    <row r="227" spans="2:12" ht="21.9" customHeight="1" x14ac:dyDescent="0.25">
      <c r="B227" s="114"/>
      <c r="C227" s="68"/>
      <c r="D227" s="115"/>
      <c r="E227" s="121"/>
      <c r="F227" s="121"/>
      <c r="G227" s="70"/>
      <c r="H227" s="70"/>
      <c r="I227" s="70"/>
      <c r="J227" s="120"/>
      <c r="K227" s="120"/>
      <c r="L227" s="107"/>
    </row>
    <row r="228" spans="2:12" ht="21.9" customHeight="1" x14ac:dyDescent="0.25">
      <c r="B228" s="117"/>
      <c r="C228" s="68"/>
      <c r="D228" s="115"/>
      <c r="E228" s="70"/>
      <c r="F228" s="70"/>
      <c r="G228" s="70"/>
      <c r="H228" s="70"/>
      <c r="I228" s="70"/>
      <c r="J228" s="120"/>
      <c r="K228" s="70"/>
      <c r="L228" s="107"/>
    </row>
    <row r="229" spans="2:12" ht="21.9" customHeight="1" x14ac:dyDescent="0.25">
      <c r="B229" s="67"/>
      <c r="C229" s="68"/>
      <c r="D229" s="69"/>
      <c r="E229" s="70"/>
      <c r="F229" s="70"/>
      <c r="G229" s="70"/>
      <c r="H229" s="70"/>
      <c r="I229" s="70"/>
      <c r="J229" s="70"/>
      <c r="K229" s="70"/>
      <c r="L229" s="70"/>
    </row>
    <row r="230" spans="2:12" ht="21.9" customHeight="1" x14ac:dyDescent="0.25">
      <c r="B230" s="67"/>
      <c r="C230" s="68"/>
      <c r="D230" s="69"/>
      <c r="E230" s="70"/>
      <c r="F230" s="70"/>
      <c r="G230" s="70"/>
      <c r="H230" s="70"/>
      <c r="I230" s="70"/>
      <c r="J230" s="70"/>
      <c r="K230" s="70"/>
      <c r="L230" s="70"/>
    </row>
    <row r="231" spans="2:12" ht="21.9" customHeight="1" x14ac:dyDescent="0.25">
      <c r="B231" s="67"/>
      <c r="C231" s="68"/>
      <c r="D231" s="69"/>
      <c r="E231" s="70"/>
      <c r="F231" s="70"/>
      <c r="G231" s="70"/>
      <c r="H231" s="70"/>
      <c r="I231" s="70"/>
      <c r="J231" s="70"/>
      <c r="K231" s="70"/>
      <c r="L231" s="70"/>
    </row>
    <row r="232" spans="2:12" ht="21.9" customHeight="1" x14ac:dyDescent="0.25">
      <c r="B232" s="67"/>
      <c r="C232" s="68"/>
      <c r="D232" s="69"/>
      <c r="E232" s="70"/>
      <c r="F232" s="70"/>
      <c r="G232" s="108"/>
      <c r="H232" s="108"/>
      <c r="I232" s="70"/>
      <c r="J232" s="70"/>
      <c r="K232" s="70"/>
      <c r="L232" s="70"/>
    </row>
    <row r="233" spans="2:12" ht="21.9" customHeight="1" x14ac:dyDescent="0.25">
      <c r="B233" s="67"/>
      <c r="C233" s="68"/>
      <c r="D233" s="69"/>
      <c r="E233" s="70"/>
      <c r="F233" s="70"/>
      <c r="G233" s="108"/>
      <c r="H233" s="108"/>
      <c r="I233" s="108"/>
      <c r="J233" s="70"/>
      <c r="K233" s="70"/>
      <c r="L233" s="70"/>
    </row>
    <row r="234" spans="2:12" ht="21.9" customHeight="1" x14ac:dyDescent="0.25">
      <c r="B234" s="67"/>
      <c r="C234" s="68"/>
      <c r="D234" s="69"/>
      <c r="E234" s="107"/>
      <c r="F234" s="107"/>
      <c r="G234" s="108"/>
      <c r="H234" s="108"/>
      <c r="I234" s="108"/>
      <c r="J234" s="70"/>
      <c r="K234" s="108"/>
      <c r="L234" s="70"/>
    </row>
    <row r="235" spans="2:12" ht="21.9" customHeight="1" x14ac:dyDescent="0.25">
      <c r="B235" s="67"/>
      <c r="C235" s="68"/>
      <c r="D235" s="69"/>
      <c r="E235" s="107"/>
      <c r="F235" s="107"/>
      <c r="G235" s="70"/>
      <c r="H235" s="70"/>
      <c r="I235" s="108"/>
      <c r="J235" s="108"/>
      <c r="K235" s="108"/>
      <c r="L235" s="116"/>
    </row>
    <row r="236" spans="2:12" ht="21.9" customHeight="1" x14ac:dyDescent="0.25">
      <c r="B236" s="67"/>
      <c r="C236" s="68"/>
      <c r="D236" s="69"/>
      <c r="E236" s="107"/>
      <c r="F236" s="107"/>
      <c r="G236" s="70"/>
      <c r="H236" s="70"/>
      <c r="I236" s="70"/>
      <c r="J236" s="108"/>
      <c r="K236" s="108"/>
      <c r="L236" s="107"/>
    </row>
    <row r="237" spans="2:12" ht="21.9" customHeight="1" x14ac:dyDescent="0.25">
      <c r="B237" s="117"/>
      <c r="C237" s="68"/>
      <c r="D237" s="69"/>
      <c r="E237" s="70"/>
      <c r="F237" s="70"/>
      <c r="G237" s="70"/>
      <c r="H237" s="70"/>
      <c r="I237" s="70"/>
      <c r="J237" s="108"/>
      <c r="K237" s="70"/>
      <c r="L237" s="107"/>
    </row>
    <row r="238" spans="2:12" ht="21.9" customHeight="1" x14ac:dyDescent="0.25">
      <c r="B238" s="67"/>
      <c r="C238" s="68"/>
      <c r="D238" s="69"/>
      <c r="E238" s="70"/>
      <c r="F238" s="70"/>
      <c r="G238" s="70"/>
      <c r="H238" s="70"/>
      <c r="I238" s="70"/>
      <c r="J238" s="70"/>
      <c r="K238" s="70"/>
      <c r="L238" s="70"/>
    </row>
    <row r="239" spans="2:12" ht="21.9" customHeight="1" x14ac:dyDescent="0.25">
      <c r="B239" s="67"/>
      <c r="C239" s="68"/>
      <c r="D239" s="69"/>
      <c r="E239" s="70"/>
      <c r="F239" s="70"/>
      <c r="G239" s="70"/>
      <c r="H239" s="70"/>
      <c r="I239" s="70"/>
      <c r="J239" s="70"/>
      <c r="K239" s="70"/>
      <c r="L239" s="70"/>
    </row>
    <row r="240" spans="2:12" ht="21.9" customHeight="1" x14ac:dyDescent="0.25">
      <c r="B240" s="67"/>
      <c r="C240" s="68"/>
      <c r="D240" s="69"/>
      <c r="E240" s="70"/>
      <c r="F240" s="70"/>
      <c r="G240" s="70"/>
      <c r="H240" s="70"/>
      <c r="I240" s="70"/>
      <c r="J240" s="70"/>
      <c r="K240" s="70"/>
      <c r="L240" s="70"/>
    </row>
    <row r="241" spans="2:12" ht="21.9" customHeight="1" x14ac:dyDescent="0.25">
      <c r="B241" s="67"/>
      <c r="C241" s="68"/>
      <c r="D241" s="69"/>
      <c r="E241" s="70"/>
      <c r="F241" s="70"/>
      <c r="G241" s="108"/>
      <c r="H241" s="108"/>
      <c r="I241" s="70"/>
      <c r="J241" s="70"/>
      <c r="K241" s="70"/>
      <c r="L241" s="70"/>
    </row>
    <row r="242" spans="2:12" ht="21.9" customHeight="1" x14ac:dyDescent="0.25">
      <c r="B242" s="67"/>
      <c r="C242" s="68"/>
      <c r="D242" s="69"/>
      <c r="E242" s="70"/>
      <c r="F242" s="70"/>
      <c r="G242" s="108"/>
      <c r="H242" s="108"/>
      <c r="I242" s="108"/>
      <c r="J242" s="70"/>
      <c r="K242" s="70"/>
      <c r="L242" s="70"/>
    </row>
    <row r="243" spans="2:12" ht="21.9" customHeight="1" x14ac:dyDescent="0.25">
      <c r="B243" s="67"/>
      <c r="C243" s="68"/>
      <c r="D243" s="69"/>
      <c r="E243" s="107"/>
      <c r="F243" s="107"/>
      <c r="G243" s="108"/>
      <c r="H243" s="108"/>
      <c r="I243" s="108"/>
      <c r="J243" s="70"/>
      <c r="K243" s="108"/>
      <c r="L243" s="70"/>
    </row>
    <row r="244" spans="2:12" ht="21.9" customHeight="1" x14ac:dyDescent="0.25">
      <c r="B244" s="67"/>
      <c r="C244" s="68"/>
      <c r="D244" s="69"/>
      <c r="E244" s="107"/>
      <c r="F244" s="107"/>
      <c r="G244" s="70"/>
      <c r="H244" s="70"/>
      <c r="I244" s="108"/>
      <c r="J244" s="108"/>
      <c r="K244" s="108"/>
      <c r="L244" s="116"/>
    </row>
    <row r="245" spans="2:12" ht="21.9" customHeight="1" x14ac:dyDescent="0.25">
      <c r="B245" s="67"/>
      <c r="C245" s="68"/>
      <c r="D245" s="69"/>
      <c r="E245" s="107"/>
      <c r="F245" s="107"/>
      <c r="G245" s="70"/>
      <c r="H245" s="70"/>
      <c r="I245" s="70"/>
      <c r="J245" s="108"/>
      <c r="K245" s="108"/>
      <c r="L245" s="107"/>
    </row>
    <row r="246" spans="2:12" ht="21.9" customHeight="1" x14ac:dyDescent="0.25">
      <c r="B246" s="117"/>
      <c r="C246" s="68"/>
      <c r="D246" s="69"/>
      <c r="E246" s="70"/>
      <c r="F246" s="70"/>
      <c r="G246" s="70"/>
      <c r="H246" s="70"/>
      <c r="I246" s="70"/>
      <c r="J246" s="108"/>
      <c r="K246" s="70"/>
      <c r="L246" s="107"/>
    </row>
    <row r="247" spans="2:12" ht="21.9" customHeight="1" x14ac:dyDescent="0.25">
      <c r="B247" s="67"/>
      <c r="C247" s="68"/>
      <c r="D247" s="69"/>
      <c r="E247" s="70"/>
      <c r="F247" s="70"/>
      <c r="G247" s="108"/>
      <c r="H247" s="108"/>
      <c r="I247" s="70"/>
      <c r="J247" s="70"/>
      <c r="K247" s="70"/>
      <c r="L247" s="70"/>
    </row>
    <row r="248" spans="2:12" ht="21.9" customHeight="1" x14ac:dyDescent="0.25">
      <c r="B248" s="67"/>
      <c r="C248" s="68"/>
      <c r="D248" s="69"/>
      <c r="E248" s="70"/>
      <c r="F248" s="70"/>
      <c r="G248" s="108"/>
      <c r="H248" s="108"/>
      <c r="I248" s="108"/>
      <c r="J248" s="70"/>
      <c r="K248" s="70"/>
      <c r="L248" s="70"/>
    </row>
    <row r="249" spans="2:12" ht="21.9" customHeight="1" x14ac:dyDescent="0.25">
      <c r="B249" s="67"/>
      <c r="C249" s="68"/>
      <c r="D249" s="69"/>
      <c r="E249" s="107"/>
      <c r="F249" s="107"/>
      <c r="G249" s="108"/>
      <c r="H249" s="108"/>
      <c r="I249" s="108"/>
      <c r="J249" s="70"/>
      <c r="K249" s="108"/>
      <c r="L249" s="70"/>
    </row>
    <row r="250" spans="2:12" ht="21.9" customHeight="1" x14ac:dyDescent="0.25">
      <c r="B250" s="67"/>
      <c r="C250" s="68"/>
      <c r="D250" s="69"/>
      <c r="E250" s="107"/>
      <c r="F250" s="107"/>
      <c r="G250" s="70"/>
      <c r="H250" s="70"/>
      <c r="I250" s="108"/>
      <c r="J250" s="108"/>
      <c r="K250" s="108"/>
      <c r="L250" s="116"/>
    </row>
    <row r="251" spans="2:12" ht="21.9" customHeight="1" x14ac:dyDescent="0.25">
      <c r="B251" s="67"/>
      <c r="C251" s="68"/>
      <c r="D251" s="69"/>
      <c r="E251" s="107"/>
      <c r="F251" s="107"/>
      <c r="G251" s="70"/>
      <c r="H251" s="70"/>
      <c r="I251" s="70"/>
      <c r="J251" s="108"/>
      <c r="K251" s="108"/>
      <c r="L251" s="107"/>
    </row>
    <row r="252" spans="2:12" ht="21.9" customHeight="1" x14ac:dyDescent="0.25">
      <c r="B252" s="117"/>
      <c r="C252" s="68"/>
      <c r="D252" s="69"/>
      <c r="E252" s="70"/>
      <c r="F252" s="70"/>
      <c r="G252" s="70"/>
      <c r="H252" s="70"/>
      <c r="I252" s="70"/>
      <c r="J252" s="108"/>
      <c r="K252" s="70"/>
      <c r="L252" s="107"/>
    </row>
    <row r="253" spans="2:12" ht="21.9" customHeight="1" x14ac:dyDescent="0.25">
      <c r="B253" s="67"/>
      <c r="C253" s="68"/>
      <c r="D253" s="69"/>
      <c r="E253" s="70"/>
      <c r="F253" s="70"/>
      <c r="G253" s="108"/>
      <c r="H253" s="108"/>
      <c r="I253" s="70"/>
      <c r="J253" s="70"/>
      <c r="K253" s="70"/>
      <c r="L253" s="70"/>
    </row>
    <row r="254" spans="2:12" ht="21.9" customHeight="1" x14ac:dyDescent="0.25">
      <c r="B254" s="67"/>
      <c r="C254" s="68"/>
      <c r="D254" s="69"/>
      <c r="E254" s="70"/>
      <c r="F254" s="70"/>
      <c r="G254" s="108"/>
      <c r="H254" s="108"/>
      <c r="I254" s="108"/>
      <c r="J254" s="70"/>
      <c r="K254" s="70"/>
      <c r="L254" s="70"/>
    </row>
    <row r="255" spans="2:12" ht="21.9" customHeight="1" x14ac:dyDescent="0.25">
      <c r="B255" s="67"/>
      <c r="C255" s="68"/>
      <c r="D255" s="69"/>
      <c r="E255" s="107"/>
      <c r="F255" s="107"/>
      <c r="G255" s="108"/>
      <c r="H255" s="108"/>
      <c r="I255" s="108"/>
      <c r="J255" s="70"/>
      <c r="K255" s="108"/>
      <c r="L255" s="70"/>
    </row>
    <row r="256" spans="2:12" ht="21.9" customHeight="1" x14ac:dyDescent="0.25">
      <c r="B256" s="67"/>
      <c r="C256" s="68"/>
      <c r="D256" s="69"/>
      <c r="E256" s="107"/>
      <c r="F256" s="107"/>
      <c r="G256" s="70"/>
      <c r="H256" s="70"/>
      <c r="I256" s="108"/>
      <c r="J256" s="108"/>
      <c r="K256" s="108"/>
      <c r="L256" s="116"/>
    </row>
    <row r="257" spans="2:14" ht="21.9" customHeight="1" x14ac:dyDescent="0.25">
      <c r="B257" s="67"/>
      <c r="C257" s="68"/>
      <c r="D257" s="69"/>
      <c r="E257" s="107"/>
      <c r="F257" s="107"/>
      <c r="G257" s="70"/>
      <c r="H257" s="70"/>
      <c r="I257" s="70"/>
      <c r="J257" s="108"/>
      <c r="K257" s="108"/>
      <c r="L257" s="107"/>
    </row>
    <row r="258" spans="2:14" ht="21.9" customHeight="1" x14ac:dyDescent="0.25">
      <c r="B258" s="117"/>
      <c r="C258" s="68"/>
      <c r="D258" s="69"/>
      <c r="E258" s="70"/>
      <c r="F258" s="70"/>
      <c r="G258" s="70"/>
      <c r="H258" s="70"/>
      <c r="I258" s="70"/>
      <c r="J258" s="108"/>
      <c r="K258" s="70"/>
      <c r="L258" s="107"/>
    </row>
    <row r="259" spans="2:14" ht="21.9" customHeight="1" x14ac:dyDescent="0.25">
      <c r="B259" s="67"/>
      <c r="C259" s="68"/>
      <c r="D259" s="69"/>
      <c r="E259" s="70"/>
      <c r="F259" s="70"/>
      <c r="G259" s="70"/>
      <c r="H259" s="70"/>
      <c r="I259" s="70"/>
      <c r="J259" s="70"/>
      <c r="K259" s="70"/>
      <c r="L259" s="70"/>
    </row>
    <row r="260" spans="2:14" ht="21.9" customHeight="1" x14ac:dyDescent="0.25">
      <c r="B260" s="67"/>
      <c r="C260" s="68"/>
      <c r="D260" s="69"/>
      <c r="E260" s="70"/>
      <c r="F260" s="70"/>
      <c r="G260" s="70"/>
      <c r="H260" s="70"/>
      <c r="I260" s="70"/>
      <c r="J260" s="70"/>
      <c r="K260" s="70"/>
      <c r="L260" s="70"/>
    </row>
    <row r="261" spans="2:14" ht="21.9" customHeight="1" x14ac:dyDescent="0.25">
      <c r="B261" s="67"/>
      <c r="C261" s="68"/>
      <c r="D261" s="69"/>
      <c r="E261" s="70"/>
      <c r="F261" s="70"/>
      <c r="G261" s="108"/>
      <c r="H261" s="108"/>
      <c r="I261" s="70"/>
      <c r="J261" s="70"/>
      <c r="K261" s="70"/>
      <c r="L261" s="70"/>
    </row>
    <row r="262" spans="2:14" ht="21.9" customHeight="1" x14ac:dyDescent="0.25">
      <c r="B262" s="67"/>
      <c r="C262" s="68"/>
      <c r="D262" s="69"/>
      <c r="E262" s="70"/>
      <c r="F262" s="70"/>
      <c r="G262" s="108"/>
      <c r="H262" s="108"/>
      <c r="I262" s="108"/>
      <c r="J262" s="70"/>
      <c r="K262" s="70"/>
      <c r="L262" s="70"/>
    </row>
    <row r="263" spans="2:14" ht="21.9" customHeight="1" x14ac:dyDescent="0.25">
      <c r="B263" s="114"/>
      <c r="C263" s="68"/>
      <c r="D263" s="115"/>
      <c r="E263" s="107"/>
      <c r="F263" s="107"/>
      <c r="G263" s="108"/>
      <c r="H263" s="108"/>
      <c r="I263" s="108"/>
      <c r="J263" s="70"/>
      <c r="K263" s="108"/>
      <c r="L263" s="70"/>
    </row>
    <row r="264" spans="2:14" ht="21.9" customHeight="1" x14ac:dyDescent="0.25">
      <c r="B264" s="67"/>
      <c r="C264" s="68"/>
      <c r="D264" s="69"/>
      <c r="E264" s="107"/>
      <c r="F264" s="107"/>
      <c r="G264" s="70"/>
      <c r="H264" s="70"/>
      <c r="I264" s="108"/>
      <c r="J264" s="108"/>
      <c r="K264" s="108"/>
      <c r="L264" s="116"/>
    </row>
    <row r="265" spans="2:14" ht="21.9" customHeight="1" x14ac:dyDescent="0.25">
      <c r="B265" s="67"/>
      <c r="C265" s="68"/>
      <c r="D265" s="69"/>
      <c r="E265" s="107"/>
      <c r="F265" s="107"/>
      <c r="G265" s="70"/>
      <c r="H265" s="70"/>
      <c r="I265" s="70"/>
      <c r="J265" s="108"/>
      <c r="K265" s="108"/>
      <c r="L265" s="107"/>
      <c r="N265" s="57"/>
    </row>
    <row r="266" spans="2:14" ht="21.9" customHeight="1" x14ac:dyDescent="0.25">
      <c r="B266" s="117"/>
      <c r="C266" s="68"/>
      <c r="D266" s="69"/>
      <c r="E266" s="70"/>
      <c r="F266" s="70"/>
      <c r="G266" s="70"/>
      <c r="H266" s="70"/>
      <c r="I266" s="70"/>
      <c r="J266" s="108"/>
      <c r="K266" s="70"/>
      <c r="L266" s="107"/>
    </row>
    <row r="267" spans="2:14" ht="21.9" customHeight="1" x14ac:dyDescent="0.25">
      <c r="B267" s="67"/>
      <c r="C267" s="68"/>
      <c r="D267" s="69"/>
      <c r="E267" s="70"/>
      <c r="F267" s="70"/>
      <c r="G267" s="70"/>
      <c r="H267" s="70"/>
      <c r="I267" s="70"/>
      <c r="J267" s="70"/>
      <c r="K267" s="70"/>
      <c r="L267" s="70"/>
    </row>
    <row r="268" spans="2:14" ht="21.9" customHeight="1" x14ac:dyDescent="0.25">
      <c r="B268" s="67"/>
      <c r="C268" s="68"/>
      <c r="D268" s="69"/>
      <c r="E268" s="70"/>
      <c r="F268" s="70"/>
      <c r="G268" s="70"/>
      <c r="H268" s="70"/>
      <c r="I268" s="70"/>
      <c r="J268" s="70"/>
      <c r="K268" s="70"/>
      <c r="L268" s="70"/>
    </row>
    <row r="269" spans="2:14" ht="21.9" customHeight="1" x14ac:dyDescent="0.25">
      <c r="B269" s="67"/>
      <c r="C269" s="68"/>
      <c r="D269" s="69"/>
      <c r="E269" s="70"/>
      <c r="F269" s="70"/>
      <c r="G269" s="70"/>
      <c r="H269" s="70"/>
      <c r="I269" s="70"/>
      <c r="J269" s="70"/>
      <c r="K269" s="70"/>
      <c r="L269" s="70"/>
    </row>
    <row r="270" spans="2:14" ht="21.9" customHeight="1" x14ac:dyDescent="0.25">
      <c r="B270" s="67"/>
      <c r="C270" s="68"/>
      <c r="D270" s="69"/>
      <c r="E270" s="70"/>
      <c r="F270" s="70"/>
      <c r="G270" s="108"/>
      <c r="H270" s="108"/>
      <c r="I270" s="70"/>
      <c r="J270" s="70"/>
      <c r="K270" s="70"/>
      <c r="L270" s="70"/>
    </row>
    <row r="271" spans="2:14" ht="21.9" customHeight="1" x14ac:dyDescent="0.25">
      <c r="B271" s="114"/>
      <c r="C271" s="68"/>
      <c r="D271" s="122"/>
      <c r="E271" s="70"/>
      <c r="F271" s="70"/>
      <c r="G271" s="108"/>
      <c r="H271" s="108"/>
      <c r="I271" s="108"/>
      <c r="J271" s="70"/>
      <c r="K271" s="70"/>
      <c r="L271" s="70"/>
    </row>
    <row r="272" spans="2:14" ht="21.9" customHeight="1" x14ac:dyDescent="0.25">
      <c r="B272" s="114"/>
      <c r="C272" s="68"/>
      <c r="D272" s="122"/>
      <c r="E272" s="107"/>
      <c r="F272" s="107"/>
      <c r="G272" s="108"/>
      <c r="H272" s="108"/>
      <c r="I272" s="108"/>
      <c r="J272" s="70"/>
      <c r="K272" s="108"/>
      <c r="L272" s="70"/>
    </row>
    <row r="273" spans="2:12" ht="21.9" customHeight="1" x14ac:dyDescent="0.25">
      <c r="B273" s="67"/>
      <c r="C273" s="68"/>
      <c r="D273" s="69"/>
      <c r="E273" s="107"/>
      <c r="F273" s="107"/>
      <c r="G273" s="70"/>
      <c r="H273" s="70"/>
      <c r="I273" s="108"/>
      <c r="J273" s="108"/>
      <c r="K273" s="108"/>
      <c r="L273" s="116"/>
    </row>
    <row r="274" spans="2:12" ht="21.9" customHeight="1" x14ac:dyDescent="0.25">
      <c r="B274" s="67"/>
      <c r="C274" s="68"/>
      <c r="D274" s="69"/>
      <c r="E274" s="107"/>
      <c r="F274" s="107"/>
      <c r="G274" s="70"/>
      <c r="H274" s="70"/>
      <c r="I274" s="70"/>
      <c r="J274" s="108"/>
      <c r="K274" s="108"/>
      <c r="L274" s="107"/>
    </row>
    <row r="275" spans="2:12" ht="21.9" customHeight="1" x14ac:dyDescent="0.25">
      <c r="B275" s="117"/>
      <c r="C275" s="68"/>
      <c r="D275" s="69"/>
      <c r="E275" s="70"/>
      <c r="F275" s="70"/>
      <c r="G275" s="70"/>
      <c r="H275" s="70"/>
      <c r="I275" s="70"/>
      <c r="J275" s="108"/>
      <c r="K275" s="70"/>
      <c r="L275" s="107"/>
    </row>
    <row r="276" spans="2:12" ht="21.9" customHeight="1" x14ac:dyDescent="0.25">
      <c r="B276" s="67"/>
      <c r="C276" s="68"/>
      <c r="D276" s="69"/>
      <c r="E276" s="70"/>
      <c r="F276" s="70"/>
      <c r="G276" s="70"/>
      <c r="H276" s="70"/>
      <c r="I276" s="70"/>
      <c r="J276" s="70"/>
      <c r="K276" s="70"/>
      <c r="L276" s="70"/>
    </row>
    <row r="277" spans="2:12" ht="21.9" customHeight="1" x14ac:dyDescent="0.25">
      <c r="B277" s="67"/>
      <c r="C277" s="68"/>
      <c r="D277" s="69"/>
      <c r="E277" s="70"/>
      <c r="F277" s="70"/>
      <c r="G277" s="70"/>
      <c r="H277" s="70"/>
      <c r="I277" s="70"/>
      <c r="J277" s="70"/>
      <c r="K277" s="70"/>
      <c r="L277" s="70"/>
    </row>
    <row r="278" spans="2:12" ht="21.9" customHeight="1" x14ac:dyDescent="0.25">
      <c r="B278" s="67"/>
      <c r="C278" s="68"/>
      <c r="D278" s="69"/>
      <c r="E278" s="70"/>
      <c r="F278" s="70"/>
      <c r="G278" s="70"/>
      <c r="H278" s="70"/>
      <c r="I278" s="70"/>
      <c r="J278" s="70"/>
      <c r="K278" s="70"/>
      <c r="L278" s="70"/>
    </row>
    <row r="279" spans="2:12" ht="21.9" customHeight="1" x14ac:dyDescent="0.25">
      <c r="B279" s="67"/>
      <c r="C279" s="68"/>
      <c r="D279" s="69"/>
      <c r="E279" s="70"/>
      <c r="F279" s="70"/>
      <c r="G279" s="108"/>
      <c r="H279" s="108"/>
      <c r="I279" s="70"/>
      <c r="J279" s="70"/>
      <c r="K279" s="70"/>
      <c r="L279" s="70"/>
    </row>
    <row r="280" spans="2:12" ht="21.9" customHeight="1" x14ac:dyDescent="0.25">
      <c r="B280" s="67"/>
      <c r="C280" s="68"/>
      <c r="D280" s="69"/>
      <c r="E280" s="70"/>
      <c r="F280" s="70"/>
      <c r="G280" s="123"/>
      <c r="H280" s="123"/>
      <c r="I280" s="108"/>
      <c r="J280" s="70"/>
      <c r="K280" s="70"/>
      <c r="L280" s="70"/>
    </row>
    <row r="281" spans="2:12" ht="21.9" customHeight="1" x14ac:dyDescent="0.25">
      <c r="B281" s="114"/>
      <c r="C281" s="68"/>
      <c r="D281" s="115"/>
      <c r="E281" s="107"/>
      <c r="F281" s="107"/>
      <c r="G281" s="67"/>
      <c r="H281" s="67"/>
      <c r="I281" s="123"/>
      <c r="J281" s="70"/>
      <c r="K281" s="108"/>
      <c r="L281" s="70"/>
    </row>
    <row r="282" spans="2:12" ht="21.9" customHeight="1" x14ac:dyDescent="0.25">
      <c r="B282" s="67"/>
      <c r="C282" s="68"/>
      <c r="D282" s="68"/>
      <c r="E282" s="124"/>
      <c r="F282" s="124"/>
      <c r="G282" s="67"/>
      <c r="H282" s="67"/>
      <c r="I282" s="67"/>
      <c r="J282" s="108"/>
      <c r="K282" s="123"/>
      <c r="L282" s="116"/>
    </row>
    <row r="283" spans="2:12" ht="21.75" customHeight="1" x14ac:dyDescent="0.25">
      <c r="B283" s="125"/>
      <c r="C283" s="68"/>
      <c r="D283" s="123"/>
      <c r="E283" s="126"/>
      <c r="F283" s="126"/>
      <c r="G283" s="67"/>
      <c r="H283" s="67"/>
      <c r="I283" s="67"/>
      <c r="J283" s="123"/>
      <c r="K283" s="67"/>
      <c r="L283" s="127"/>
    </row>
    <row r="284" spans="2:12" ht="15" customHeight="1" x14ac:dyDescent="0.25">
      <c r="B284" s="128"/>
      <c r="C284" s="129"/>
      <c r="D284" s="67"/>
      <c r="E284" s="126"/>
      <c r="F284" s="126"/>
      <c r="G284" s="67"/>
      <c r="H284" s="67"/>
      <c r="I284" s="67"/>
      <c r="J284" s="67"/>
      <c r="K284" s="67"/>
      <c r="L284" s="130"/>
    </row>
    <row r="285" spans="2:12" ht="16.5" customHeight="1" x14ac:dyDescent="0.25">
      <c r="B285" s="128"/>
      <c r="C285" s="129"/>
      <c r="D285" s="131"/>
      <c r="E285" s="126"/>
      <c r="F285" s="126"/>
      <c r="G285" s="67"/>
      <c r="H285" s="67"/>
      <c r="I285" s="67"/>
      <c r="J285" s="67"/>
      <c r="K285" s="67"/>
      <c r="L285" s="130"/>
    </row>
    <row r="286" spans="2:12" ht="16.5" customHeight="1" x14ac:dyDescent="0.25">
      <c r="B286" s="128"/>
      <c r="C286" s="129"/>
      <c r="D286" s="132"/>
      <c r="E286" s="126"/>
      <c r="F286" s="126"/>
      <c r="G286" s="67"/>
      <c r="H286" s="67"/>
      <c r="I286" s="67"/>
      <c r="J286" s="67"/>
      <c r="K286" s="67"/>
      <c r="L286" s="130"/>
    </row>
    <row r="287" spans="2:12" ht="18.75" customHeight="1" x14ac:dyDescent="0.25">
      <c r="B287" s="128"/>
      <c r="C287" s="129"/>
      <c r="D287" s="131"/>
      <c r="E287" s="126"/>
      <c r="F287" s="126"/>
      <c r="G287" s="67"/>
      <c r="H287" s="67"/>
      <c r="I287" s="67"/>
      <c r="J287" s="67"/>
      <c r="K287" s="67"/>
      <c r="L287" s="130"/>
    </row>
    <row r="288" spans="2:12" ht="19.5" customHeight="1" x14ac:dyDescent="0.25">
      <c r="B288" s="128"/>
      <c r="C288" s="129"/>
      <c r="D288" s="67"/>
      <c r="E288" s="126"/>
      <c r="F288" s="126"/>
      <c r="G288" s="67"/>
      <c r="H288" s="67"/>
      <c r="I288" s="67"/>
      <c r="J288" s="67"/>
      <c r="K288" s="67"/>
      <c r="L288" s="133"/>
    </row>
    <row r="289" spans="2:12" x14ac:dyDescent="0.25">
      <c r="B289" s="128"/>
      <c r="C289" s="129"/>
      <c r="D289" s="67"/>
      <c r="E289" s="126"/>
      <c r="F289" s="126"/>
      <c r="G289" s="67"/>
      <c r="H289" s="67"/>
      <c r="I289" s="67"/>
      <c r="J289" s="67"/>
      <c r="K289" s="67"/>
      <c r="L289" s="134"/>
    </row>
    <row r="290" spans="2:12" x14ac:dyDescent="0.25">
      <c r="B290" s="128"/>
      <c r="C290" s="129"/>
      <c r="D290" s="67"/>
      <c r="E290" s="126"/>
      <c r="F290" s="126"/>
      <c r="G290" s="67"/>
      <c r="H290" s="67"/>
      <c r="I290" s="67"/>
      <c r="J290" s="67"/>
      <c r="K290" s="67"/>
      <c r="L290" s="134"/>
    </row>
    <row r="291" spans="2:12" x14ac:dyDescent="0.25">
      <c r="B291" s="67"/>
      <c r="C291" s="129"/>
      <c r="D291" s="67"/>
      <c r="E291" s="126"/>
      <c r="F291" s="126"/>
      <c r="G291" s="67"/>
      <c r="H291" s="67"/>
      <c r="I291" s="67"/>
      <c r="J291" s="67"/>
      <c r="K291" s="67"/>
      <c r="L291" s="67"/>
    </row>
    <row r="292" spans="2:12" x14ac:dyDescent="0.25">
      <c r="B292" s="67"/>
      <c r="C292" s="129"/>
      <c r="D292" s="67"/>
      <c r="E292" s="126"/>
      <c r="F292" s="126"/>
      <c r="G292" s="67"/>
      <c r="H292" s="67"/>
      <c r="I292" s="67"/>
      <c r="J292" s="67"/>
      <c r="K292" s="67"/>
      <c r="L292" s="67"/>
    </row>
    <row r="293" spans="2:12" x14ac:dyDescent="0.25">
      <c r="B293" s="125"/>
      <c r="C293" s="129"/>
      <c r="E293" s="126"/>
      <c r="F293" s="126"/>
      <c r="I293" s="67"/>
      <c r="J293" s="67"/>
      <c r="K293" s="67"/>
      <c r="L293" s="67"/>
    </row>
    <row r="294" spans="2:12" x14ac:dyDescent="0.25">
      <c r="B294" s="67"/>
      <c r="C294" s="129"/>
      <c r="D294" s="67"/>
      <c r="E294" s="126"/>
      <c r="F294" s="126"/>
      <c r="J294" s="67"/>
      <c r="K294" s="67"/>
      <c r="L294" s="67"/>
    </row>
    <row r="295" spans="2:12" x14ac:dyDescent="0.25">
      <c r="B295" s="135"/>
      <c r="C295" s="129"/>
      <c r="D295" s="67"/>
      <c r="J295" s="67"/>
      <c r="L295" s="67"/>
    </row>
    <row r="296" spans="2:12" x14ac:dyDescent="0.25">
      <c r="L296" s="136"/>
    </row>
    <row r="297" spans="2:12" x14ac:dyDescent="0.25">
      <c r="G297" s="137"/>
      <c r="H297" s="137"/>
      <c r="L297" s="138"/>
    </row>
    <row r="298" spans="2:12" x14ac:dyDescent="0.25">
      <c r="G298" s="137"/>
      <c r="H298" s="137"/>
      <c r="I298" s="137"/>
      <c r="L298" s="138"/>
    </row>
    <row r="299" spans="2:12" x14ac:dyDescent="0.25">
      <c r="E299" s="139"/>
      <c r="F299" s="139"/>
      <c r="G299" s="137"/>
      <c r="H299" s="137"/>
      <c r="I299" s="137"/>
      <c r="K299" s="137"/>
      <c r="L299" s="138"/>
    </row>
    <row r="300" spans="2:12" x14ac:dyDescent="0.25">
      <c r="B300" s="140"/>
      <c r="C300" s="68"/>
      <c r="D300" s="140"/>
      <c r="E300" s="139"/>
      <c r="F300" s="139"/>
      <c r="G300" s="137"/>
      <c r="H300" s="137"/>
      <c r="I300" s="137"/>
      <c r="J300" s="137"/>
      <c r="K300" s="137"/>
      <c r="L300" s="137"/>
    </row>
    <row r="301" spans="2:12" x14ac:dyDescent="0.25">
      <c r="B301" s="140"/>
      <c r="C301" s="68"/>
      <c r="D301" s="140"/>
      <c r="E301" s="139"/>
      <c r="F301" s="139"/>
      <c r="G301" s="137"/>
      <c r="H301" s="137"/>
      <c r="I301" s="137"/>
      <c r="J301" s="137"/>
      <c r="K301" s="137"/>
      <c r="L301" s="137"/>
    </row>
    <row r="302" spans="2:12" x14ac:dyDescent="0.25">
      <c r="B302" s="140"/>
      <c r="C302" s="68"/>
      <c r="D302" s="140"/>
      <c r="E302" s="139"/>
      <c r="F302" s="139"/>
      <c r="G302" s="137"/>
      <c r="H302" s="137"/>
      <c r="I302" s="137"/>
      <c r="J302" s="137"/>
      <c r="K302" s="137"/>
      <c r="L302" s="137"/>
    </row>
    <row r="303" spans="2:12" x14ac:dyDescent="0.25">
      <c r="B303" s="140"/>
      <c r="C303" s="68"/>
      <c r="D303" s="140"/>
      <c r="E303" s="139"/>
      <c r="F303" s="139"/>
      <c r="G303" s="137"/>
      <c r="H303" s="137"/>
      <c r="I303" s="137"/>
      <c r="J303" s="137"/>
      <c r="K303" s="137"/>
      <c r="L303" s="137"/>
    </row>
    <row r="304" spans="2:12" x14ac:dyDescent="0.25">
      <c r="B304" s="140"/>
      <c r="C304" s="68"/>
      <c r="D304" s="140"/>
      <c r="E304" s="139"/>
      <c r="F304" s="139"/>
      <c r="G304" s="137"/>
      <c r="H304" s="137"/>
      <c r="I304" s="137"/>
      <c r="J304" s="137"/>
      <c r="K304" s="137"/>
      <c r="L304" s="137"/>
    </row>
    <row r="305" spans="2:12" x14ac:dyDescent="0.25">
      <c r="B305" s="140"/>
      <c r="C305" s="68"/>
      <c r="D305" s="140"/>
      <c r="E305" s="139"/>
      <c r="F305" s="139"/>
      <c r="G305" s="137"/>
      <c r="H305" s="137"/>
      <c r="I305" s="137"/>
      <c r="J305" s="137"/>
      <c r="K305" s="137"/>
      <c r="L305" s="137"/>
    </row>
    <row r="306" spans="2:12" x14ac:dyDescent="0.25">
      <c r="B306" s="140"/>
      <c r="C306" s="68"/>
      <c r="D306" s="140"/>
      <c r="E306" s="139"/>
      <c r="F306" s="139"/>
      <c r="G306" s="140"/>
      <c r="H306" s="140"/>
      <c r="I306" s="137"/>
      <c r="J306" s="137"/>
      <c r="K306" s="137"/>
      <c r="L306" s="137"/>
    </row>
    <row r="307" spans="2:12" x14ac:dyDescent="0.25">
      <c r="B307" s="140"/>
      <c r="C307" s="68"/>
      <c r="D307" s="140"/>
      <c r="E307" s="139"/>
      <c r="F307" s="139"/>
      <c r="G307" s="140"/>
      <c r="H307" s="140"/>
      <c r="I307" s="140"/>
      <c r="J307" s="137"/>
      <c r="K307" s="137"/>
      <c r="L307" s="137"/>
    </row>
    <row r="308" spans="2:12" x14ac:dyDescent="0.25">
      <c r="B308" s="140"/>
      <c r="C308" s="68"/>
      <c r="D308" s="137"/>
      <c r="E308" s="128"/>
      <c r="F308" s="128"/>
      <c r="G308" s="140"/>
      <c r="H308" s="140"/>
      <c r="I308" s="140"/>
      <c r="J308" s="137"/>
      <c r="K308" s="140"/>
      <c r="L308" s="137"/>
    </row>
    <row r="309" spans="2:12" x14ac:dyDescent="0.25">
      <c r="B309" s="68"/>
      <c r="C309" s="68"/>
      <c r="D309" s="140"/>
      <c r="E309" s="128"/>
      <c r="F309" s="128"/>
      <c r="G309" s="140"/>
      <c r="H309" s="140"/>
      <c r="I309" s="140"/>
      <c r="J309" s="140"/>
      <c r="K309" s="140"/>
      <c r="L309" s="140"/>
    </row>
    <row r="310" spans="2:12" x14ac:dyDescent="0.25">
      <c r="B310" s="140"/>
      <c r="C310" s="68"/>
      <c r="D310" s="140"/>
      <c r="E310" s="128"/>
      <c r="F310" s="128"/>
      <c r="I310" s="140"/>
      <c r="J310" s="140"/>
      <c r="K310" s="140"/>
      <c r="L310" s="140"/>
    </row>
    <row r="311" spans="2:12" x14ac:dyDescent="0.25">
      <c r="B311" s="140"/>
      <c r="C311" s="68"/>
      <c r="D311" s="140"/>
      <c r="E311" s="128"/>
      <c r="F311" s="128"/>
      <c r="J311" s="140"/>
      <c r="K311" s="140"/>
      <c r="L311" s="140"/>
    </row>
    <row r="312" spans="2:12" x14ac:dyDescent="0.25">
      <c r="B312" s="140"/>
      <c r="C312" s="68"/>
      <c r="D312" s="140"/>
      <c r="J312" s="140"/>
    </row>
  </sheetData>
  <mergeCells count="54">
    <mergeCell ref="A109:A111"/>
    <mergeCell ref="B109:B111"/>
    <mergeCell ref="C109:C111"/>
    <mergeCell ref="L109:L111"/>
    <mergeCell ref="A9:B9"/>
    <mergeCell ref="A30:A31"/>
    <mergeCell ref="A33:A34"/>
    <mergeCell ref="L33:L34"/>
    <mergeCell ref="L30:L31"/>
    <mergeCell ref="A26:A28"/>
    <mergeCell ref="L26:L28"/>
    <mergeCell ref="A19:A20"/>
    <mergeCell ref="L19:L20"/>
    <mergeCell ref="C2:H2"/>
    <mergeCell ref="C3:H3"/>
    <mergeCell ref="D5:G5"/>
    <mergeCell ref="C6:H6"/>
    <mergeCell ref="C8:F8"/>
    <mergeCell ref="B128:B129"/>
    <mergeCell ref="C128:C129"/>
    <mergeCell ref="A10:B10"/>
    <mergeCell ref="M10:T11"/>
    <mergeCell ref="A11:B11"/>
    <mergeCell ref="B14:J15"/>
    <mergeCell ref="K15:L15"/>
    <mergeCell ref="A114:B114"/>
    <mergeCell ref="L36:L37"/>
    <mergeCell ref="A36:A37"/>
    <mergeCell ref="A39:A40"/>
    <mergeCell ref="A42:A43"/>
    <mergeCell ref="L39:L40"/>
    <mergeCell ref="L42:L43"/>
    <mergeCell ref="A57:A58"/>
    <mergeCell ref="L57:L58"/>
    <mergeCell ref="L65:L67"/>
    <mergeCell ref="B65:B67"/>
    <mergeCell ref="A65:A67"/>
    <mergeCell ref="C65:C67"/>
    <mergeCell ref="A69:A70"/>
    <mergeCell ref="B69:B70"/>
    <mergeCell ref="C69:C70"/>
    <mergeCell ref="B88:B89"/>
    <mergeCell ref="L69:L70"/>
    <mergeCell ref="L88:L90"/>
    <mergeCell ref="A88:A90"/>
    <mergeCell ref="C88:C90"/>
    <mergeCell ref="L72:L73"/>
    <mergeCell ref="C72:C73"/>
    <mergeCell ref="B72:B73"/>
    <mergeCell ref="A72:A73"/>
    <mergeCell ref="L75:L76"/>
    <mergeCell ref="C75:C76"/>
    <mergeCell ref="B75:B76"/>
    <mergeCell ref="A75:A76"/>
  </mergeCells>
  <pageMargins left="0.7" right="0.7" top="0.75" bottom="0.75" header="0.3" footer="0.3"/>
  <pageSetup paperSize="5" scale="8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B20B1-E6A0-44FE-AFA0-2B0ECA4508E5}">
  <dimension ref="B1:I69"/>
  <sheetViews>
    <sheetView topLeftCell="A59" workbookViewId="0">
      <selection activeCell="C37" sqref="C37"/>
    </sheetView>
  </sheetViews>
  <sheetFormatPr baseColWidth="10" defaultRowHeight="14.4" x14ac:dyDescent="0.3"/>
  <cols>
    <col min="2" max="2" width="13.6640625" bestFit="1" customWidth="1"/>
    <col min="3" max="3" width="43" bestFit="1" customWidth="1"/>
    <col min="9" max="9" width="14.44140625" bestFit="1" customWidth="1"/>
  </cols>
  <sheetData>
    <row r="1" spans="2:9" ht="15" thickBot="1" x14ac:dyDescent="0.35"/>
    <row r="2" spans="2:9" ht="18" x14ac:dyDescent="0.3">
      <c r="B2" s="366" t="s">
        <v>106</v>
      </c>
      <c r="C2" s="362"/>
      <c r="D2" s="362"/>
      <c r="E2" s="362"/>
      <c r="F2" s="362"/>
      <c r="G2" s="362"/>
      <c r="H2" s="362"/>
      <c r="I2" s="363"/>
    </row>
    <row r="3" spans="2:9" x14ac:dyDescent="0.3">
      <c r="B3" s="254" t="s">
        <v>107</v>
      </c>
      <c r="I3" s="230"/>
    </row>
    <row r="4" spans="2:9" x14ac:dyDescent="0.3">
      <c r="B4" s="254" t="s">
        <v>108</v>
      </c>
      <c r="I4" s="230"/>
    </row>
    <row r="5" spans="2:9" x14ac:dyDescent="0.3">
      <c r="B5" s="254" t="s">
        <v>109</v>
      </c>
      <c r="I5" s="230"/>
    </row>
    <row r="6" spans="2:9" x14ac:dyDescent="0.3">
      <c r="B6" s="231"/>
      <c r="I6" s="230"/>
    </row>
    <row r="7" spans="2:9" x14ac:dyDescent="0.3">
      <c r="B7" s="231" t="s">
        <v>110</v>
      </c>
      <c r="C7" t="s">
        <v>155</v>
      </c>
      <c r="I7" s="230"/>
    </row>
    <row r="8" spans="2:9" x14ac:dyDescent="0.3">
      <c r="B8" s="231" t="s">
        <v>111</v>
      </c>
      <c r="C8" t="s">
        <v>156</v>
      </c>
      <c r="I8" s="230"/>
    </row>
    <row r="9" spans="2:9" x14ac:dyDescent="0.3">
      <c r="B9" s="231" t="s">
        <v>112</v>
      </c>
      <c r="C9" t="s">
        <v>113</v>
      </c>
      <c r="I9" s="230"/>
    </row>
    <row r="10" spans="2:9" x14ac:dyDescent="0.3">
      <c r="B10" s="231"/>
      <c r="I10" s="230"/>
    </row>
    <row r="11" spans="2:9" x14ac:dyDescent="0.3">
      <c r="B11" s="254" t="s">
        <v>114</v>
      </c>
      <c r="I11" s="230"/>
    </row>
    <row r="12" spans="2:9" x14ac:dyDescent="0.3">
      <c r="B12" s="255" t="s">
        <v>20</v>
      </c>
      <c r="C12" s="256" t="s">
        <v>115</v>
      </c>
      <c r="D12" s="256" t="s">
        <v>116</v>
      </c>
      <c r="E12" s="256" t="s">
        <v>21</v>
      </c>
      <c r="F12" s="256" t="s">
        <v>117</v>
      </c>
      <c r="G12" s="367" t="s">
        <v>118</v>
      </c>
      <c r="H12" s="365"/>
      <c r="I12" s="257" t="s">
        <v>119</v>
      </c>
    </row>
    <row r="13" spans="2:9" x14ac:dyDescent="0.3">
      <c r="B13" s="231"/>
      <c r="G13" s="354" t="s">
        <v>120</v>
      </c>
      <c r="H13" s="355"/>
      <c r="I13" s="258">
        <v>0</v>
      </c>
    </row>
    <row r="14" spans="2:9" x14ac:dyDescent="0.3">
      <c r="B14" s="231"/>
      <c r="I14" s="230"/>
    </row>
    <row r="15" spans="2:9" x14ac:dyDescent="0.3">
      <c r="B15" s="254" t="s">
        <v>121</v>
      </c>
      <c r="I15" s="230"/>
    </row>
    <row r="16" spans="2:9" x14ac:dyDescent="0.3">
      <c r="B16" s="255" t="s">
        <v>20</v>
      </c>
      <c r="C16" s="256" t="s">
        <v>115</v>
      </c>
      <c r="D16" s="256" t="s">
        <v>116</v>
      </c>
      <c r="E16" s="256" t="s">
        <v>122</v>
      </c>
      <c r="F16" s="256" t="s">
        <v>123</v>
      </c>
      <c r="G16" s="256" t="s">
        <v>124</v>
      </c>
      <c r="H16" s="256" t="s">
        <v>125</v>
      </c>
      <c r="I16" s="257" t="s">
        <v>119</v>
      </c>
    </row>
    <row r="17" spans="2:9" x14ac:dyDescent="0.3">
      <c r="B17" s="236" t="s">
        <v>157</v>
      </c>
      <c r="C17" s="237" t="s">
        <v>158</v>
      </c>
      <c r="D17" s="237" t="s">
        <v>122</v>
      </c>
      <c r="E17" s="238">
        <f>VLOOKUP(B17,[108]Insumos!B:E,4,FALSE)</f>
        <v>410407.09</v>
      </c>
      <c r="F17" s="237">
        <v>1.8</v>
      </c>
      <c r="G17" s="238">
        <f>E17*F17</f>
        <v>738732.7620000001</v>
      </c>
      <c r="H17" s="237">
        <v>1</v>
      </c>
      <c r="I17" s="239">
        <f>IF(D17&lt;&gt;"JORNAL",H17*E17,G17/H17)</f>
        <v>738732.7620000001</v>
      </c>
    </row>
    <row r="18" spans="2:9" x14ac:dyDescent="0.3">
      <c r="B18" s="231"/>
      <c r="G18" s="354" t="s">
        <v>126</v>
      </c>
      <c r="H18" s="355"/>
      <c r="I18" s="258">
        <f>SUM(I17:I17)</f>
        <v>738732.7620000001</v>
      </c>
    </row>
    <row r="19" spans="2:9" x14ac:dyDescent="0.3">
      <c r="B19" s="231"/>
      <c r="I19" s="230"/>
    </row>
    <row r="20" spans="2:9" x14ac:dyDescent="0.3">
      <c r="B20" s="254" t="s">
        <v>127</v>
      </c>
      <c r="I20" s="230"/>
    </row>
    <row r="21" spans="2:9" x14ac:dyDescent="0.3">
      <c r="B21" s="255" t="s">
        <v>20</v>
      </c>
      <c r="C21" s="256" t="s">
        <v>115</v>
      </c>
      <c r="D21" s="256" t="s">
        <v>116</v>
      </c>
      <c r="E21" s="367" t="s">
        <v>21</v>
      </c>
      <c r="F21" s="365"/>
      <c r="G21" s="256" t="s">
        <v>128</v>
      </c>
      <c r="H21" s="234"/>
      <c r="I21" s="257" t="s">
        <v>119</v>
      </c>
    </row>
    <row r="22" spans="2:9" x14ac:dyDescent="0.3">
      <c r="B22" s="236" t="s">
        <v>159</v>
      </c>
      <c r="C22" s="237" t="s">
        <v>160</v>
      </c>
      <c r="D22" s="237" t="s">
        <v>161</v>
      </c>
      <c r="E22" s="237">
        <v>8</v>
      </c>
      <c r="F22" s="237"/>
      <c r="G22" s="238">
        <f>VLOOKUP(B22,[108]Insumos!B:E,4,FALSE)</f>
        <v>66116</v>
      </c>
      <c r="H22" s="237"/>
      <c r="I22" s="239">
        <f>E22*G22</f>
        <v>528928</v>
      </c>
    </row>
    <row r="23" spans="2:9" x14ac:dyDescent="0.3">
      <c r="B23" s="236" t="s">
        <v>146</v>
      </c>
      <c r="C23" s="237" t="s">
        <v>129</v>
      </c>
      <c r="D23" s="237" t="s">
        <v>130</v>
      </c>
      <c r="E23" s="237">
        <v>5</v>
      </c>
      <c r="F23" s="237"/>
      <c r="G23" s="238">
        <f>SUM(I18)</f>
        <v>738732.7620000001</v>
      </c>
      <c r="H23" s="237"/>
      <c r="I23" s="239">
        <f>E23/100*G23</f>
        <v>36936.638100000004</v>
      </c>
    </row>
    <row r="24" spans="2:9" x14ac:dyDescent="0.3">
      <c r="B24" s="236" t="s">
        <v>162</v>
      </c>
      <c r="C24" s="237" t="s">
        <v>163</v>
      </c>
      <c r="D24" s="237" t="s">
        <v>161</v>
      </c>
      <c r="E24" s="237">
        <v>8</v>
      </c>
      <c r="F24" s="237"/>
      <c r="G24" s="238">
        <f>VLOOKUP(B24,[108]Insumos!B:E,4,FALSE)</f>
        <v>20179</v>
      </c>
      <c r="H24" s="237"/>
      <c r="I24" s="239">
        <f>E24*G24</f>
        <v>161432</v>
      </c>
    </row>
    <row r="25" spans="2:9" x14ac:dyDescent="0.3">
      <c r="B25" s="236" t="s">
        <v>164</v>
      </c>
      <c r="C25" s="237" t="s">
        <v>165</v>
      </c>
      <c r="D25" s="237" t="s">
        <v>161</v>
      </c>
      <c r="E25" s="237">
        <v>8</v>
      </c>
      <c r="F25" s="237"/>
      <c r="G25" s="238">
        <f>VLOOKUP(B25,[108]Insumos!B:E,4,FALSE)</f>
        <v>8967</v>
      </c>
      <c r="H25" s="237"/>
      <c r="I25" s="239">
        <f>E25*G25</f>
        <v>71736</v>
      </c>
    </row>
    <row r="26" spans="2:9" x14ac:dyDescent="0.3">
      <c r="B26" s="231"/>
      <c r="G26" s="354" t="s">
        <v>131</v>
      </c>
      <c r="H26" s="355"/>
      <c r="I26" s="258">
        <f>SUM(I22:I25)</f>
        <v>799032.63809999998</v>
      </c>
    </row>
    <row r="27" spans="2:9" x14ac:dyDescent="0.3">
      <c r="B27" s="231"/>
      <c r="I27" s="230"/>
    </row>
    <row r="28" spans="2:9" x14ac:dyDescent="0.3">
      <c r="B28" s="254" t="s">
        <v>132</v>
      </c>
      <c r="I28" s="230"/>
    </row>
    <row r="29" spans="2:9" x14ac:dyDescent="0.3">
      <c r="B29" s="255" t="s">
        <v>20</v>
      </c>
      <c r="C29" s="256" t="s">
        <v>115</v>
      </c>
      <c r="D29" s="256" t="s">
        <v>116</v>
      </c>
      <c r="E29" s="256" t="s">
        <v>21</v>
      </c>
      <c r="F29" s="256" t="s">
        <v>133</v>
      </c>
      <c r="G29" s="256" t="s">
        <v>134</v>
      </c>
      <c r="H29" s="256" t="s">
        <v>128</v>
      </c>
      <c r="I29" s="257" t="s">
        <v>119</v>
      </c>
    </row>
    <row r="30" spans="2:9" x14ac:dyDescent="0.3">
      <c r="B30" s="231"/>
      <c r="G30" s="354" t="s">
        <v>135</v>
      </c>
      <c r="H30" s="355"/>
      <c r="I30" s="258">
        <v>0</v>
      </c>
    </row>
    <row r="31" spans="2:9" x14ac:dyDescent="0.3">
      <c r="B31" s="231"/>
      <c r="I31" s="230"/>
    </row>
    <row r="32" spans="2:9" ht="16.2" thickBot="1" x14ac:dyDescent="0.35">
      <c r="B32" s="242"/>
      <c r="C32" s="243"/>
      <c r="D32" s="243"/>
      <c r="E32" s="243"/>
      <c r="F32" s="243"/>
      <c r="G32" s="356" t="s">
        <v>136</v>
      </c>
      <c r="H32" s="357"/>
      <c r="I32" s="259">
        <f>I13+I18+I26+I30</f>
        <v>1537765.4001000002</v>
      </c>
    </row>
    <row r="34" spans="2:9" ht="15" thickBot="1" x14ac:dyDescent="0.35"/>
    <row r="35" spans="2:9" ht="18" x14ac:dyDescent="0.3">
      <c r="B35" s="361" t="s">
        <v>106</v>
      </c>
      <c r="C35" s="362"/>
      <c r="D35" s="362"/>
      <c r="E35" s="362"/>
      <c r="F35" s="362"/>
      <c r="G35" s="362"/>
      <c r="H35" s="362"/>
      <c r="I35" s="363"/>
    </row>
    <row r="36" spans="2:9" x14ac:dyDescent="0.3">
      <c r="B36" s="229" t="s">
        <v>107</v>
      </c>
      <c r="I36" s="230"/>
    </row>
    <row r="37" spans="2:9" x14ac:dyDescent="0.3">
      <c r="B37" s="229" t="s">
        <v>108</v>
      </c>
      <c r="I37" s="230"/>
    </row>
    <row r="38" spans="2:9" x14ac:dyDescent="0.3">
      <c r="B38" s="229" t="s">
        <v>109</v>
      </c>
      <c r="I38" s="230"/>
    </row>
    <row r="39" spans="2:9" x14ac:dyDescent="0.3">
      <c r="B39" s="231"/>
      <c r="I39" s="230"/>
    </row>
    <row r="40" spans="2:9" x14ac:dyDescent="0.3">
      <c r="B40" s="231" t="s">
        <v>110</v>
      </c>
      <c r="C40" t="s">
        <v>137</v>
      </c>
      <c r="I40" s="230"/>
    </row>
    <row r="41" spans="2:9" x14ac:dyDescent="0.3">
      <c r="B41" s="231" t="s">
        <v>111</v>
      </c>
      <c r="C41" t="s">
        <v>138</v>
      </c>
      <c r="I41" s="230"/>
    </row>
    <row r="42" spans="2:9" x14ac:dyDescent="0.3">
      <c r="B42" s="231" t="s">
        <v>112</v>
      </c>
      <c r="C42" t="s">
        <v>4</v>
      </c>
      <c r="I42" s="230"/>
    </row>
    <row r="43" spans="2:9" x14ac:dyDescent="0.3">
      <c r="B43" s="231"/>
      <c r="I43" s="230"/>
    </row>
    <row r="44" spans="2:9" x14ac:dyDescent="0.3">
      <c r="B44" s="229" t="s">
        <v>114</v>
      </c>
      <c r="I44" s="230"/>
    </row>
    <row r="45" spans="2:9" x14ac:dyDescent="0.3">
      <c r="B45" s="232" t="s">
        <v>20</v>
      </c>
      <c r="C45" s="233" t="s">
        <v>115</v>
      </c>
      <c r="D45" s="233" t="s">
        <v>116</v>
      </c>
      <c r="E45" s="233" t="s">
        <v>21</v>
      </c>
      <c r="F45" s="233" t="s">
        <v>117</v>
      </c>
      <c r="G45" s="364" t="s">
        <v>118</v>
      </c>
      <c r="H45" s="365"/>
      <c r="I45" s="235" t="s">
        <v>119</v>
      </c>
    </row>
    <row r="46" spans="2:9" x14ac:dyDescent="0.3">
      <c r="B46" s="236" t="s">
        <v>139</v>
      </c>
      <c r="C46" s="237" t="str">
        <f>VLOOKUP(B46,[28]Insumos!B:E,2,FALSE)</f>
        <v>MEZCLA CONCRETO 1:2:3 3100 PSI - 22,0 Mpa</v>
      </c>
      <c r="D46" s="237" t="str">
        <f>VLOOKUP(B46,[28]Insumos!B:E,3,FALSE)</f>
        <v>M3</v>
      </c>
      <c r="E46" s="237">
        <v>0.44999998807907099</v>
      </c>
      <c r="F46" s="237">
        <v>0</v>
      </c>
      <c r="G46" s="238">
        <f>VLOOKUP(B46,[28]Insumos!B:E,4,FALSE)</f>
        <v>645000</v>
      </c>
      <c r="H46" s="237"/>
      <c r="I46" s="239">
        <f>E46*(1+F46/100)*G46</f>
        <v>290249.99231100077</v>
      </c>
    </row>
    <row r="47" spans="2:9" x14ac:dyDescent="0.3">
      <c r="B47" s="236" t="s">
        <v>140</v>
      </c>
      <c r="C47" s="237" t="str">
        <f>VLOOKUP(B47,[28]Insumos!B:E,2,FALSE)</f>
        <v>CUARTON 2" X 4" X 300 AMARILLO</v>
      </c>
      <c r="D47" s="237" t="str">
        <f>VLOOKUP(B47,[28]Insumos!B:E,3,FALSE)</f>
        <v>UND</v>
      </c>
      <c r="E47" s="237">
        <v>1</v>
      </c>
      <c r="F47" s="237">
        <v>0</v>
      </c>
      <c r="G47" s="238">
        <f>VLOOKUP(B47,[28]Insumos!B:E,4,FALSE)</f>
        <v>30765</v>
      </c>
      <c r="H47" s="237"/>
      <c r="I47" s="239">
        <f>E47*(1+F47/100)*G47</f>
        <v>30765</v>
      </c>
    </row>
    <row r="48" spans="2:9" x14ac:dyDescent="0.3">
      <c r="B48" s="236" t="s">
        <v>141</v>
      </c>
      <c r="C48" s="237" t="str">
        <f>VLOOKUP(B48,[28]Insumos!B:E,2,FALSE)</f>
        <v>HIERRO CHIPA 1/4"</v>
      </c>
      <c r="D48" s="237" t="str">
        <f>VLOOKUP(B48,[28]Insumos!B:E,3,FALSE)</f>
        <v>KG</v>
      </c>
      <c r="E48" s="237">
        <v>4</v>
      </c>
      <c r="F48" s="237">
        <v>3</v>
      </c>
      <c r="G48" s="238">
        <f>VLOOKUP(B48,[28]Insumos!B:E,4,FALSE)</f>
        <v>5900</v>
      </c>
      <c r="H48" s="237"/>
      <c r="I48" s="239">
        <f>E48*(1+F48/100)*G48</f>
        <v>24308</v>
      </c>
    </row>
    <row r="49" spans="2:9" x14ac:dyDescent="0.3">
      <c r="B49" s="236" t="s">
        <v>142</v>
      </c>
      <c r="C49" s="237" t="str">
        <f>VLOOKUP(B49,[28]Insumos!B:E,2,FALSE)</f>
        <v>ACERO DE REFUERZO 3/8" 60.000</v>
      </c>
      <c r="D49" s="237" t="str">
        <f>VLOOKUP(B49,[28]Insumos!B:E,3,FALSE)</f>
        <v>KG</v>
      </c>
      <c r="E49" s="237">
        <v>54</v>
      </c>
      <c r="F49" s="237">
        <v>0</v>
      </c>
      <c r="G49" s="238">
        <f>VLOOKUP(B49,[28]Insumos!B:E,4,FALSE)</f>
        <v>5800</v>
      </c>
      <c r="H49" s="237"/>
      <c r="I49" s="239">
        <f>E49*(1+F49/100)*G49</f>
        <v>313200</v>
      </c>
    </row>
    <row r="50" spans="2:9" x14ac:dyDescent="0.3">
      <c r="B50" s="236" t="s">
        <v>143</v>
      </c>
      <c r="C50" s="237" t="str">
        <f>VLOOKUP(B50,[28]Insumos!B:E,2,FALSE)</f>
        <v>TABLA OTOBO 1X10X300 CM</v>
      </c>
      <c r="D50" s="237" t="str">
        <f>VLOOKUP(B50,[28]Insumos!B:E,3,FALSE)</f>
        <v>UND</v>
      </c>
      <c r="E50" s="237">
        <v>2</v>
      </c>
      <c r="F50" s="237">
        <v>0</v>
      </c>
      <c r="G50" s="238">
        <f>VLOOKUP(B50,[28]Insumos!B:E,4,FALSE)</f>
        <v>21240</v>
      </c>
      <c r="H50" s="237"/>
      <c r="I50" s="239">
        <f>E50*(1+F50/100)*G50</f>
        <v>42480</v>
      </c>
    </row>
    <row r="51" spans="2:9" x14ac:dyDescent="0.3">
      <c r="B51" s="231"/>
      <c r="G51" s="358" t="s">
        <v>120</v>
      </c>
      <c r="H51" s="355"/>
      <c r="I51" s="240">
        <f>SUM(I46:I50)</f>
        <v>701002.99231100082</v>
      </c>
    </row>
    <row r="52" spans="2:9" x14ac:dyDescent="0.3">
      <c r="B52" s="231"/>
      <c r="I52" s="230"/>
    </row>
    <row r="53" spans="2:9" x14ac:dyDescent="0.3">
      <c r="B53" s="229" t="s">
        <v>121</v>
      </c>
      <c r="I53" s="230"/>
    </row>
    <row r="54" spans="2:9" x14ac:dyDescent="0.3">
      <c r="B54" s="232" t="s">
        <v>20</v>
      </c>
      <c r="C54" s="233" t="s">
        <v>115</v>
      </c>
      <c r="D54" s="233" t="s">
        <v>116</v>
      </c>
      <c r="E54" s="233" t="s">
        <v>122</v>
      </c>
      <c r="F54" s="233" t="s">
        <v>123</v>
      </c>
      <c r="G54" s="233" t="s">
        <v>124</v>
      </c>
      <c r="H54" s="233" t="s">
        <v>125</v>
      </c>
      <c r="I54" s="235" t="s">
        <v>119</v>
      </c>
    </row>
    <row r="55" spans="2:9" x14ac:dyDescent="0.3">
      <c r="B55" s="236" t="s">
        <v>144</v>
      </c>
      <c r="C55" s="237" t="str">
        <f>VLOOKUP(B55,[28]Insumos!B:E,2,FALSE)</f>
        <v>M.O. 1 AYUDANTE</v>
      </c>
      <c r="D55" s="237" t="str">
        <f>VLOOKUP(B55,[28]Insumos!B:E,3,FALSE)</f>
        <v>JORNAL</v>
      </c>
      <c r="E55" s="238">
        <f>VLOOKUP(B55,[28]Insumos!B:E,4,FALSE)</f>
        <v>78987.78</v>
      </c>
      <c r="F55" s="237">
        <v>1.8</v>
      </c>
      <c r="G55" s="238">
        <f>E55*F55</f>
        <v>142178.00400000002</v>
      </c>
      <c r="H55" s="237">
        <v>5.3299999237060502</v>
      </c>
      <c r="I55" s="239">
        <f>IF(D55&lt;&gt;"JORNAL",H55*E55,G55/H55)</f>
        <v>26675.04803661253</v>
      </c>
    </row>
    <row r="56" spans="2:9" x14ac:dyDescent="0.3">
      <c r="B56" s="236" t="s">
        <v>145</v>
      </c>
      <c r="C56" s="237" t="str">
        <f>VLOOKUP(B56,[28]Insumos!B:E,2,FALSE)</f>
        <v>M.O. 2 AYUDANTES + 1 OFICIAL</v>
      </c>
      <c r="D56" s="237" t="str">
        <f>VLOOKUP(B56,[28]Insumos!B:E,3,FALSE)</f>
        <v>JORNAL</v>
      </c>
      <c r="E56" s="238">
        <f>VLOOKUP(B56,[28]Insumos!B:E,4,FALSE)</f>
        <v>292255.56</v>
      </c>
      <c r="F56" s="237">
        <v>1.8</v>
      </c>
      <c r="G56" s="238">
        <f>E56*F56</f>
        <v>526060.00800000003</v>
      </c>
      <c r="H56" s="237">
        <v>5.3299999237060502</v>
      </c>
      <c r="I56" s="239">
        <f>IF(D56&lt;&gt;"JORNAL",H56*E56,G56/H56)</f>
        <v>98697.93912383783</v>
      </c>
    </row>
    <row r="57" spans="2:9" x14ac:dyDescent="0.3">
      <c r="B57" s="231"/>
      <c r="G57" s="358" t="s">
        <v>126</v>
      </c>
      <c r="H57" s="355"/>
      <c r="I57" s="240">
        <f>SUM(I55:I56)</f>
        <v>125372.98716045036</v>
      </c>
    </row>
    <row r="58" spans="2:9" x14ac:dyDescent="0.3">
      <c r="B58" s="231"/>
      <c r="I58" s="230"/>
    </row>
    <row r="59" spans="2:9" x14ac:dyDescent="0.3">
      <c r="B59" s="229" t="s">
        <v>127</v>
      </c>
      <c r="I59" s="230"/>
    </row>
    <row r="60" spans="2:9" x14ac:dyDescent="0.3">
      <c r="B60" s="232" t="s">
        <v>20</v>
      </c>
      <c r="C60" s="233" t="s">
        <v>115</v>
      </c>
      <c r="D60" s="233" t="s">
        <v>116</v>
      </c>
      <c r="E60" s="364" t="s">
        <v>21</v>
      </c>
      <c r="F60" s="365"/>
      <c r="G60" s="233" t="s">
        <v>128</v>
      </c>
      <c r="H60" s="234"/>
      <c r="I60" s="235" t="s">
        <v>119</v>
      </c>
    </row>
    <row r="61" spans="2:9" x14ac:dyDescent="0.3">
      <c r="B61" s="236" t="s">
        <v>146</v>
      </c>
      <c r="C61" s="237" t="s">
        <v>129</v>
      </c>
      <c r="D61" s="237" t="s">
        <v>130</v>
      </c>
      <c r="E61" s="237">
        <v>1</v>
      </c>
      <c r="F61" s="237"/>
      <c r="G61" s="238">
        <f>SUM(I57)</f>
        <v>125372.98716045036</v>
      </c>
      <c r="H61" s="237"/>
      <c r="I61" s="239">
        <f>E61/100*G61</f>
        <v>1253.7298716045036</v>
      </c>
    </row>
    <row r="62" spans="2:9" x14ac:dyDescent="0.3">
      <c r="B62" s="231"/>
      <c r="G62" s="358" t="s">
        <v>131</v>
      </c>
      <c r="H62" s="355"/>
      <c r="I62" s="240">
        <f>SUM(I61:I61)</f>
        <v>1253.7298716045036</v>
      </c>
    </row>
    <row r="63" spans="2:9" x14ac:dyDescent="0.3">
      <c r="B63" s="231"/>
      <c r="I63" s="230"/>
    </row>
    <row r="64" spans="2:9" x14ac:dyDescent="0.3">
      <c r="B64" s="229" t="s">
        <v>132</v>
      </c>
      <c r="I64" s="230"/>
    </row>
    <row r="65" spans="2:9" x14ac:dyDescent="0.3">
      <c r="B65" s="232" t="s">
        <v>20</v>
      </c>
      <c r="C65" s="233" t="s">
        <v>115</v>
      </c>
      <c r="D65" s="233" t="s">
        <v>116</v>
      </c>
      <c r="E65" s="233" t="s">
        <v>21</v>
      </c>
      <c r="F65" s="233" t="s">
        <v>133</v>
      </c>
      <c r="G65" s="233" t="s">
        <v>134</v>
      </c>
      <c r="H65" s="233" t="s">
        <v>128</v>
      </c>
      <c r="I65" s="235" t="s">
        <v>119</v>
      </c>
    </row>
    <row r="66" spans="2:9" x14ac:dyDescent="0.3">
      <c r="B66" s="231"/>
      <c r="G66" s="358" t="s">
        <v>135</v>
      </c>
      <c r="H66" s="355"/>
      <c r="I66" s="240">
        <v>0</v>
      </c>
    </row>
    <row r="67" spans="2:9" x14ac:dyDescent="0.3">
      <c r="B67" s="231"/>
      <c r="I67" s="230"/>
    </row>
    <row r="68" spans="2:9" ht="15.6" x14ac:dyDescent="0.3">
      <c r="B68" s="231"/>
      <c r="G68" s="359" t="s">
        <v>136</v>
      </c>
      <c r="H68" s="360"/>
      <c r="I68" s="241">
        <f>I51+I57+I62+I66</f>
        <v>827629.70934305561</v>
      </c>
    </row>
    <row r="69" spans="2:9" ht="15" thickBot="1" x14ac:dyDescent="0.35">
      <c r="B69" s="242"/>
      <c r="C69" s="243"/>
      <c r="D69" s="243"/>
      <c r="E69" s="243"/>
      <c r="F69" s="243"/>
      <c r="G69" s="243"/>
      <c r="H69" s="243"/>
      <c r="I69" s="244"/>
    </row>
  </sheetData>
  <mergeCells count="16">
    <mergeCell ref="B2:I2"/>
    <mergeCell ref="G12:H12"/>
    <mergeCell ref="G13:H13"/>
    <mergeCell ref="G18:H18"/>
    <mergeCell ref="E21:F21"/>
    <mergeCell ref="G68:H68"/>
    <mergeCell ref="B35:I35"/>
    <mergeCell ref="G45:H45"/>
    <mergeCell ref="G51:H51"/>
    <mergeCell ref="G57:H57"/>
    <mergeCell ref="E60:F60"/>
    <mergeCell ref="G26:H26"/>
    <mergeCell ref="G30:H30"/>
    <mergeCell ref="G32:H32"/>
    <mergeCell ref="G62:H62"/>
    <mergeCell ref="G66:H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</vt:lpstr>
      <vt:lpstr>MEMORIAS</vt:lpstr>
      <vt:lpstr>APU´s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FERNANDO Quintero</cp:lastModifiedBy>
  <dcterms:created xsi:type="dcterms:W3CDTF">2025-01-21T15:26:17Z</dcterms:created>
  <dcterms:modified xsi:type="dcterms:W3CDTF">2026-07-27T22:28:08Z</dcterms:modified>
</cp:coreProperties>
</file>