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Mi unidad\MILENA CRUZ\IBAL\SEGUROS 2026\"/>
    </mc:Choice>
  </mc:AlternateContent>
  <xr:revisionPtr revIDLastSave="0" documentId="8_{AA9815E8-9251-4F8F-8C8B-A1898D0C09C2}" xr6:coauthVersionLast="47" xr6:coauthVersionMax="47" xr10:uidLastSave="{00000000-0000-0000-0000-000000000000}"/>
  <bookViews>
    <workbookView xWindow="-110" yWindow="-110" windowWidth="19420" windowHeight="11500" firstSheet="2" activeTab="8" xr2:uid="{00000000-000D-0000-FFFF-FFFF00000000}"/>
  </bookViews>
  <sheets>
    <sheet name="TRDM" sheetId="9" r:id="rId1"/>
    <sheet name="TRDM M Y E" sheetId="13" r:id="rId2"/>
    <sheet name="MANEJO" sheetId="10" r:id="rId3"/>
    <sheet name="RCE" sheetId="12" r:id="rId4"/>
    <sheet name="AUTOMOVILES" sheetId="11" r:id="rId5"/>
    <sheet name="RC SP" sheetId="14" r:id="rId6"/>
    <sheet name="VIDA GRUPO" sheetId="15" r:id="rId7"/>
    <sheet name="CALCULO PRECIO 2026" sheetId="16" state="hidden" r:id="rId8"/>
    <sheet name="RELACIÓN BS TRDM" sheetId="1" r:id="rId9"/>
    <sheet name="RELACIÓN TRDM M Y E" sheetId="2" r:id="rId10"/>
    <sheet name="RELACIÓN AUTOMOVILES Y SOAT" sheetId="6" r:id="rId11"/>
    <sheet name="POLIZA VIDA GRUPO" sheetId="7" r:id="rId12"/>
    <sheet name="SOAT" sheetId="8" r:id="rId13"/>
  </sheets>
  <externalReferences>
    <externalReference r:id="rId14"/>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87" i="1" l="1"/>
  <c r="K11" i="16" l="1"/>
  <c r="B45" i="9"/>
  <c r="B38" i="9"/>
  <c r="B36" i="9"/>
  <c r="B35" i="9"/>
  <c r="B34" i="9"/>
  <c r="B33" i="9"/>
  <c r="B32" i="9"/>
  <c r="B31" i="9"/>
  <c r="B30" i="9"/>
  <c r="B29" i="9"/>
  <c r="B28" i="9"/>
  <c r="B27" i="9"/>
  <c r="B26" i="9"/>
  <c r="B25" i="9"/>
  <c r="B24" i="9"/>
  <c r="H18" i="1"/>
  <c r="H17" i="1"/>
  <c r="H16" i="1"/>
  <c r="H15" i="1"/>
  <c r="H14" i="1"/>
  <c r="H13" i="1"/>
  <c r="H12" i="1"/>
  <c r="H19" i="1" s="1"/>
  <c r="H7" i="1"/>
  <c r="H6" i="1"/>
  <c r="G6" i="1"/>
  <c r="D184" i="1"/>
  <c r="D183" i="1"/>
  <c r="D182" i="1"/>
  <c r="D185" i="1" s="1"/>
  <c r="D169" i="1"/>
  <c r="D170" i="1"/>
  <c r="D171" i="1"/>
  <c r="D172" i="1"/>
  <c r="D173" i="1"/>
  <c r="D174" i="1"/>
  <c r="D176" i="1" s="1"/>
  <c r="D175" i="1"/>
  <c r="D168" i="1"/>
  <c r="D167" i="1"/>
  <c r="D166" i="1"/>
  <c r="D165" i="1"/>
  <c r="D164" i="1"/>
  <c r="D158" i="1"/>
  <c r="D154" i="1"/>
  <c r="D155" i="1"/>
  <c r="D156" i="1"/>
  <c r="D157" i="1"/>
  <c r="D153" i="1"/>
  <c r="D152" i="1"/>
  <c r="D151" i="1"/>
  <c r="D144" i="1"/>
  <c r="D143" i="1"/>
  <c r="D142" i="1"/>
  <c r="D141" i="1"/>
  <c r="D135" i="1"/>
  <c r="D133" i="1"/>
  <c r="D134" i="1"/>
  <c r="D132" i="1"/>
  <c r="D131" i="1"/>
  <c r="D130" i="1"/>
  <c r="D129" i="1"/>
  <c r="D128" i="1"/>
  <c r="D127" i="1"/>
  <c r="D126" i="1"/>
  <c r="D125" i="1"/>
  <c r="D124" i="1"/>
  <c r="D118" i="1"/>
  <c r="D117" i="1"/>
  <c r="D107" i="1"/>
  <c r="D108" i="1"/>
  <c r="D109" i="1"/>
  <c r="D110" i="1"/>
  <c r="D111" i="1"/>
  <c r="D112" i="1"/>
  <c r="D113" i="1"/>
  <c r="D114" i="1"/>
  <c r="D115" i="1"/>
  <c r="D116" i="1"/>
  <c r="D106" i="1"/>
  <c r="D105" i="1"/>
  <c r="D104" i="1"/>
  <c r="D103" i="1"/>
  <c r="D102" i="1"/>
  <c r="D101" i="1"/>
  <c r="D100" i="1"/>
  <c r="D99" i="1"/>
  <c r="D93" i="1"/>
  <c r="D90" i="1"/>
  <c r="D91" i="1"/>
  <c r="D92" i="1"/>
  <c r="D89" i="1"/>
  <c r="D88" i="1"/>
  <c r="D87" i="1"/>
  <c r="D86" i="1"/>
  <c r="D85" i="1"/>
  <c r="D79" i="1"/>
  <c r="D78" i="1"/>
  <c r="D77" i="1"/>
  <c r="D76" i="1"/>
  <c r="D75" i="1"/>
  <c r="D74" i="1"/>
  <c r="D68" i="1"/>
  <c r="D65" i="1"/>
  <c r="D66" i="1"/>
  <c r="D67" i="1"/>
  <c r="D64" i="1"/>
  <c r="D57" i="1"/>
  <c r="D56" i="1"/>
  <c r="D58" i="1" s="1"/>
  <c r="D55" i="1"/>
  <c r="D54" i="1"/>
  <c r="D47" i="1"/>
  <c r="D39" i="1"/>
  <c r="D40" i="1"/>
  <c r="D41" i="1"/>
  <c r="D42" i="1"/>
  <c r="D43" i="1"/>
  <c r="D44" i="1"/>
  <c r="D45" i="1"/>
  <c r="D46" i="1"/>
  <c r="D38" i="1"/>
  <c r="D37" i="1"/>
  <c r="D36" i="1"/>
  <c r="D35" i="1"/>
  <c r="D34" i="1"/>
  <c r="D33" i="1"/>
  <c r="D32" i="1"/>
  <c r="D31" i="1"/>
  <c r="D6" i="1"/>
  <c r="D7" i="1"/>
  <c r="D8" i="1"/>
  <c r="D9" i="1"/>
  <c r="D10" i="1"/>
  <c r="D11" i="1"/>
  <c r="D12" i="1"/>
  <c r="D13" i="1"/>
  <c r="D14" i="1"/>
  <c r="D15" i="1"/>
  <c r="D16" i="1"/>
  <c r="D17" i="1"/>
  <c r="D18" i="1"/>
  <c r="D19" i="1"/>
  <c r="D20" i="1"/>
  <c r="D21" i="1"/>
  <c r="D22" i="1"/>
  <c r="D23" i="1"/>
  <c r="D24" i="1"/>
  <c r="D5" i="1"/>
  <c r="D25" i="1" s="1"/>
  <c r="G16" i="6"/>
  <c r="C44" i="15"/>
  <c r="C41" i="15"/>
  <c r="C38" i="15"/>
  <c r="C81" i="14"/>
  <c r="C66" i="14"/>
  <c r="C80" i="14"/>
  <c r="C77" i="14"/>
  <c r="C74" i="14"/>
  <c r="C58" i="11"/>
  <c r="C55" i="11"/>
  <c r="C52" i="11"/>
  <c r="C96" i="12"/>
  <c r="C89" i="12"/>
  <c r="C46" i="12"/>
  <c r="C95" i="12"/>
  <c r="C92" i="12"/>
  <c r="C55" i="10"/>
  <c r="C54" i="10"/>
  <c r="C51" i="10"/>
  <c r="C48" i="10"/>
  <c r="C18" i="10"/>
  <c r="C158" i="9"/>
  <c r="C42" i="13"/>
  <c r="C96" i="13"/>
  <c r="C93" i="13"/>
  <c r="C90" i="13"/>
  <c r="C151" i="9"/>
  <c r="C157" i="9"/>
  <c r="C154" i="9"/>
  <c r="M51" i="16"/>
  <c r="M48" i="16"/>
  <c r="M44" i="16"/>
  <c r="F49" i="16"/>
  <c r="I49" i="16" s="1"/>
  <c r="F48" i="16"/>
  <c r="F47" i="16"/>
  <c r="F46" i="16"/>
  <c r="F45" i="16"/>
  <c r="F44" i="16"/>
  <c r="F43" i="16"/>
  <c r="F36" i="16"/>
  <c r="I36" i="16" s="1"/>
  <c r="F35" i="16"/>
  <c r="F34" i="16"/>
  <c r="H34" i="16" s="1"/>
  <c r="I34" i="16" s="1"/>
  <c r="F33" i="16"/>
  <c r="F32" i="16"/>
  <c r="H32" i="16" s="1"/>
  <c r="F31" i="16"/>
  <c r="H31" i="16" s="1"/>
  <c r="I31" i="16" s="1"/>
  <c r="F30" i="16"/>
  <c r="H30" i="16" s="1"/>
  <c r="F24" i="16"/>
  <c r="F23" i="16"/>
  <c r="F22" i="16"/>
  <c r="F21" i="16"/>
  <c r="F20" i="16"/>
  <c r="F19" i="16"/>
  <c r="F18" i="16"/>
  <c r="H18" i="16" s="1"/>
  <c r="G9" i="16"/>
  <c r="H9" i="16" s="1"/>
  <c r="G8" i="16"/>
  <c r="H8" i="16" s="1"/>
  <c r="G7" i="16"/>
  <c r="H7" i="16" s="1"/>
  <c r="G6" i="16"/>
  <c r="H6" i="16" s="1"/>
  <c r="I6" i="16" s="1"/>
  <c r="J6" i="16" s="1"/>
  <c r="G5" i="16"/>
  <c r="H5" i="16" s="1"/>
  <c r="I5" i="16" s="1"/>
  <c r="J5" i="16" s="1"/>
  <c r="K5" i="16" s="1"/>
  <c r="G4" i="16"/>
  <c r="H4" i="16" s="1"/>
  <c r="G3" i="16"/>
  <c r="H3" i="16" s="1"/>
  <c r="B3" i="15"/>
  <c r="B9" i="16" s="1"/>
  <c r="I9" i="16" s="1"/>
  <c r="B5" i="16"/>
  <c r="B4" i="16"/>
  <c r="B8" i="16"/>
  <c r="B6" i="16"/>
  <c r="C15" i="15"/>
  <c r="C45" i="15" s="1"/>
  <c r="B14" i="15"/>
  <c r="B11" i="15"/>
  <c r="B12" i="15" s="1"/>
  <c r="B9" i="15"/>
  <c r="B8" i="15"/>
  <c r="B10" i="15" s="1"/>
  <c r="B7" i="15"/>
  <c r="B6" i="15"/>
  <c r="C33" i="15"/>
  <c r="H47" i="16" l="1"/>
  <c r="I47" i="16"/>
  <c r="H45" i="16"/>
  <c r="I45" i="16"/>
  <c r="H44" i="16"/>
  <c r="I44" i="16"/>
  <c r="H43" i="16"/>
  <c r="I43" i="16"/>
  <c r="D186" i="1"/>
  <c r="H8" i="1"/>
  <c r="H9" i="1" s="1"/>
  <c r="D187" i="1"/>
  <c r="H46" i="16"/>
  <c r="I46" i="16" s="1"/>
  <c r="H48" i="16"/>
  <c r="I48" i="16" s="1"/>
  <c r="I4" i="16"/>
  <c r="I18" i="16"/>
  <c r="I30" i="16"/>
  <c r="I38" i="16" s="1"/>
  <c r="H35" i="16"/>
  <c r="I35" i="16" s="1"/>
  <c r="H33" i="16"/>
  <c r="I33" i="16" s="1"/>
  <c r="I32" i="16"/>
  <c r="I24" i="16"/>
  <c r="H23" i="16"/>
  <c r="I23" i="16" s="1"/>
  <c r="H22" i="16"/>
  <c r="I22" i="16" s="1"/>
  <c r="H21" i="16"/>
  <c r="I21" i="16" s="1"/>
  <c r="H20" i="16"/>
  <c r="I20" i="16" s="1"/>
  <c r="H19" i="16"/>
  <c r="I19" i="16" s="1"/>
  <c r="I8" i="16"/>
  <c r="J8" i="16" s="1"/>
  <c r="K8" i="16" s="1"/>
  <c r="J4" i="16"/>
  <c r="K4" i="16"/>
  <c r="K6" i="16"/>
  <c r="K9" i="16"/>
  <c r="C33" i="14"/>
  <c r="I51" i="16" l="1"/>
  <c r="I25" i="16"/>
  <c r="C71" i="14"/>
  <c r="C87" i="13"/>
  <c r="C97" i="13" s="1"/>
  <c r="C78" i="13"/>
  <c r="B4" i="13"/>
  <c r="B5" i="13" s="1"/>
  <c r="B6" i="13" s="1"/>
  <c r="C80" i="12" l="1"/>
  <c r="C40" i="10"/>
  <c r="C45" i="10"/>
  <c r="E16" i="6"/>
  <c r="D16" i="6"/>
  <c r="F15" i="6"/>
  <c r="F14" i="6"/>
  <c r="F13" i="6"/>
  <c r="F12" i="6"/>
  <c r="F11" i="6"/>
  <c r="F10" i="6"/>
  <c r="F9" i="6"/>
  <c r="F8" i="6"/>
  <c r="F7" i="6"/>
  <c r="F6" i="6"/>
  <c r="F5" i="6"/>
  <c r="F4" i="6"/>
  <c r="C46" i="11"/>
  <c r="C20" i="11"/>
  <c r="F16" i="6" l="1"/>
  <c r="C59" i="11"/>
  <c r="B44" i="9"/>
  <c r="B42" i="9"/>
  <c r="B41" i="9"/>
  <c r="B40" i="9"/>
  <c r="B43" i="9"/>
  <c r="B49" i="9" l="1"/>
  <c r="C134" i="9" l="1"/>
  <c r="C71" i="9"/>
  <c r="B59" i="9"/>
  <c r="C47" i="1" l="1"/>
  <c r="C79" i="1" l="1"/>
  <c r="G16" i="1" s="1"/>
  <c r="C158" i="1" l="1"/>
  <c r="C93" i="1"/>
  <c r="G14" i="1" s="1"/>
  <c r="C144" i="1"/>
  <c r="C68" i="1"/>
  <c r="G13" i="1" s="1"/>
  <c r="C7" i="7"/>
  <c r="C5" i="7"/>
  <c r="C6" i="7"/>
  <c r="C4" i="7"/>
  <c r="C184" i="1" l="1"/>
  <c r="G18" i="1"/>
  <c r="C118" i="1"/>
  <c r="G15" i="1" s="1"/>
  <c r="C25" i="1"/>
  <c r="C182" i="1" s="1"/>
  <c r="B3" i="11" l="1"/>
  <c r="B7" i="16" s="1"/>
  <c r="I7" i="16" s="1"/>
  <c r="C135" i="1"/>
  <c r="G17" i="1" s="1"/>
  <c r="C14" i="2"/>
  <c r="J7" i="16" l="1"/>
  <c r="C58" i="1"/>
  <c r="G12" i="1" l="1"/>
  <c r="G19" i="1" s="1"/>
  <c r="C183" i="1"/>
  <c r="C185" i="1" s="1"/>
  <c r="C175" i="1" s="1"/>
  <c r="C176" i="1" s="1"/>
  <c r="G7" i="1"/>
  <c r="K7" i="16"/>
  <c r="C186" i="1" l="1"/>
  <c r="G8" i="1"/>
  <c r="G9" i="1" s="1"/>
  <c r="B3" i="16"/>
  <c r="I3" i="16" s="1"/>
  <c r="J3" i="16" l="1"/>
  <c r="J11" i="16" s="1"/>
  <c r="I11" i="16"/>
  <c r="K3" i="16" l="1"/>
</calcChain>
</file>

<file path=xl/sharedStrings.xml><?xml version="1.0" encoding="utf-8"?>
<sst xmlns="http://schemas.openxmlformats.org/spreadsheetml/2006/main" count="1176" uniqueCount="698">
  <si>
    <t>TODO RIESGOS DAÑOS MATERIALES</t>
  </si>
  <si>
    <t>PREDIOS URBANOS</t>
  </si>
  <si>
    <t>DESCRIPCION</t>
  </si>
  <si>
    <t xml:space="preserve">TOTAL </t>
  </si>
  <si>
    <t xml:space="preserve">LA POLA CARRERA 3 No. 1 - 04 </t>
  </si>
  <si>
    <t>LA POLA CARRERA 3 No. 6-96</t>
  </si>
  <si>
    <t xml:space="preserve">LA POLA CARRERA 3 CON CALLE 2 </t>
  </si>
  <si>
    <t>LA POLA CARRERA 4 A No 1N – 09</t>
  </si>
  <si>
    <t>BELEN LA AURORA</t>
  </si>
  <si>
    <t>CALLE 15</t>
  </si>
  <si>
    <t>INTERLAKEN</t>
  </si>
  <si>
    <t>CERRO GORDO</t>
  </si>
  <si>
    <t>PIEDRAPINTADA LIMONAR</t>
  </si>
  <si>
    <t>PIEDRAPINTADA LOTE 2ª</t>
  </si>
  <si>
    <t>PIEDRAPINTADA LOTE 3</t>
  </si>
  <si>
    <t>PARCELACION VERGEL</t>
  </si>
  <si>
    <t>TANQUE EL SALADO HACIENDA ALSACIA</t>
  </si>
  <si>
    <t>PICALEÑA CALLE 125</t>
  </si>
  <si>
    <t>PLANTA COMFENALCO</t>
  </si>
  <si>
    <t>PLANTA LAS AMERICAS</t>
  </si>
  <si>
    <t>TANQUE CALLE 29</t>
  </si>
  <si>
    <t>TANQUE CALLE 30</t>
  </si>
  <si>
    <t>TOTAL PREDIOS URBANOS</t>
  </si>
  <si>
    <t>PREDIOS RURALES</t>
  </si>
  <si>
    <t>HACIENDA EL PALMAR PROP 50%</t>
  </si>
  <si>
    <t>HACIENDA EL HUMEDAL  PROP 49,3%</t>
  </si>
  <si>
    <t>HOYA HIDROGRAFICA CAY</t>
  </si>
  <si>
    <t>BOCATOMA CAY</t>
  </si>
  <si>
    <t>BOCATOMA COCORA</t>
  </si>
  <si>
    <t>BOCATOMA COMBEIMA</t>
  </si>
  <si>
    <t>BOCATOMA CHEMBE FLORECITA LOTE 2</t>
  </si>
  <si>
    <t>BOCATOMA CHEMBE  LOTE 1</t>
  </si>
  <si>
    <t>PLANTA EL TEJAR</t>
  </si>
  <si>
    <t>EL PORVENIR PROP 17,17%</t>
  </si>
  <si>
    <t>TOTAL PREDIOS RURALES</t>
  </si>
  <si>
    <t>SISTEMA DE ACUEDUCTO</t>
  </si>
  <si>
    <t>BOCATOMAS</t>
  </si>
  <si>
    <t>COMBEIMA</t>
  </si>
  <si>
    <t>CAY</t>
  </si>
  <si>
    <t>CHEMBE</t>
  </si>
  <si>
    <t>COCORA</t>
  </si>
  <si>
    <t>TOTAL BOCATOMAS</t>
  </si>
  <si>
    <t>ADUCCIONES</t>
  </si>
  <si>
    <t>TOTAL ADUCCIONES</t>
  </si>
  <si>
    <t>PLANTAS DE TRATAMIENTO</t>
  </si>
  <si>
    <t>TOTAL PLANTAS DE TRATAMIENTO</t>
  </si>
  <si>
    <t>POLA 1</t>
  </si>
  <si>
    <t>POLA 2</t>
  </si>
  <si>
    <t>CONDUCCIONES</t>
  </si>
  <si>
    <t>TOTAL CONDUCCIONES</t>
  </si>
  <si>
    <t>TRAMOS CCP AMERICAN PIPE</t>
  </si>
  <si>
    <t>TRAMO FLOW-TITE</t>
  </si>
  <si>
    <t>TRAMO HIERRO DUCTIL</t>
  </si>
  <si>
    <t>TRAMOS PVC</t>
  </si>
  <si>
    <t>TRAMO HIERRO FUNDIDO</t>
  </si>
  <si>
    <t>TRAMOS ASBESTO CEMENTO</t>
  </si>
  <si>
    <t xml:space="preserve">TANQUE BELEN </t>
  </si>
  <si>
    <t>TANQUE CIUDAD</t>
  </si>
  <si>
    <t>TANQUE BELEN AURORA ANTIGUO</t>
  </si>
  <si>
    <t>TANQUE BELEN AURORA NUEVO</t>
  </si>
  <si>
    <t>TANQUE CERRO GORDO</t>
  </si>
  <si>
    <t>TANQUE INTERLAKEN</t>
  </si>
  <si>
    <t>TANQUE PIEDRA PINTADA 1</t>
  </si>
  <si>
    <t>TANQUE PIEDRA PINTADA 2</t>
  </si>
  <si>
    <t>TANQUE ALSACIA</t>
  </si>
  <si>
    <t>TANQUE MIROLINDO 1</t>
  </si>
  <si>
    <t xml:space="preserve">TANQUE MIROLINDO 2 </t>
  </si>
  <si>
    <t>TANQUE PICALEÑA 1</t>
  </si>
  <si>
    <t xml:space="preserve">TANQUE PICALEÑA 2 </t>
  </si>
  <si>
    <t>TANQUE PICALEÑA 3</t>
  </si>
  <si>
    <t>TANQUE AMBALA</t>
  </si>
  <si>
    <t>TANQUES</t>
  </si>
  <si>
    <t>TOTAL TANQUES</t>
  </si>
  <si>
    <t>REDES</t>
  </si>
  <si>
    <t>TOTAL REDES</t>
  </si>
  <si>
    <t>DISTRITO 1</t>
  </si>
  <si>
    <t>DISTRITO 2</t>
  </si>
  <si>
    <t>DISTRITO 3</t>
  </si>
  <si>
    <t>DISTRITO 4</t>
  </si>
  <si>
    <t>DISTRITO 5</t>
  </si>
  <si>
    <t>DISTRITO 5 A</t>
  </si>
  <si>
    <t>DISTRITO 6 Y 10</t>
  </si>
  <si>
    <t>DISTRITO 7</t>
  </si>
  <si>
    <t>DISTRITO 8</t>
  </si>
  <si>
    <t>DISTRITO 9</t>
  </si>
  <si>
    <t>REDES NUEVAS</t>
  </si>
  <si>
    <t>TUBERIA ACUEDUCTO ALTERNO</t>
  </si>
  <si>
    <t>TOTAL TUBERIA ACUEDUCTO ALTERNO</t>
  </si>
  <si>
    <t>TUBERIA 36"</t>
  </si>
  <si>
    <t>SISTEMA DE ALCANTARILLADO</t>
  </si>
  <si>
    <t>TOTAL SISTEMA ALCANTARILLADO</t>
  </si>
  <si>
    <t>CAMARAS Y POZOS DE INSPECCION</t>
  </si>
  <si>
    <t>SUMIDEROS</t>
  </si>
  <si>
    <t>VIADUCTOS</t>
  </si>
  <si>
    <t>SUBTOTAL PREDIOS URBANOS Y RURALES</t>
  </si>
  <si>
    <t>SUBTOTAL SISTEMA ACUEDUCTO</t>
  </si>
  <si>
    <t>SUBTOTAL SISTEMA ALCANTARILLADO</t>
  </si>
  <si>
    <t>TOTAL ACTIVOS FIJOS</t>
  </si>
  <si>
    <t>OTROS BIENES</t>
  </si>
  <si>
    <t>MUEBLES Y ENSERES Y EQUIPO DE OFICINA</t>
  </si>
  <si>
    <t>EXISTENCIAS- MERCANCIAS</t>
  </si>
  <si>
    <t>MAQUINARIA Y EQUIPO</t>
  </si>
  <si>
    <t>HERRAMIENTAS Y ACCESORIOS</t>
  </si>
  <si>
    <t>DINEROS DENTRO Y FUERA DE CAJA FUERTE</t>
  </si>
  <si>
    <t>EQUIPO DE COMUNICACIÓN Y COMPUTACION</t>
  </si>
  <si>
    <t>EQUIPO MEDICO Y CIENTIFICO</t>
  </si>
  <si>
    <t>Tubería almacenada en patios varios para la planta de Coello</t>
  </si>
  <si>
    <t>CABLEADO ESTRUCTURADO</t>
  </si>
  <si>
    <t>VEHICULOS EN REPOSO(DESUSO)</t>
  </si>
  <si>
    <t>LUCRO CESANTE</t>
  </si>
  <si>
    <t>índice variable 5% (edificios, Maquinaria y Equipo, herramienta y accesorios y Muebles y enseres)</t>
  </si>
  <si>
    <t>TOTAL OTROS BIENES</t>
  </si>
  <si>
    <t>TODO RIESGOS CONTRATISTAS</t>
  </si>
  <si>
    <t>Equipo instalado en vacon</t>
  </si>
  <si>
    <t>MINI VIBROCOMPACTADOR (BENITIN)</t>
  </si>
  <si>
    <t>TOTAL TODO RIESGOS CONTRATISTAS</t>
  </si>
  <si>
    <t>TOTAL POLIZA AUTOMOVILES</t>
  </si>
  <si>
    <t>POLIZA AUTOMOVILES</t>
  </si>
  <si>
    <t>Mitsubishi Canter  Modelo 2000 (Código 6204004)</t>
  </si>
  <si>
    <t>Chevrolet Súper Charry  Modelo 2006 (Código 1606100) Valor del GPS $600.000.oo</t>
  </si>
  <si>
    <t>International Modelo 2006 (Código 3611080)</t>
  </si>
  <si>
    <t>International Modelo 2009 (Código 3611089)</t>
  </si>
  <si>
    <t>Chevrolet NPR Modelo 2009 (Código 1612099)</t>
  </si>
  <si>
    <t>Nissan NP 300 Frontier Modelo 2012 (Código 6421052)</t>
  </si>
  <si>
    <t>MITSUBISHI L 200 SPORTERO Modelo 2013 (Código 6221020)</t>
  </si>
  <si>
    <t>Chevrolet Linea NPR Modelo 2017 (Codigo 1612158)</t>
  </si>
  <si>
    <t>Chevrolet Linea FVZ Modelo 2017 (Codigo 1610078)</t>
  </si>
  <si>
    <r>
      <t xml:space="preserve">International </t>
    </r>
    <r>
      <rPr>
        <sz val="11"/>
        <color rgb="FF000000"/>
        <rFont val="Century Gothic"/>
        <family val="2"/>
      </rPr>
      <t>Modelo 2017 (Codigo 3611108)</t>
    </r>
  </si>
  <si>
    <t>PLACA</t>
  </si>
  <si>
    <t>OTD 955</t>
  </si>
  <si>
    <t>OTD 918</t>
  </si>
  <si>
    <t>OTD 919</t>
  </si>
  <si>
    <t>OTE 024</t>
  </si>
  <si>
    <t>OTE 022</t>
  </si>
  <si>
    <t>OCJ473</t>
  </si>
  <si>
    <t>OCJ471</t>
  </si>
  <si>
    <t>OCJ472</t>
  </si>
  <si>
    <t>OCJ511</t>
  </si>
  <si>
    <t>OET 019</t>
  </si>
  <si>
    <t>OET 017</t>
  </si>
  <si>
    <t>OET 018</t>
  </si>
  <si>
    <t>POLIZA VIDA GRUPO</t>
  </si>
  <si>
    <t>VALOR ASEGURADO POR PERSONA</t>
  </si>
  <si>
    <t>Básico muerte por cualquier causa (Incluye suicidio, homicidio y cobertura de Covid-19)</t>
  </si>
  <si>
    <t xml:space="preserve">Incapacidad total y permanente y desmembración </t>
  </si>
  <si>
    <t xml:space="preserve">Desmembración y/o inhabilitación funcional </t>
  </si>
  <si>
    <t xml:space="preserve">d.- Enfermedades Graves (anticipo del 50%) </t>
  </si>
  <si>
    <t xml:space="preserve">e.- Auxilio Funerario </t>
  </si>
  <si>
    <t xml:space="preserve">f.-  Renta diaria por hospitalización </t>
  </si>
  <si>
    <t xml:space="preserve">h.- Gastos médicos por accidente </t>
  </si>
  <si>
    <t>50.000 X 30 DIAS</t>
  </si>
  <si>
    <t>TOTAL TODO RIESGOS DAÑOS MATERIALES</t>
  </si>
  <si>
    <r>
      <t>EQUIPO DE INSPECCIÓN DE REDES (</t>
    </r>
    <r>
      <rPr>
        <b/>
        <sz val="11"/>
        <color rgb="FF000000"/>
        <rFont val="Century Gothic"/>
        <family val="2"/>
      </rPr>
      <t>TODO RIESGO</t>
    </r>
    <r>
      <rPr>
        <sz val="11"/>
        <color rgb="FF000000"/>
        <rFont val="Century Gothic"/>
        <family val="2"/>
      </rPr>
      <t>) MONTADO EN CAMIONETA SÚPER CHARRY -OTD 918</t>
    </r>
  </si>
  <si>
    <t>Mini cargador CASE Con sus accesorios CASE 440</t>
  </si>
  <si>
    <t>Equipo instalado en vactor – Nuevo OET 019</t>
  </si>
  <si>
    <t xml:space="preserve">Equipo instalado en vactor OTE 024 </t>
  </si>
  <si>
    <t>Equipo instalado en vactor OTD 919</t>
  </si>
  <si>
    <r>
      <t>EQUIPO DE INSPECCIÓN DE REDES (</t>
    </r>
    <r>
      <rPr>
        <b/>
        <sz val="11"/>
        <color theme="1"/>
        <rFont val="Century Gothic"/>
        <family val="2"/>
      </rPr>
      <t>TODO RIESGO</t>
    </r>
    <r>
      <rPr>
        <sz val="11"/>
        <color theme="1"/>
        <rFont val="Century Gothic"/>
        <family val="2"/>
      </rPr>
      <t>) MONTADO EN CAMIONETA CHEVROLET LINEA NPR OET 017</t>
    </r>
  </si>
  <si>
    <r>
      <t>EQUIPO DE ANÁLISIS DE TUBERÍA (</t>
    </r>
    <r>
      <rPr>
        <b/>
        <sz val="11"/>
        <color rgb="FF000000"/>
        <rFont val="Century Gothic"/>
        <family val="2"/>
      </rPr>
      <t>TODO RIESGO</t>
    </r>
    <r>
      <rPr>
        <sz val="11"/>
        <color rgb="FF000000"/>
        <rFont val="Century Gothic"/>
        <family val="2"/>
      </rPr>
      <t>) MONTADO EN CAMIONETA CHEVROLET LINEA NPR OTE 022</t>
    </r>
  </si>
  <si>
    <t>MARTILLO NEUMATICO COMPRESOR MARCA GERSOL</t>
  </si>
  <si>
    <t>PLANTA ARBOLEDA CAMPESTRE PTAR</t>
  </si>
  <si>
    <t>PLANTA ARBOLEDA CAMPESTRE PTAP</t>
  </si>
  <si>
    <t>PLANTA DE TRATAMIENTO ARBOLEDA CAMPESTRE PTAR</t>
  </si>
  <si>
    <t>PLANTA DE TRATAMIENTO ARBOLEDA PTAP</t>
  </si>
  <si>
    <t>PLANTA DE TRATAMIENTO BOQUERON</t>
  </si>
  <si>
    <t>TANQUE FLORIDA - SUR</t>
  </si>
  <si>
    <t>TANQUE ZONA INDUSTRIAL</t>
  </si>
  <si>
    <t>ESTACION DE BOMBEO Y ABASTECIMIENTO CALUCAIMA</t>
  </si>
  <si>
    <t>PLANTA DE TRATAMIENTO ARBOLEDA CAMPESTRE PTAR II</t>
  </si>
  <si>
    <t xml:space="preserve">g.- Renta diaria adicional por internación en UCI </t>
  </si>
  <si>
    <t>CONDUCCION DE BOMBEO AMBALA - ALMINAR ZAMOA</t>
  </si>
  <si>
    <t>BOCATOMA COCORA A PTAP BOQUERON A PTAP POLA</t>
  </si>
  <si>
    <t>TUBERIA PLANTA DE TRATAMIENTO BOQUERON</t>
  </si>
  <si>
    <t>TUBERIA ESTACION DE BOMBEO AMBALA - ALMINAR ZAMOA</t>
  </si>
  <si>
    <t>LOS TERMALES PROP 63.30%</t>
  </si>
  <si>
    <t>EL CARACOL PROP 63.30%</t>
  </si>
  <si>
    <t>LA FRORIDA PROP 63.30%</t>
  </si>
  <si>
    <t>MANTERREY PORP 63.30%</t>
  </si>
  <si>
    <t>EL RECREO PROP 63.30%</t>
  </si>
  <si>
    <t>LOTE DOS CALIFORNIA 63.30%</t>
  </si>
  <si>
    <t xml:space="preserve">Valor Asegurado
 Fasecolda Guia 345 (Mayo de 2025) </t>
  </si>
  <si>
    <t>Slip Condiciones Técnicas Pólizas / Programa de Seguros</t>
  </si>
  <si>
    <t xml:space="preserve">TODO RIESGO </t>
  </si>
  <si>
    <t>VALOR</t>
  </si>
  <si>
    <t>PUNTOS</t>
  </si>
  <si>
    <t xml:space="preserve">DAÑOS MATERIALES COMBINADOS </t>
  </si>
  <si>
    <t>ASEGURADO</t>
  </si>
  <si>
    <t>Daños Materiales</t>
  </si>
  <si>
    <t xml:space="preserve">    - Edificios y construcciones </t>
  </si>
  <si>
    <t>OBLIGATORIO</t>
  </si>
  <si>
    <t xml:space="preserve">    - Muebles y enseres y contenidos en general </t>
  </si>
  <si>
    <t>Total Valor Asegurado</t>
  </si>
  <si>
    <r>
      <rPr>
        <b/>
        <sz val="11"/>
        <rFont val="Calibri"/>
        <family val="2"/>
      </rPr>
      <t>Nota:</t>
    </r>
    <r>
      <rPr>
        <sz val="11"/>
        <rFont val="Calibri"/>
        <family val="2"/>
      </rPr>
      <t xml:space="preserve"> Inventarios de Mercancias comprende ente otros accesorios, contadores, repuestos, tuberias, insumos quimicos, insumos de oficina y demas elementos propios para el funcionamiento de la empresa. </t>
    </r>
  </si>
  <si>
    <r>
      <t xml:space="preserve">2. Lucro Cesante por Incendio </t>
    </r>
    <r>
      <rPr>
        <sz val="10"/>
        <rFont val="Calibri"/>
        <family val="2"/>
      </rPr>
      <t>(Utilidad Bruta incluyendo la totalidad de la nómina)</t>
    </r>
  </si>
  <si>
    <t xml:space="preserve">   Período de indemnización 12 meses</t>
  </si>
  <si>
    <t>3. Rotura de Maquinaria</t>
  </si>
  <si>
    <t xml:space="preserve">4. Equipo Electronico (incluido hurto y hurto calificado). </t>
  </si>
  <si>
    <t>5. Sustracción (Dineros)</t>
  </si>
  <si>
    <t>6. Sustracción (Muebles y Enseres)</t>
  </si>
  <si>
    <t>Amparos</t>
  </si>
  <si>
    <t>Todo riesgo de pérdida o daño material por cualquier causa no expresamente excluída, sea que dichos bienes estén en uso o inactivos y se encuentren dentro o fuera de los predios del asegurado, de propiedad del asegurado o de terceros bajo su responsabilidad, incluyendo:Terremoto, temblor o erupción volcánica (100%), Asonada, motín, conmoción civil o popular, huelga y actos mal intencionados de terceros (100%), Equipos Eléctricos y Electrónicos, Rotura de Maquinaria, Hurto,  Hurto Calificado y Lucro Cesante.  Incluye todos aquellos bienes recibidos o dados en comodato y/o en alquiler.</t>
  </si>
  <si>
    <t>Amparos Adicionales Con Límites</t>
  </si>
  <si>
    <t>Valor Asegurado</t>
  </si>
  <si>
    <t>Puntos</t>
  </si>
  <si>
    <t>- Remoción de escombros</t>
  </si>
  <si>
    <t>- Gastos adicionales</t>
  </si>
  <si>
    <t>-  Amparo automático de nuevas propiedades, bienes y equipos ( 60 días)</t>
  </si>
  <si>
    <t>- Traslado temporal (60 días). Excluye el transporte</t>
  </si>
  <si>
    <t>- Gastos de demostración de pérdida</t>
  </si>
  <si>
    <t>- Gastos de extinción</t>
  </si>
  <si>
    <t>- Gastos de preservación</t>
  </si>
  <si>
    <t>- Propiedad personal de empleados</t>
  </si>
  <si>
    <t>- Honorarios profesionales</t>
  </si>
  <si>
    <t xml:space="preserve">- Portador externo de datos      </t>
  </si>
  <si>
    <t>- Equipos móviles y portátiles</t>
  </si>
  <si>
    <t>- Honorarios de gastos de viaje y estadía de técnicos y otros</t>
  </si>
  <si>
    <t>- Alquiler de equipos por pérdidas totales o parciales</t>
  </si>
  <si>
    <t>- Renta (9 meses)</t>
  </si>
  <si>
    <t>- Reposición de documentos y/o archivos</t>
  </si>
  <si>
    <t>- Bienes bajo cuidado, tenencia y control (inlcuido daños materiales y sustracción)</t>
  </si>
  <si>
    <t>- Gastos adicionales equipo electrónico</t>
  </si>
  <si>
    <t>- Gastos adicionales por horas extras</t>
  </si>
  <si>
    <t>- Rotura Accidental de Vidrios</t>
  </si>
  <si>
    <t>- Incremento en costos de construcción y/o adecuación a normas sismoresistentes, valor asegurado adicional al valor del ítem edificios.</t>
  </si>
  <si>
    <t>- Adecuación de suelos, cimientos y terrenos por terremoto.</t>
  </si>
  <si>
    <t>TOTAL</t>
  </si>
  <si>
    <t>Condiciones Particulares</t>
  </si>
  <si>
    <t>(Ver texto de cada cláusula en el Capítulo V - Pliego de Condiciones)</t>
  </si>
  <si>
    <t>Condiciones técnicas y económicas de reaseguradores</t>
  </si>
  <si>
    <t>El valor asegurado debe corresponder a valor de reposición  o reemplazo</t>
  </si>
  <si>
    <t>Labores y materiales</t>
  </si>
  <si>
    <t>Conocimiento del riesgo</t>
  </si>
  <si>
    <t>Arbitramento</t>
  </si>
  <si>
    <t>Base alternativa (Lucro Cesante)</t>
  </si>
  <si>
    <t>Reparaciones provisionales</t>
  </si>
  <si>
    <t>Revocación o no renovación de la póliza 90 días. Excepto Amit 10 días</t>
  </si>
  <si>
    <t>Ajuste anual de utilidad bruta (Lucro Cesante)</t>
  </si>
  <si>
    <t>Excepción por deducible a la cláusula de daños (Lucro)</t>
  </si>
  <si>
    <t>Reformas y edificios nuevos</t>
  </si>
  <si>
    <t>Hasta el 10% del valor asegurado Edificios.</t>
  </si>
  <si>
    <t>Actos de autoridad</t>
  </si>
  <si>
    <t>Cobertura de conjuntos</t>
  </si>
  <si>
    <t>Designación de bienes asegurados</t>
  </si>
  <si>
    <t>Bajo el amparo de terremoto, temblor se cubren la utilidad neta y gastos fijos (Lucro Cesante)</t>
  </si>
  <si>
    <t>Cobertura de inundación y enlodamiento</t>
  </si>
  <si>
    <t>Amparo automático para equipos de reemplazo</t>
  </si>
  <si>
    <t>Aviso de pérdida 30 días</t>
  </si>
  <si>
    <t>Los amparos adicionales contemplados en la póliza con límite no tendrán aplicación de deducible</t>
  </si>
  <si>
    <t>Hurto calificado en predios</t>
  </si>
  <si>
    <t>Nombramiento de ajustador</t>
  </si>
  <si>
    <t>Salvamentos</t>
  </si>
  <si>
    <t>Autorizaciones</t>
  </si>
  <si>
    <t>La cobertura de suspensión del servicio de energía se extiende  a cubrir postes y líneas de transmisión, dentro de los predios del asegurado.</t>
  </si>
  <si>
    <t>Cobertura de desprendimiento de piedras o rocas, por eventos cubiertos en la póliza</t>
  </si>
  <si>
    <t>Cobertura de hundimiento o corrimiento del terreno, por eventos cubiertos en la póliza</t>
  </si>
  <si>
    <t xml:space="preserve">Daños por vehículos propios </t>
  </si>
  <si>
    <t>No concurrencia de deducibles</t>
  </si>
  <si>
    <t>Pago en la indemnización</t>
  </si>
  <si>
    <t>Automaticidad de amparos</t>
  </si>
  <si>
    <t>Indemnización a valor de reposición</t>
  </si>
  <si>
    <t>Acuerdo para ajuste en caso de siniestro</t>
  </si>
  <si>
    <t>Manejo de siniestro</t>
  </si>
  <si>
    <t>Opción de amparos</t>
  </si>
  <si>
    <t>Conocimiento de las pólizas por las coaseguradoras</t>
  </si>
  <si>
    <t>Cláusula de demérito por uso. (Sólo aplicarán para Rotura de Maquinaria, Equipo Electronico y Sutracción)</t>
  </si>
  <si>
    <t>Cláusula de 72 horas</t>
  </si>
  <si>
    <t>Pago de anticipos</t>
  </si>
  <si>
    <t>Demolición por orden de autoridad competente</t>
  </si>
  <si>
    <t>Suspensión de energía eléctrica</t>
  </si>
  <si>
    <t>Definición de equipos de cómputo</t>
  </si>
  <si>
    <t>Cobertura de equipos móviles y portátiles dentro y fuera de los predios del asegurado. Incluyendo el hurto y la desaparición misteriosa</t>
  </si>
  <si>
    <t>Ver límite amparo</t>
  </si>
  <si>
    <t>Cobertura por daños del equipo de climatización.</t>
  </si>
  <si>
    <t>Cláusula de no control de reclamos.</t>
  </si>
  <si>
    <t>Deducible en actos mal intencionados de terceros</t>
  </si>
  <si>
    <t>Incremento en costos de construcción.</t>
  </si>
  <si>
    <t>Cobertura para software y gastos para reinstalación de software, como consecuencia de un evento amparado bajo la póliza</t>
  </si>
  <si>
    <t>$300.000,000 Evento/Vigencia</t>
  </si>
  <si>
    <t>Cables y tuberías subterraneas</t>
  </si>
  <si>
    <t>No exigibilidad de garantías</t>
  </si>
  <si>
    <t>Experticio Técnico</t>
  </si>
  <si>
    <t>En pérdidas totales no habrá alplicación de mejoramiento tecnológico</t>
  </si>
  <si>
    <t>Cobertura para aceites refrigerantes y lubricantes.</t>
  </si>
  <si>
    <t>Cobertura automática para equipos de reemplazo.</t>
  </si>
  <si>
    <t>Honorarios, gastos de viaje, estadía de técnicos y otros.</t>
  </si>
  <si>
    <t>Errores e inexactitudes</t>
  </si>
  <si>
    <t>TOTAL:</t>
  </si>
  <si>
    <t>- Terremoto, temblor (excepto equipo electrónico):</t>
  </si>
  <si>
    <t>2% valor pérdida mínimo 1 smmlv</t>
  </si>
  <si>
    <t>- Asonada, motín, amit (excepto equipo electrónico):</t>
  </si>
  <si>
    <t>10% valor pérdida mínimo 1 smmlv</t>
  </si>
  <si>
    <t>- Hurto y hurto calificado de equipo electrónico:</t>
  </si>
  <si>
    <t>- Daño de equipo electrónico:</t>
  </si>
  <si>
    <t>- Equipos móviles y portátiles:</t>
  </si>
  <si>
    <t>- Sustracción con y sin violencia:</t>
  </si>
  <si>
    <t>- Rotura de Maquinaria:</t>
  </si>
  <si>
    <t>- Lucro Cesante por incendio:</t>
  </si>
  <si>
    <t>Motín y AMIT:</t>
  </si>
  <si>
    <t>Cinco (5) días</t>
  </si>
  <si>
    <t>Demás eventos:</t>
  </si>
  <si>
    <t>Tres (3) días</t>
  </si>
  <si>
    <t>- Obras Civiles (Según relación anexa)</t>
  </si>
  <si>
    <t>10% valor pérdida mínimo  US$5.000</t>
  </si>
  <si>
    <t>- Demás eventos:</t>
  </si>
  <si>
    <t>Sin deducible</t>
  </si>
  <si>
    <t>EMPRESA IBAGUEREÑA DE ACUEDUCTO Y ALCANTARILLADO IBAL S.A. ESP OFICIAL - IBAL</t>
  </si>
  <si>
    <t>EDIFICIOS</t>
  </si>
  <si>
    <t>DEFINICIONES</t>
  </si>
  <si>
    <r>
      <rPr>
        <b/>
        <sz val="12"/>
        <color indexed="8"/>
        <rFont val="Calibri"/>
        <family val="2"/>
      </rPr>
      <t>DEFINICIÓN DE MAQUINARIA Y EQUIPO</t>
    </r>
    <r>
      <rPr>
        <sz val="12"/>
        <color indexed="8"/>
        <rFont val="Calibri"/>
        <family val="2"/>
      </rPr>
      <t xml:space="preserve">
Toda maquinara, equipos, accesorios, herramientas, compresores, plantas eléctricas, y en general todo elemento correspondiente a maquinaria, aunque no se haya determinado específicamente, de propiedad del asegurado o por los que se responsable a cualquier título, siempre y cuando en este último caso no estén cubierto por otra póliza, ubicados en cualquier parte de los predios que pueda adquirir el asegurado dentro del territorio nacional.</t>
    </r>
  </si>
  <si>
    <r>
      <rPr>
        <b/>
        <sz val="12"/>
        <color indexed="8"/>
        <rFont val="Calibri"/>
        <family val="2"/>
      </rPr>
      <t>CONTENIDOS</t>
    </r>
    <r>
      <rPr>
        <sz val="12"/>
        <color indexed="8"/>
        <rFont val="Calibri"/>
        <family val="2"/>
      </rPr>
      <t xml:space="preserve">
Se entiende por contenido en general, documentos de cualquier clase, archivos históricos, croquis, dibujos, escrituras, patrones, planos, moldes o modelos, hojas de vida de trabajadores, sellos, recibos, libros de comercio,  articulos decorativos y Ornamentación,  muebles, enseres, útiles de oficina, divisiones modulares de las oficinas, estantes,  los archivadores, equipos y herramientas, y cualquier otra clase de bienes no mencionados, aunque no se hayan descrito específicamente, de propiedad del asegurado o por los que sea responsable a cualquier título. </t>
    </r>
  </si>
  <si>
    <r>
      <rPr>
        <b/>
        <sz val="12"/>
        <color indexed="8"/>
        <rFont val="Calibri"/>
        <family val="2"/>
      </rPr>
      <t>INVENTARIO Y MATERIALES DE ALMACEN</t>
    </r>
    <r>
      <rPr>
        <sz val="12"/>
        <color indexed="8"/>
        <rFont val="Calibri"/>
        <family val="2"/>
      </rPr>
      <t xml:space="preserve">
Bienes consistentes principalmente en válvulas, tuberías (PVC, PE), llaves de aguja, codo, medidores, collares, uniones, abrazaderas y en general demás bienes que hagan parte del inventario y del almacén, aunque no se hayan descrito específicamente, que sean de propiedad del asegurado o por los que sea responsable a cualquier título. </t>
    </r>
  </si>
  <si>
    <r>
      <rPr>
        <b/>
        <sz val="12"/>
        <color indexed="8"/>
        <rFont val="Calibri"/>
        <family val="2"/>
      </rPr>
      <t>INSUMOS, REACTIVOS Y SUMINISTROS</t>
    </r>
    <r>
      <rPr>
        <sz val="12"/>
        <color indexed="8"/>
        <rFont val="Calibri"/>
        <family val="2"/>
      </rPr>
      <t xml:space="preserve">
Bienes consistentes principalmente en cloro, sulfato sólido, cal, sulfato líquido, PACI y en general demás bienes que hagan parte de los insumos y materiales requeridos por el asegurado aunque no se hayan descrito específicamente, que sean de propiedad del asegurado o por los que sea responsable a cualquier título. </t>
    </r>
  </si>
  <si>
    <r>
      <rPr>
        <b/>
        <sz val="12"/>
        <color indexed="8"/>
        <rFont val="Calibri"/>
        <family val="2"/>
      </rPr>
      <t xml:space="preserve">MERCANCÍAS </t>
    </r>
    <r>
      <rPr>
        <sz val="12"/>
        <color indexed="8"/>
        <rFont val="Calibri"/>
        <family val="2"/>
      </rPr>
      <t xml:space="preserve">
Bienes consistentes principalmente en repuestos, equipos, suministro, herramientas, papelería, y en general, todo elemento que el asegurado determine como mercancías, aunque no se hayan descrito específicamente, de propiedad del asegurado o por los que sea responsable a cualquier título. </t>
    </r>
  </si>
  <si>
    <r>
      <rPr>
        <b/>
        <sz val="12"/>
        <color indexed="8"/>
        <rFont val="Calibri"/>
        <family val="2"/>
      </rPr>
      <t>DEFINICIÓN DE EQUIPOS ELÉCTRICOS Y ELECTRÓNICOS</t>
    </r>
    <r>
      <rPr>
        <sz val="12"/>
        <color indexed="8"/>
        <rFont val="Calibri"/>
        <family val="2"/>
      </rPr>
      <t xml:space="preserve">
Comprende las plantas y centrales telefónicas, equipos de telecomunicaciones, microondas, líneas telefónicas (incluyendo transmisión y conmutación), UHF, equipos de radiocomunicación, equipos terminales de fibra óptica, Circuito cerrado de TV, sistema de alarmas,  equipos de proyección de video, UPS, fax, módem, impresoras, tableros de control, equipos de computo con todos sus componentes, equipos procesamiento de Datos, electrodomesticos, servidores, scanner, fotocopiadoras, equipos de medición,  instrumentación de redes (telemetría), UPS, equipos ANC, unidades de diagnóstico de redes de aguas residuales y equipos de apoyo de mantenimiento (multímetro, pinza voltiamperimétrica), y en general todos aquellos aparatos que el asegurado designe como eléctricos y electrónicos.También comprende equipos de laboratorio de medidores, de calidad, y en general, todo equipo que el asegurado determine, aunque no se hayan descrito específicamente, de propiedad del asegurado o por los que sea responsable a cualquier título.</t>
    </r>
  </si>
  <si>
    <r>
      <t xml:space="preserve">DEFINICIÓN DE EQUIPOS ELÉCTRICOS Y ELECTRÓNICOS MOVILES Y PORTATILES
</t>
    </r>
    <r>
      <rPr>
        <sz val="12"/>
        <color indexed="8"/>
        <rFont val="Calibri"/>
        <family val="2"/>
      </rPr>
      <t>Equipos Móviles y Portátiles consistente en pero no limitados a computadores portátiles, equipos de proyección, equipos de video y  fotografía, tablets, celulares, impresoras portátiles y equipos de comunicación,  drones, equipos de medición, equipos de laboratorio y demás equipos con sus accesorios.</t>
    </r>
  </si>
  <si>
    <r>
      <rPr>
        <b/>
        <sz val="12"/>
        <color indexed="8"/>
        <rFont val="Calibri"/>
        <family val="2"/>
      </rPr>
      <t xml:space="preserve">CONTENIDOS DE LABORATORIO </t>
    </r>
    <r>
      <rPr>
        <sz val="12"/>
        <color indexed="8"/>
        <rFont val="Calibri"/>
        <family val="2"/>
      </rPr>
      <t xml:space="preserve">
Se entiende por contenidos de laboratorio todos aquellos elementos, bienes y equipos empleados o almacenados en el laboratorio para el calentamiento, generación de vacío o presión, medición de propiedades físicas, químicas o eléctricas, la contención de líquidos, el transporte o agitación de materiales y otras funciones no mencionadas específicamente que sean requeridas por el asegurado para realzar las actividades propias de los laboratorios, sean de su propiedad o por los que sea responsable a cualquier título.</t>
    </r>
  </si>
  <si>
    <t>1. Activos Fijos de Eibal ubicados en la ciudad de Ibague</t>
  </si>
  <si>
    <t>PLANTAS</t>
  </si>
  <si>
    <t xml:space="preserve">OBRAS CIVILES </t>
  </si>
  <si>
    <t>OTROS BIENS</t>
  </si>
  <si>
    <r>
      <rPr>
        <b/>
        <sz val="12"/>
        <color indexed="8"/>
        <rFont val="Calibri"/>
        <family val="2"/>
      </rPr>
      <t xml:space="preserve">OBRAS CIVILES </t>
    </r>
    <r>
      <rPr>
        <sz val="12"/>
        <color indexed="8"/>
        <rFont val="Calibri"/>
        <family val="2"/>
      </rPr>
      <t xml:space="preserve">
Se entiende por obras civiles las plantas de tratamiento de agua potable, planta de tratamiento de aguas residuales zona rural, bocatomas, aducciones, sistemas de acueducto, incluidas conducciones, colectores, interceptores, tanques de distrubucion y almacenamiento, y cualquier otra obra aunque no se haya determinado específicamente, de propiedad del asegurado o por los que sea responsable a cualquier título, siempre y cuando en este último caso no estén cubierto por otra póliza, ubicados en cualquier parte de los predios que pueda adquirir el asegurado dentro del territorio nacional. </t>
    </r>
  </si>
  <si>
    <t xml:space="preserve">    - Obras Civiles:</t>
  </si>
  <si>
    <t>REDES Y TUBERIAS</t>
  </si>
  <si>
    <t>ALCANTARILLADO</t>
  </si>
  <si>
    <t xml:space="preserve">    -  Existencias - Mercancias</t>
  </si>
  <si>
    <t xml:space="preserve">    - Maquinaira y equipo </t>
  </si>
  <si>
    <t xml:space="preserve">    - Herramienta y accesorios </t>
  </si>
  <si>
    <r>
      <rPr>
        <b/>
        <sz val="12"/>
        <color indexed="8"/>
        <rFont val="Calibri"/>
        <family val="2"/>
      </rPr>
      <t>DEFINICIÓN DE EDIFICIO</t>
    </r>
    <r>
      <rPr>
        <sz val="12"/>
        <color indexed="8"/>
        <rFont val="Calibri"/>
        <family val="2"/>
      </rPr>
      <t xml:space="preserve">
Lo constituye las construcciones propias y no propias, de edificos e inherentes a ellas, fijas con todas sus adiciones y anexos, de propiedad del IBAL, bajo su responsabilidad, tenencia y/o control incluidos los tomados en arriendo, tales pero no limitados a los cimientos, divisiones internas de las que estén dotadas las edificaciones, escaleras externas, mejoras locativas,  instalaciones sanitarias y para agua (subterráneas o no), de aire acondicionado, redes eléctricas (subterráneas o no), líneas de fibra óptica, contadores y demás instalaciones de servicios públicos, acometidas de comunicación, intercomunicación o sonido,   tanques de agua, almacenamiento, ductos y rejillas del equipo de aire acondicionado, mallas, avisos, vallas, patios, aceras, instalaciones fijas para prevención y/o extinción de incendios,  y demás instalaciones similares que formen parte integrante del edificio o edificios asegurados aunque no se hayan mencionado específicamente, de propiedad del asegurado o por los que sea responsable, siempre y cuando no se encuentren específicamente asegurados bajo otro artículo o póliza que cubra los mismos eventos amparados.  
El valor asegurable incluye el costo de los honorarios por dirección de obra y/o interventoría, los estudios, adecuaciones y aplicación de las normas de sismo resistencia vigente a la fecha del siniestro. </t>
    </r>
  </si>
  <si>
    <r>
      <rPr>
        <b/>
        <sz val="12"/>
        <color theme="1"/>
        <rFont val="Calibri"/>
        <family val="2"/>
        <scheme val="minor"/>
      </rPr>
      <t>BIENES ASEGURADOS</t>
    </r>
    <r>
      <rPr>
        <sz val="12"/>
        <color theme="1"/>
        <rFont val="Calibri"/>
        <family val="2"/>
        <scheme val="minor"/>
      </rPr>
      <t xml:space="preserve">
Toda propiedad  real, bienes materiales de propiedad del IBAL, o de terceros que se hallen bajo su responsabilidad, tenencia, cuidado, custodia, control o por las cuales sea legal o contractualmente responsable, y en general los recibidos a cualquier título o por los que tenga algún interés asegurable, ubicados en el territorio nacional, dentro o fuera de las instalaciones o predios del asegurado y/o en predios de terceros y/o que se encuentren a la intemperie, consistentes principalmente pero no limitados en los siguientes:"					</t>
    </r>
  </si>
  <si>
    <r>
      <rPr>
        <b/>
        <sz val="12"/>
        <color indexed="8"/>
        <rFont val="Calibri"/>
        <family val="2"/>
      </rPr>
      <t>DINEROS</t>
    </r>
    <r>
      <rPr>
        <sz val="12"/>
        <color indexed="8"/>
        <rFont val="Calibri"/>
        <family val="2"/>
      </rPr>
      <t xml:space="preserve"> 
Dinero, divisas y títulos valores, dentro y fuera de caja fuerte. Dinero líquido representado por billetes bancarios y/o monedas de cualquier país. Bajo este concepto se incluyen a su vez, letras de cambio, pagarés, cheques bancarios y demás que apliquen para el IBAL</t>
    </r>
  </si>
  <si>
    <r>
      <rPr>
        <b/>
        <sz val="12"/>
        <color indexed="8"/>
        <rFont val="Calibri"/>
        <family val="2"/>
      </rPr>
      <t>MEJORAS LOCATIVAS</t>
    </r>
    <r>
      <rPr>
        <sz val="12"/>
        <color indexed="8"/>
        <rFont val="Calibri"/>
        <family val="2"/>
      </rPr>
      <t xml:space="preserve">
Todas aquellas mejoras a los inmuebles realizadas por el IBAL, aún en el caso de que la misma no sea propietaria, para adecuarlos a sus necesidades, tales como, divisiones modulares,  enchapes, mejoras eléctricas, cielos rasos, incluyendo las divisiones internas de que estén dotadas las edificaciones, etc. </t>
    </r>
  </si>
  <si>
    <t xml:space="preserve">    - Dineros dentro y fuera de caja fuerte</t>
  </si>
  <si>
    <t xml:space="preserve">    - Equipo de comunicación y cmputación</t>
  </si>
  <si>
    <t xml:space="preserve">    - Equipo medico y cientifico </t>
  </si>
  <si>
    <t xml:space="preserve">    - Tubería almacenada en patios varios para la planta de Coello</t>
  </si>
  <si>
    <t xml:space="preserve">    . Cableado estructurado </t>
  </si>
  <si>
    <t xml:space="preserve">    - Vehiculos en reposo (desuso) </t>
  </si>
  <si>
    <t>-  Índice variable 5%</t>
  </si>
  <si>
    <r>
      <t>7. Sustracción (</t>
    </r>
    <r>
      <rPr>
        <b/>
        <sz val="11"/>
        <rFont val="Calibri"/>
        <family val="2"/>
      </rPr>
      <t>inventarios de Mercancías.herramientas-cable estrucutrado y vehiculos en desuso)</t>
    </r>
  </si>
  <si>
    <t>OBJETO</t>
  </si>
  <si>
    <t>Amparar las pérdidas o daños materiales que sufran los bienes de propiedad del IBAL bajo su responsabilidad, tenencia y/o control, y en general los recibidos a cualquier titulo y/o por los que tenga algún interés asegurable.</t>
  </si>
  <si>
    <t>10% valor asegurado edificios</t>
  </si>
  <si>
    <t>3.53  Anexo de avalancha, anegación y deslizamiento</t>
  </si>
  <si>
    <t>MANEJO ENTIDADES ESTATALES</t>
  </si>
  <si>
    <t>Se amparan las pérdidas patrimoniales causadas al asegurado por actos de infidelidad de cualquiera de sus empleados y/o empresas  de servicios temporales y/o empleados de firmas especializadas y/o outsourcing. Igualmente se incluyen el valor de las cajas menores.</t>
  </si>
  <si>
    <t>Limite global:</t>
  </si>
  <si>
    <t>- Básico</t>
  </si>
  <si>
    <t>- Hurto y hurto calificado</t>
  </si>
  <si>
    <t>- Abuso de confianza</t>
  </si>
  <si>
    <t>- Estafa</t>
  </si>
  <si>
    <t>- Falsificación</t>
  </si>
  <si>
    <t>- Protección de depósitos bancarios</t>
  </si>
  <si>
    <t>- Alcances fiscales</t>
  </si>
  <si>
    <t>- Rendición  reconstrucción de cuentas</t>
  </si>
  <si>
    <t>- Delitos contra la administración pública</t>
  </si>
  <si>
    <t>Se ampara todo el personal al servicio del asegurado</t>
  </si>
  <si>
    <t>Cláusula de extensión de cobertura</t>
  </si>
  <si>
    <t>Restablecimiento automático del valor asegurado por pago de siniestro. Mínimo una vez con cobro de prima.</t>
  </si>
  <si>
    <t>Se cubren pérdidas causadas por empleados de firmas especializadas y/o temporales y/o outsourcing</t>
  </si>
  <si>
    <t>Nombramiento de ajustador. De común acuerdo con la asegurdora</t>
  </si>
  <si>
    <t>Condiciones técnicas y económicas de reaseguradores.</t>
  </si>
  <si>
    <t>Acuerdo para ajuste en caso de siniestro.</t>
  </si>
  <si>
    <t>Manejo de siniestro.</t>
  </si>
  <si>
    <t>Pérdidas causadas por personas no identificadas</t>
  </si>
  <si>
    <t>Bienes bajo cuidado, tenencia y control</t>
  </si>
  <si>
    <t>Hasta el 50%</t>
  </si>
  <si>
    <t>En en caso de pérdidas de bienes no se aplicará demérito por uso</t>
  </si>
  <si>
    <t>Modificacaciones en beneficio del asegurado</t>
  </si>
  <si>
    <r>
      <rPr>
        <b/>
        <sz val="11"/>
        <rFont val="Calibri"/>
        <family val="2"/>
      </rPr>
      <t>Nota aclaratoria:</t>
    </r>
    <r>
      <rPr>
        <sz val="11"/>
        <rFont val="Calibri"/>
        <family val="2"/>
      </rPr>
      <t xml:space="preserve"> Solo se tendrán en cuenta los deducibles expresados sobre el valor de la pérdida o sin deducible, tal y como se detallan a continuación.   Cualquier otra alternativa distinta a la solicitada que desmejore las condiciones propuestas, tendrá cero (0) puntos para ese deducible.</t>
    </r>
  </si>
  <si>
    <t>- Cajas Menores</t>
  </si>
  <si>
    <t>Sin aplicación de deducible</t>
  </si>
  <si>
    <t>- Por evento:</t>
  </si>
  <si>
    <t>Valor</t>
  </si>
  <si>
    <t xml:space="preserve"> - Cajas Menores</t>
  </si>
  <si>
    <t>AUTOMOVILES - COLECTIVA</t>
  </si>
  <si>
    <r>
      <rPr>
        <b/>
        <sz val="11"/>
        <rFont val="Calibri"/>
        <family val="2"/>
      </rPr>
      <t>Nota:</t>
    </r>
    <r>
      <rPr>
        <sz val="11"/>
        <rFont val="Calibri"/>
        <family val="2"/>
      </rPr>
      <t xml:space="preserve"> La compañía de seguros favorecida acepta expedir la poliza dando continuidad y no exigirá inspección de los vehículos, según relación anexa</t>
    </r>
  </si>
  <si>
    <t>- Responsabilidad Civil Extracontractual:</t>
  </si>
  <si>
    <t>- Pérdida total daños</t>
  </si>
  <si>
    <t>- Pérdida parcial daños</t>
  </si>
  <si>
    <t>- Pérdida total y parcial por Hurto y Hurto calificado.</t>
  </si>
  <si>
    <t>- Terremoto</t>
  </si>
  <si>
    <t>- Amparo patrimonial</t>
  </si>
  <si>
    <t>- Asistencia jurídica en proceso penal</t>
  </si>
  <si>
    <t>-  Asistencia jurídica en proceso civil y administrativos</t>
  </si>
  <si>
    <t>- Asistencia en viajes para todos los vehículos</t>
  </si>
  <si>
    <t>Gastos demostrables en que incurra el asegurado en caso de siniestro para solicitar la devolución del vehículo ante el tránsito y autoridades competentes, tales como: parqueaderos, grúas, trámites de traspaso en pérdidas totales y todos aquellos gastos necesarios hasta por un valor asegurado por vehículo de $2'000.000</t>
  </si>
  <si>
    <t>Primera opción de compra del vehículo recuperado</t>
  </si>
  <si>
    <t>Restablecimiento automático del valor asegurado por pago de siniestros, con cobro de prima adicional</t>
  </si>
  <si>
    <t>Nombramiento de ajustador de común acuerdo</t>
  </si>
  <si>
    <t>Cláusula de arbitramento</t>
  </si>
  <si>
    <t>Transporte de materias primas y transportes y productos azarosos. (cloro, amonio y  alcohol)</t>
  </si>
  <si>
    <t>Sustitución provisional del vehículo. Segùn condiciones de la aseguradora</t>
  </si>
  <si>
    <t xml:space="preserve"> Extensión de Responsabilidad Civil para vehículos alquilados o arrendados a terceros. Según condiciones de la aseguradora</t>
  </si>
  <si>
    <t>Para efectos del amparo patrimonial, se entiende como   conductor cualquier empleado al servicio del asegurado</t>
  </si>
  <si>
    <t>Aclaración cobertura de Responsabilidad civil Extracontractual</t>
  </si>
  <si>
    <t>Queda entendido que la presente póliza ampara la responsabilidad civil derivada de los perjuicios patrimoniales y/o extrapatrimoniales, así como el Lucro cesante ocasionados en el desarrollo de las actividades propias del asegurado, de las complementarias a dichas actividades, de las especiales que desarrolle aún sin conexión directa con su función principal, así como de todas aquellas que sean necesarias dentro del giro normal de sus negocios, aún cuando tales actividades sean prestadas por personas naturales o jurídicas en quienes el asegurado hubiese encargado o delegado el desarrollo o control o vigilancia de las mismas.</t>
  </si>
  <si>
    <t>Todo y cada evento</t>
  </si>
  <si>
    <t xml:space="preserve"> No aplicación de deducible</t>
  </si>
  <si>
    <t>Vehículos de propiedad del IBAL</t>
  </si>
  <si>
    <t>ACCECORIOS</t>
  </si>
  <si>
    <t>LISTADO  AUTOMOVILES</t>
  </si>
  <si>
    <t>VALOR ASEGURADO TOTAL</t>
  </si>
  <si>
    <t>Amparo automático para nuevos vehículos 180 días.</t>
  </si>
  <si>
    <t>400.000.000 livianos - 700.000.000 pesados</t>
  </si>
  <si>
    <t xml:space="preserve"> - Incremento en los costos de operación para los vehículos pesados por 60 días a 100.000 por día</t>
  </si>
  <si>
    <t>AUTORIZACIÓN AUTOMÁTICA DE REPARACIONES EN CASO DE SINIESTRO EN CONCESIONARIOS ESPECIALIZADOS Y
AUTORIZADOS SEGÚN MARCA DEL VEHÍCULO AFECTADO Y PARA MODELOS SUPERIORES A 2018</t>
  </si>
  <si>
    <t>RESPONSABILIDAD CIVIL EXTRACONTRACTUAL</t>
  </si>
  <si>
    <t>1. República de Colombia:</t>
  </si>
  <si>
    <t>Queda entendido que la presente póliza ampara la responsabilidad civil y administrativa derivada de los perjuicios patrimoniales (daño emergente y lucro cesante) y/o extrapatrimoniales (daños morales, fisiológicos y a la vida en relación), ocasionados en el desarrollo de las actividades propias del asegurado, de las complementarias a dichas actividades, de las especiales que desarrolle aún sin conexión directa con su función principal, así como de todas aquellas que sean necesarias dentro del giro normal de sus negocios, aun cuando tales actividades sean prestadas por personas naturales o jurídicas en quienes el asegurado hubiese encargado o delegado el desarrollo o control o vigilancia de las mismas.</t>
  </si>
  <si>
    <t>Opción Básica Limite Global 1</t>
  </si>
  <si>
    <t>En Millones</t>
  </si>
  <si>
    <t>- Predios, labores y operaciones</t>
  </si>
  <si>
    <t>5</t>
  </si>
  <si>
    <t>- Contratistas y/o subcontratistas independientes. En exceso de las pólizas requeridas</t>
  </si>
  <si>
    <t>- Responsabilidad Civil por inundación</t>
  </si>
  <si>
    <t>- Responsabilidad Civil Patronal. En exceso de las prestaciones sociales</t>
  </si>
  <si>
    <t>- Productos y operaciones terminadas</t>
  </si>
  <si>
    <t>- Restaurantes, cafeterías, bares y casinos</t>
  </si>
  <si>
    <t>- Vallas - Avisos dentro y fuera de los predios</t>
  </si>
  <si>
    <t>-  Vehículos propios y no propios. Opera en exceso de la póliza de Autos</t>
  </si>
  <si>
    <t>- Gastos médicos</t>
  </si>
  <si>
    <t>- Parqueaderos (incluye hurto de vehículos)</t>
  </si>
  <si>
    <t>- Incendio y/o explosión</t>
  </si>
  <si>
    <t>- Uso de ascensores y escaleras automáticas</t>
  </si>
  <si>
    <t>- Grúas, montacargas y equipos similares dentro y fuera de los predios</t>
  </si>
  <si>
    <t>- R.C. del asegurado como consecuencia de los actos causados por vigilantes,  personal de seguridad y escoltas,  incluyendo el uso de armas de fuego.  En exceso de las pólizas de Ley,</t>
  </si>
  <si>
    <t>- Transporte, cargue y descargue de materiales.</t>
  </si>
  <si>
    <t>- Actividades sociales, deportivas y culturales</t>
  </si>
  <si>
    <t>-  Responsabilidad Civil cruzada. En exceso de las pòlizas dee los contratistas</t>
  </si>
  <si>
    <t xml:space="preserve"> Polución Contaminación súbita, accidental e imprevista (excluye la contaminación paulatina)</t>
  </si>
  <si>
    <t>- Costos y Gastos de Defensa para procesos penales, civiles y administrativos</t>
  </si>
  <si>
    <t>-  R.C. Por transporte de bienes, incluyendo materiales azarosos. Lo  necesario y requerido por la Entidad</t>
  </si>
  <si>
    <t>- Propietarios, arrendatarios y poseedores</t>
  </si>
  <si>
    <t>- Responsabilidad Civil equipos de perforación de pozos de agua y escaleras</t>
  </si>
  <si>
    <t>- Predios en arrendamiento</t>
  </si>
  <si>
    <t>Propiedades adyacentes (en exceso de la póliza todo riesgo contratista)</t>
  </si>
  <si>
    <t>- Amparo de culpa grave</t>
  </si>
  <si>
    <t>- Errores u omisiones</t>
  </si>
  <si>
    <t>-  Viajes de funcionarios en el territorio nacional. excluye RC profesional</t>
  </si>
  <si>
    <t>-  Gastos de defensa por cualquier demanda civil, penal y administrativa entablada contra el asegurado, en  razón de reclamos producidos en desarrollo de las actividades relacionadas con la  entidad, aún cuando dicha demanda fuera infundada falsa o fraudulenta.</t>
  </si>
  <si>
    <t>- Gastos adicionales por la presentación de fianzas.</t>
  </si>
  <si>
    <t>$20.000.000= Evento / Vigencia</t>
  </si>
  <si>
    <r>
      <t>Nota 3:</t>
    </r>
    <r>
      <rPr>
        <sz val="11"/>
        <rFont val="Calibri"/>
        <family val="2"/>
        <scheme val="minor"/>
      </rPr>
      <t xml:space="preserve">   Los usuarios, visitantes o asistentes a diferentes eventos en las instalaciones de Empocaldas y a otros sitios de interes del asegurado, serán considerados como terceros en la póliza.</t>
    </r>
  </si>
  <si>
    <t>- 3.1.  Condiciones técnicas y económicas de los reaseguradores</t>
  </si>
  <si>
    <t>- 3.2. Nombramiento de ajustador</t>
  </si>
  <si>
    <t>-  3.3. Bienes bajo cuidado, tenencia y control. Excluye el daño de dichos bienes</t>
  </si>
  <si>
    <t>-  3.8.  Restablecimiento automático del valor asegurado por pago de siniestro. Mínimo una vez con cobro de prima</t>
  </si>
  <si>
    <t>- 3.15.  Arbitramento</t>
  </si>
  <si>
    <t>- 3.17.  Conocimiento del riesgo</t>
  </si>
  <si>
    <t>- 3.26.  Uso de armas de fuego y errores de puntería</t>
  </si>
  <si>
    <t>-  3.27. Uso de cafeterías, restaurantes, casinos y bares.  Avisos y Vallas</t>
  </si>
  <si>
    <t>- 3.28.  Actividades sociales y deportivas</t>
  </si>
  <si>
    <t>- 3.30. Cobertura para vehículos propios y no propios</t>
  </si>
  <si>
    <t>- 3.31.  Transporte de materias primas y materiales azarosos</t>
  </si>
  <si>
    <t>- 3.33.  Extensión del sitio o sitios en donde se asegura el riesgo</t>
  </si>
  <si>
    <t>- 3.39.  Cobertura para elevadores y/o equipos de perforación de pozos de agua</t>
  </si>
  <si>
    <t>- 3.48.  Conocimiento de la póliza por las coaseguradoras</t>
  </si>
  <si>
    <t>- 3.84.  Gastos de defensa, cauciones y costas procesales.</t>
  </si>
  <si>
    <t>- 3.22 Acuerdo para ajuste en caso de siniestros</t>
  </si>
  <si>
    <t>- 3.34 Manejo de siniestros</t>
  </si>
  <si>
    <t>- 3.35 Opción de amparos</t>
  </si>
  <si>
    <t>- 3.112 Cobertura de transporte de bienes.</t>
  </si>
  <si>
    <t>Nota importante</t>
  </si>
  <si>
    <t>Dada la exposición al riesgo de Responsabilidad de los Asegurados, es absolutamente necesario que el alcance de esta cobertura se extienda a amparar los riesgos que detallamos a continuación:</t>
  </si>
  <si>
    <t>Información adicional</t>
  </si>
  <si>
    <t>- Valor de la Nómina mensual  $</t>
  </si>
  <si>
    <t xml:space="preserve">- Número de empleados directos: </t>
  </si>
  <si>
    <t xml:space="preserve">- Número de empleados indirectos: </t>
  </si>
  <si>
    <r>
      <t>Nota aclaratoria:</t>
    </r>
    <r>
      <rPr>
        <sz val="11"/>
        <rFont val="Calibri"/>
        <family val="2"/>
        <scheme val="minor"/>
      </rPr>
      <t xml:space="preserve"> Solo se tendrán en cuenta los deducibles expresados sobre el valor de la pérdida o sin deducible, tal y como se detallan a continuación.   Cualquier otra alternativa distinta a la solicitada que desmejore las condiciones propuestas, tendrá cero (0) puntos para ese deducible.</t>
    </r>
  </si>
  <si>
    <t>- Parqueaderos</t>
  </si>
  <si>
    <t>- Demás evento</t>
  </si>
  <si>
    <t>- Gastos médicos:</t>
  </si>
  <si>
    <t xml:space="preserve"> Sin aplicación de deducible</t>
  </si>
  <si>
    <t>Amparo automático para accesorios  hasta 180 días</t>
  </si>
  <si>
    <t>30 % cada riesgo</t>
  </si>
  <si>
    <t>Ampliación de aviso de siniestro 180 días</t>
  </si>
  <si>
    <t>- Gastos de transportes por pérdida total hurto (65 días) por vehículo</t>
  </si>
  <si>
    <t>- Gastos de transportes por pérdida total daños (65 días) por vehículo</t>
  </si>
  <si>
    <t>50.000 diarios</t>
  </si>
  <si>
    <t>Anticipo pago siniestros 80%</t>
  </si>
  <si>
    <t>NO INSPECCIÓN DE VEHICULOS NUEVOS, NI PARA LOS ACTUALMENTE ASEGURADOS, PARA VEHÍCULOS USADOS SE OTORGAN 75 DÍAS DE COBERTURA PARÁ LA INSPECCIÓN.</t>
  </si>
  <si>
    <t>Revocación o no renovación de la póliza 180 días,  EXCEPTO PARA HAMCCoP, AMIT y Terrorismo 10 días</t>
  </si>
  <si>
    <t xml:space="preserve">  $ 1.100.000.000/1.100.000.000/2.200.000.000=</t>
  </si>
  <si>
    <t>Tiempo ofertado para el pago de la indemnización una vez documentado el siniestro: Se otorgan los puntos al menor numero de días ofertados</t>
  </si>
  <si>
    <t xml:space="preserve"> Peculados</t>
  </si>
  <si>
    <t>Amparo automático para nuevos cargos sin ajuste de prima</t>
  </si>
  <si>
    <t>Revocación o  no renovación de la póliza 180 días</t>
  </si>
  <si>
    <t>Aviso de siniestro 180 días.</t>
  </si>
  <si>
    <t xml:space="preserve"> Anticipo de la indemnización 75% previa demostración y cuantía de la pérdida.</t>
  </si>
  <si>
    <t>- Ingresos presupuestados 2025</t>
  </si>
  <si>
    <t>150 MILLONES EVENTO/1200 MILLONESVIGENCIA</t>
  </si>
  <si>
    <t>100' EVENTO /200' VIGENCIA</t>
  </si>
  <si>
    <t>100' EVENTO /1200' VIGENCIA</t>
  </si>
  <si>
    <t>150' EVENTO /300' VIGENCIA</t>
  </si>
  <si>
    <t xml:space="preserve">- Gastos adicionales por condena en costas e interés de mora acumulados a cargo del asegurado, desde cuando la sentencia se declare en firme hasta cuando la    compañía haya pagado o consignado en el juzgado su participación de tales gastos.  </t>
  </si>
  <si>
    <t>- Gastos adicionales y razonables en que haya incurrido el asegurado, en relación  con los gastos razonables de los reclamos amparados, siempre y cuando haya   mediado autorización previa de la compañía en adición a las sumas que ésta pague   a los damnificados como consecuencia de la responsabilidad civil extracontractual en que incurra el asegurado.</t>
  </si>
  <si>
    <r>
      <t>Nota 1</t>
    </r>
    <r>
      <rPr>
        <sz val="11"/>
        <rFont val="Calibri"/>
        <family val="2"/>
        <scheme val="minor"/>
      </rPr>
      <t xml:space="preserve">:     Para efecto de los daños, lesiones o muerte que puedan sercausados como consecuencia de la operación de los equipos y bienes, los empleados serán considerados como terceros.   </t>
    </r>
  </si>
  <si>
    <r>
      <t>Nota 2</t>
    </r>
    <r>
      <rPr>
        <sz val="11"/>
        <rFont val="Calibri"/>
        <family val="2"/>
        <scheme val="minor"/>
      </rPr>
      <t>:     Se cubre la responsabilidad civil contractual derivada de la</t>
    </r>
    <r>
      <rPr>
        <sz val="11"/>
        <rFont val="Calibri (Cuerpo)"/>
      </rPr>
      <t xml:space="preserve"> operación de los equipos y bienes que ocasionen </t>
    </r>
    <r>
      <rPr>
        <u/>
        <sz val="11"/>
        <rFont val="Calibri (Cuerpo)"/>
      </rPr>
      <t xml:space="preserve">daños a los bienes o </t>
    </r>
    <r>
      <rPr>
        <u/>
        <sz val="11"/>
        <rFont val="Calibri"/>
        <family val="2"/>
        <scheme val="minor"/>
      </rPr>
      <t>personas relacionadas contractualmente con la empresa.</t>
    </r>
  </si>
  <si>
    <t>- Participación del asegurado en ferias y exposiciones nacionales y eventos  relacionados con su objeto social.</t>
  </si>
  <si>
    <t xml:space="preserve">- Posesión, uso y mantenimiento de depósitos, tanques y tuberías, ubicados  o instalados dentro o fuera de los predios del asegurado. </t>
  </si>
  <si>
    <t>- Rotura de Tuberías, tanques, bocatomas y/o desbordamiento de las aguas  contenidas en los mismos.</t>
  </si>
  <si>
    <t>- 3.29.  Amparo automático para predios y nuevas operaciones, con cobro de prima 180 días</t>
  </si>
  <si>
    <t>- 3.16.  Aviso de siniestro 180 días.</t>
  </si>
  <si>
    <t>- 3.12.  Revocación o no renovación de la póliza 180 días</t>
  </si>
  <si>
    <t>- Bienes bajo cuidado, tenencia y control (declarados o no).  Excluye el daño de dichos bienes.</t>
  </si>
  <si>
    <t>20% Evento/Vigencia</t>
  </si>
  <si>
    <t>TODO RIESGO EQUIPO Y MAQUINARIA</t>
  </si>
  <si>
    <t>De acuerdo a la relación anexa</t>
  </si>
  <si>
    <t>- Todo riesgo</t>
  </si>
  <si>
    <t>-  Terremoto, temblor y/o erupción volcánica</t>
  </si>
  <si>
    <t>- Huracán - Avenida - Inundación - Anegación</t>
  </si>
  <si>
    <t>- Asonada, motín, conmoción civil o popular y huelga</t>
  </si>
  <si>
    <t>-  Actos mal intencionados de terceros (terrorismo)</t>
  </si>
  <si>
    <t>- Otras propiedades del asegurado</t>
  </si>
  <si>
    <t>- Hundimiento del terreno</t>
  </si>
  <si>
    <t>- Inundación y desbordamiento</t>
  </si>
  <si>
    <t>- Caída de rocas</t>
  </si>
  <si>
    <t>- Deslizamientos de tierra</t>
  </si>
  <si>
    <t>- Equipos bajo tierra</t>
  </si>
  <si>
    <t>- Daños a propiedades adyacentes o vecinas</t>
  </si>
  <si>
    <t>- Volcamiento</t>
  </si>
  <si>
    <t>- Extended coverage</t>
  </si>
  <si>
    <t>- Movilización por sus propios medios y/o en vehículos especializados</t>
  </si>
  <si>
    <t>- Cualquier otro fenómeno de la naturaleza</t>
  </si>
  <si>
    <t xml:space="preserve">- Responsabilidad Civil Extracontractual </t>
  </si>
  <si>
    <t>- Gastos extraordinarios</t>
  </si>
  <si>
    <t>- Gastos para demostrar la pérdida</t>
  </si>
  <si>
    <t>- Alquiler de equipos en pérdidas totales y/o parciales</t>
  </si>
  <si>
    <t>- Flete aéreo</t>
  </si>
  <si>
    <t>Traslado temporal de bienes (se excluye transporte)</t>
  </si>
  <si>
    <t>- Incremento en los costos de operación:</t>
  </si>
  <si>
    <t>Límite diario:</t>
  </si>
  <si>
    <t>Agregado año:</t>
  </si>
  <si>
    <t>Condiciones técnicas y económicas de los reaseguradores</t>
  </si>
  <si>
    <t>Nombramiento de ajustador. De común acuerdo con la aseguradora.</t>
  </si>
  <si>
    <t xml:space="preserve"> Labores y Materiales</t>
  </si>
  <si>
    <t xml:space="preserve"> El valor asegurado debe corresponder a valor de reposición o reemplazo a nuevo</t>
  </si>
  <si>
    <t>Restablecimiento automático del valor asegurado por pago   de siniestros. Mínimo una vez con cobro de prima</t>
  </si>
  <si>
    <t>Automaticidad de amparo</t>
  </si>
  <si>
    <t xml:space="preserve"> Indemnización a valor de reposición</t>
  </si>
  <si>
    <t>Extensión de cobertura</t>
  </si>
  <si>
    <t>Extensión del sitio o sitios en donde se asegura el riesgo</t>
  </si>
  <si>
    <t>Manejo de siniestros</t>
  </si>
  <si>
    <t>No aplicación de la cláusula de contrato de mantenimiento, (efectuado por personal calificado)</t>
  </si>
  <si>
    <t>Pago de anticipos, una vez demostrable la pérdida y previa autorización de la Cia.</t>
  </si>
  <si>
    <t>Cláusula de no control.</t>
  </si>
  <si>
    <t>Cobertura para maquinaria y equipo bajo tierra.</t>
  </si>
  <si>
    <t>- Asonada, motín, conmoción civil o popular y huelga y Amit:</t>
  </si>
  <si>
    <t>- Responsabilidad Civil Extracontractual</t>
  </si>
  <si>
    <t>AMPAROS</t>
  </si>
  <si>
    <t>CONDICIONES PARTICULARES</t>
  </si>
  <si>
    <t>DEDUCIBLES</t>
  </si>
  <si>
    <t>PRIMA CON IVA</t>
  </si>
  <si>
    <t>Amparar contra todo riesgo la maquinaria y equipo que se moviliza por sus propios medios y la que se encuentra instalada en los vehiculos de propiedad o por los que sea responsable el IBAL, en cualquier parte del territorio nacional y por los daños que éstas causen a terceras personas a sus bienes.</t>
  </si>
  <si>
    <t>Nota 3:    Se cubre la responsabilidad civil contractual derivada de laoperación de los equipos y bienes que ocasionen daños a los bienes o personas relacionadas contractualmente con la empresa.</t>
  </si>
  <si>
    <t>Nota 2:   Para efecto de los daños, lesiones o muerte que puedan sercausados como consecuencia de la operación de los equipos y bienes, los  empleados serán considerados como terceros.</t>
  </si>
  <si>
    <t>Nota 1: No obstante lo contemplado en las condiciones generales y particulares de la póliza, la cobertura se debe ampliar para amparar los daños de los equipos asegurados durante su transporte y movilización por sus propios medios en el territorio nacional, incluyendo vías públicas.</t>
  </si>
  <si>
    <t>AMPAROS ADICIONALES COMO SUBLIMITE</t>
  </si>
  <si>
    <t>0BLIGATORIO</t>
  </si>
  <si>
    <r>
      <t>Aclaración cobertura de Responsabilidad civil Extracontractual: Q</t>
    </r>
    <r>
      <rPr>
        <sz val="11"/>
        <rFont val="Calibri (Cuerpo)"/>
      </rPr>
      <t>ueda entendido que la presente póliza ampara la responsabilidad civil derivada de los perjuicios patrimoniales y/o extrapatrimoniales, así como el Lucro cesante ocasionados en el desarrollo de las actividades propias del asegurado, de las complementarias a dichas actividades, de las especiales que desarrolle aún sin conexión directa con su función principal, así como de todas aquellas que sean necesarias dentro del giro normal de sus negocios, aún cuando tales actividades sean prestadas por personas naturales o jurídicas en quienes el asegurado hubiese encargado o delegado el desarrollo o control o vigilancia de las mismas.</t>
    </r>
  </si>
  <si>
    <t>Amparo automático para nuevos bienes hasta por el 50% del valor asegurado y por 180 días)</t>
  </si>
  <si>
    <t>Revocación o no renovación de la póliza 180 días</t>
  </si>
  <si>
    <t>Anticipo del Pago de indemnizaciones, 80% del valor estimado de la pérdida, siempre y cuando haya sido demostrada la ocurrencia y la cuantia dela pérdida.</t>
  </si>
  <si>
    <t>Eliminación clausula de garantías</t>
  </si>
  <si>
    <t>Cláusula de demérito por uso: De 0 a 5 Años 0%
De 6 a 10 Años 4% anual
De 11 a 15 Años 5 % anual
Más de 15 Años 50% máximo</t>
  </si>
  <si>
    <t>1% valor pérdida mínimo 1 smmlv</t>
  </si>
  <si>
    <t>sin deducible</t>
  </si>
  <si>
    <t>- terremoto, temblor, erupción volcanica</t>
  </si>
  <si>
    <t>- Amparo basico Maquinaria y equipo (daño interno)</t>
  </si>
  <si>
    <t>RESPONSABILIDAD CIVIL</t>
  </si>
  <si>
    <t>SERVIDORES PUBLICOS</t>
  </si>
  <si>
    <t>OBJETO DEL SEGURO:</t>
  </si>
  <si>
    <t xml:space="preserve">Amparar bajo las condiciones de la póliza de Servidores Públicos los perjuicios causados a terceros y/o a la Entidad, a consecuencia de acciones o actos imputables a uno o varios funcionarios que desempeñen los cargos aquí asegurados, así como por perjuicios por Responsabilidad Fiscal y Gastos de Defensa en que incurran los directivos para su defensa.
“La presente póliza opera bajo la modalidad de cobertura por reclamación o "claims made" de conformidad con la Ley 387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
Definición de Evento:
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
</t>
  </si>
  <si>
    <t>- Cobertura para Directores y Administradores</t>
  </si>
  <si>
    <t>- Responsabilidad de la Empresa (Obtendrá la máxima calificación quien otorgue las mejores condiciones en éste item, los demás en forma proporcional)</t>
  </si>
  <si>
    <t>- Reembolso a la sociedad</t>
  </si>
  <si>
    <t>- Reclamos contra conyuges, los herederos o representantes por fallecimiento o por insolvencia</t>
  </si>
  <si>
    <t>- Nuevas subordinadas</t>
  </si>
  <si>
    <t>- Costos judiciales y gastos de defensa</t>
  </si>
  <si>
    <t>- Acciones u omisiones involuntarias.</t>
  </si>
  <si>
    <t>- Reclamos en materia laboral</t>
  </si>
  <si>
    <t>- Gastos de publicidad</t>
  </si>
  <si>
    <t>- Gastos de defensa por contaminación</t>
  </si>
  <si>
    <t>- Perjuicio financiero por contaminación</t>
  </si>
  <si>
    <t>- Sociedades sin ánimo de lucro</t>
  </si>
  <si>
    <t>- Sociedades participadas</t>
  </si>
  <si>
    <t>- Manejo de crisis</t>
  </si>
  <si>
    <t>-  Se amparan las reclamaciones provenientes directa o indirectamente de la contraloría general o de cualquier otra    entidad y organismo de control del estado y/o de carácter público.</t>
  </si>
  <si>
    <t>-  La póliza funciona bajo el sistema de aseguramiento base de reclamación Claims Made</t>
  </si>
  <si>
    <t>-  Se amparan las reclamaciones provenientes directa o indirectamente de la contraloria general o de cualquier otro organismo de control del estado o de caracter publico.</t>
  </si>
  <si>
    <r>
      <t xml:space="preserve">NOTA: </t>
    </r>
    <r>
      <rPr>
        <sz val="11"/>
        <rFont val="Calibri"/>
        <family val="2"/>
      </rPr>
      <t>Dada la naturaleza jurídica de la empresa, es absolutamente necesario que este seguro incluya cobertura para juicios de responsabilidad fiscal, de lo contrario, la propuesta no será considerada.</t>
    </r>
  </si>
  <si>
    <t>Sublímites</t>
  </si>
  <si>
    <t>Cotizar las siguientes opciones de límites:</t>
  </si>
  <si>
    <r>
      <rPr>
        <b/>
        <sz val="11"/>
        <rFont val="Calibri"/>
        <family val="2"/>
      </rPr>
      <t>NOTA:</t>
    </r>
    <r>
      <rPr>
        <sz val="11"/>
        <rFont val="Calibri"/>
        <family val="2"/>
      </rPr>
      <t xml:space="preserve"> Conforme a la cotización presentada, La Aseguradora se obliga al pago de los honorarios del abogado seleccionado por el servidor público o ex servidor público investigado, en dos cuotas: Un 50% al inicio del proceso y el  50% restante a la finalización o archivo del proceso; sin importar en que etapa se termina el mismo.</t>
    </r>
  </si>
  <si>
    <t>3.85.Cobertura para gastos de defensa de la sociedad tomadora y/o subordinada. (siempre que dentro del proceso se encuentre vinculado un funcionario en un cargo asegurado)</t>
  </si>
  <si>
    <t>3.86.  Abogados</t>
  </si>
  <si>
    <t>3.87.  Gastos de defensa en reclamaciones extrajudiciales</t>
  </si>
  <si>
    <t>3.88.  Gastos de defensa en procesos penales y Administrativos</t>
  </si>
  <si>
    <t>- Asistencia y honorarios jurídicos para conciliaciones, según requisito Ley 640 ante la Procuraduría,</t>
  </si>
  <si>
    <t>3.89.  Multas o sanciones administrativas</t>
  </si>
  <si>
    <t>3.90.  Amparo de Culpa Grave</t>
  </si>
  <si>
    <t>3.91.  Contratistas y subcontratistas</t>
  </si>
  <si>
    <t>3.92.  Reclamaciones de tipo laboral entre asegurados</t>
  </si>
  <si>
    <t>3.93.  Definición de asegurados</t>
  </si>
  <si>
    <t>3.94.  Formulario de solicitud</t>
  </si>
  <si>
    <t>3.95.  Cobertura para juicios de Responsabilidad Civil Fiscal</t>
  </si>
  <si>
    <t>3.1. Condiciones técnicas y económicas de los reaseguradores.</t>
  </si>
  <si>
    <t>3.12 Revocación o no renovación de la póliza con aviso de 90 días.</t>
  </si>
  <si>
    <t>3.34. Manejo de siniestros.</t>
  </si>
  <si>
    <t>3.48. Conocimientos de las pólizas por las coaseguradoras.</t>
  </si>
  <si>
    <t>3.97. Cláusula de no control de reclamos.</t>
  </si>
  <si>
    <t>3.115. Divisibilidad de las exclusiones</t>
  </si>
  <si>
    <t>3.116. Liquidación de la sociedad tomadora</t>
  </si>
  <si>
    <t>3.117 Amparo para Liquidadores</t>
  </si>
  <si>
    <t xml:space="preserve">3.118. Periodo informativo </t>
  </si>
  <si>
    <t>3.2 Nombramiento del ajustador</t>
  </si>
  <si>
    <t>- Reclamaciones resultantes de la falla en el mantanimiento o la contratación de seguros</t>
  </si>
  <si>
    <t>- La póliza se extiende a cubrir los Directores y administradores pasados, presentes y futuros</t>
  </si>
  <si>
    <t>- Perdida fiscal o detrimento patrimonial</t>
  </si>
  <si>
    <r>
      <rPr>
        <b/>
        <sz val="11"/>
        <rFont val="Calibri"/>
        <family val="2"/>
      </rPr>
      <t>Nota aclaratoria:</t>
    </r>
    <r>
      <rPr>
        <sz val="11"/>
        <rFont val="Calibri"/>
        <family val="2"/>
      </rPr>
      <t xml:space="preserve"> Solo se tendrán en cuenta los deducibles expresados sobre el valor de la pérdida o sin deducible, tal y como se detallan a continuación. Cualquier otra alternativa distinta a la solicitada que desmejore las condiciones propuestas, tendrá cero (0) puntos para ese deducible.</t>
    </r>
  </si>
  <si>
    <t>- Pérdida fiscal y/o detrimento patrimonial</t>
  </si>
  <si>
    <t xml:space="preserve"> Sin deducible</t>
  </si>
  <si>
    <t>Opción 2</t>
  </si>
  <si>
    <t>CONDICIONES PARTUCULARES</t>
  </si>
  <si>
    <t>Se otorgaran 200 adicionales a quien otorgue el mayor limite asegurado adicional al obligatorio. Los demas en forma proporcional.</t>
  </si>
  <si>
    <t>3.96.  Fecha de retroactividad Ilimitada</t>
  </si>
  <si>
    <r>
      <t>Opción 1.</t>
    </r>
    <r>
      <rPr>
        <sz val="11"/>
        <rFont val="Calibri"/>
        <family val="2"/>
      </rPr>
      <t xml:space="preserve"> $35.000.000 evento persona = por persona $70.000.000 vigencia persona = 140.000.000 evento y $250.000.000= por vigencia</t>
    </r>
  </si>
  <si>
    <t>Se otorgará el mayor puntaje al proponente que mejore por encima, las condiciones obligatorias para este ítem.</t>
  </si>
  <si>
    <t>Costos judiciales y gastos de defensa incluida investigaciones preliminares:</t>
  </si>
  <si>
    <t>- 3.16.  Aviso de siniestro 90 días.</t>
  </si>
  <si>
    <t>- 3.8.  Restablecimiento automático del valor asegurado por pago de    siniestro. Mínimo una vez con cobro de prima</t>
  </si>
  <si>
    <t>VIDA GRUPO</t>
  </si>
  <si>
    <t>- Vida</t>
  </si>
  <si>
    <t>- Gastos funerarios, adicionales y reembolsables no descontables del amparo básico</t>
  </si>
  <si>
    <t>3.12. Revocación o no renovación de la póliza 90 días.</t>
  </si>
  <si>
    <t>- 3.49.  Error en la declaración de la edad</t>
  </si>
  <si>
    <t>- 3.43.  Cláusula de amparo automático</t>
  </si>
  <si>
    <t>-  3.50.  Cláusula de anticipo 50%. Una vez demostrado el evento.</t>
  </si>
  <si>
    <t xml:space="preserve">-  Clausula de Extension o continuidad </t>
  </si>
  <si>
    <t xml:space="preserve">-  3.55. Amparo automático para nuevos asegurados. Sujeto a declaración de asegurabilidad </t>
  </si>
  <si>
    <t>-  3.56.  Revocación, únicamente para los amparos adicionales</t>
  </si>
  <si>
    <t>- 3.114 Definición de salario para efectos de la indeminzación</t>
  </si>
  <si>
    <t>- Modificaciones en beneficio del asegurado</t>
  </si>
  <si>
    <t>-  Incontestabilidad y conversión</t>
  </si>
  <si>
    <t xml:space="preserve">´- Errores e Inexactitudes. </t>
  </si>
  <si>
    <t>Nota</t>
  </si>
  <si>
    <t>El anexo de doble indemnización por muerte accidental debe incluir los eventos tales como atraco, secuestro y homicidio./ Se ampara el suicidio desde el inicio de vigencia de la póliza.</t>
  </si>
  <si>
    <r>
      <rPr>
        <b/>
        <sz val="11"/>
        <rFont val="Calibri"/>
        <family val="2"/>
      </rPr>
      <t xml:space="preserve">Nota aclaratoria: </t>
    </r>
    <r>
      <rPr>
        <sz val="11"/>
        <rFont val="Calibri"/>
        <family val="2"/>
      </rPr>
      <t>Teniendo en cuenta que la póliza no contempla la aplicación de deducible, se neutralizará el puntaje asignando los 300 puntos a todos los proponentes</t>
    </r>
  </si>
  <si>
    <t>- Incapacidad total y permanente y desmembración</t>
  </si>
  <si>
    <t>- Desmebración y/o perdida funcional</t>
  </si>
  <si>
    <t>- Enfermedades graves (anticipo)</t>
  </si>
  <si>
    <t xml:space="preserve">-  Renta diaria por hospitalización </t>
  </si>
  <si>
    <t xml:space="preserve">- Renta diaria adicional por internación en UCI </t>
  </si>
  <si>
    <t xml:space="preserve">- Gastos médicos por accidente </t>
  </si>
  <si>
    <t>OBJETO: Amparar contra el riesgo de muerte por cualquier causa a los funcionarios del IBAL S.A. E.S.P. OFICIAL. (Incluyendo cobertura de Covid-19, suicidio y homicidio, • terrorismo como sujeto pasivo).</t>
  </si>
  <si>
    <t>DEDUCIBLE</t>
  </si>
  <si>
    <t>VALORES ASEGURADOS POR CADA ASEGURADO</t>
  </si>
  <si>
    <t>ASEGURADO TOTAL</t>
  </si>
  <si>
    <t>RAMO</t>
  </si>
  <si>
    <t>VALOR ASEGURADO REQUERIDO</t>
  </si>
  <si>
    <t>AUTOS COLECTIVOS</t>
  </si>
  <si>
    <t>RESPONSIBILIDAD CIVIL EXTRACONTRACTUAL</t>
  </si>
  <si>
    <t>RESPONSABILIDAD CIVIL SERVIDORES PÚBLICOS</t>
  </si>
  <si>
    <t>TODO RIESGO DAÑOS MATERIALES COMBINADOS</t>
  </si>
  <si>
    <t xml:space="preserve">TODO RIESGO MAQUINARIA Y EQUIPO </t>
  </si>
  <si>
    <t>MANEJO GLOBAL</t>
  </si>
  <si>
    <t>AÑOS 2023</t>
  </si>
  <si>
    <t>AÑO 2024</t>
  </si>
  <si>
    <t>AÑOS 2025</t>
  </si>
  <si>
    <t>TASA PROMEDIO</t>
  </si>
  <si>
    <t>TASA ACTUALIZADA INFLACIÓN</t>
  </si>
  <si>
    <t>TASAS</t>
  </si>
  <si>
    <t>PRIME NETA</t>
  </si>
  <si>
    <t>IVA</t>
  </si>
  <si>
    <t>PRESUPUESTO</t>
  </si>
  <si>
    <t xml:space="preserve">Total número Empleados: </t>
  </si>
  <si>
    <t>INFLACIÓN ANUAL AMAYO 2026</t>
  </si>
  <si>
    <t>PRIMA TOTAL</t>
  </si>
  <si>
    <t>TIPO DE TASA</t>
  </si>
  <si>
    <t>0/00</t>
  </si>
  <si>
    <t>0/0</t>
  </si>
  <si>
    <t>PÓLIZAS Y VALORES REQUERIDOS</t>
  </si>
  <si>
    <t>PRIMA NETA</t>
  </si>
  <si>
    <t>SOAT</t>
  </si>
  <si>
    <t>- Gastos para obtención de licencias, peritazgos y todos aquellos gastos necesarios demostrables en que incurra el asegurado para la reconstrucción del edificio</t>
  </si>
  <si>
    <t>Restablecimiento automático de la suma asegurada por pago de siniestro. Con cobro adicional de prima )</t>
  </si>
  <si>
    <t>No aplicación de la cláusula de seguro insuficiente o infraseguro, cuando la diferencia entre el valor aseguable y el valor aseguado sea menor o igual al 15%</t>
  </si>
  <si>
    <t>EMPRENDIMIENTO DE MUJERES</t>
  </si>
  <si>
    <t xml:space="preserve">No aplicación de la cláusula de seguro insuficiente o infraseguro. cuando la diferencia entre el valor asegurable y el valor asegurado no supere el 20 % </t>
  </si>
  <si>
    <t>NOTA: Los valores asegurados serán suministrados en forma global y en ningún momento se suministrará relación de valores pormenorizados.</t>
  </si>
  <si>
    <t xml:space="preserve">Se otorgaran 200 adicionales a quien otorgue el mayor limite asegurado adicional al obligatorio. </t>
  </si>
  <si>
    <t>Aclaración cobertura de Responsabilidad civil Extracontractual: Queda entendido que la presente póliza ampara la responsabilidad civil derivada de los perjuicios patrimoniales y/o extrapatrimoniales, así como el Lucro cesante ocasionados en el desarrollo de las actividades propias del asegurado, de las complementarias a dichas actividades, de las especiales que desarrolle aún sin conexión directa con su función principal, así como de todas aquellas que sean necesarias dentro del giro normal de sus negocios, aún cuando tales actividades sean prestadas por personas naturales o jurídicas en quienes el asegurado hubiese encargado o delegado el desarrollo o control o vigilancia de las mismas.</t>
  </si>
  <si>
    <t>2000000 EVENTO / 6.000.000 VIGENCIA</t>
  </si>
  <si>
    <t>- Doble indemnización por muerte accidental</t>
  </si>
  <si>
    <t>VINCULACIÓN DE PERSONAL EN CONDICIÓN DE DISCAPACIDAD</t>
  </si>
  <si>
    <t>COSTO SOAT</t>
  </si>
  <si>
    <t>IPC JULIO 2026</t>
  </si>
  <si>
    <t>LOS DE LEY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</si>
</sst>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0_);_(&quot;$&quot;* \(#,##0\);_(&quot;$&quot;* &quot;-&quot;_);_(@_)"/>
    <numFmt numFmtId="165" formatCode="_(&quot;$&quot;* #,##0.00_);_(&quot;$&quot;* \(#,##0.00\);_(&quot;$&quot;* &quot;-&quot;??_);_(@_)"/>
    <numFmt numFmtId="166" formatCode="_(* #,##0.00_);_(* \(#,##0.00\);_(* &quot;-&quot;??_);_(@_)"/>
    <numFmt numFmtId="167" formatCode="_-* #,##0_-;\-* #,##0_-;_-* &quot;-&quot;??_-;_-@_-"/>
    <numFmt numFmtId="168" formatCode="_-&quot;$&quot;* #,##0_-;\-&quot;$&quot;* #,##0_-;_-&quot;$&quot;* &quot;-&quot;??_-;_-@_-"/>
    <numFmt numFmtId="169" formatCode="&quot;$&quot;\ #,##0"/>
    <numFmt numFmtId="170" formatCode="_-&quot;$&quot;\ * #,##0_-;\-&quot;$&quot;\ * #,##0_-;_-&quot;$&quot;\ * &quot;-&quot;??_-;_-@_-"/>
    <numFmt numFmtId="171" formatCode="0.000%"/>
    <numFmt numFmtId="172" formatCode="#,##0.0"/>
    <numFmt numFmtId="173" formatCode="_(* #,##0_);_(* \(#,##0\);_(* &quot;-&quot;??_);_(@_)"/>
  </numFmts>
  <fonts count="50">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0"/>
      <color rgb="FF000000"/>
      <name val="Century Gothic"/>
      <family val="2"/>
    </font>
    <font>
      <b/>
      <sz val="10"/>
      <color rgb="FF000000"/>
      <name val="Century Gothic"/>
      <family val="2"/>
    </font>
    <font>
      <sz val="10"/>
      <color theme="1"/>
      <name val="Century Gothic"/>
      <family val="2"/>
    </font>
    <font>
      <b/>
      <sz val="10"/>
      <color theme="1"/>
      <name val="Century Gothic"/>
      <family val="2"/>
    </font>
    <font>
      <b/>
      <sz val="11"/>
      <color theme="1"/>
      <name val="Century Gothic"/>
      <family val="2"/>
    </font>
    <font>
      <sz val="11"/>
      <color theme="1"/>
      <name val="Century Gothic"/>
      <family val="2"/>
    </font>
    <font>
      <b/>
      <sz val="11"/>
      <color rgb="FF000000"/>
      <name val="Century Gothic"/>
      <family val="2"/>
    </font>
    <font>
      <sz val="11"/>
      <name val="Century Gothic"/>
      <family val="2"/>
    </font>
    <font>
      <sz val="11"/>
      <color rgb="FF000000"/>
      <name val="Century Gothic"/>
      <family val="2"/>
    </font>
    <font>
      <b/>
      <sz val="12"/>
      <color theme="0"/>
      <name val="Calibri"/>
      <family val="2"/>
      <scheme val="minor"/>
    </font>
    <font>
      <b/>
      <sz val="12"/>
      <color theme="1"/>
      <name val="Calibri"/>
      <family val="2"/>
      <scheme val="minor"/>
    </font>
    <font>
      <b/>
      <sz val="20"/>
      <name val="Calibri"/>
      <family val="2"/>
    </font>
    <font>
      <sz val="11"/>
      <name val="Calibri"/>
      <family val="2"/>
      <scheme val="minor"/>
    </font>
    <font>
      <b/>
      <sz val="11"/>
      <name val="Calibri"/>
      <family val="2"/>
      <scheme val="minor"/>
    </font>
    <font>
      <b/>
      <sz val="11"/>
      <name val="Calibri"/>
      <family val="2"/>
    </font>
    <font>
      <sz val="11"/>
      <name val="Calibri"/>
      <family val="2"/>
    </font>
    <font>
      <b/>
      <sz val="11"/>
      <color indexed="10"/>
      <name val="Calibri"/>
      <family val="2"/>
      <scheme val="minor"/>
    </font>
    <font>
      <sz val="10"/>
      <name val="Calibri"/>
      <family val="2"/>
    </font>
    <font>
      <b/>
      <sz val="11"/>
      <color theme="2" tint="-0.89999084444715716"/>
      <name val="Calibri"/>
      <family val="2"/>
      <scheme val="minor"/>
    </font>
    <font>
      <sz val="12"/>
      <color rgb="FFC00000"/>
      <name val="Calibri"/>
      <family val="2"/>
      <scheme val="minor"/>
    </font>
    <font>
      <sz val="11"/>
      <color indexed="10"/>
      <name val="Calibri"/>
      <family val="2"/>
      <scheme val="minor"/>
    </font>
    <font>
      <sz val="12"/>
      <color indexed="8"/>
      <name val="Calibri"/>
      <family val="2"/>
    </font>
    <font>
      <b/>
      <sz val="12"/>
      <color indexed="8"/>
      <name val="Calibri"/>
      <family val="2"/>
    </font>
    <font>
      <b/>
      <sz val="14"/>
      <name val="Calibri"/>
      <family val="2"/>
      <scheme val="minor"/>
    </font>
    <font>
      <sz val="12"/>
      <color theme="0"/>
      <name val="Calibri"/>
      <family val="2"/>
      <scheme val="minor"/>
    </font>
    <font>
      <sz val="10"/>
      <color indexed="10"/>
      <name val="Calibri"/>
      <family val="2"/>
      <scheme val="minor"/>
    </font>
    <font>
      <b/>
      <u/>
      <sz val="11"/>
      <name val="Calibri"/>
      <family val="2"/>
      <scheme val="minor"/>
    </font>
    <font>
      <b/>
      <sz val="12"/>
      <color rgb="FFFFFFFF"/>
      <name val="Calibri"/>
      <family val="2"/>
      <scheme val="minor"/>
    </font>
    <font>
      <sz val="11"/>
      <color rgb="FFFF0000"/>
      <name val="Calibri"/>
      <family val="2"/>
      <scheme val="minor"/>
    </font>
    <font>
      <b/>
      <sz val="12"/>
      <name val="Calibri"/>
      <family val="2"/>
      <scheme val="minor"/>
    </font>
    <font>
      <sz val="10"/>
      <color rgb="FFFF0000"/>
      <name val="Calibri"/>
      <family val="2"/>
      <scheme val="minor"/>
    </font>
    <font>
      <u/>
      <sz val="11"/>
      <name val="Calibri (Cuerpo)"/>
    </font>
    <font>
      <sz val="11"/>
      <name val="Calibri (Cuerpo)"/>
    </font>
    <font>
      <u/>
      <sz val="11"/>
      <name val="Calibri"/>
      <family val="2"/>
      <scheme val="minor"/>
    </font>
    <font>
      <sz val="12"/>
      <name val="Calibri"/>
      <family val="2"/>
      <scheme val="minor"/>
    </font>
    <font>
      <sz val="8"/>
      <name val="Calibri"/>
      <family val="2"/>
      <scheme val="minor"/>
    </font>
    <font>
      <b/>
      <sz val="12"/>
      <color rgb="FF000000"/>
      <name val="Arial1"/>
    </font>
    <font>
      <b/>
      <sz val="11"/>
      <color rgb="FF000000"/>
      <name val="Arial1"/>
    </font>
    <font>
      <b/>
      <sz val="11"/>
      <color theme="0"/>
      <name val="Calibri"/>
      <family val="2"/>
      <scheme val="minor"/>
    </font>
    <font>
      <b/>
      <sz val="10"/>
      <color theme="0"/>
      <name val="Calibri"/>
      <family val="2"/>
      <scheme val="minor"/>
    </font>
    <font>
      <b/>
      <sz val="11"/>
      <color theme="1"/>
      <name val="Calibri"/>
      <family val="2"/>
      <scheme val="minor"/>
    </font>
    <font>
      <b/>
      <sz val="14"/>
      <color theme="1"/>
      <name val="Calibri"/>
      <family val="2"/>
      <scheme val="minor"/>
    </font>
    <font>
      <b/>
      <sz val="12"/>
      <color rgb="FF000000"/>
      <name val="Calibri"/>
      <family val="2"/>
      <scheme val="minor"/>
    </font>
    <font>
      <b/>
      <sz val="11"/>
      <color theme="1"/>
      <name val="Century Gothic"/>
      <family val="1"/>
    </font>
    <font>
      <b/>
      <sz val="11"/>
      <name val="Century Gothic"/>
      <family val="2"/>
    </font>
  </fonts>
  <fills count="18">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1A4652"/>
        <bgColor indexed="44"/>
      </patternFill>
    </fill>
    <fill>
      <patternFill patternType="solid">
        <fgColor rgb="FF1A465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14999847407452621"/>
        <bgColor indexed="42"/>
      </patternFill>
    </fill>
    <fill>
      <patternFill patternType="solid">
        <fgColor indexed="9"/>
        <bgColor indexed="26"/>
      </patternFill>
    </fill>
    <fill>
      <patternFill patternType="solid">
        <fgColor theme="0"/>
        <bgColor indexed="44"/>
      </patternFill>
    </fill>
    <fill>
      <patternFill patternType="solid">
        <fgColor rgb="FF1A4652"/>
        <bgColor rgb="FFA6CAF0"/>
      </patternFill>
    </fill>
    <fill>
      <patternFill patternType="solid">
        <fgColor rgb="FFFFFFFF"/>
        <bgColor rgb="FFA6CAF0"/>
      </patternFill>
    </fill>
    <fill>
      <patternFill patternType="solid">
        <fgColor rgb="FFFFFFFF"/>
        <bgColor rgb="FF000000"/>
      </patternFill>
    </fill>
    <fill>
      <patternFill patternType="solid">
        <fgColor rgb="FFFFFF00"/>
        <bgColor rgb="FF000000"/>
      </patternFill>
    </fill>
    <fill>
      <patternFill patternType="solid">
        <fgColor indexed="9"/>
        <bgColor indexed="64"/>
      </patternFill>
    </fill>
  </fills>
  <borders count="2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8"/>
      </bottom>
      <diagonal/>
    </border>
    <border>
      <left style="thin">
        <color indexed="8"/>
      </left>
      <right style="thin">
        <color indexed="8"/>
      </right>
      <top style="medium">
        <color indexed="8"/>
      </top>
      <bottom style="dashed">
        <color indexed="8"/>
      </bottom>
      <diagonal/>
    </border>
    <border>
      <left style="medium">
        <color indexed="8"/>
      </left>
      <right/>
      <top style="dashed">
        <color indexed="8"/>
      </top>
      <bottom style="dashed">
        <color indexed="8"/>
      </bottom>
      <diagonal/>
    </border>
    <border>
      <left style="thin">
        <color indexed="8"/>
      </left>
      <right style="thin">
        <color indexed="8"/>
      </right>
      <top style="dashed">
        <color indexed="8"/>
      </top>
      <bottom style="dashed">
        <color indexed="8"/>
      </bottom>
      <diagonal/>
    </border>
    <border>
      <left style="thin">
        <color indexed="8"/>
      </left>
      <right style="medium">
        <color indexed="8"/>
      </right>
      <top style="dashed">
        <color indexed="8"/>
      </top>
      <bottom style="dashed">
        <color indexed="8"/>
      </bottom>
      <diagonal/>
    </border>
    <border>
      <left/>
      <right style="medium">
        <color indexed="8"/>
      </right>
      <top style="dashed">
        <color indexed="8"/>
      </top>
      <bottom style="dashed">
        <color indexed="8"/>
      </bottom>
      <diagonal/>
    </border>
    <border>
      <left style="thin">
        <color indexed="8"/>
      </left>
      <right style="medium">
        <color indexed="8"/>
      </right>
      <top style="dashed">
        <color indexed="8"/>
      </top>
      <bottom/>
      <diagonal/>
    </border>
    <border>
      <left style="medium">
        <color indexed="8"/>
      </left>
      <right/>
      <top/>
      <bottom/>
      <diagonal/>
    </border>
    <border>
      <left style="thin">
        <color indexed="8"/>
      </left>
      <right style="medium">
        <color indexed="8"/>
      </right>
      <top/>
      <bottom/>
      <diagonal/>
    </border>
    <border>
      <left style="thin">
        <color indexed="8"/>
      </left>
      <right style="thin">
        <color indexed="8"/>
      </right>
      <top style="dashed">
        <color indexed="8"/>
      </top>
      <bottom/>
      <diagonal/>
    </border>
    <border>
      <left style="thin">
        <color indexed="8"/>
      </left>
      <right style="thin">
        <color indexed="8"/>
      </right>
      <top/>
      <bottom style="dashed">
        <color indexed="8"/>
      </bottom>
      <diagonal/>
    </border>
    <border>
      <left style="medium">
        <color indexed="8"/>
      </left>
      <right style="thin">
        <color indexed="8"/>
      </right>
      <top style="dashed">
        <color indexed="8"/>
      </top>
      <bottom style="dashed">
        <color indexed="8"/>
      </bottom>
      <diagonal/>
    </border>
    <border>
      <left style="thin">
        <color indexed="8"/>
      </left>
      <right style="thin">
        <color indexed="8"/>
      </right>
      <top/>
      <bottom/>
      <diagonal/>
    </border>
    <border>
      <left style="thin">
        <color indexed="8"/>
      </left>
      <right style="medium">
        <color indexed="8"/>
      </right>
      <top style="thin">
        <color indexed="8"/>
      </top>
      <bottom style="thin">
        <color indexed="8"/>
      </bottom>
      <diagonal/>
    </border>
    <border>
      <left style="medium">
        <color indexed="8"/>
      </left>
      <right style="thin">
        <color indexed="64"/>
      </right>
      <top style="thin">
        <color indexed="64"/>
      </top>
      <bottom style="thin">
        <color indexed="64"/>
      </bottom>
      <diagonal/>
    </border>
    <border>
      <left style="thin">
        <color indexed="8"/>
      </left>
      <right style="thin">
        <color indexed="8"/>
      </right>
      <top style="thin">
        <color indexed="8"/>
      </top>
      <bottom style="dashed">
        <color indexed="8"/>
      </bottom>
      <diagonal/>
    </border>
    <border>
      <left style="thin">
        <color indexed="64"/>
      </left>
      <right style="medium">
        <color indexed="8"/>
      </right>
      <top style="thin">
        <color indexed="64"/>
      </top>
      <bottom style="thin">
        <color indexed="64"/>
      </bottom>
      <diagonal/>
    </border>
    <border>
      <left style="medium">
        <color indexed="8"/>
      </left>
      <right/>
      <top style="thin">
        <color indexed="8"/>
      </top>
      <bottom style="dashed">
        <color indexed="8"/>
      </bottom>
      <diagonal/>
    </border>
    <border>
      <left/>
      <right style="medium">
        <color indexed="8"/>
      </right>
      <top style="thin">
        <color indexed="8"/>
      </top>
      <bottom style="dashed">
        <color indexed="8"/>
      </bottom>
      <diagonal/>
    </border>
    <border>
      <left style="medium">
        <color indexed="8"/>
      </left>
      <right/>
      <top style="thin">
        <color indexed="64"/>
      </top>
      <bottom style="dashed">
        <color indexed="8"/>
      </bottom>
      <diagonal/>
    </border>
    <border>
      <left style="thin">
        <color indexed="64"/>
      </left>
      <right style="thin">
        <color indexed="64"/>
      </right>
      <top style="thin">
        <color indexed="64"/>
      </top>
      <bottom style="dashed">
        <color indexed="8"/>
      </bottom>
      <diagonal/>
    </border>
    <border>
      <left style="thin">
        <color indexed="64"/>
      </left>
      <right style="medium">
        <color indexed="8"/>
      </right>
      <top style="thin">
        <color indexed="64"/>
      </top>
      <bottom style="dashed">
        <color indexed="8"/>
      </bottom>
      <diagonal/>
    </border>
    <border>
      <left style="thin">
        <color indexed="64"/>
      </left>
      <right style="thin">
        <color indexed="64"/>
      </right>
      <top style="dashed">
        <color indexed="8"/>
      </top>
      <bottom style="dashed">
        <color indexed="8"/>
      </bottom>
      <diagonal/>
    </border>
    <border>
      <left style="thin">
        <color indexed="64"/>
      </left>
      <right style="medium">
        <color indexed="8"/>
      </right>
      <top style="dashed">
        <color indexed="8"/>
      </top>
      <bottom style="dashed">
        <color indexed="8"/>
      </bottom>
      <diagonal/>
    </border>
    <border>
      <left style="medium">
        <color indexed="8"/>
      </left>
      <right/>
      <top style="dashed">
        <color indexed="8"/>
      </top>
      <bottom style="thin">
        <color indexed="64"/>
      </bottom>
      <diagonal/>
    </border>
    <border>
      <left style="thin">
        <color indexed="64"/>
      </left>
      <right style="thin">
        <color indexed="64"/>
      </right>
      <top style="dashed">
        <color indexed="8"/>
      </top>
      <bottom style="thin">
        <color indexed="64"/>
      </bottom>
      <diagonal/>
    </border>
    <border>
      <left style="thin">
        <color indexed="64"/>
      </left>
      <right style="medium">
        <color indexed="8"/>
      </right>
      <top style="dashed">
        <color indexed="8"/>
      </top>
      <bottom style="thin">
        <color indexed="64"/>
      </bottom>
      <diagonal/>
    </border>
    <border>
      <left style="medium">
        <color indexed="8"/>
      </left>
      <right/>
      <top style="thin">
        <color indexed="64"/>
      </top>
      <bottom style="thin">
        <color indexed="64"/>
      </bottom>
      <diagonal/>
    </border>
    <border>
      <left/>
      <right/>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style="thin">
        <color indexed="64"/>
      </right>
      <top/>
      <bottom/>
      <diagonal/>
    </border>
    <border>
      <left/>
      <right style="medium">
        <color indexed="8"/>
      </right>
      <top style="dashed">
        <color indexed="8"/>
      </top>
      <bottom style="thin">
        <color indexed="64"/>
      </bottom>
      <diagonal/>
    </border>
    <border>
      <left style="thin">
        <color indexed="64"/>
      </left>
      <right style="medium">
        <color indexed="8"/>
      </right>
      <top style="thin">
        <color indexed="64"/>
      </top>
      <bottom style="thin">
        <color indexed="8"/>
      </bottom>
      <diagonal/>
    </border>
    <border>
      <left style="thin">
        <color indexed="64"/>
      </left>
      <right/>
      <top style="dashed">
        <color indexed="8"/>
      </top>
      <bottom style="dashed">
        <color indexed="8"/>
      </bottom>
      <diagonal/>
    </border>
    <border>
      <left style="medium">
        <color indexed="8"/>
      </left>
      <right style="thin">
        <color indexed="64"/>
      </right>
      <top style="thin">
        <color indexed="64"/>
      </top>
      <bottom style="dashed">
        <color indexed="8"/>
      </bottom>
      <diagonal/>
    </border>
    <border>
      <left/>
      <right style="thin">
        <color indexed="64"/>
      </right>
      <top style="thin">
        <color indexed="64"/>
      </top>
      <bottom style="dashed">
        <color indexed="8"/>
      </bottom>
      <diagonal/>
    </border>
    <border>
      <left style="medium">
        <color indexed="8"/>
      </left>
      <right style="thin">
        <color indexed="64"/>
      </right>
      <top style="dashed">
        <color indexed="8"/>
      </top>
      <bottom style="thin">
        <color indexed="64"/>
      </bottom>
      <diagonal/>
    </border>
    <border>
      <left style="medium">
        <color indexed="8"/>
      </left>
      <right/>
      <top style="thin">
        <color indexed="8"/>
      </top>
      <bottom/>
      <diagonal/>
    </border>
    <border>
      <left/>
      <right/>
      <top style="thin">
        <color indexed="8"/>
      </top>
      <bottom/>
      <diagonal/>
    </border>
    <border>
      <left style="medium">
        <color indexed="8"/>
      </left>
      <right/>
      <top style="thin">
        <color indexed="8"/>
      </top>
      <bottom style="medium">
        <color indexed="8"/>
      </bottom>
      <diagonal/>
    </border>
    <border>
      <left/>
      <right/>
      <top style="thin">
        <color indexed="8"/>
      </top>
      <bottom style="medium">
        <color indexed="8"/>
      </bottom>
      <diagonal/>
    </border>
    <border>
      <left style="thin">
        <color indexed="8"/>
      </left>
      <right style="medium">
        <color indexed="8"/>
      </right>
      <top/>
      <bottom style="medium">
        <color indexed="8"/>
      </bottom>
      <diagonal/>
    </border>
    <border>
      <left style="medium">
        <color indexed="8"/>
      </left>
      <right/>
      <top/>
      <bottom style="dashed">
        <color indexed="8"/>
      </bottom>
      <diagonal/>
    </border>
    <border>
      <left/>
      <right style="medium">
        <color indexed="8"/>
      </right>
      <top/>
      <bottom style="dashed">
        <color indexed="8"/>
      </bottom>
      <diagonal/>
    </border>
    <border>
      <left/>
      <right style="medium">
        <color indexed="8"/>
      </right>
      <top style="dashed">
        <color indexed="8"/>
      </top>
      <bottom/>
      <diagonal/>
    </border>
    <border>
      <left/>
      <right style="medium">
        <color indexed="8"/>
      </right>
      <top style="thin">
        <color indexed="64"/>
      </top>
      <bottom style="thin">
        <color indexed="8"/>
      </bottom>
      <diagonal/>
    </border>
    <border>
      <left style="thin">
        <color indexed="64"/>
      </left>
      <right style="thin">
        <color indexed="64"/>
      </right>
      <top style="dashed">
        <color indexed="8"/>
      </top>
      <bottom/>
      <diagonal/>
    </border>
    <border>
      <left style="medium">
        <color indexed="64"/>
      </left>
      <right style="medium">
        <color indexed="8"/>
      </right>
      <top style="medium">
        <color indexed="64"/>
      </top>
      <bottom style="medium">
        <color indexed="8"/>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style="thin">
        <color indexed="8"/>
      </right>
      <top style="medium">
        <color indexed="8"/>
      </top>
      <bottom style="dashed">
        <color indexed="8"/>
      </bottom>
      <diagonal/>
    </border>
    <border>
      <left style="thin">
        <color indexed="8"/>
      </left>
      <right style="medium">
        <color indexed="64"/>
      </right>
      <top style="medium">
        <color indexed="8"/>
      </top>
      <bottom style="dashed">
        <color indexed="8"/>
      </bottom>
      <diagonal/>
    </border>
    <border>
      <left style="medium">
        <color indexed="64"/>
      </left>
      <right style="thin">
        <color indexed="8"/>
      </right>
      <top/>
      <bottom/>
      <diagonal/>
    </border>
    <border>
      <left style="thin">
        <color indexed="8"/>
      </left>
      <right style="medium">
        <color indexed="64"/>
      </right>
      <top/>
      <bottom/>
      <diagonal/>
    </border>
    <border>
      <left style="medium">
        <color indexed="64"/>
      </left>
      <right/>
      <top/>
      <bottom/>
      <diagonal/>
    </border>
    <border>
      <left style="medium">
        <color indexed="64"/>
      </left>
      <right/>
      <top style="thin">
        <color indexed="8"/>
      </top>
      <bottom/>
      <diagonal/>
    </border>
    <border>
      <left style="thin">
        <color indexed="8"/>
      </left>
      <right style="thin">
        <color indexed="8"/>
      </right>
      <top style="thin">
        <color indexed="8"/>
      </top>
      <bottom/>
      <diagonal/>
    </border>
    <border>
      <left style="medium">
        <color indexed="64"/>
      </left>
      <right/>
      <top/>
      <bottom style="dashed">
        <color indexed="8"/>
      </bottom>
      <diagonal/>
    </border>
    <border>
      <left style="medium">
        <color indexed="64"/>
      </left>
      <right/>
      <top style="dashed">
        <color indexed="8"/>
      </top>
      <bottom style="dashed">
        <color indexed="8"/>
      </bottom>
      <diagonal/>
    </border>
    <border>
      <left/>
      <right style="medium">
        <color indexed="64"/>
      </right>
      <top style="dashed">
        <color indexed="8"/>
      </top>
      <bottom style="dashed">
        <color indexed="8"/>
      </bottom>
      <diagonal/>
    </border>
    <border>
      <left style="medium">
        <color indexed="64"/>
      </left>
      <right/>
      <top style="dashed">
        <color indexed="8"/>
      </top>
      <bottom/>
      <diagonal/>
    </border>
    <border>
      <left/>
      <right style="medium">
        <color indexed="64"/>
      </right>
      <top style="dashed">
        <color indexed="8"/>
      </top>
      <bottom/>
      <diagonal/>
    </border>
    <border>
      <left style="medium">
        <color indexed="64"/>
      </left>
      <right style="thin">
        <color indexed="64"/>
      </right>
      <top style="dashed">
        <color indexed="8"/>
      </top>
      <bottom style="dashed">
        <color indexed="8"/>
      </bottom>
      <diagonal/>
    </border>
    <border>
      <left style="thin">
        <color indexed="64"/>
      </left>
      <right style="medium">
        <color indexed="64"/>
      </right>
      <top style="dashed">
        <color indexed="8"/>
      </top>
      <bottom style="dashed">
        <color indexed="8"/>
      </bottom>
      <diagonal/>
    </border>
    <border>
      <left style="thin">
        <color indexed="8"/>
      </left>
      <right style="medium">
        <color indexed="64"/>
      </right>
      <top/>
      <bottom style="dashed">
        <color indexed="8"/>
      </bottom>
      <diagonal/>
    </border>
    <border>
      <left/>
      <right style="medium">
        <color indexed="64"/>
      </right>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8"/>
      </bottom>
      <diagonal/>
    </border>
    <border>
      <left style="medium">
        <color indexed="64"/>
      </left>
      <right style="thin">
        <color indexed="64"/>
      </right>
      <top/>
      <bottom/>
      <diagonal/>
    </border>
    <border>
      <left style="thin">
        <color indexed="64"/>
      </left>
      <right style="medium">
        <color indexed="64"/>
      </right>
      <top/>
      <bottom/>
      <diagonal/>
    </border>
    <border>
      <left style="thin">
        <color indexed="8"/>
      </left>
      <right style="medium">
        <color indexed="64"/>
      </right>
      <top style="thin">
        <color indexed="8"/>
      </top>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thin">
        <color indexed="64"/>
      </left>
      <right/>
      <top/>
      <bottom style="thin">
        <color indexed="64"/>
      </bottom>
      <diagonal/>
    </border>
    <border>
      <left style="medium">
        <color indexed="64"/>
      </left>
      <right style="medium">
        <color rgb="FF000000"/>
      </right>
      <top style="medium">
        <color indexed="64"/>
      </top>
      <bottom/>
      <diagonal/>
    </border>
    <border>
      <left style="medium">
        <color indexed="64"/>
      </left>
      <right style="medium">
        <color rgb="FF000000"/>
      </right>
      <top/>
      <bottom style="medium">
        <color rgb="FF000000"/>
      </bottom>
      <diagonal/>
    </border>
    <border>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rgb="FF000000"/>
      </left>
      <right style="medium">
        <color indexed="64"/>
      </right>
      <top/>
      <bottom style="medium">
        <color rgb="FF000000"/>
      </bottom>
      <diagonal/>
    </border>
    <border>
      <left/>
      <right style="medium">
        <color rgb="FF000000"/>
      </right>
      <top/>
      <bottom style="medium">
        <color rgb="FF000000"/>
      </bottom>
      <diagonal/>
    </border>
    <border>
      <left style="medium">
        <color indexed="64"/>
      </left>
      <right/>
      <top/>
      <bottom style="dashed">
        <color rgb="FF000000"/>
      </bottom>
      <diagonal/>
    </border>
    <border>
      <left style="thin">
        <color indexed="64"/>
      </left>
      <right style="thin">
        <color rgb="FF000000"/>
      </right>
      <top/>
      <bottom style="dashed">
        <color rgb="FF000000"/>
      </bottom>
      <diagonal/>
    </border>
    <border>
      <left/>
      <right style="medium">
        <color indexed="64"/>
      </right>
      <top/>
      <bottom style="dashed">
        <color rgb="FF000000"/>
      </bottom>
      <diagonal/>
    </border>
    <border>
      <left style="thin">
        <color indexed="64"/>
      </left>
      <right style="thin">
        <color rgb="FF000000"/>
      </right>
      <top/>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bottom style="thin">
        <color rgb="FF000000"/>
      </bottom>
      <diagonal/>
    </border>
    <border>
      <left style="thin">
        <color rgb="FF000000"/>
      </left>
      <right style="thin">
        <color rgb="FF000000"/>
      </right>
      <top/>
      <bottom style="dashed">
        <color rgb="FF000000"/>
      </bottom>
      <diagonal/>
    </border>
    <border>
      <left style="thin">
        <color rgb="FF000000"/>
      </left>
      <right style="thin">
        <color rgb="FF000000"/>
      </right>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rgb="FF000000"/>
      </bottom>
      <diagonal/>
    </border>
    <border>
      <left style="medium">
        <color indexed="8"/>
      </left>
      <right/>
      <top/>
      <bottom style="thin">
        <color indexed="64"/>
      </bottom>
      <diagonal/>
    </border>
    <border>
      <left/>
      <right style="medium">
        <color indexed="8"/>
      </right>
      <top/>
      <bottom/>
      <diagonal/>
    </border>
    <border>
      <left style="medium">
        <color indexed="64"/>
      </left>
      <right/>
      <top style="dashed">
        <color rgb="FF000000"/>
      </top>
      <bottom/>
      <diagonal/>
    </border>
    <border>
      <left style="thin">
        <color indexed="64"/>
      </left>
      <right style="thin">
        <color indexed="64"/>
      </right>
      <top style="dashed">
        <color rgb="FF000000"/>
      </top>
      <bottom/>
      <diagonal/>
    </border>
    <border>
      <left style="thin">
        <color indexed="64"/>
      </left>
      <right style="thin">
        <color rgb="FF000000"/>
      </right>
      <top/>
      <bottom style="thin">
        <color indexed="64"/>
      </bottom>
      <diagonal/>
    </border>
    <border>
      <left style="thin">
        <color indexed="8"/>
      </left>
      <right style="medium">
        <color indexed="8"/>
      </right>
      <top style="thin">
        <color indexed="8"/>
      </top>
      <bottom style="dashed">
        <color indexed="8"/>
      </bottom>
      <diagonal/>
    </border>
    <border>
      <left style="medium">
        <color indexed="8"/>
      </left>
      <right/>
      <top style="dashed">
        <color indexed="8"/>
      </top>
      <bottom/>
      <diagonal/>
    </border>
    <border>
      <left style="medium">
        <color indexed="8"/>
      </left>
      <right style="thin">
        <color indexed="8"/>
      </right>
      <top style="thin">
        <color indexed="8"/>
      </top>
      <bottom style="dashed">
        <color indexed="8"/>
      </bottom>
      <diagonal/>
    </border>
    <border>
      <left style="thin">
        <color indexed="64"/>
      </left>
      <right style="thin">
        <color indexed="64"/>
      </right>
      <top style="thin">
        <color indexed="64"/>
      </top>
      <bottom style="thin">
        <color indexed="8"/>
      </bottom>
      <diagonal/>
    </border>
    <border>
      <left/>
      <right style="thin">
        <color indexed="8"/>
      </right>
      <top style="dashed">
        <color indexed="8"/>
      </top>
      <bottom style="dashed">
        <color indexed="8"/>
      </bottom>
      <diagonal/>
    </border>
    <border>
      <left style="medium">
        <color indexed="8"/>
      </left>
      <right/>
      <top style="medium">
        <color indexed="8"/>
      </top>
      <bottom/>
      <diagonal/>
    </border>
    <border>
      <left/>
      <right style="medium">
        <color indexed="8"/>
      </right>
      <top style="medium">
        <color indexed="8"/>
      </top>
      <bottom/>
      <diagonal/>
    </border>
    <border>
      <left/>
      <right style="medium">
        <color indexed="8"/>
      </right>
      <top style="thin">
        <color indexed="64"/>
      </top>
      <bottom style="thin">
        <color indexed="64"/>
      </bottom>
      <diagonal/>
    </border>
    <border>
      <left style="medium">
        <color indexed="8"/>
      </left>
      <right/>
      <top/>
      <bottom style="medium">
        <color indexed="8"/>
      </bottom>
      <diagonal/>
    </border>
    <border>
      <left/>
      <right style="medium">
        <color indexed="8"/>
      </right>
      <top/>
      <bottom style="medium">
        <color indexed="8"/>
      </bottom>
      <diagonal/>
    </border>
    <border>
      <left style="medium">
        <color indexed="64"/>
      </left>
      <right/>
      <top style="medium">
        <color indexed="64"/>
      </top>
      <bottom/>
      <diagonal/>
    </border>
    <border>
      <left style="medium">
        <color indexed="64"/>
      </left>
      <right/>
      <top/>
      <bottom style="medium">
        <color rgb="FF000000"/>
      </bottom>
      <diagonal/>
    </border>
    <border>
      <left style="medium">
        <color indexed="8"/>
      </left>
      <right style="medium">
        <color indexed="8"/>
      </right>
      <top/>
      <bottom/>
      <diagonal/>
    </border>
    <border>
      <left/>
      <right style="medium">
        <color indexed="8"/>
      </right>
      <top/>
      <bottom style="thin">
        <color indexed="64"/>
      </bottom>
      <diagonal/>
    </border>
    <border>
      <left/>
      <right style="medium">
        <color indexed="8"/>
      </right>
      <top style="dashed">
        <color indexed="8"/>
      </top>
      <bottom style="thin">
        <color indexed="8"/>
      </bottom>
      <diagonal/>
    </border>
    <border>
      <left/>
      <right style="medium">
        <color indexed="8"/>
      </right>
      <top style="thin">
        <color indexed="64"/>
      </top>
      <bottom style="dotted">
        <color indexed="8"/>
      </bottom>
      <diagonal/>
    </border>
    <border>
      <left/>
      <right style="medium">
        <color indexed="8"/>
      </right>
      <top style="dotted">
        <color indexed="8"/>
      </top>
      <bottom style="thin">
        <color indexed="8"/>
      </bottom>
      <diagonal/>
    </border>
    <border>
      <left style="medium">
        <color indexed="64"/>
      </left>
      <right style="medium">
        <color indexed="64"/>
      </right>
      <top style="thin">
        <color rgb="FF000000"/>
      </top>
      <bottom style="medium">
        <color indexed="64"/>
      </bottom>
      <diagonal/>
    </border>
    <border>
      <left style="medium">
        <color indexed="64"/>
      </left>
      <right style="medium">
        <color indexed="64"/>
      </right>
      <top style="thin">
        <color rgb="FF000000"/>
      </top>
      <bottom style="thin">
        <color rgb="FF000000"/>
      </bottom>
      <diagonal/>
    </border>
    <border>
      <left/>
      <right style="medium">
        <color indexed="8"/>
      </right>
      <top/>
      <bottom style="thin">
        <color indexed="8"/>
      </bottom>
      <diagonal/>
    </border>
    <border>
      <left style="thin">
        <color indexed="8"/>
      </left>
      <right style="medium">
        <color indexed="8"/>
      </right>
      <top/>
      <bottom style="thin">
        <color indexed="64"/>
      </bottom>
      <diagonal/>
    </border>
    <border>
      <left/>
      <right style="thin">
        <color indexed="8"/>
      </right>
      <top style="thin">
        <color indexed="64"/>
      </top>
      <bottom style="dashed">
        <color indexed="8"/>
      </bottom>
      <diagonal/>
    </border>
    <border>
      <left/>
      <right style="thin">
        <color indexed="8"/>
      </right>
      <top style="thin">
        <color indexed="64"/>
      </top>
      <bottom style="thin">
        <color indexed="64"/>
      </bottom>
      <diagonal/>
    </border>
    <border>
      <left style="medium">
        <color rgb="FF000000"/>
      </left>
      <right style="medium">
        <color indexed="64"/>
      </right>
      <top/>
      <bottom/>
      <diagonal/>
    </border>
    <border>
      <left/>
      <right style="medium">
        <color rgb="FF000000"/>
      </right>
      <top/>
      <bottom/>
      <diagonal/>
    </border>
    <border>
      <left style="medium">
        <color indexed="64"/>
      </left>
      <right style="medium">
        <color rgb="FF000000"/>
      </right>
      <top/>
      <bottom/>
      <diagonal/>
    </border>
    <border>
      <left/>
      <right style="medium">
        <color indexed="64"/>
      </right>
      <top style="dashed">
        <color rgb="FF000000"/>
      </top>
      <bottom/>
      <diagonal/>
    </border>
    <border>
      <left/>
      <right style="medium">
        <color indexed="8"/>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medium">
        <color indexed="8"/>
      </right>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bottom style="medium">
        <color indexed="8"/>
      </bottom>
      <diagonal/>
    </border>
    <border>
      <left/>
      <right style="medium">
        <color indexed="64"/>
      </right>
      <top style="medium">
        <color indexed="8"/>
      </top>
      <bottom/>
      <diagonal/>
    </border>
    <border>
      <left/>
      <right style="medium">
        <color indexed="64"/>
      </right>
      <top/>
      <bottom style="dashed">
        <color indexed="8"/>
      </bottom>
      <diagonal/>
    </border>
    <border>
      <left/>
      <right style="medium">
        <color indexed="64"/>
      </right>
      <top style="thin">
        <color rgb="FF000000"/>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8"/>
      </right>
      <top style="thin">
        <color indexed="8"/>
      </top>
      <bottom style="thin">
        <color indexed="8"/>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8"/>
      </bottom>
      <diagonal/>
    </border>
    <border>
      <left/>
      <right style="medium">
        <color indexed="64"/>
      </right>
      <top style="thin">
        <color indexed="64"/>
      </top>
      <bottom style="thin">
        <color indexed="8"/>
      </bottom>
      <diagonal/>
    </border>
    <border>
      <left style="medium">
        <color indexed="8"/>
      </left>
      <right style="medium">
        <color indexed="64"/>
      </right>
      <top/>
      <bottom/>
      <diagonal/>
    </border>
    <border>
      <left/>
      <right style="medium">
        <color indexed="64"/>
      </right>
      <top style="thin">
        <color indexed="8"/>
      </top>
      <bottom style="dashed">
        <color indexed="8"/>
      </bottom>
      <diagonal/>
    </border>
    <border>
      <left style="medium">
        <color indexed="64"/>
      </left>
      <right/>
      <top style="thin">
        <color indexed="64"/>
      </top>
      <bottom style="dotted">
        <color indexed="8"/>
      </bottom>
      <diagonal/>
    </border>
    <border>
      <left style="thin">
        <color indexed="8"/>
      </left>
      <right style="medium">
        <color indexed="64"/>
      </right>
      <top style="thin">
        <color indexed="64"/>
      </top>
      <bottom style="dotted">
        <color indexed="8"/>
      </bottom>
      <diagonal/>
    </border>
    <border>
      <left style="medium">
        <color indexed="64"/>
      </left>
      <right/>
      <top style="dotted">
        <color indexed="8"/>
      </top>
      <bottom style="thin">
        <color indexed="8"/>
      </bottom>
      <diagonal/>
    </border>
    <border>
      <left style="thin">
        <color indexed="8"/>
      </left>
      <right style="medium">
        <color indexed="64"/>
      </right>
      <top style="dotted">
        <color indexed="8"/>
      </top>
      <bottom style="thin">
        <color indexed="8"/>
      </bottom>
      <diagonal/>
    </border>
    <border>
      <left/>
      <right style="medium">
        <color indexed="64"/>
      </right>
      <top style="thin">
        <color indexed="8"/>
      </top>
      <bottom/>
      <diagonal/>
    </border>
    <border>
      <left/>
      <right style="medium">
        <color indexed="64"/>
      </right>
      <top style="thin">
        <color indexed="8"/>
      </top>
      <bottom style="medium">
        <color indexed="64"/>
      </bottom>
      <diagonal/>
    </border>
    <border>
      <left style="medium">
        <color indexed="64"/>
      </left>
      <right/>
      <top style="medium">
        <color indexed="8"/>
      </top>
      <bottom style="medium">
        <color indexed="64"/>
      </bottom>
      <diagonal/>
    </border>
    <border>
      <left/>
      <right style="medium">
        <color indexed="64"/>
      </right>
      <top style="medium">
        <color indexed="8"/>
      </top>
      <bottom style="medium">
        <color indexed="64"/>
      </bottom>
      <diagonal/>
    </border>
    <border>
      <left/>
      <right style="medium">
        <color indexed="8"/>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dashed">
        <color indexed="8"/>
      </bottom>
      <diagonal/>
    </border>
    <border>
      <left/>
      <right style="thin">
        <color indexed="8"/>
      </right>
      <top/>
      <bottom style="dashed">
        <color indexed="8"/>
      </bottom>
      <diagonal/>
    </border>
    <border>
      <left style="medium">
        <color indexed="64"/>
      </left>
      <right style="medium">
        <color indexed="64"/>
      </right>
      <top style="medium">
        <color indexed="64"/>
      </top>
      <bottom style="dashed">
        <color indexed="8"/>
      </bottom>
      <diagonal/>
    </border>
    <border>
      <left style="medium">
        <color indexed="64"/>
      </left>
      <right style="medium">
        <color indexed="64"/>
      </right>
      <top style="dashed">
        <color indexed="8"/>
      </top>
      <bottom style="dashed">
        <color indexed="8"/>
      </bottom>
      <diagonal/>
    </border>
    <border>
      <left style="medium">
        <color indexed="64"/>
      </left>
      <right style="medium">
        <color indexed="64"/>
      </right>
      <top style="dashed">
        <color indexed="8"/>
      </top>
      <bottom style="medium">
        <color indexed="64"/>
      </bottom>
      <diagonal/>
    </border>
    <border>
      <left/>
      <right style="medium">
        <color indexed="64"/>
      </right>
      <top style="medium">
        <color indexed="64"/>
      </top>
      <bottom style="dashed">
        <color indexed="8"/>
      </bottom>
      <diagonal/>
    </border>
    <border>
      <left/>
      <right style="medium">
        <color indexed="64"/>
      </right>
      <top style="dashed">
        <color indexed="8"/>
      </top>
      <bottom style="medium">
        <color indexed="64"/>
      </bottom>
      <diagonal/>
    </border>
    <border>
      <left/>
      <right style="medium">
        <color indexed="64"/>
      </right>
      <top style="dashed">
        <color indexed="8"/>
      </top>
      <bottom style="thin">
        <color indexed="8"/>
      </bottom>
      <diagonal/>
    </border>
    <border>
      <left/>
      <right style="medium">
        <color indexed="64"/>
      </right>
      <top style="thin">
        <color indexed="8"/>
      </top>
      <bottom style="thin">
        <color indexed="64"/>
      </bottom>
      <diagonal/>
    </border>
    <border>
      <left style="medium">
        <color indexed="64"/>
      </left>
      <right style="medium">
        <color indexed="64"/>
      </right>
      <top style="dashed">
        <color indexed="8"/>
      </top>
      <bottom/>
      <diagonal/>
    </border>
    <border>
      <left style="medium">
        <color indexed="64"/>
      </left>
      <right style="medium">
        <color indexed="64"/>
      </right>
      <top style="dashed">
        <color indexed="8"/>
      </top>
      <bottom style="thin">
        <color indexed="8"/>
      </bottom>
      <diagonal/>
    </border>
    <border>
      <left style="medium">
        <color indexed="64"/>
      </left>
      <right style="medium">
        <color indexed="64"/>
      </right>
      <top style="thin">
        <color indexed="8"/>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64"/>
      </right>
      <top/>
      <bottom style="medium">
        <color indexed="64"/>
      </bottom>
      <diagonal/>
    </border>
    <border>
      <left/>
      <right style="medium">
        <color indexed="64"/>
      </right>
      <top/>
      <bottom style="thin">
        <color indexed="8"/>
      </bottom>
      <diagonal/>
    </border>
    <border>
      <left/>
      <right style="medium">
        <color indexed="64"/>
      </right>
      <top style="dotted">
        <color indexed="8"/>
      </top>
      <bottom style="medium">
        <color indexed="64"/>
      </bottom>
      <diagonal/>
    </border>
    <border>
      <left style="medium">
        <color indexed="64"/>
      </left>
      <right style="medium">
        <color indexed="64"/>
      </right>
      <top style="dashed">
        <color indexed="8"/>
      </top>
      <bottom style="thin">
        <color indexed="64"/>
      </bottom>
      <diagonal/>
    </border>
    <border>
      <left/>
      <right style="medium">
        <color indexed="64"/>
      </right>
      <top style="dashed">
        <color indexed="8"/>
      </top>
      <bottom style="thin">
        <color indexed="64"/>
      </bottom>
      <diagonal/>
    </border>
    <border>
      <left/>
      <right style="medium">
        <color indexed="64"/>
      </right>
      <top style="thin">
        <color indexed="64"/>
      </top>
      <bottom style="medium">
        <color indexed="64"/>
      </bottom>
      <diagonal/>
    </border>
  </borders>
  <cellStyleXfs count="5">
    <xf numFmtId="0" fontId="0" fillId="0" borderId="0"/>
    <xf numFmtId="166" fontId="4" fillId="0" borderId="0" applyFont="0" applyFill="0" applyBorder="0" applyAlignment="0" applyProtection="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631">
    <xf numFmtId="0" fontId="0" fillId="0" borderId="0" xfId="0"/>
    <xf numFmtId="167" fontId="0" fillId="0" borderId="0" xfId="1" applyNumberFormat="1" applyFont="1"/>
    <xf numFmtId="167" fontId="0" fillId="0" borderId="0" xfId="0" applyNumberFormat="1"/>
    <xf numFmtId="0" fontId="5" fillId="0" borderId="0" xfId="0" applyFont="1" applyAlignment="1">
      <alignment horizontal="right" vertical="center"/>
    </xf>
    <xf numFmtId="0" fontId="6" fillId="0" borderId="0" xfId="0" applyFont="1" applyAlignment="1">
      <alignment horizontal="right" vertical="center"/>
    </xf>
    <xf numFmtId="0" fontId="6" fillId="0" borderId="0" xfId="0" applyFont="1" applyAlignment="1">
      <alignment horizontal="center" vertical="center"/>
    </xf>
    <xf numFmtId="0" fontId="7" fillId="2" borderId="0" xfId="0" applyFont="1" applyFill="1" applyAlignment="1">
      <alignment horizontal="right" vertical="center"/>
    </xf>
    <xf numFmtId="0" fontId="7" fillId="0" borderId="0" xfId="0" applyFont="1" applyAlignment="1">
      <alignment horizontal="right" vertical="center"/>
    </xf>
    <xf numFmtId="0" fontId="8" fillId="0" borderId="0" xfId="0" applyFont="1" applyAlignment="1">
      <alignment horizontal="right" vertical="center"/>
    </xf>
    <xf numFmtId="0" fontId="9" fillId="0" borderId="4" xfId="0" applyFont="1" applyBorder="1" applyAlignment="1">
      <alignment horizontal="center"/>
    </xf>
    <xf numFmtId="0" fontId="9" fillId="0" borderId="1" xfId="0" applyFont="1" applyBorder="1" applyAlignment="1">
      <alignment horizontal="center"/>
    </xf>
    <xf numFmtId="167" fontId="10" fillId="0" borderId="1" xfId="1" applyNumberFormat="1" applyFont="1" applyBorder="1"/>
    <xf numFmtId="167" fontId="10" fillId="0" borderId="5" xfId="1" applyNumberFormat="1" applyFont="1" applyFill="1" applyBorder="1"/>
    <xf numFmtId="0" fontId="9" fillId="0" borderId="1" xfId="0" applyFont="1" applyBorder="1"/>
    <xf numFmtId="167" fontId="9" fillId="0" borderId="1" xfId="0" applyNumberFormat="1" applyFont="1" applyBorder="1"/>
    <xf numFmtId="0" fontId="10" fillId="0" borderId="0" xfId="0" applyFont="1"/>
    <xf numFmtId="167" fontId="10" fillId="0" borderId="3" xfId="1" applyNumberFormat="1" applyFont="1" applyBorder="1"/>
    <xf numFmtId="167" fontId="10" fillId="0" borderId="6" xfId="1" applyNumberFormat="1" applyFont="1" applyFill="1" applyBorder="1"/>
    <xf numFmtId="0" fontId="9" fillId="0" borderId="7" xfId="0" applyFont="1" applyBorder="1"/>
    <xf numFmtId="167" fontId="9" fillId="0" borderId="3" xfId="0" applyNumberFormat="1" applyFont="1" applyBorder="1"/>
    <xf numFmtId="0" fontId="11" fillId="0" borderId="1" xfId="0" applyFont="1" applyBorder="1" applyAlignment="1">
      <alignment vertical="center"/>
    </xf>
    <xf numFmtId="0" fontId="11" fillId="0" borderId="7" xfId="0" applyFont="1" applyBorder="1" applyAlignment="1">
      <alignment vertical="center"/>
    </xf>
    <xf numFmtId="167" fontId="12" fillId="0" borderId="3" xfId="1" applyNumberFormat="1" applyFont="1" applyBorder="1"/>
    <xf numFmtId="0" fontId="13" fillId="0" borderId="1" xfId="0" applyFont="1" applyBorder="1" applyAlignment="1">
      <alignment vertical="center"/>
    </xf>
    <xf numFmtId="0" fontId="10" fillId="0" borderId="1" xfId="0" applyFont="1" applyBorder="1" applyAlignment="1">
      <alignment vertical="center"/>
    </xf>
    <xf numFmtId="0" fontId="13" fillId="2" borderId="1" xfId="0" applyFont="1" applyFill="1" applyBorder="1" applyAlignment="1">
      <alignment vertical="center"/>
    </xf>
    <xf numFmtId="0" fontId="13" fillId="2" borderId="1" xfId="0" applyFont="1" applyFill="1" applyBorder="1" applyAlignment="1">
      <alignment vertical="center" wrapText="1"/>
    </xf>
    <xf numFmtId="0" fontId="10" fillId="2" borderId="1" xfId="0" applyFont="1" applyFill="1" applyBorder="1" applyAlignment="1">
      <alignment vertical="center" wrapText="1"/>
    </xf>
    <xf numFmtId="0" fontId="5" fillId="2" borderId="0" xfId="0" applyFont="1" applyFill="1" applyAlignment="1">
      <alignment horizontal="right" vertical="center"/>
    </xf>
    <xf numFmtId="0" fontId="10" fillId="2" borderId="1" xfId="0" applyFont="1" applyFill="1" applyBorder="1" applyAlignment="1">
      <alignment horizontal="justify" vertical="center" wrapText="1"/>
    </xf>
    <xf numFmtId="0" fontId="9" fillId="0" borderId="1" xfId="0" applyFont="1" applyBorder="1" applyAlignment="1">
      <alignment horizontal="center" wrapText="1"/>
    </xf>
    <xf numFmtId="0" fontId="10"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0" fillId="0" borderId="1" xfId="0" applyFont="1" applyBorder="1" applyAlignment="1">
      <alignment horizontal="center"/>
    </xf>
    <xf numFmtId="167" fontId="10" fillId="0" borderId="3" xfId="1" applyNumberFormat="1" applyFont="1" applyBorder="1" applyAlignment="1">
      <alignment horizontal="center"/>
    </xf>
    <xf numFmtId="167" fontId="10" fillId="0" borderId="3" xfId="1" applyNumberFormat="1" applyFont="1" applyBorder="1" applyAlignment="1"/>
    <xf numFmtId="167" fontId="10" fillId="0" borderId="3" xfId="1" applyNumberFormat="1" applyFont="1" applyBorder="1" applyAlignment="1">
      <alignment horizontal="right"/>
    </xf>
    <xf numFmtId="0" fontId="7" fillId="0" borderId="0" xfId="0" applyFont="1" applyAlignment="1">
      <alignment horizontal="right" vertical="center" wrapText="1"/>
    </xf>
    <xf numFmtId="0" fontId="10" fillId="0" borderId="1" xfId="0" applyFont="1" applyBorder="1" applyAlignment="1">
      <alignment vertical="center" wrapText="1"/>
    </xf>
    <xf numFmtId="0" fontId="13" fillId="0" borderId="1" xfId="0" applyFont="1" applyBorder="1" applyAlignment="1">
      <alignment horizontal="left" vertical="center" wrapText="1"/>
    </xf>
    <xf numFmtId="168" fontId="0" fillId="0" borderId="0" xfId="0" applyNumberFormat="1"/>
    <xf numFmtId="0" fontId="13" fillId="3" borderId="1" xfId="0" applyFont="1" applyFill="1" applyBorder="1"/>
    <xf numFmtId="167" fontId="10" fillId="3" borderId="3" xfId="1" applyNumberFormat="1" applyFont="1" applyFill="1" applyBorder="1"/>
    <xf numFmtId="0" fontId="9" fillId="3" borderId="7" xfId="0" applyFont="1" applyFill="1" applyBorder="1"/>
    <xf numFmtId="167" fontId="9" fillId="3" borderId="1" xfId="0" applyNumberFormat="1" applyFont="1" applyFill="1" applyBorder="1"/>
    <xf numFmtId="166" fontId="0" fillId="0" borderId="0" xfId="0" applyNumberFormat="1"/>
    <xf numFmtId="0" fontId="13" fillId="3" borderId="1" xfId="0" applyFont="1" applyFill="1" applyBorder="1" applyAlignment="1">
      <alignment vertical="center"/>
    </xf>
    <xf numFmtId="0" fontId="0" fillId="3" borderId="0" xfId="0" applyFill="1"/>
    <xf numFmtId="167" fontId="9" fillId="0" borderId="7" xfId="0" applyNumberFormat="1" applyFont="1" applyBorder="1"/>
    <xf numFmtId="166" fontId="0" fillId="0" borderId="0" xfId="1" applyFont="1"/>
    <xf numFmtId="0" fontId="12" fillId="3" borderId="1" xfId="0" applyFont="1" applyFill="1" applyBorder="1" applyAlignment="1">
      <alignment vertical="center"/>
    </xf>
    <xf numFmtId="167" fontId="12" fillId="3" borderId="6" xfId="1" applyNumberFormat="1" applyFont="1" applyFill="1" applyBorder="1"/>
    <xf numFmtId="167" fontId="12" fillId="3" borderId="3" xfId="1" applyNumberFormat="1" applyFont="1" applyFill="1" applyBorder="1"/>
    <xf numFmtId="0" fontId="10" fillId="3" borderId="1" xfId="0" applyFont="1" applyFill="1" applyBorder="1" applyAlignment="1">
      <alignment vertical="center" wrapText="1"/>
    </xf>
    <xf numFmtId="167" fontId="13" fillId="0" borderId="1" xfId="1" applyNumberFormat="1" applyFont="1" applyBorder="1" applyAlignment="1">
      <alignment vertical="center"/>
    </xf>
    <xf numFmtId="167" fontId="10" fillId="0" borderId="3" xfId="1" applyNumberFormat="1" applyFont="1" applyFill="1" applyBorder="1" applyAlignment="1">
      <alignment horizontal="right"/>
    </xf>
    <xf numFmtId="167" fontId="10" fillId="0" borderId="3" xfId="1" applyNumberFormat="1" applyFont="1" applyFill="1" applyBorder="1"/>
    <xf numFmtId="0" fontId="10" fillId="0" borderId="1" xfId="0" applyFont="1" applyBorder="1"/>
    <xf numFmtId="167" fontId="10" fillId="0" borderId="1" xfId="1" applyNumberFormat="1" applyFont="1" applyFill="1" applyBorder="1"/>
    <xf numFmtId="0" fontId="12" fillId="0" borderId="1" xfId="0" applyFont="1" applyBorder="1" applyAlignment="1">
      <alignment vertical="center"/>
    </xf>
    <xf numFmtId="167" fontId="12" fillId="0" borderId="1" xfId="1" applyNumberFormat="1" applyFont="1" applyFill="1" applyBorder="1"/>
    <xf numFmtId="0" fontId="13" fillId="0" borderId="7" xfId="0" applyFont="1" applyBorder="1"/>
    <xf numFmtId="0" fontId="23" fillId="0" borderId="17" xfId="0" applyFont="1" applyBorder="1" applyAlignment="1">
      <alignment horizontal="center" vertical="center"/>
    </xf>
    <xf numFmtId="0" fontId="17" fillId="0" borderId="15" xfId="0" applyFont="1" applyBorder="1" applyAlignment="1">
      <alignment horizontal="center" vertical="center"/>
    </xf>
    <xf numFmtId="0" fontId="17" fillId="0" borderId="17" xfId="0" applyFont="1" applyBorder="1" applyAlignment="1">
      <alignment horizontal="center" vertical="center"/>
    </xf>
    <xf numFmtId="0" fontId="17" fillId="0" borderId="16" xfId="0" applyFont="1" applyBorder="1" applyAlignment="1">
      <alignment horizontal="center" vertical="center"/>
    </xf>
    <xf numFmtId="3" fontId="17" fillId="0" borderId="14" xfId="0" applyNumberFormat="1" applyFont="1" applyBorder="1" applyAlignment="1">
      <alignment vertical="center"/>
    </xf>
    <xf numFmtId="0" fontId="4" fillId="0" borderId="26" xfId="0" quotePrefix="1" applyFont="1" applyBorder="1" applyAlignment="1">
      <alignment horizontal="left" vertical="center" wrapText="1"/>
    </xf>
    <xf numFmtId="3" fontId="4" fillId="0" borderId="2" xfId="0" applyNumberFormat="1" applyFont="1" applyBorder="1" applyAlignment="1">
      <alignment horizontal="center" vertical="center" wrapText="1"/>
    </xf>
    <xf numFmtId="3" fontId="4" fillId="0" borderId="28" xfId="0" applyNumberFormat="1" applyFont="1" applyBorder="1" applyAlignment="1">
      <alignment horizontal="center" vertical="center" wrapText="1"/>
    </xf>
    <xf numFmtId="3" fontId="4" fillId="0" borderId="32" xfId="0" applyNumberFormat="1" applyFont="1" applyBorder="1" applyAlignment="1">
      <alignment horizontal="center" vertical="center" wrapText="1"/>
    </xf>
    <xf numFmtId="3" fontId="4" fillId="0" borderId="33" xfId="0" applyNumberFormat="1" applyFont="1" applyBorder="1" applyAlignment="1">
      <alignment horizontal="center" vertical="center" wrapText="1"/>
    </xf>
    <xf numFmtId="3" fontId="4" fillId="0" borderId="34" xfId="0" applyNumberFormat="1" applyFont="1" applyBorder="1" applyAlignment="1">
      <alignment horizontal="center" vertical="center" wrapText="1"/>
    </xf>
    <xf numFmtId="3" fontId="4" fillId="0" borderId="35" xfId="0" applyNumberFormat="1" applyFont="1" applyBorder="1" applyAlignment="1">
      <alignment horizontal="center" vertical="center" wrapText="1"/>
    </xf>
    <xf numFmtId="3" fontId="4" fillId="0" borderId="37" xfId="0" applyNumberFormat="1" applyFont="1" applyBorder="1" applyAlignment="1">
      <alignment horizontal="center" vertical="center" wrapText="1"/>
    </xf>
    <xf numFmtId="3" fontId="4" fillId="0" borderId="38" xfId="0" applyNumberFormat="1" applyFont="1" applyBorder="1" applyAlignment="1">
      <alignment horizontal="center" vertical="center" wrapText="1"/>
    </xf>
    <xf numFmtId="0" fontId="0" fillId="0" borderId="1" xfId="0" applyBorder="1"/>
    <xf numFmtId="167" fontId="0" fillId="0" borderId="1" xfId="0" applyNumberFormat="1" applyBorder="1"/>
    <xf numFmtId="3" fontId="17" fillId="0" borderId="16" xfId="0" applyNumberFormat="1" applyFont="1" applyBorder="1" applyAlignment="1">
      <alignment horizontal="center" vertical="center"/>
    </xf>
    <xf numFmtId="3" fontId="17" fillId="0" borderId="20" xfId="0" applyNumberFormat="1" applyFont="1" applyBorder="1" applyAlignment="1">
      <alignment horizontal="center" vertical="center"/>
    </xf>
    <xf numFmtId="3" fontId="18" fillId="0" borderId="28" xfId="0" applyNumberFormat="1" applyFont="1" applyBorder="1" applyAlignment="1">
      <alignment horizontal="center" vertical="center"/>
    </xf>
    <xf numFmtId="0" fontId="17" fillId="0" borderId="30" xfId="0" applyFont="1" applyBorder="1" applyAlignment="1">
      <alignment horizontal="center" vertical="center"/>
    </xf>
    <xf numFmtId="0" fontId="18" fillId="9" borderId="16" xfId="0" applyFont="1" applyFill="1" applyBorder="1" applyAlignment="1">
      <alignment horizontal="center" vertical="center"/>
    </xf>
    <xf numFmtId="0" fontId="18" fillId="10" borderId="16" xfId="0" applyFont="1" applyFill="1" applyBorder="1" applyAlignment="1">
      <alignment horizontal="center" vertical="center"/>
    </xf>
    <xf numFmtId="0" fontId="0" fillId="0" borderId="0" xfId="0" applyAlignment="1">
      <alignment vertical="center"/>
    </xf>
    <xf numFmtId="0" fontId="17" fillId="0" borderId="23" xfId="0" applyFont="1" applyBorder="1" applyAlignment="1">
      <alignment horizontal="left" vertical="center"/>
    </xf>
    <xf numFmtId="0" fontId="17" fillId="0" borderId="14" xfId="0" applyFont="1" applyBorder="1" applyAlignment="1">
      <alignment vertical="center"/>
    </xf>
    <xf numFmtId="3" fontId="17" fillId="0" borderId="14" xfId="0" quotePrefix="1" applyNumberFormat="1" applyFont="1" applyBorder="1" applyAlignment="1">
      <alignment vertical="center" wrapText="1"/>
    </xf>
    <xf numFmtId="0" fontId="4" fillId="0" borderId="31" xfId="0" applyFont="1" applyBorder="1" applyAlignment="1">
      <alignment horizontal="left" vertical="center"/>
    </xf>
    <xf numFmtId="0" fontId="4" fillId="0" borderId="14" xfId="0" applyFont="1" applyBorder="1" applyAlignment="1">
      <alignment horizontal="right" vertical="center"/>
    </xf>
    <xf numFmtId="0" fontId="4" fillId="0" borderId="36" xfId="0" applyFont="1" applyBorder="1" applyAlignment="1">
      <alignment horizontal="right" vertical="center"/>
    </xf>
    <xf numFmtId="3" fontId="14" fillId="4" borderId="11" xfId="0" applyNumberFormat="1" applyFont="1" applyFill="1" applyBorder="1" applyAlignment="1">
      <alignment horizontal="center" vertical="center"/>
    </xf>
    <xf numFmtId="3" fontId="14" fillId="4" borderId="12" xfId="0" applyNumberFormat="1" applyFont="1" applyFill="1" applyBorder="1" applyAlignment="1">
      <alignment horizontal="center" vertical="center"/>
    </xf>
    <xf numFmtId="0" fontId="17" fillId="0" borderId="27" xfId="0" applyFont="1" applyBorder="1" applyAlignment="1">
      <alignment horizontal="center" vertical="center"/>
    </xf>
    <xf numFmtId="0" fontId="17" fillId="0" borderId="1" xfId="0" applyFont="1" applyBorder="1" applyAlignment="1">
      <alignment horizontal="center" vertical="center"/>
    </xf>
    <xf numFmtId="3" fontId="17" fillId="0" borderId="15" xfId="0" applyNumberFormat="1" applyFont="1" applyBorder="1" applyAlignment="1">
      <alignment horizontal="center" vertical="center"/>
    </xf>
    <xf numFmtId="0" fontId="0" fillId="0" borderId="0" xfId="0" applyAlignment="1">
      <alignment horizontal="left" vertical="center"/>
    </xf>
    <xf numFmtId="0" fontId="17" fillId="0" borderId="14" xfId="0" applyFont="1" applyBorder="1" applyAlignment="1">
      <alignment horizontal="left" vertical="center"/>
    </xf>
    <xf numFmtId="3" fontId="17" fillId="0" borderId="14" xfId="0" applyNumberFormat="1" applyFont="1" applyBorder="1" applyAlignment="1">
      <alignment horizontal="left" vertical="center"/>
    </xf>
    <xf numFmtId="0" fontId="0" fillId="0" borderId="0" xfId="0" applyAlignment="1">
      <alignment horizontal="center" vertical="center"/>
    </xf>
    <xf numFmtId="3" fontId="14" fillId="4" borderId="11" xfId="0" applyNumberFormat="1" applyFont="1" applyFill="1" applyBorder="1" applyAlignment="1">
      <alignment horizontal="center"/>
    </xf>
    <xf numFmtId="3" fontId="14" fillId="4" borderId="12" xfId="0" applyNumberFormat="1" applyFont="1" applyFill="1" applyBorder="1" applyAlignment="1">
      <alignment horizontal="center"/>
    </xf>
    <xf numFmtId="3" fontId="17" fillId="0" borderId="24" xfId="0" applyNumberFormat="1" applyFont="1" applyBorder="1" applyAlignment="1">
      <alignment horizontal="center"/>
    </xf>
    <xf numFmtId="3" fontId="17" fillId="0" borderId="20" xfId="0" applyNumberFormat="1" applyFont="1" applyBorder="1" applyAlignment="1">
      <alignment horizontal="center"/>
    </xf>
    <xf numFmtId="0" fontId="18" fillId="12" borderId="49" xfId="0" applyFont="1" applyFill="1" applyBorder="1" applyAlignment="1">
      <alignment horizontal="center" vertical="center" wrapText="1"/>
    </xf>
    <xf numFmtId="0" fontId="18" fillId="12" borderId="50" xfId="0" applyFont="1" applyFill="1" applyBorder="1" applyAlignment="1">
      <alignment horizontal="center" vertical="center" wrapText="1"/>
    </xf>
    <xf numFmtId="3" fontId="18" fillId="0" borderId="51" xfId="0" applyNumberFormat="1" applyFont="1" applyBorder="1" applyAlignment="1">
      <alignment horizontal="left" vertical="center" wrapText="1"/>
    </xf>
    <xf numFmtId="3" fontId="17" fillId="0" borderId="52" xfId="0" applyNumberFormat="1" applyFont="1" applyBorder="1" applyAlignment="1">
      <alignment horizontal="center" vertical="center" wrapText="1"/>
    </xf>
    <xf numFmtId="0" fontId="17" fillId="0" borderId="42" xfId="0" applyFont="1" applyBorder="1" applyAlignment="1">
      <alignment horizontal="left" vertical="justify"/>
    </xf>
    <xf numFmtId="3" fontId="17" fillId="0" borderId="29" xfId="0" applyNumberFormat="1" applyFont="1" applyBorder="1" applyAlignment="1">
      <alignment vertical="center"/>
    </xf>
    <xf numFmtId="3" fontId="17" fillId="11" borderId="14" xfId="0" applyNumberFormat="1" applyFont="1" applyFill="1" applyBorder="1" applyAlignment="1">
      <alignment horizontal="left" vertical="center"/>
    </xf>
    <xf numFmtId="3" fontId="17" fillId="11" borderId="36" xfId="0" applyNumberFormat="1" applyFont="1" applyFill="1" applyBorder="1" applyAlignment="1">
      <alignment horizontal="left" vertical="center"/>
    </xf>
    <xf numFmtId="0" fontId="17" fillId="0" borderId="43" xfId="0" applyFont="1" applyBorder="1" applyAlignment="1">
      <alignment horizontal="center" vertical="center"/>
    </xf>
    <xf numFmtId="3" fontId="18" fillId="0" borderId="39" xfId="0" applyNumberFormat="1" applyFont="1" applyBorder="1" applyAlignment="1">
      <alignment vertical="center" wrapText="1"/>
    </xf>
    <xf numFmtId="0" fontId="30" fillId="0" borderId="3" xfId="0" applyFont="1" applyBorder="1" applyAlignment="1">
      <alignment horizontal="center" vertical="center" wrapText="1"/>
    </xf>
    <xf numFmtId="3" fontId="18" fillId="0" borderId="44" xfId="0" applyNumberFormat="1" applyFont="1" applyBorder="1" applyAlignment="1">
      <alignment horizontal="center" vertical="center" wrapText="1"/>
    </xf>
    <xf numFmtId="9" fontId="17" fillId="0" borderId="45" xfId="0" applyNumberFormat="1" applyFont="1" applyBorder="1" applyAlignment="1">
      <alignment horizontal="center" vertical="center" wrapText="1"/>
    </xf>
    <xf numFmtId="3" fontId="17" fillId="3" borderId="14" xfId="0" quotePrefix="1" applyNumberFormat="1" applyFont="1" applyFill="1" applyBorder="1" applyAlignment="1">
      <alignment vertical="center"/>
    </xf>
    <xf numFmtId="3" fontId="17" fillId="0" borderId="14" xfId="0" applyNumberFormat="1" applyFont="1" applyBorder="1" applyAlignment="1">
      <alignment vertical="center" wrapText="1"/>
    </xf>
    <xf numFmtId="3" fontId="17" fillId="0" borderId="36" xfId="0" applyNumberFormat="1" applyFont="1" applyBorder="1" applyAlignment="1">
      <alignment vertical="center" wrapText="1"/>
    </xf>
    <xf numFmtId="0" fontId="17" fillId="0" borderId="37" xfId="0" applyFont="1" applyBorder="1" applyAlignment="1">
      <alignment horizontal="center" vertical="center"/>
    </xf>
    <xf numFmtId="3" fontId="17" fillId="0" borderId="26" xfId="0" applyNumberFormat="1" applyFont="1" applyBorder="1" applyAlignment="1">
      <alignment horizontal="justify" vertical="center" wrapText="1"/>
    </xf>
    <xf numFmtId="3" fontId="17" fillId="0" borderId="46" xfId="0" quotePrefix="1" applyNumberFormat="1" applyFont="1" applyBorder="1" applyAlignment="1">
      <alignment horizontal="left" vertical="center" wrapText="1"/>
    </xf>
    <xf numFmtId="3" fontId="17" fillId="0" borderId="47" xfId="0" applyNumberFormat="1" applyFont="1" applyBorder="1" applyAlignment="1">
      <alignment horizontal="center" vertical="center" wrapText="1"/>
    </xf>
    <xf numFmtId="3" fontId="17" fillId="0" borderId="48" xfId="0" quotePrefix="1" applyNumberFormat="1" applyFont="1" applyBorder="1" applyAlignment="1">
      <alignment horizontal="left" vertical="center" wrapText="1"/>
    </xf>
    <xf numFmtId="3" fontId="17" fillId="0" borderId="54" xfId="0" applyNumberFormat="1" applyFont="1" applyBorder="1" applyAlignment="1">
      <alignment vertical="center"/>
    </xf>
    <xf numFmtId="0" fontId="17" fillId="0" borderId="55" xfId="0" applyFont="1" applyBorder="1" applyAlignment="1">
      <alignment horizontal="center" vertical="center"/>
    </xf>
    <xf numFmtId="169" fontId="17" fillId="0" borderId="24" xfId="0" applyNumberFormat="1" applyFont="1" applyBorder="1" applyAlignment="1">
      <alignment horizontal="center" vertical="center"/>
    </xf>
    <xf numFmtId="0" fontId="18" fillId="0" borderId="42" xfId="0" applyFont="1" applyBorder="1" applyAlignment="1">
      <alignment horizontal="right" vertical="center" wrapText="1"/>
    </xf>
    <xf numFmtId="0" fontId="17" fillId="0" borderId="56" xfId="0" applyFont="1" applyBorder="1" applyAlignment="1">
      <alignment horizontal="center" vertical="center"/>
    </xf>
    <xf numFmtId="3" fontId="18" fillId="0" borderId="57" xfId="0" applyNumberFormat="1" applyFont="1" applyBorder="1" applyAlignment="1">
      <alignment horizontal="center" vertical="center" wrapText="1"/>
    </xf>
    <xf numFmtId="0" fontId="17" fillId="0" borderId="32" xfId="0" applyFont="1" applyBorder="1" applyAlignment="1">
      <alignment horizontal="center" vertical="center"/>
    </xf>
    <xf numFmtId="0" fontId="17" fillId="0" borderId="34" xfId="0" applyFont="1" applyBorder="1" applyAlignment="1">
      <alignment horizontal="center" vertical="center"/>
    </xf>
    <xf numFmtId="3" fontId="17" fillId="0" borderId="58" xfId="0" applyNumberFormat="1" applyFont="1" applyBorder="1" applyAlignment="1">
      <alignment horizontal="center" vertical="center"/>
    </xf>
    <xf numFmtId="0" fontId="30" fillId="0" borderId="1" xfId="0" applyFont="1" applyBorder="1" applyAlignment="1">
      <alignment horizontal="center" vertical="center" wrapText="1"/>
    </xf>
    <xf numFmtId="3" fontId="17" fillId="0" borderId="14" xfId="0" quotePrefix="1" applyNumberFormat="1" applyFont="1" applyBorder="1" applyAlignment="1">
      <alignment vertical="center"/>
    </xf>
    <xf numFmtId="3" fontId="17" fillId="0" borderId="69" xfId="0" applyNumberFormat="1" applyFont="1" applyBorder="1" applyAlignment="1">
      <alignment horizontal="left" vertical="center"/>
    </xf>
    <xf numFmtId="0" fontId="17" fillId="0" borderId="70" xfId="0" applyFont="1" applyBorder="1" applyAlignment="1">
      <alignment horizontal="center" vertical="center"/>
    </xf>
    <xf numFmtId="0" fontId="17" fillId="0" borderId="22" xfId="0" applyFont="1" applyBorder="1" applyAlignment="1">
      <alignment horizontal="center" vertical="center"/>
    </xf>
    <xf numFmtId="3" fontId="17" fillId="0" borderId="72" xfId="0" applyNumberFormat="1" applyFont="1" applyBorder="1" applyAlignment="1">
      <alignment horizontal="left" vertical="center"/>
    </xf>
    <xf numFmtId="3" fontId="18" fillId="0" borderId="76" xfId="0" applyNumberFormat="1" applyFont="1" applyBorder="1" applyAlignment="1">
      <alignment horizontal="left" vertical="center" wrapText="1"/>
    </xf>
    <xf numFmtId="3" fontId="25" fillId="0" borderId="45" xfId="0" applyNumberFormat="1" applyFont="1" applyBorder="1" applyAlignment="1">
      <alignment horizontal="center" vertical="center" wrapText="1"/>
    </xf>
    <xf numFmtId="3" fontId="18" fillId="0" borderId="77" xfId="0" applyNumberFormat="1" applyFont="1" applyBorder="1" applyAlignment="1">
      <alignment horizontal="center" vertical="center" wrapText="1"/>
    </xf>
    <xf numFmtId="0" fontId="17" fillId="0" borderId="73" xfId="0" applyFont="1" applyBorder="1" applyAlignment="1">
      <alignment horizontal="center" vertical="center"/>
    </xf>
    <xf numFmtId="0" fontId="17" fillId="0" borderId="79" xfId="0" applyFont="1" applyBorder="1" applyAlignment="1">
      <alignment horizontal="center" vertical="center"/>
    </xf>
    <xf numFmtId="0" fontId="18" fillId="12" borderId="69" xfId="0" applyFont="1" applyFill="1" applyBorder="1" applyAlignment="1">
      <alignment horizontal="center" vertical="center" wrapText="1"/>
    </xf>
    <xf numFmtId="3" fontId="18" fillId="0" borderId="84" xfId="0" applyNumberFormat="1" applyFont="1" applyBorder="1" applyAlignment="1">
      <alignment horizontal="center" vertical="center" wrapText="1"/>
    </xf>
    <xf numFmtId="3" fontId="18" fillId="0" borderId="85" xfId="0" applyNumberFormat="1" applyFont="1" applyBorder="1" applyAlignment="1">
      <alignment horizontal="left" vertical="center" wrapText="1"/>
    </xf>
    <xf numFmtId="3" fontId="17" fillId="0" borderId="86" xfId="0" applyNumberFormat="1" applyFont="1" applyBorder="1" applyAlignment="1">
      <alignment horizontal="center" vertical="center" wrapText="1"/>
    </xf>
    <xf numFmtId="3" fontId="18" fillId="0" borderId="87" xfId="0" applyNumberFormat="1" applyFont="1" applyBorder="1" applyAlignment="1">
      <alignment horizontal="center" vertical="center" wrapText="1"/>
    </xf>
    <xf numFmtId="3" fontId="14" fillId="4" borderId="60" xfId="0" applyNumberFormat="1" applyFont="1" applyFill="1" applyBorder="1" applyAlignment="1">
      <alignment horizontal="center" vertical="center"/>
    </xf>
    <xf numFmtId="0" fontId="17" fillId="0" borderId="64" xfId="0" applyFont="1" applyBorder="1" applyAlignment="1">
      <alignment horizontal="left" vertical="center"/>
    </xf>
    <xf numFmtId="169" fontId="17" fillId="0" borderId="13" xfId="0" applyNumberFormat="1" applyFont="1" applyBorder="1" applyAlignment="1">
      <alignment horizontal="center" vertical="center"/>
    </xf>
    <xf numFmtId="3" fontId="17" fillId="0" borderId="24" xfId="0" applyNumberFormat="1" applyFont="1" applyBorder="1" applyAlignment="1">
      <alignment horizontal="center" vertical="center"/>
    </xf>
    <xf numFmtId="3" fontId="18" fillId="0" borderId="67" xfId="0" applyNumberFormat="1" applyFont="1" applyBorder="1" applyAlignment="1">
      <alignment horizontal="center" vertical="center"/>
    </xf>
    <xf numFmtId="3" fontId="17" fillId="0" borderId="71" xfId="0" quotePrefix="1" applyNumberFormat="1" applyFont="1" applyBorder="1" applyAlignment="1">
      <alignment horizontal="left" vertical="center" wrapText="1"/>
    </xf>
    <xf numFmtId="3" fontId="17" fillId="0" borderId="72" xfId="0" quotePrefix="1" applyNumberFormat="1" applyFont="1" applyBorder="1" applyAlignment="1">
      <alignment horizontal="left" vertical="center"/>
    </xf>
    <xf numFmtId="3" fontId="17" fillId="0" borderId="74" xfId="0" applyNumberFormat="1" applyFont="1" applyBorder="1" applyAlignment="1">
      <alignment horizontal="left" vertical="center" wrapText="1"/>
    </xf>
    <xf numFmtId="0" fontId="17" fillId="0" borderId="21" xfId="0" applyFont="1" applyBorder="1" applyAlignment="1">
      <alignment horizontal="center" vertical="center"/>
    </xf>
    <xf numFmtId="0" fontId="17" fillId="0" borderId="75" xfId="0" applyFont="1" applyBorder="1" applyAlignment="1">
      <alignment horizontal="center" vertical="center"/>
    </xf>
    <xf numFmtId="0" fontId="17" fillId="0" borderId="72" xfId="0" applyFont="1" applyBorder="1" applyAlignment="1">
      <alignment vertical="center"/>
    </xf>
    <xf numFmtId="3" fontId="17" fillId="0" borderId="72" xfId="0" applyNumberFormat="1" applyFont="1" applyBorder="1" applyAlignment="1">
      <alignment vertical="center"/>
    </xf>
    <xf numFmtId="3" fontId="17" fillId="0" borderId="72" xfId="0" quotePrefix="1" applyNumberFormat="1" applyFont="1" applyBorder="1" applyAlignment="1">
      <alignment vertical="center"/>
    </xf>
    <xf numFmtId="3" fontId="17" fillId="0" borderId="72" xfId="0" applyNumberFormat="1" applyFont="1" applyBorder="1" applyAlignment="1">
      <alignment vertical="center" wrapText="1"/>
    </xf>
    <xf numFmtId="3" fontId="17" fillId="0" borderId="74" xfId="0" applyNumberFormat="1" applyFont="1" applyBorder="1" applyAlignment="1">
      <alignment vertical="center" wrapText="1"/>
    </xf>
    <xf numFmtId="0" fontId="17" fillId="0" borderId="24" xfId="0" applyFont="1" applyBorder="1" applyAlignment="1">
      <alignment horizontal="center" vertical="center"/>
    </xf>
    <xf numFmtId="3" fontId="18" fillId="0" borderId="80" xfId="0" applyNumberFormat="1" applyFont="1" applyBorder="1" applyAlignment="1">
      <alignment vertical="center" wrapText="1"/>
    </xf>
    <xf numFmtId="3" fontId="18" fillId="0" borderId="81" xfId="0" applyNumberFormat="1" applyFont="1" applyBorder="1" applyAlignment="1">
      <alignment horizontal="center" vertical="center" wrapText="1"/>
    </xf>
    <xf numFmtId="3" fontId="17" fillId="6" borderId="82" xfId="0" quotePrefix="1" applyNumberFormat="1" applyFont="1" applyFill="1" applyBorder="1" applyAlignment="1">
      <alignment horizontal="left" vertical="center" wrapText="1"/>
    </xf>
    <xf numFmtId="3" fontId="17" fillId="6" borderId="5" xfId="0" applyNumberFormat="1" applyFont="1" applyFill="1" applyBorder="1" applyAlignment="1">
      <alignment horizontal="center" vertical="center" wrapText="1"/>
    </xf>
    <xf numFmtId="3" fontId="17" fillId="0" borderId="83" xfId="0" applyNumberFormat="1" applyFont="1" applyBorder="1" applyAlignment="1">
      <alignment horizontal="center" vertical="center" wrapText="1"/>
    </xf>
    <xf numFmtId="0" fontId="17" fillId="0" borderId="66" xfId="0" applyFont="1" applyBorder="1" applyAlignment="1">
      <alignment horizontal="left"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xf>
    <xf numFmtId="0" fontId="9" fillId="0" borderId="7" xfId="0" applyFont="1" applyBorder="1" applyAlignment="1">
      <alignment vertical="center"/>
    </xf>
    <xf numFmtId="0" fontId="9" fillId="0" borderId="10" xfId="0" applyFont="1" applyBorder="1" applyAlignment="1">
      <alignment vertical="center"/>
    </xf>
    <xf numFmtId="165" fontId="9" fillId="0" borderId="3" xfId="3" applyFont="1" applyBorder="1" applyAlignment="1">
      <alignment vertical="center"/>
    </xf>
    <xf numFmtId="170" fontId="10" fillId="0" borderId="3" xfId="3" applyNumberFormat="1" applyFont="1" applyBorder="1" applyAlignment="1">
      <alignment vertical="center"/>
    </xf>
    <xf numFmtId="170" fontId="0" fillId="0" borderId="1" xfId="3" applyNumberFormat="1" applyFont="1" applyBorder="1" applyAlignment="1">
      <alignment horizontal="center" vertical="center"/>
    </xf>
    <xf numFmtId="170" fontId="0" fillId="0" borderId="1" xfId="3" applyNumberFormat="1" applyFont="1" applyBorder="1" applyAlignment="1">
      <alignment vertical="center"/>
    </xf>
    <xf numFmtId="170" fontId="10" fillId="0" borderId="1" xfId="3" applyNumberFormat="1" applyFont="1" applyBorder="1" applyAlignment="1">
      <alignment vertical="center"/>
    </xf>
    <xf numFmtId="170" fontId="10" fillId="0" borderId="10" xfId="3" applyNumberFormat="1" applyFont="1" applyBorder="1" applyAlignment="1">
      <alignment vertical="center"/>
    </xf>
    <xf numFmtId="3" fontId="17" fillId="0" borderId="72" xfId="0" applyNumberFormat="1" applyFont="1" applyBorder="1" applyAlignment="1">
      <alignment horizontal="left" vertical="center" wrapText="1"/>
    </xf>
    <xf numFmtId="0" fontId="17" fillId="0" borderId="72" xfId="0" applyFont="1" applyBorder="1" applyAlignment="1">
      <alignment horizontal="left" vertical="center"/>
    </xf>
    <xf numFmtId="169" fontId="17" fillId="0" borderId="15" xfId="0" applyNumberFormat="1" applyFont="1" applyBorder="1" applyAlignment="1">
      <alignment horizontal="center" vertical="center" wrapText="1"/>
    </xf>
    <xf numFmtId="3" fontId="0" fillId="0" borderId="73" xfId="0" applyNumberFormat="1" applyBorder="1" applyAlignment="1">
      <alignment horizontal="center" vertical="center"/>
    </xf>
    <xf numFmtId="0" fontId="0" fillId="0" borderId="73" xfId="0" applyBorder="1" applyAlignment="1">
      <alignment horizontal="center" vertical="center"/>
    </xf>
    <xf numFmtId="0" fontId="31" fillId="0" borderId="68" xfId="0" applyFont="1" applyBorder="1" applyAlignment="1">
      <alignment horizontal="left" vertical="center"/>
    </xf>
    <xf numFmtId="3" fontId="17" fillId="0" borderId="68" xfId="0" applyNumberFormat="1" applyFont="1" applyBorder="1" applyAlignment="1">
      <alignment horizontal="justify" vertical="center" wrapText="1"/>
    </xf>
    <xf numFmtId="3" fontId="17" fillId="0" borderId="95" xfId="0" applyNumberFormat="1" applyFont="1" applyBorder="1" applyAlignment="1">
      <alignment horizontal="left" vertical="center"/>
    </xf>
    <xf numFmtId="0" fontId="17" fillId="0" borderId="96" xfId="0" applyFont="1" applyBorder="1" applyAlignment="1">
      <alignment horizontal="center" vertical="center"/>
    </xf>
    <xf numFmtId="0" fontId="17" fillId="0" borderId="97" xfId="0" applyFont="1" applyBorder="1" applyAlignment="1">
      <alignment horizontal="center" vertical="center"/>
    </xf>
    <xf numFmtId="3" fontId="17" fillId="0" borderId="95" xfId="0" applyNumberFormat="1" applyFont="1" applyBorder="1" applyAlignment="1">
      <alignment horizontal="left" vertical="center" wrapText="1"/>
    </xf>
    <xf numFmtId="3" fontId="17" fillId="0" borderId="68" xfId="0" applyNumberFormat="1" applyFont="1" applyBorder="1" applyAlignment="1">
      <alignment horizontal="left" vertical="center" wrapText="1"/>
    </xf>
    <xf numFmtId="0" fontId="17" fillId="0" borderId="98" xfId="0" applyFont="1" applyBorder="1" applyAlignment="1">
      <alignment horizontal="center" vertical="center"/>
    </xf>
    <xf numFmtId="3" fontId="17" fillId="0" borderId="95" xfId="0" applyNumberFormat="1" applyFont="1" applyBorder="1" applyAlignment="1">
      <alignment vertical="center"/>
    </xf>
    <xf numFmtId="0" fontId="17" fillId="0" borderId="102" xfId="0" applyFont="1" applyBorder="1" applyAlignment="1">
      <alignment horizontal="center" vertical="center"/>
    </xf>
    <xf numFmtId="3" fontId="32" fillId="13" borderId="91" xfId="0" applyNumberFormat="1" applyFont="1" applyFill="1" applyBorder="1" applyAlignment="1">
      <alignment horizontal="center" vertical="center"/>
    </xf>
    <xf numFmtId="9" fontId="17" fillId="0" borderId="96" xfId="0" applyNumberFormat="1" applyFont="1" applyBorder="1" applyAlignment="1">
      <alignment horizontal="center" vertical="center"/>
    </xf>
    <xf numFmtId="3" fontId="17" fillId="0" borderId="68" xfId="0" applyNumberFormat="1" applyFont="1" applyBorder="1" applyAlignment="1">
      <alignment horizontal="left" vertical="center"/>
    </xf>
    <xf numFmtId="0" fontId="18" fillId="0" borderId="100" xfId="0" applyFont="1" applyBorder="1" applyAlignment="1">
      <alignment horizontal="center" vertical="center"/>
    </xf>
    <xf numFmtId="3" fontId="17" fillId="0" borderId="95" xfId="0" applyNumberFormat="1" applyFont="1" applyBorder="1" applyAlignment="1">
      <alignment vertical="center" wrapText="1"/>
    </xf>
    <xf numFmtId="0" fontId="17" fillId="0" borderId="103" xfId="0" applyFont="1" applyBorder="1" applyAlignment="1">
      <alignment horizontal="center" vertical="center"/>
    </xf>
    <xf numFmtId="3" fontId="18" fillId="0" borderId="104" xfId="0" applyNumberFormat="1" applyFont="1" applyBorder="1" applyAlignment="1">
      <alignment horizontal="justify" vertical="center" wrapText="1"/>
    </xf>
    <xf numFmtId="0" fontId="17" fillId="0" borderId="10" xfId="0" applyFont="1" applyBorder="1" applyAlignment="1">
      <alignment horizontal="center" vertical="center"/>
    </xf>
    <xf numFmtId="3" fontId="18" fillId="0" borderId="105" xfId="0" applyNumberFormat="1" applyFont="1" applyBorder="1" applyAlignment="1">
      <alignment horizontal="center" vertical="center"/>
    </xf>
    <xf numFmtId="3" fontId="18" fillId="0" borderId="106" xfId="0" applyNumberFormat="1" applyFont="1" applyBorder="1" applyAlignment="1">
      <alignment vertical="center" wrapText="1"/>
    </xf>
    <xf numFmtId="0" fontId="35" fillId="0" borderId="107" xfId="0" applyFont="1" applyBorder="1" applyAlignment="1">
      <alignment horizontal="center" vertical="center" wrapText="1"/>
    </xf>
    <xf numFmtId="9" fontId="17" fillId="0" borderId="15" xfId="4" applyFont="1" applyBorder="1" applyAlignment="1">
      <alignment horizontal="center" vertical="center"/>
    </xf>
    <xf numFmtId="3" fontId="17" fillId="0" borderId="72" xfId="0" quotePrefix="1" applyNumberFormat="1" applyFont="1" applyBorder="1" applyAlignment="1">
      <alignment vertical="center" wrapText="1"/>
    </xf>
    <xf numFmtId="3" fontId="17" fillId="0" borderId="68" xfId="0" quotePrefix="1" applyNumberFormat="1" applyFont="1" applyBorder="1" applyAlignment="1">
      <alignment vertical="center" wrapText="1"/>
    </xf>
    <xf numFmtId="0" fontId="17" fillId="0" borderId="14" xfId="0" quotePrefix="1" applyFont="1" applyBorder="1" applyAlignment="1">
      <alignment vertical="center"/>
    </xf>
    <xf numFmtId="0" fontId="17" fillId="0" borderId="0" xfId="0" quotePrefix="1" applyFont="1"/>
    <xf numFmtId="0" fontId="17" fillId="0" borderId="109" xfId="0" applyFont="1" applyBorder="1" applyAlignment="1">
      <alignment horizontal="center" vertical="center"/>
    </xf>
    <xf numFmtId="3" fontId="31" fillId="16" borderId="95" xfId="0" applyNumberFormat="1" applyFont="1" applyFill="1" applyBorder="1" applyAlignment="1">
      <alignment vertical="center"/>
    </xf>
    <xf numFmtId="0" fontId="17" fillId="7" borderId="102" xfId="0" applyFont="1" applyFill="1" applyBorder="1" applyAlignment="1">
      <alignment horizontal="center" vertical="center"/>
    </xf>
    <xf numFmtId="0" fontId="18" fillId="7" borderId="97" xfId="0" applyFont="1" applyFill="1" applyBorder="1" applyAlignment="1">
      <alignment horizontal="center" vertical="center"/>
    </xf>
    <xf numFmtId="3" fontId="17" fillId="16" borderId="95" xfId="0" quotePrefix="1" applyNumberFormat="1" applyFont="1" applyFill="1" applyBorder="1" applyAlignment="1">
      <alignment vertical="center"/>
    </xf>
    <xf numFmtId="3" fontId="17" fillId="16" borderId="68" xfId="0" quotePrefix="1" applyNumberFormat="1" applyFont="1" applyFill="1" applyBorder="1" applyAlignment="1">
      <alignment vertical="center"/>
    </xf>
    <xf numFmtId="0" fontId="17" fillId="7" borderId="103" xfId="0" applyFont="1" applyFill="1" applyBorder="1" applyAlignment="1">
      <alignment horizontal="center" vertical="center"/>
    </xf>
    <xf numFmtId="0" fontId="17" fillId="0" borderId="96" xfId="0" applyFont="1" applyBorder="1" applyAlignment="1">
      <alignment horizontal="center" vertical="center" wrapText="1"/>
    </xf>
    <xf numFmtId="0" fontId="0" fillId="0" borderId="97" xfId="0" applyBorder="1" applyAlignment="1">
      <alignment horizontal="center" vertical="center"/>
    </xf>
    <xf numFmtId="3" fontId="17" fillId="0" borderId="98" xfId="0" applyNumberFormat="1" applyFont="1" applyBorder="1" applyAlignment="1">
      <alignment horizontal="center" vertical="center"/>
    </xf>
    <xf numFmtId="3" fontId="17" fillId="0" borderId="1" xfId="0" quotePrefix="1" applyNumberFormat="1" applyFont="1" applyBorder="1" applyAlignment="1">
      <alignment horizontal="left" vertical="center"/>
    </xf>
    <xf numFmtId="3" fontId="17" fillId="0" borderId="1" xfId="0" applyNumberFormat="1" applyFont="1" applyBorder="1" applyAlignment="1">
      <alignment horizontal="left" vertical="center"/>
    </xf>
    <xf numFmtId="3" fontId="17" fillId="0" borderId="95" xfId="0" quotePrefix="1" applyNumberFormat="1" applyFont="1" applyBorder="1" applyAlignment="1">
      <alignment vertical="center"/>
    </xf>
    <xf numFmtId="3" fontId="17" fillId="0" borderId="95" xfId="0" quotePrefix="1" applyNumberFormat="1" applyFont="1" applyBorder="1" applyAlignment="1">
      <alignment horizontal="left" vertical="center"/>
    </xf>
    <xf numFmtId="3" fontId="17" fillId="15" borderId="110" xfId="0" applyNumberFormat="1" applyFont="1" applyFill="1" applyBorder="1" applyAlignment="1">
      <alignment horizontal="left" vertical="center"/>
    </xf>
    <xf numFmtId="0" fontId="17" fillId="15" borderId="111" xfId="0" applyFont="1" applyFill="1" applyBorder="1" applyAlignment="1">
      <alignment horizontal="center" vertical="center" wrapText="1"/>
    </xf>
    <xf numFmtId="3" fontId="18" fillId="0" borderId="101" xfId="0" applyNumberFormat="1" applyFont="1" applyBorder="1" applyAlignment="1">
      <alignment horizontal="left" vertical="center"/>
    </xf>
    <xf numFmtId="0" fontId="17" fillId="0" borderId="112" xfId="0" applyFont="1" applyBorder="1" applyAlignment="1">
      <alignment horizontal="center" vertical="center"/>
    </xf>
    <xf numFmtId="3" fontId="17" fillId="0" borderId="1" xfId="0" quotePrefix="1" applyNumberFormat="1" applyFont="1" applyBorder="1" applyAlignment="1">
      <alignment horizontal="left" vertical="center" wrapText="1"/>
    </xf>
    <xf numFmtId="3" fontId="31" fillId="0" borderId="1" xfId="0" quotePrefix="1" applyNumberFormat="1" applyFont="1" applyBorder="1" applyAlignment="1">
      <alignment vertical="center" wrapText="1"/>
    </xf>
    <xf numFmtId="3" fontId="31" fillId="0" borderId="1" xfId="0" applyNumberFormat="1" applyFont="1" applyBorder="1" applyAlignment="1">
      <alignment vertical="center" wrapText="1"/>
    </xf>
    <xf numFmtId="0" fontId="31" fillId="0" borderId="1" xfId="0" applyFont="1" applyBorder="1" applyAlignment="1">
      <alignment vertical="center" wrapText="1"/>
    </xf>
    <xf numFmtId="3" fontId="17" fillId="0" borderId="1" xfId="0" quotePrefix="1" applyNumberFormat="1" applyFont="1" applyBorder="1" applyAlignment="1">
      <alignment vertical="center" wrapText="1"/>
    </xf>
    <xf numFmtId="3" fontId="17" fillId="0" borderId="1" xfId="0" applyNumberFormat="1" applyFont="1" applyBorder="1" applyAlignment="1">
      <alignment horizontal="left" vertical="center" wrapText="1"/>
    </xf>
    <xf numFmtId="3" fontId="17" fillId="0" borderId="1" xfId="0" applyNumberFormat="1" applyFont="1" applyBorder="1" applyAlignment="1">
      <alignment horizontal="center" vertical="center" wrapText="1"/>
    </xf>
    <xf numFmtId="3" fontId="18" fillId="0" borderId="21" xfId="0" applyNumberFormat="1" applyFont="1" applyBorder="1" applyAlignment="1">
      <alignment horizontal="center"/>
    </xf>
    <xf numFmtId="0" fontId="30" fillId="0" borderId="116" xfId="0" applyFont="1" applyBorder="1" applyAlignment="1">
      <alignment horizontal="center" wrapText="1"/>
    </xf>
    <xf numFmtId="0" fontId="17" fillId="0" borderId="18" xfId="0" applyFont="1" applyBorder="1" applyAlignment="1">
      <alignment horizontal="center" vertical="center"/>
    </xf>
    <xf numFmtId="0" fontId="17" fillId="0" borderId="1" xfId="0" applyFont="1" applyBorder="1" applyAlignment="1">
      <alignment horizontal="center"/>
    </xf>
    <xf numFmtId="3" fontId="18" fillId="0" borderId="65" xfId="0" applyNumberFormat="1" applyFont="1" applyBorder="1" applyAlignment="1">
      <alignment horizontal="center" vertical="center"/>
    </xf>
    <xf numFmtId="0" fontId="18" fillId="0" borderId="1" xfId="0" applyFont="1" applyBorder="1" applyAlignment="1">
      <alignment horizontal="left" vertical="center"/>
    </xf>
    <xf numFmtId="0" fontId="18" fillId="0" borderId="1" xfId="0" applyFont="1" applyBorder="1" applyAlignment="1">
      <alignment horizontal="right" vertical="center"/>
    </xf>
    <xf numFmtId="0" fontId="18" fillId="0" borderId="1" xfId="0" quotePrefix="1" applyFont="1" applyBorder="1" applyAlignment="1">
      <alignment horizontal="right" vertical="center"/>
    </xf>
    <xf numFmtId="3" fontId="39" fillId="0" borderId="2" xfId="0" applyNumberFormat="1" applyFont="1" applyBorder="1" applyAlignment="1">
      <alignment horizontal="center" vertical="center"/>
    </xf>
    <xf numFmtId="169" fontId="34" fillId="0" borderId="2" xfId="0" applyNumberFormat="1" applyFont="1" applyBorder="1" applyAlignment="1">
      <alignment horizontal="center" vertical="center"/>
    </xf>
    <xf numFmtId="0" fontId="17" fillId="0" borderId="115" xfId="0" applyFont="1" applyBorder="1" applyAlignment="1">
      <alignment horizontal="left" vertical="center"/>
    </xf>
    <xf numFmtId="0" fontId="17" fillId="0" borderId="114" xfId="0" applyFont="1" applyBorder="1" applyAlignment="1">
      <alignment horizontal="left" vertical="center"/>
    </xf>
    <xf numFmtId="0" fontId="17" fillId="0" borderId="19" xfId="0" applyFont="1" applyBorder="1" applyAlignment="1">
      <alignment horizontal="right" vertical="center"/>
    </xf>
    <xf numFmtId="3" fontId="17" fillId="0" borderId="113" xfId="0" applyNumberFormat="1" applyFont="1" applyBorder="1" applyAlignment="1">
      <alignment horizontal="center" vertical="center"/>
    </xf>
    <xf numFmtId="0" fontId="17" fillId="0" borderId="113" xfId="0" applyFont="1" applyBorder="1" applyAlignment="1">
      <alignment horizontal="center" vertical="center"/>
    </xf>
    <xf numFmtId="3" fontId="0" fillId="0" borderId="16" xfId="0" applyNumberFormat="1" applyBorder="1" applyAlignment="1">
      <alignment horizontal="center" vertical="center"/>
    </xf>
    <xf numFmtId="0" fontId="0" fillId="0" borderId="17" xfId="0" applyBorder="1" applyAlignment="1">
      <alignment horizontal="center" vertical="center"/>
    </xf>
    <xf numFmtId="3" fontId="14" fillId="4" borderId="125" xfId="0" applyNumberFormat="1" applyFont="1" applyFill="1" applyBorder="1" applyAlignment="1">
      <alignment horizontal="center" vertical="center"/>
    </xf>
    <xf numFmtId="0" fontId="0" fillId="0" borderId="16" xfId="0" applyBorder="1" applyAlignment="1">
      <alignment horizontal="center" vertical="center"/>
    </xf>
    <xf numFmtId="3" fontId="17" fillId="0" borderId="27" xfId="0" applyNumberFormat="1" applyFont="1" applyBorder="1" applyAlignment="1">
      <alignment horizontal="center" vertical="center"/>
    </xf>
    <xf numFmtId="0" fontId="17" fillId="0" borderId="1" xfId="0" applyFont="1" applyBorder="1" applyAlignment="1">
      <alignment horizontal="left" vertical="center"/>
    </xf>
    <xf numFmtId="3" fontId="17" fillId="0" borderId="1" xfId="0" applyNumberFormat="1" applyFont="1" applyBorder="1" applyAlignment="1">
      <alignment horizontal="justify" vertical="center" wrapText="1"/>
    </xf>
    <xf numFmtId="3" fontId="17" fillId="0" borderId="128" xfId="0" applyNumberFormat="1" applyFont="1" applyBorder="1" applyAlignment="1">
      <alignment horizontal="center" vertical="center" wrapText="1"/>
    </xf>
    <xf numFmtId="3" fontId="17" fillId="0" borderId="129" xfId="0" applyNumberFormat="1" applyFont="1" applyBorder="1" applyAlignment="1">
      <alignment horizontal="center" vertical="center" wrapText="1"/>
    </xf>
    <xf numFmtId="0" fontId="17" fillId="0" borderId="127" xfId="0" applyFont="1" applyBorder="1" applyAlignment="1">
      <alignment horizontal="center" vertical="center"/>
    </xf>
    <xf numFmtId="0" fontId="41" fillId="7" borderId="99" xfId="0" applyFont="1" applyFill="1" applyBorder="1" applyAlignment="1">
      <alignment horizontal="right" vertical="center" wrapText="1"/>
    </xf>
    <xf numFmtId="0" fontId="42" fillId="7" borderId="130" xfId="0" applyFont="1" applyFill="1" applyBorder="1" applyAlignment="1">
      <alignment horizontal="center" vertical="center" wrapText="1"/>
    </xf>
    <xf numFmtId="3" fontId="42" fillId="7" borderId="131" xfId="0" applyNumberFormat="1" applyFont="1" applyFill="1" applyBorder="1" applyAlignment="1">
      <alignment horizontal="center" vertical="center" wrapText="1"/>
    </xf>
    <xf numFmtId="0" fontId="14" fillId="5" borderId="109" xfId="0" applyFont="1" applyFill="1" applyBorder="1" applyAlignment="1">
      <alignment horizontal="center" vertical="center" wrapText="1"/>
    </xf>
    <xf numFmtId="10" fontId="0" fillId="0" borderId="0" xfId="0" applyNumberFormat="1"/>
    <xf numFmtId="10" fontId="0" fillId="0" borderId="0" xfId="0" applyNumberFormat="1" applyAlignment="1">
      <alignment horizontal="center" vertical="center"/>
    </xf>
    <xf numFmtId="164" fontId="0" fillId="0" borderId="1" xfId="2" applyFont="1" applyBorder="1" applyAlignment="1">
      <alignment vertical="center"/>
    </xf>
    <xf numFmtId="164" fontId="0" fillId="0" borderId="1" xfId="2" applyFont="1" applyBorder="1" applyAlignment="1">
      <alignment horizontal="center" vertical="center"/>
    </xf>
    <xf numFmtId="164" fontId="0" fillId="0" borderId="1" xfId="0" applyNumberFormat="1" applyBorder="1" applyAlignment="1">
      <alignment vertical="center"/>
    </xf>
    <xf numFmtId="10" fontId="0" fillId="0" borderId="1" xfId="0" applyNumberFormat="1" applyBorder="1" applyAlignment="1">
      <alignment horizontal="center" vertical="center"/>
    </xf>
    <xf numFmtId="0" fontId="45" fillId="8" borderId="1" xfId="0" applyFont="1" applyFill="1" applyBorder="1" applyAlignment="1">
      <alignment horizontal="center" vertical="center"/>
    </xf>
    <xf numFmtId="0" fontId="45" fillId="8" borderId="1" xfId="0" applyFont="1" applyFill="1" applyBorder="1" applyAlignment="1">
      <alignment horizontal="center" vertical="center" wrapText="1"/>
    </xf>
    <xf numFmtId="164" fontId="45" fillId="8" borderId="1" xfId="0" applyNumberFormat="1" applyFont="1" applyFill="1" applyBorder="1" applyAlignment="1">
      <alignment vertical="center"/>
    </xf>
    <xf numFmtId="164" fontId="45" fillId="8" borderId="1" xfId="2" applyFont="1" applyFill="1" applyBorder="1" applyAlignment="1">
      <alignment vertical="center"/>
    </xf>
    <xf numFmtId="0" fontId="15" fillId="0" borderId="1" xfId="0" applyFont="1" applyBorder="1" applyAlignment="1">
      <alignment vertical="center"/>
    </xf>
    <xf numFmtId="0" fontId="47" fillId="0" borderId="1" xfId="0" applyFont="1" applyBorder="1" applyAlignment="1">
      <alignment horizontal="left" vertical="center" wrapText="1"/>
    </xf>
    <xf numFmtId="0" fontId="47" fillId="0" borderId="1" xfId="0" applyFont="1" applyBorder="1" applyAlignment="1">
      <alignment horizontal="justify" vertical="center"/>
    </xf>
    <xf numFmtId="0" fontId="15" fillId="7" borderId="1" xfId="0" applyFont="1" applyFill="1" applyBorder="1" applyAlignment="1">
      <alignment vertical="center"/>
    </xf>
    <xf numFmtId="10" fontId="15" fillId="7" borderId="1" xfId="0" applyNumberFormat="1" applyFont="1" applyFill="1" applyBorder="1" applyAlignment="1">
      <alignment horizontal="center" vertical="center"/>
    </xf>
    <xf numFmtId="0" fontId="46" fillId="8" borderId="1" xfId="0" applyFont="1" applyFill="1" applyBorder="1" applyAlignment="1">
      <alignment vertical="center"/>
    </xf>
    <xf numFmtId="0" fontId="45" fillId="0" borderId="0" xfId="0" applyFont="1" applyAlignment="1">
      <alignment vertical="center"/>
    </xf>
    <xf numFmtId="0" fontId="45" fillId="0" borderId="0" xfId="0" applyFont="1" applyAlignment="1">
      <alignment horizontal="center" vertical="center"/>
    </xf>
    <xf numFmtId="164" fontId="0" fillId="0" borderId="0" xfId="2" applyFont="1" applyFill="1" applyBorder="1" applyAlignment="1">
      <alignment vertical="center"/>
    </xf>
    <xf numFmtId="164" fontId="0" fillId="0" borderId="0" xfId="0" applyNumberFormat="1" applyAlignment="1">
      <alignment vertical="center"/>
    </xf>
    <xf numFmtId="164" fontId="45" fillId="0" borderId="0" xfId="2" applyFont="1" applyFill="1" applyBorder="1" applyAlignment="1">
      <alignment vertical="center"/>
    </xf>
    <xf numFmtId="164" fontId="45" fillId="0" borderId="0" xfId="0" applyNumberFormat="1" applyFont="1" applyAlignment="1">
      <alignment vertical="center"/>
    </xf>
    <xf numFmtId="164" fontId="0" fillId="0" borderId="0" xfId="2" applyFont="1" applyBorder="1" applyAlignment="1">
      <alignment vertical="center"/>
    </xf>
    <xf numFmtId="10" fontId="0" fillId="0" borderId="1" xfId="4" applyNumberFormat="1" applyFont="1" applyBorder="1" applyAlignment="1">
      <alignment horizontal="center" vertical="center"/>
    </xf>
    <xf numFmtId="164" fontId="0" fillId="0" borderId="0" xfId="0" applyNumberFormat="1"/>
    <xf numFmtId="3" fontId="18" fillId="0" borderId="1" xfId="0" applyNumberFormat="1" applyFont="1" applyBorder="1" applyAlignment="1">
      <alignment horizontal="left" vertical="center" wrapText="1"/>
    </xf>
    <xf numFmtId="172" fontId="18" fillId="0" borderId="84" xfId="0" applyNumberFormat="1" applyFont="1" applyBorder="1" applyAlignment="1">
      <alignment horizontal="center" vertical="center" wrapText="1"/>
    </xf>
    <xf numFmtId="172" fontId="18" fillId="0" borderId="87" xfId="0" applyNumberFormat="1" applyFont="1" applyBorder="1" applyAlignment="1">
      <alignment horizontal="center" vertical="center" wrapText="1"/>
    </xf>
    <xf numFmtId="3" fontId="17" fillId="0" borderId="31" xfId="0" applyNumberFormat="1" applyFont="1" applyBorder="1" applyAlignment="1">
      <alignment vertical="center"/>
    </xf>
    <xf numFmtId="3" fontId="17" fillId="0" borderId="134" xfId="0" applyNumberFormat="1" applyFont="1" applyBorder="1" applyAlignment="1">
      <alignment vertical="center"/>
    </xf>
    <xf numFmtId="3" fontId="18" fillId="0" borderId="35" xfId="0" applyNumberFormat="1" applyFont="1" applyBorder="1" applyAlignment="1">
      <alignment horizontal="center" vertical="center" wrapText="1"/>
    </xf>
    <xf numFmtId="172" fontId="18" fillId="0" borderId="25" xfId="0" applyNumberFormat="1" applyFont="1" applyBorder="1" applyAlignment="1">
      <alignment horizontal="center" vertical="center" wrapText="1"/>
    </xf>
    <xf numFmtId="172" fontId="18" fillId="0" borderId="53" xfId="0" applyNumberFormat="1" applyFont="1" applyBorder="1" applyAlignment="1">
      <alignment horizontal="center" vertical="center" wrapText="1"/>
    </xf>
    <xf numFmtId="3" fontId="18" fillId="0" borderId="1" xfId="0" applyNumberFormat="1" applyFont="1" applyBorder="1" applyAlignment="1">
      <alignment horizontal="center" vertical="center" wrapText="1"/>
    </xf>
    <xf numFmtId="172" fontId="18" fillId="0" borderId="1" xfId="0" applyNumberFormat="1" applyFont="1" applyBorder="1" applyAlignment="1">
      <alignment horizontal="center" vertical="center" wrapText="1"/>
    </xf>
    <xf numFmtId="0" fontId="41" fillId="7" borderId="1" xfId="0" applyFont="1" applyFill="1" applyBorder="1" applyAlignment="1">
      <alignment horizontal="right" vertical="center" wrapText="1"/>
    </xf>
    <xf numFmtId="0" fontId="42" fillId="7" borderId="1" xfId="0" applyFont="1" applyFill="1" applyBorder="1" applyAlignment="1">
      <alignment horizontal="center" vertical="center" wrapText="1"/>
    </xf>
    <xf numFmtId="3" fontId="32" fillId="13" borderId="137" xfId="0" applyNumberFormat="1" applyFont="1" applyFill="1" applyBorder="1" applyAlignment="1">
      <alignment horizontal="center" vertical="center"/>
    </xf>
    <xf numFmtId="3" fontId="33" fillId="0" borderId="1" xfId="0" applyNumberFormat="1" applyFont="1" applyBorder="1" applyAlignment="1">
      <alignment horizontal="center" vertical="center" wrapText="1"/>
    </xf>
    <xf numFmtId="164" fontId="45" fillId="0" borderId="1" xfId="2" applyFont="1" applyBorder="1" applyAlignment="1">
      <alignment horizontal="center" vertical="center" wrapText="1"/>
    </xf>
    <xf numFmtId="0" fontId="18" fillId="0" borderId="97" xfId="0" applyFont="1" applyBorder="1" applyAlignment="1">
      <alignment horizontal="center" vertical="center"/>
    </xf>
    <xf numFmtId="0" fontId="17" fillId="0" borderId="1" xfId="0" applyFont="1" applyBorder="1" applyAlignment="1">
      <alignment horizontal="left" vertical="center" wrapText="1"/>
    </xf>
    <xf numFmtId="0" fontId="18" fillId="0" borderId="1" xfId="0" applyFont="1" applyBorder="1" applyAlignment="1">
      <alignment horizontal="left" vertical="center" wrapText="1"/>
    </xf>
    <xf numFmtId="0" fontId="18" fillId="14" borderId="1" xfId="0" applyFont="1" applyFill="1" applyBorder="1" applyAlignment="1">
      <alignment horizontal="right" vertical="center" wrapText="1"/>
    </xf>
    <xf numFmtId="0" fontId="17" fillId="0" borderId="68" xfId="0" applyFont="1" applyBorder="1" applyAlignment="1">
      <alignment vertical="center"/>
    </xf>
    <xf numFmtId="3" fontId="31" fillId="0" borderId="1" xfId="0" applyNumberFormat="1" applyFont="1" applyBorder="1" applyAlignment="1">
      <alignment vertical="center"/>
    </xf>
    <xf numFmtId="0" fontId="18" fillId="14" borderId="1" xfId="0" applyFont="1" applyFill="1" applyBorder="1" applyAlignment="1">
      <alignment horizontal="center" vertical="center" wrapText="1"/>
    </xf>
    <xf numFmtId="0" fontId="18" fillId="12" borderId="1" xfId="0" applyFont="1" applyFill="1" applyBorder="1" applyAlignment="1">
      <alignment horizontal="center" vertical="center" wrapText="1"/>
    </xf>
    <xf numFmtId="0" fontId="17" fillId="0" borderId="132" xfId="0" applyFont="1" applyBorder="1" applyAlignment="1">
      <alignment horizontal="center" vertical="center"/>
    </xf>
    <xf numFmtId="0" fontId="14" fillId="4" borderId="142" xfId="0" applyFont="1" applyFill="1" applyBorder="1" applyAlignment="1">
      <alignment horizontal="center" vertical="center"/>
    </xf>
    <xf numFmtId="3" fontId="17" fillId="0" borderId="73" xfId="0" applyNumberFormat="1" applyFont="1" applyBorder="1" applyAlignment="1">
      <alignment horizontal="center" vertical="center"/>
    </xf>
    <xf numFmtId="3" fontId="42" fillId="7" borderId="150" xfId="0" applyNumberFormat="1" applyFont="1" applyFill="1" applyBorder="1" applyAlignment="1">
      <alignment horizontal="center" vertical="center" wrapText="1"/>
    </xf>
    <xf numFmtId="3" fontId="14" fillId="4" borderId="151" xfId="0" applyNumberFormat="1" applyFont="1" applyFill="1" applyBorder="1" applyAlignment="1">
      <alignment horizontal="center" vertical="center"/>
    </xf>
    <xf numFmtId="0" fontId="14" fillId="5" borderId="151" xfId="0" applyFont="1" applyFill="1" applyBorder="1" applyAlignment="1">
      <alignment horizontal="center" vertical="center"/>
    </xf>
    <xf numFmtId="3" fontId="18" fillId="3" borderId="154" xfId="0" applyNumberFormat="1" applyFont="1" applyFill="1" applyBorder="1" applyAlignment="1">
      <alignment horizontal="center" vertical="center" wrapText="1"/>
    </xf>
    <xf numFmtId="3" fontId="18" fillId="0" borderId="154" xfId="0" applyNumberFormat="1" applyFont="1" applyBorder="1" applyAlignment="1">
      <alignment horizontal="center" vertical="center" wrapText="1"/>
    </xf>
    <xf numFmtId="3" fontId="14" fillId="4" borderId="109" xfId="0" applyNumberFormat="1" applyFont="1" applyFill="1" applyBorder="1" applyAlignment="1">
      <alignment horizontal="center" vertical="center"/>
    </xf>
    <xf numFmtId="3" fontId="18" fillId="0" borderId="120" xfId="0" applyNumberFormat="1" applyFont="1" applyBorder="1" applyAlignment="1">
      <alignment horizontal="center" vertical="center"/>
    </xf>
    <xf numFmtId="3" fontId="14" fillId="4" borderId="119" xfId="0" applyNumberFormat="1" applyFont="1" applyFill="1" applyBorder="1" applyAlignment="1">
      <alignment horizontal="center" vertical="center"/>
    </xf>
    <xf numFmtId="172" fontId="18" fillId="0" borderId="3" xfId="0" applyNumberFormat="1" applyFont="1" applyBorder="1" applyAlignment="1">
      <alignment horizontal="center" vertical="center" wrapText="1"/>
    </xf>
    <xf numFmtId="3" fontId="18" fillId="0" borderId="3" xfId="0" applyNumberFormat="1" applyFont="1" applyBorder="1" applyAlignment="1">
      <alignment horizontal="center" vertical="center" wrapText="1"/>
    </xf>
    <xf numFmtId="0" fontId="14" fillId="5" borderId="155" xfId="0" applyFont="1" applyFill="1" applyBorder="1" applyAlignment="1">
      <alignment horizontal="center" vertical="center"/>
    </xf>
    <xf numFmtId="3" fontId="18" fillId="0" borderId="145" xfId="0" applyNumberFormat="1" applyFont="1" applyBorder="1" applyAlignment="1">
      <alignment horizontal="left" vertical="center" wrapText="1"/>
    </xf>
    <xf numFmtId="3" fontId="14" fillId="4" borderId="162" xfId="0" applyNumberFormat="1" applyFont="1" applyFill="1" applyBorder="1" applyAlignment="1">
      <alignment horizontal="center" vertical="center"/>
    </xf>
    <xf numFmtId="3" fontId="18" fillId="0" borderId="163" xfId="0" applyNumberFormat="1" applyFont="1" applyBorder="1" applyAlignment="1">
      <alignment horizontal="center" vertical="center" wrapText="1"/>
    </xf>
    <xf numFmtId="3" fontId="18" fillId="0" borderId="73" xfId="0" applyNumberFormat="1" applyFont="1" applyBorder="1" applyAlignment="1">
      <alignment horizontal="center" vertical="center" wrapText="1"/>
    </xf>
    <xf numFmtId="3" fontId="18" fillId="0" borderId="75" xfId="0" applyNumberFormat="1" applyFont="1" applyBorder="1" applyAlignment="1">
      <alignment horizontal="center" vertical="center" wrapText="1"/>
    </xf>
    <xf numFmtId="3" fontId="17" fillId="0" borderId="145" xfId="0" applyNumberFormat="1" applyFont="1" applyBorder="1" applyAlignment="1">
      <alignment horizontal="justify" vertical="center" wrapText="1"/>
    </xf>
    <xf numFmtId="0" fontId="17" fillId="0" borderId="152" xfId="0" applyFont="1" applyBorder="1" applyAlignment="1">
      <alignment horizontal="center" vertical="center"/>
    </xf>
    <xf numFmtId="3" fontId="17" fillId="0" borderId="164" xfId="0" applyNumberFormat="1" applyFont="1" applyBorder="1" applyAlignment="1">
      <alignment horizontal="left" vertical="center"/>
    </xf>
    <xf numFmtId="3" fontId="17" fillId="0" borderId="165" xfId="0" applyNumberFormat="1" applyFont="1" applyBorder="1" applyAlignment="1">
      <alignment horizontal="center" vertical="center"/>
    </xf>
    <xf numFmtId="3" fontId="17" fillId="0" borderId="166" xfId="0" applyNumberFormat="1" applyFont="1" applyBorder="1" applyAlignment="1">
      <alignment horizontal="left" vertical="center"/>
    </xf>
    <xf numFmtId="3" fontId="17" fillId="0" borderId="167" xfId="0" applyNumberFormat="1" applyFont="1" applyBorder="1" applyAlignment="1">
      <alignment horizontal="center" vertical="center"/>
    </xf>
    <xf numFmtId="0" fontId="30" fillId="0" borderId="81" xfId="0" applyFont="1" applyBorder="1" applyAlignment="1">
      <alignment horizontal="center" vertical="center" wrapText="1"/>
    </xf>
    <xf numFmtId="0" fontId="18" fillId="14" borderId="145" xfId="0" applyFont="1" applyFill="1" applyBorder="1" applyAlignment="1">
      <alignment horizontal="center" vertical="center" wrapText="1"/>
    </xf>
    <xf numFmtId="0" fontId="18" fillId="14" borderId="152" xfId="0" applyFont="1" applyFill="1" applyBorder="1" applyAlignment="1">
      <alignment horizontal="center" vertical="center" wrapText="1"/>
    </xf>
    <xf numFmtId="3" fontId="17" fillId="0" borderId="152" xfId="0" applyNumberFormat="1" applyFont="1" applyBorder="1" applyAlignment="1">
      <alignment horizontal="center" vertical="center" wrapText="1"/>
    </xf>
    <xf numFmtId="0" fontId="18" fillId="12" borderId="168" xfId="0" applyFont="1" applyFill="1" applyBorder="1" applyAlignment="1">
      <alignment horizontal="center" vertical="center" wrapText="1"/>
    </xf>
    <xf numFmtId="3" fontId="17" fillId="0" borderId="169" xfId="0" applyNumberFormat="1" applyFont="1" applyBorder="1" applyAlignment="1">
      <alignment horizontal="center" vertical="center" wrapText="1"/>
    </xf>
    <xf numFmtId="3" fontId="14" fillId="4" borderId="172" xfId="0" applyNumberFormat="1" applyFont="1" applyFill="1" applyBorder="1" applyAlignment="1">
      <alignment horizontal="center" vertical="center"/>
    </xf>
    <xf numFmtId="3" fontId="14" fillId="4" borderId="173" xfId="0" applyNumberFormat="1" applyFont="1" applyFill="1" applyBorder="1" applyAlignment="1">
      <alignment horizontal="center" vertical="center"/>
    </xf>
    <xf numFmtId="3" fontId="25" fillId="0" borderId="174" xfId="0" applyNumberFormat="1" applyFont="1" applyBorder="1" applyAlignment="1">
      <alignment horizontal="center" vertical="center"/>
    </xf>
    <xf numFmtId="169" fontId="17" fillId="3" borderId="149" xfId="0" applyNumberFormat="1" applyFont="1" applyFill="1" applyBorder="1" applyAlignment="1">
      <alignment horizontal="center" vertical="center" wrapText="1"/>
    </xf>
    <xf numFmtId="0" fontId="42" fillId="7" borderId="150" xfId="0" applyFont="1" applyFill="1" applyBorder="1" applyAlignment="1">
      <alignment horizontal="center" vertical="center" wrapText="1"/>
    </xf>
    <xf numFmtId="0" fontId="14" fillId="4" borderId="175" xfId="0" applyFont="1" applyFill="1" applyBorder="1" applyAlignment="1">
      <alignment horizontal="center" vertical="center"/>
    </xf>
    <xf numFmtId="0" fontId="18" fillId="0" borderId="176" xfId="0" applyFont="1" applyBorder="1" applyAlignment="1">
      <alignment horizontal="left" vertical="center"/>
    </xf>
    <xf numFmtId="0" fontId="18" fillId="12" borderId="177" xfId="0" applyFont="1" applyFill="1" applyBorder="1" applyAlignment="1">
      <alignment horizontal="right" vertical="center" wrapText="1"/>
    </xf>
    <xf numFmtId="0" fontId="41" fillId="7" borderId="130" xfId="0" applyFont="1" applyFill="1" applyBorder="1" applyAlignment="1">
      <alignment horizontal="right" vertical="center" wrapText="1"/>
    </xf>
    <xf numFmtId="0" fontId="17" fillId="0" borderId="178" xfId="0" applyFont="1" applyBorder="1" applyAlignment="1">
      <alignment horizontal="center" vertical="center"/>
    </xf>
    <xf numFmtId="0" fontId="17" fillId="0" borderId="117" xfId="0" applyFont="1" applyBorder="1" applyAlignment="1">
      <alignment horizontal="center" vertical="center"/>
    </xf>
    <xf numFmtId="3" fontId="17" fillId="0" borderId="179" xfId="0" applyNumberFormat="1" applyFont="1" applyBorder="1" applyAlignment="1">
      <alignment horizontal="left" vertical="center"/>
    </xf>
    <xf numFmtId="3" fontId="17" fillId="0" borderId="180" xfId="0" applyNumberFormat="1" applyFont="1" applyBorder="1" applyAlignment="1">
      <alignment horizontal="left" vertical="center" wrapText="1"/>
    </xf>
    <xf numFmtId="3" fontId="17" fillId="0" borderId="180" xfId="0" applyNumberFormat="1" applyFont="1" applyBorder="1" applyAlignment="1">
      <alignment horizontal="left" vertical="center"/>
    </xf>
    <xf numFmtId="3" fontId="17" fillId="0" borderId="180" xfId="0" quotePrefix="1" applyNumberFormat="1" applyFont="1" applyBorder="1" applyAlignment="1">
      <alignment horizontal="justify" vertical="center" wrapText="1"/>
    </xf>
    <xf numFmtId="3" fontId="18" fillId="3" borderId="181" xfId="0" applyNumberFormat="1" applyFont="1" applyFill="1" applyBorder="1" applyAlignment="1">
      <alignment horizontal="justify" vertical="center" wrapText="1"/>
    </xf>
    <xf numFmtId="0" fontId="17" fillId="0" borderId="182" xfId="0" applyFont="1" applyBorder="1" applyAlignment="1">
      <alignment horizontal="center" vertical="center"/>
    </xf>
    <xf numFmtId="0" fontId="17" fillId="0" borderId="183" xfId="0" applyFont="1" applyBorder="1" applyAlignment="1">
      <alignment horizontal="center" vertical="center"/>
    </xf>
    <xf numFmtId="3" fontId="18" fillId="0" borderId="85" xfId="0" applyNumberFormat="1" applyFont="1" applyBorder="1" applyAlignment="1">
      <alignment vertical="center" wrapText="1"/>
    </xf>
    <xf numFmtId="3" fontId="18" fillId="0" borderId="169" xfId="0" applyNumberFormat="1" applyFont="1" applyBorder="1" applyAlignment="1">
      <alignment horizontal="center" vertical="center" wrapText="1"/>
    </xf>
    <xf numFmtId="3" fontId="18" fillId="0" borderId="184" xfId="0" applyNumberFormat="1" applyFont="1" applyBorder="1" applyAlignment="1">
      <alignment horizontal="center" vertical="center" wrapText="1"/>
    </xf>
    <xf numFmtId="3" fontId="18" fillId="0" borderId="185" xfId="0" applyNumberFormat="1" applyFont="1" applyBorder="1" applyAlignment="1">
      <alignment horizontal="center" vertical="center" wrapText="1"/>
    </xf>
    <xf numFmtId="3" fontId="17" fillId="0" borderId="179" xfId="0" applyNumberFormat="1" applyFont="1" applyBorder="1" applyAlignment="1">
      <alignment horizontal="justify" vertical="center" wrapText="1"/>
    </xf>
    <xf numFmtId="3" fontId="17" fillId="0" borderId="180" xfId="0" applyNumberFormat="1" applyFont="1" applyBorder="1" applyAlignment="1">
      <alignment vertical="center"/>
    </xf>
    <xf numFmtId="3" fontId="17" fillId="0" borderId="180" xfId="0" quotePrefix="1" applyNumberFormat="1" applyFont="1" applyBorder="1" applyAlignment="1">
      <alignment vertical="center" wrapText="1"/>
    </xf>
    <xf numFmtId="3" fontId="17" fillId="9" borderId="180" xfId="0" applyNumberFormat="1" applyFont="1" applyFill="1" applyBorder="1" applyAlignment="1">
      <alignment vertical="center" wrapText="1"/>
    </xf>
    <xf numFmtId="3" fontId="17" fillId="0" borderId="180" xfId="0" quotePrefix="1" applyNumberFormat="1" applyFont="1" applyBorder="1" applyAlignment="1">
      <alignment vertical="center"/>
    </xf>
    <xf numFmtId="3" fontId="17" fillId="0" borderId="186" xfId="0" quotePrefix="1" applyNumberFormat="1" applyFont="1" applyBorder="1" applyAlignment="1">
      <alignment vertical="center"/>
    </xf>
    <xf numFmtId="3" fontId="17" fillId="0" borderId="180" xfId="0" applyNumberFormat="1" applyFont="1" applyBorder="1" applyAlignment="1">
      <alignment vertical="center" wrapText="1"/>
    </xf>
    <xf numFmtId="3" fontId="17" fillId="0" borderId="187" xfId="0" applyNumberFormat="1" applyFont="1" applyBorder="1" applyAlignment="1">
      <alignment horizontal="left" vertical="center"/>
    </xf>
    <xf numFmtId="3" fontId="17" fillId="0" borderId="187" xfId="0" quotePrefix="1" applyNumberFormat="1" applyFont="1" applyBorder="1" applyAlignment="1">
      <alignment horizontal="left" vertical="center" wrapText="1"/>
    </xf>
    <xf numFmtId="3" fontId="18" fillId="0" borderId="188" xfId="0" applyNumberFormat="1" applyFont="1" applyBorder="1" applyAlignment="1">
      <alignment vertical="center" wrapText="1"/>
    </xf>
    <xf numFmtId="0" fontId="18" fillId="12" borderId="189" xfId="0" applyFont="1" applyFill="1" applyBorder="1" applyAlignment="1">
      <alignment horizontal="center" vertical="center" wrapText="1"/>
    </xf>
    <xf numFmtId="3" fontId="18" fillId="0" borderId="190" xfId="0" applyNumberFormat="1" applyFont="1" applyBorder="1" applyAlignment="1">
      <alignment horizontal="left" vertical="center" wrapText="1"/>
    </xf>
    <xf numFmtId="3" fontId="17" fillId="0" borderId="190" xfId="0" applyNumberFormat="1" applyFont="1" applyBorder="1" applyAlignment="1">
      <alignment horizontal="center" vertical="center" wrapText="1"/>
    </xf>
    <xf numFmtId="0" fontId="17" fillId="0" borderId="175" xfId="0" applyFont="1" applyBorder="1" applyAlignment="1">
      <alignment horizontal="left" vertical="center" wrapText="1"/>
    </xf>
    <xf numFmtId="0" fontId="17" fillId="0" borderId="191" xfId="0" applyFont="1" applyBorder="1" applyAlignment="1">
      <alignment horizontal="left" vertical="center"/>
    </xf>
    <xf numFmtId="3" fontId="14" fillId="4" borderId="125" xfId="0" applyNumberFormat="1" applyFont="1" applyFill="1" applyBorder="1" applyAlignment="1">
      <alignment horizontal="center"/>
    </xf>
    <xf numFmtId="169" fontId="18" fillId="0" borderId="173" xfId="0" applyNumberFormat="1" applyFont="1" applyBorder="1" applyAlignment="1">
      <alignment horizontal="center" vertical="center"/>
    </xf>
    <xf numFmtId="3" fontId="17" fillId="0" borderId="192" xfId="0" applyNumberFormat="1" applyFont="1" applyBorder="1" applyAlignment="1">
      <alignment horizontal="center" vertical="center"/>
    </xf>
    <xf numFmtId="3" fontId="17" fillId="0" borderId="173" xfId="0" applyNumberFormat="1" applyFont="1" applyBorder="1" applyAlignment="1">
      <alignment horizontal="center" vertical="center"/>
    </xf>
    <xf numFmtId="3" fontId="17" fillId="0" borderId="192" xfId="0" applyNumberFormat="1" applyFont="1" applyBorder="1" applyAlignment="1">
      <alignment horizontal="center"/>
    </xf>
    <xf numFmtId="0" fontId="17" fillId="0" borderId="180" xfId="0" quotePrefix="1" applyFont="1" applyBorder="1" applyAlignment="1">
      <alignment vertical="center"/>
    </xf>
    <xf numFmtId="0" fontId="10" fillId="2" borderId="176" xfId="0" quotePrefix="1" applyFont="1" applyFill="1" applyBorder="1" applyAlignment="1">
      <alignment vertical="center" wrapText="1"/>
    </xf>
    <xf numFmtId="0" fontId="10" fillId="2" borderId="191" xfId="0" quotePrefix="1" applyFont="1" applyFill="1" applyBorder="1" applyAlignment="1">
      <alignment vertical="center" wrapText="1"/>
    </xf>
    <xf numFmtId="3" fontId="17" fillId="0" borderId="189" xfId="0" applyNumberFormat="1" applyFont="1" applyBorder="1" applyAlignment="1">
      <alignment horizontal="center" vertical="center"/>
    </xf>
    <xf numFmtId="3" fontId="17" fillId="0" borderId="176" xfId="0" applyNumberFormat="1" applyFont="1" applyBorder="1" applyAlignment="1">
      <alignment horizontal="center" vertical="center"/>
    </xf>
    <xf numFmtId="3" fontId="17" fillId="0" borderId="190" xfId="0" applyNumberFormat="1" applyFont="1" applyBorder="1" applyAlignment="1">
      <alignment horizontal="center" vertical="center"/>
    </xf>
    <xf numFmtId="3" fontId="18" fillId="8" borderId="141" xfId="0" applyNumberFormat="1" applyFont="1" applyFill="1" applyBorder="1" applyAlignment="1">
      <alignment vertical="center" wrapText="1"/>
    </xf>
    <xf numFmtId="3" fontId="18" fillId="8" borderId="141" xfId="0" applyNumberFormat="1" applyFont="1" applyFill="1" applyBorder="1" applyAlignment="1">
      <alignment horizontal="center" vertical="center" wrapText="1"/>
    </xf>
    <xf numFmtId="3" fontId="17" fillId="0" borderId="179" xfId="0" applyNumberFormat="1" applyFont="1" applyBorder="1" applyAlignment="1">
      <alignment vertical="center"/>
    </xf>
    <xf numFmtId="0" fontId="17" fillId="0" borderId="180" xfId="0" applyFont="1" applyBorder="1" applyAlignment="1">
      <alignment vertical="center"/>
    </xf>
    <xf numFmtId="0" fontId="17" fillId="3" borderId="180" xfId="0" quotePrefix="1" applyFont="1" applyFill="1" applyBorder="1" applyAlignment="1">
      <alignment vertical="center" wrapText="1"/>
    </xf>
    <xf numFmtId="3" fontId="18" fillId="17" borderId="193" xfId="0" applyNumberFormat="1" applyFont="1" applyFill="1" applyBorder="1"/>
    <xf numFmtId="3" fontId="17" fillId="0" borderId="193" xfId="0" applyNumberFormat="1" applyFont="1" applyBorder="1" applyAlignment="1">
      <alignment wrapText="1"/>
    </xf>
    <xf numFmtId="3" fontId="17" fillId="0" borderId="182" xfId="0" applyNumberFormat="1" applyFont="1" applyBorder="1" applyAlignment="1">
      <alignment horizontal="center" vertical="center"/>
    </xf>
    <xf numFmtId="3" fontId="17" fillId="0" borderId="79" xfId="0" applyNumberFormat="1" applyFont="1" applyBorder="1" applyAlignment="1">
      <alignment horizontal="center"/>
    </xf>
    <xf numFmtId="0" fontId="17" fillId="0" borderId="79" xfId="0" applyFont="1" applyBorder="1" applyAlignment="1">
      <alignment horizontal="center"/>
    </xf>
    <xf numFmtId="3" fontId="18" fillId="8" borderId="188" xfId="0" applyNumberFormat="1" applyFont="1" applyFill="1" applyBorder="1" applyAlignment="1">
      <alignment vertical="center" wrapText="1"/>
    </xf>
    <xf numFmtId="3" fontId="18" fillId="8" borderId="169" xfId="0" applyNumberFormat="1" applyFont="1" applyFill="1" applyBorder="1" applyAlignment="1">
      <alignment horizontal="center" vertical="center" wrapText="1"/>
    </xf>
    <xf numFmtId="3" fontId="17" fillId="0" borderId="141" xfId="0" applyNumberFormat="1" applyFont="1" applyBorder="1" applyAlignment="1">
      <alignment horizontal="justify" vertical="justify" wrapText="1"/>
    </xf>
    <xf numFmtId="0" fontId="17" fillId="0" borderId="151" xfId="0" applyFont="1" applyBorder="1" applyAlignment="1">
      <alignment horizontal="center"/>
    </xf>
    <xf numFmtId="3" fontId="18" fillId="0" borderId="151" xfId="0" applyNumberFormat="1" applyFont="1" applyBorder="1" applyAlignment="1">
      <alignment horizontal="center" vertical="center"/>
    </xf>
    <xf numFmtId="0" fontId="14" fillId="4" borderId="203" xfId="0" applyFont="1" applyFill="1" applyBorder="1" applyAlignment="1">
      <alignment horizontal="center" vertical="center"/>
    </xf>
    <xf numFmtId="3" fontId="14" fillId="4" borderId="204" xfId="0" applyNumberFormat="1" applyFont="1" applyFill="1" applyBorder="1" applyAlignment="1">
      <alignment horizontal="center" vertical="center"/>
    </xf>
    <xf numFmtId="0" fontId="17" fillId="3" borderId="179" xfId="0" applyFont="1" applyFill="1" applyBorder="1" applyAlignment="1">
      <alignment horizontal="left" vertical="center"/>
    </xf>
    <xf numFmtId="0" fontId="17" fillId="0" borderId="180" xfId="0" applyFont="1" applyBorder="1" applyAlignment="1">
      <alignment horizontal="left" vertical="center"/>
    </xf>
    <xf numFmtId="0" fontId="17" fillId="3" borderId="180" xfId="0" applyFont="1" applyFill="1" applyBorder="1" applyAlignment="1">
      <alignment horizontal="left" vertical="center"/>
    </xf>
    <xf numFmtId="0" fontId="18" fillId="3" borderId="193" xfId="0" applyFont="1" applyFill="1" applyBorder="1" applyAlignment="1">
      <alignment horizontal="right" vertical="center"/>
    </xf>
    <xf numFmtId="0" fontId="17" fillId="3" borderId="180" xfId="0" applyFont="1" applyFill="1" applyBorder="1" applyAlignment="1">
      <alignment horizontal="left" vertical="center" wrapText="1"/>
    </xf>
    <xf numFmtId="0" fontId="18" fillId="3" borderId="186" xfId="0" applyFont="1" applyFill="1" applyBorder="1" applyAlignment="1">
      <alignment horizontal="left" vertical="center"/>
    </xf>
    <xf numFmtId="0" fontId="17" fillId="3" borderId="177" xfId="0" applyFont="1" applyFill="1" applyBorder="1" applyAlignment="1">
      <alignment horizontal="left" vertical="center"/>
    </xf>
    <xf numFmtId="0" fontId="18" fillId="3" borderId="191" xfId="0" quotePrefix="1" applyFont="1" applyFill="1" applyBorder="1" applyAlignment="1">
      <alignment horizontal="right" vertical="center"/>
    </xf>
    <xf numFmtId="3" fontId="18" fillId="3" borderId="182" xfId="0" applyNumberFormat="1" applyFont="1" applyFill="1" applyBorder="1" applyAlignment="1">
      <alignment horizontal="center" vertical="center"/>
    </xf>
    <xf numFmtId="3" fontId="18" fillId="0" borderId="73" xfId="0" applyNumberFormat="1" applyFont="1" applyBorder="1" applyAlignment="1">
      <alignment horizontal="center" vertical="center"/>
    </xf>
    <xf numFmtId="164" fontId="17" fillId="0" borderId="73" xfId="2" applyFont="1" applyFill="1" applyBorder="1" applyAlignment="1">
      <alignment horizontal="center" vertical="center"/>
    </xf>
    <xf numFmtId="164" fontId="17" fillId="3" borderId="73" xfId="2" applyFont="1" applyFill="1" applyBorder="1" applyAlignment="1">
      <alignment horizontal="center" vertical="center"/>
    </xf>
    <xf numFmtId="164" fontId="18" fillId="3" borderId="206" xfId="2" applyFont="1" applyFill="1" applyBorder="1" applyAlignment="1">
      <alignment horizontal="center" vertical="center"/>
    </xf>
    <xf numFmtId="3" fontId="17" fillId="3" borderId="73" xfId="0" applyNumberFormat="1" applyFont="1" applyFill="1" applyBorder="1" applyAlignment="1">
      <alignment horizontal="center" vertical="center"/>
    </xf>
    <xf numFmtId="164" fontId="18" fillId="3" borderId="207" xfId="2" applyFont="1" applyFill="1" applyBorder="1" applyAlignment="1">
      <alignment horizontal="center" vertical="center"/>
    </xf>
    <xf numFmtId="37" fontId="17" fillId="0" borderId="79" xfId="0" applyNumberFormat="1" applyFont="1" applyBorder="1" applyAlignment="1">
      <alignment horizontal="center" vertical="center"/>
    </xf>
    <xf numFmtId="3" fontId="21" fillId="0" borderId="73" xfId="0" applyNumberFormat="1" applyFont="1" applyBorder="1" applyAlignment="1">
      <alignment horizontal="center" vertical="center"/>
    </xf>
    <xf numFmtId="37" fontId="17" fillId="0" borderId="192" xfId="0" applyNumberFormat="1" applyFont="1" applyBorder="1" applyAlignment="1">
      <alignment horizontal="center" vertical="center"/>
    </xf>
    <xf numFmtId="0" fontId="14" fillId="5" borderId="141" xfId="0" applyFont="1" applyFill="1" applyBorder="1" applyAlignment="1">
      <alignment horizontal="center" vertical="center"/>
    </xf>
    <xf numFmtId="3" fontId="17" fillId="0" borderId="117" xfId="0" applyNumberFormat="1" applyFont="1" applyBorder="1" applyAlignment="1">
      <alignment horizontal="center" vertical="center" wrapText="1"/>
    </xf>
    <xf numFmtId="0" fontId="17" fillId="0" borderId="179" xfId="0" applyFont="1" applyBorder="1" applyAlignment="1">
      <alignment horizontal="left" vertical="center"/>
    </xf>
    <xf numFmtId="0" fontId="17" fillId="0" borderId="180" xfId="0" quotePrefix="1" applyFont="1" applyBorder="1" applyAlignment="1">
      <alignment horizontal="left" vertical="center"/>
    </xf>
    <xf numFmtId="0" fontId="17" fillId="0" borderId="186" xfId="0" quotePrefix="1" applyFont="1" applyBorder="1" applyAlignment="1">
      <alignment horizontal="left" vertical="center" wrapText="1"/>
    </xf>
    <xf numFmtId="49" fontId="17" fillId="0" borderId="180" xfId="0" applyNumberFormat="1" applyFont="1" applyBorder="1" applyAlignment="1">
      <alignment horizontal="left" vertical="center"/>
    </xf>
    <xf numFmtId="0" fontId="17" fillId="0" borderId="180" xfId="0" quotePrefix="1" applyFont="1" applyBorder="1" applyAlignment="1">
      <alignment horizontal="left" vertical="center" wrapText="1"/>
    </xf>
    <xf numFmtId="0" fontId="17" fillId="0" borderId="208" xfId="0" quotePrefix="1" applyFont="1" applyBorder="1" applyAlignment="1">
      <alignment horizontal="left" vertical="center"/>
    </xf>
    <xf numFmtId="3" fontId="17" fillId="0" borderId="75" xfId="0" applyNumberFormat="1" applyFont="1" applyBorder="1" applyAlignment="1">
      <alignment horizontal="center" vertical="center"/>
    </xf>
    <xf numFmtId="3" fontId="17" fillId="0" borderId="73" xfId="0" applyNumberFormat="1" applyFont="1" applyBorder="1" applyAlignment="1">
      <alignment horizontal="center" vertical="center" wrapText="1"/>
    </xf>
    <xf numFmtId="3" fontId="17" fillId="0" borderId="209" xfId="0" applyNumberFormat="1" applyFont="1" applyBorder="1" applyAlignment="1">
      <alignment horizontal="center" vertical="center" wrapText="1"/>
    </xf>
    <xf numFmtId="3" fontId="17" fillId="0" borderId="210" xfId="0" applyNumberFormat="1" applyFont="1" applyBorder="1" applyAlignment="1">
      <alignment horizontal="center" vertical="center"/>
    </xf>
    <xf numFmtId="3" fontId="17" fillId="0" borderId="209" xfId="0" applyNumberFormat="1" applyFont="1" applyBorder="1" applyAlignment="1">
      <alignment horizontal="center" vertical="center"/>
    </xf>
    <xf numFmtId="3" fontId="18" fillId="0" borderId="210" xfId="0" applyNumberFormat="1" applyFont="1" applyBorder="1" applyAlignment="1">
      <alignment horizontal="center" vertical="center"/>
    </xf>
    <xf numFmtId="0" fontId="14" fillId="5" borderId="189" xfId="0" applyFont="1" applyFill="1" applyBorder="1" applyAlignment="1">
      <alignment horizontal="center" vertical="center"/>
    </xf>
    <xf numFmtId="0" fontId="14" fillId="5" borderId="190" xfId="0" applyFont="1" applyFill="1" applyBorder="1" applyAlignment="1">
      <alignment horizontal="center" vertical="center"/>
    </xf>
    <xf numFmtId="0" fontId="17" fillId="0" borderId="117" xfId="0" applyFont="1" applyBorder="1" applyAlignment="1">
      <alignment horizontal="center" vertical="center" wrapText="1"/>
    </xf>
    <xf numFmtId="3" fontId="24" fillId="0" borderId="117" xfId="0" applyNumberFormat="1" applyFont="1" applyBorder="1" applyAlignment="1">
      <alignment horizontal="center" vertical="center" wrapText="1"/>
    </xf>
    <xf numFmtId="0" fontId="17" fillId="0" borderId="3" xfId="0" applyFont="1" applyBorder="1" applyAlignment="1">
      <alignment horizontal="center" vertical="center"/>
    </xf>
    <xf numFmtId="3" fontId="17" fillId="0" borderId="180" xfId="0" quotePrefix="1" applyNumberFormat="1" applyFont="1" applyBorder="1" applyAlignment="1">
      <alignment horizontal="left" vertical="center"/>
    </xf>
    <xf numFmtId="3" fontId="17" fillId="0" borderId="180" xfId="0" quotePrefix="1" applyNumberFormat="1" applyFont="1" applyBorder="1" applyAlignment="1">
      <alignment horizontal="left" vertical="center" wrapText="1"/>
    </xf>
    <xf numFmtId="3" fontId="17" fillId="0" borderId="176" xfId="0" quotePrefix="1" applyNumberFormat="1" applyFont="1" applyBorder="1" applyAlignment="1">
      <alignment vertical="center" wrapText="1"/>
    </xf>
    <xf numFmtId="3" fontId="23" fillId="0" borderId="180" xfId="0" applyNumberFormat="1" applyFont="1" applyBorder="1" applyAlignment="1">
      <alignment horizontal="left" vertical="center" wrapText="1"/>
    </xf>
    <xf numFmtId="3" fontId="18" fillId="0" borderId="190" xfId="0" applyNumberFormat="1" applyFont="1" applyBorder="1" applyAlignment="1">
      <alignment vertical="center"/>
    </xf>
    <xf numFmtId="164" fontId="17" fillId="0" borderId="21" xfId="2" applyFont="1" applyBorder="1" applyAlignment="1">
      <alignment horizontal="center" vertical="center" wrapText="1"/>
    </xf>
    <xf numFmtId="167" fontId="10" fillId="3" borderId="3" xfId="1" applyNumberFormat="1" applyFont="1" applyFill="1" applyBorder="1" applyAlignment="1">
      <alignment vertical="center"/>
    </xf>
    <xf numFmtId="0" fontId="9" fillId="0" borderId="4" xfId="0" applyFont="1" applyBorder="1" applyAlignment="1">
      <alignment horizontal="center" vertical="center"/>
    </xf>
    <xf numFmtId="0" fontId="45" fillId="0" borderId="1" xfId="0" applyFont="1" applyBorder="1" applyAlignment="1">
      <alignment horizontal="center" vertical="center"/>
    </xf>
    <xf numFmtId="164" fontId="45" fillId="0" borderId="1" xfId="0" applyNumberFormat="1" applyFont="1" applyBorder="1" applyAlignment="1">
      <alignment vertical="center"/>
    </xf>
    <xf numFmtId="0" fontId="0" fillId="0" borderId="0" xfId="0" applyAlignment="1">
      <alignment horizontal="center"/>
    </xf>
    <xf numFmtId="0" fontId="45" fillId="7" borderId="1" xfId="0" applyFont="1" applyFill="1" applyBorder="1" applyAlignment="1">
      <alignment horizontal="center"/>
    </xf>
    <xf numFmtId="164" fontId="0" fillId="0" borderId="1" xfId="2" applyFont="1" applyBorder="1"/>
    <xf numFmtId="0" fontId="45" fillId="0" borderId="1" xfId="0" applyFont="1" applyBorder="1" applyAlignment="1">
      <alignment horizontal="center"/>
    </xf>
    <xf numFmtId="173" fontId="10" fillId="0" borderId="1" xfId="1" applyNumberFormat="1" applyFont="1" applyFill="1" applyBorder="1"/>
    <xf numFmtId="0" fontId="9" fillId="0" borderId="5" xfId="0" applyFont="1" applyBorder="1" applyAlignment="1">
      <alignment horizontal="center"/>
    </xf>
    <xf numFmtId="0" fontId="9" fillId="0" borderId="7" xfId="0" applyFont="1" applyBorder="1" applyAlignment="1">
      <alignment horizontal="center"/>
    </xf>
    <xf numFmtId="173" fontId="48" fillId="0" borderId="1" xfId="1" applyNumberFormat="1" applyFont="1" applyFill="1" applyBorder="1"/>
    <xf numFmtId="0" fontId="0" fillId="0" borderId="2" xfId="0" applyBorder="1"/>
    <xf numFmtId="1" fontId="0" fillId="0" borderId="1" xfId="0" applyNumberFormat="1" applyBorder="1" applyAlignment="1">
      <alignment horizontal="center" vertical="top"/>
    </xf>
    <xf numFmtId="167" fontId="49" fillId="0" borderId="3" xfId="0" applyNumberFormat="1" applyFont="1" applyBorder="1"/>
    <xf numFmtId="0" fontId="14" fillId="4" borderId="118" xfId="0" applyFont="1" applyFill="1" applyBorder="1" applyAlignment="1">
      <alignment horizontal="center" vertical="center"/>
    </xf>
    <xf numFmtId="0" fontId="14" fillId="4" borderId="119" xfId="0" applyFont="1" applyFill="1" applyBorder="1" applyAlignment="1">
      <alignment horizontal="center" vertical="center"/>
    </xf>
    <xf numFmtId="0" fontId="16" fillId="0" borderId="194" xfId="0" applyFont="1" applyBorder="1" applyAlignment="1">
      <alignment horizontal="center" vertical="center"/>
    </xf>
    <xf numFmtId="0" fontId="16" fillId="0" borderId="195" xfId="0" applyFont="1" applyBorder="1" applyAlignment="1">
      <alignment horizontal="center" vertical="center"/>
    </xf>
    <xf numFmtId="0" fontId="16" fillId="0" borderId="196" xfId="0" applyFont="1" applyBorder="1" applyAlignment="1">
      <alignment horizontal="center" vertical="center"/>
    </xf>
    <xf numFmtId="3" fontId="14" fillId="4" borderId="143" xfId="0" applyNumberFormat="1" applyFont="1" applyFill="1" applyBorder="1" applyAlignment="1">
      <alignment horizontal="center" vertical="center" wrapText="1"/>
    </xf>
    <xf numFmtId="3" fontId="14" fillId="4" borderId="205" xfId="0" applyNumberFormat="1" applyFont="1" applyFill="1" applyBorder="1" applyAlignment="1">
      <alignment horizontal="center" vertical="center" wrapText="1"/>
    </xf>
    <xf numFmtId="164" fontId="18" fillId="3" borderId="75" xfId="2" applyFont="1" applyFill="1" applyBorder="1" applyAlignment="1">
      <alignment horizontal="center" vertical="center"/>
    </xf>
    <xf numFmtId="164" fontId="18" fillId="3" borderId="149" xfId="2" applyFont="1" applyFill="1" applyBorder="1" applyAlignment="1">
      <alignment horizontal="center" vertical="center"/>
    </xf>
    <xf numFmtId="3" fontId="18" fillId="0" borderId="75" xfId="0" applyNumberFormat="1" applyFont="1" applyBorder="1" applyAlignment="1">
      <alignment horizontal="center" vertical="center"/>
    </xf>
    <xf numFmtId="3" fontId="18" fillId="0" borderId="149" xfId="0" applyNumberFormat="1" applyFont="1" applyBorder="1" applyAlignment="1">
      <alignment horizontal="center" vertical="center"/>
    </xf>
    <xf numFmtId="0" fontId="14" fillId="5" borderId="197" xfId="0" applyFont="1" applyFill="1" applyBorder="1" applyAlignment="1">
      <alignment horizontal="center" vertical="center"/>
    </xf>
    <xf numFmtId="0" fontId="14" fillId="5" borderId="198" xfId="0" applyFont="1" applyFill="1" applyBorder="1" applyAlignment="1">
      <alignment horizontal="center" vertical="center"/>
    </xf>
    <xf numFmtId="0" fontId="14" fillId="5" borderId="199" xfId="0" applyFont="1" applyFill="1" applyBorder="1" applyAlignment="1">
      <alignment horizontal="center" vertical="center"/>
    </xf>
    <xf numFmtId="0" fontId="2" fillId="0" borderId="197" xfId="0" applyFont="1" applyBorder="1" applyAlignment="1">
      <alignment horizontal="left" vertical="center" wrapText="1"/>
    </xf>
    <xf numFmtId="0" fontId="3" fillId="0" borderId="198" xfId="0" applyFont="1" applyBorder="1" applyAlignment="1">
      <alignment horizontal="left" vertical="center" wrapText="1"/>
    </xf>
    <xf numFmtId="0" fontId="3" fillId="0" borderId="199" xfId="0" applyFont="1" applyBorder="1" applyAlignment="1">
      <alignment horizontal="left" vertical="center" wrapText="1"/>
    </xf>
    <xf numFmtId="0" fontId="28" fillId="0" borderId="197" xfId="0" applyFont="1" applyBorder="1" applyAlignment="1">
      <alignment horizontal="center" vertical="center" wrapText="1"/>
    </xf>
    <xf numFmtId="0" fontId="28" fillId="0" borderId="198" xfId="0" applyFont="1" applyBorder="1" applyAlignment="1">
      <alignment horizontal="center" vertical="center" wrapText="1"/>
    </xf>
    <xf numFmtId="0" fontId="28" fillId="0" borderId="199" xfId="0" applyFont="1" applyBorder="1" applyAlignment="1">
      <alignment horizontal="center" vertical="center" wrapText="1"/>
    </xf>
    <xf numFmtId="0" fontId="26" fillId="0" borderId="197" xfId="0" applyFont="1" applyBorder="1" applyAlignment="1">
      <alignment horizontal="left" vertical="center" wrapText="1"/>
    </xf>
    <xf numFmtId="0" fontId="3" fillId="0" borderId="197" xfId="0" applyFont="1" applyBorder="1" applyAlignment="1">
      <alignment horizontal="left" vertical="center" wrapText="1"/>
    </xf>
    <xf numFmtId="0" fontId="26" fillId="0" borderId="104" xfId="0" applyFont="1" applyBorder="1" applyAlignment="1">
      <alignment horizontal="left" vertical="center" wrapText="1"/>
    </xf>
    <xf numFmtId="0" fontId="26" fillId="0" borderId="7" xfId="0" applyFont="1" applyBorder="1" applyAlignment="1">
      <alignment horizontal="left" vertical="center" wrapText="1"/>
    </xf>
    <xf numFmtId="0" fontId="26" fillId="0" borderId="153" xfId="0" applyFont="1" applyBorder="1" applyAlignment="1">
      <alignment horizontal="left" vertical="center" wrapText="1"/>
    </xf>
    <xf numFmtId="0" fontId="26" fillId="0" borderId="200" xfId="0" applyFont="1" applyBorder="1" applyAlignment="1">
      <alignment horizontal="left" vertical="center" wrapText="1"/>
    </xf>
    <xf numFmtId="0" fontId="26" fillId="0" borderId="201" xfId="0" applyFont="1" applyBorder="1" applyAlignment="1">
      <alignment horizontal="left" vertical="center" wrapText="1"/>
    </xf>
    <xf numFmtId="0" fontId="26" fillId="0" borderId="202" xfId="0" applyFont="1" applyBorder="1" applyAlignment="1">
      <alignment horizontal="left" vertical="center" wrapText="1"/>
    </xf>
    <xf numFmtId="0" fontId="26" fillId="0" borderId="194" xfId="0" applyFont="1" applyBorder="1" applyAlignment="1">
      <alignment horizontal="left" wrapText="1"/>
    </xf>
    <xf numFmtId="0" fontId="26" fillId="0" borderId="195" xfId="0" applyFont="1" applyBorder="1" applyAlignment="1">
      <alignment horizontal="left" wrapText="1"/>
    </xf>
    <xf numFmtId="0" fontId="26" fillId="0" borderId="196" xfId="0" applyFont="1" applyBorder="1" applyAlignment="1">
      <alignment horizontal="left" wrapText="1"/>
    </xf>
    <xf numFmtId="0" fontId="26" fillId="3" borderId="197" xfId="0" applyFont="1" applyFill="1" applyBorder="1" applyAlignment="1">
      <alignment horizontal="left" vertical="center" wrapText="1"/>
    </xf>
    <xf numFmtId="0" fontId="26" fillId="3" borderId="198" xfId="0" applyFont="1" applyFill="1" applyBorder="1" applyAlignment="1">
      <alignment horizontal="left" vertical="center" wrapText="1"/>
    </xf>
    <xf numFmtId="0" fontId="26" fillId="3" borderId="199" xfId="0" applyFont="1" applyFill="1" applyBorder="1" applyAlignment="1">
      <alignment horizontal="left" vertical="center" wrapText="1"/>
    </xf>
    <xf numFmtId="0" fontId="26" fillId="0" borderId="198" xfId="0" applyFont="1" applyBorder="1" applyAlignment="1">
      <alignment horizontal="left" vertical="center" wrapText="1"/>
    </xf>
    <xf numFmtId="0" fontId="26" fillId="0" borderId="199" xfId="0" applyFont="1" applyBorder="1" applyAlignment="1">
      <alignment horizontal="left" vertical="center" wrapText="1"/>
    </xf>
    <xf numFmtId="0" fontId="14" fillId="4" borderId="19" xfId="0" applyFont="1" applyFill="1" applyBorder="1" applyAlignment="1">
      <alignment horizontal="center" vertical="center"/>
    </xf>
    <xf numFmtId="0" fontId="14" fillId="5" borderId="173" xfId="0" applyFont="1" applyFill="1" applyBorder="1" applyAlignment="1">
      <alignment horizontal="center" vertical="center"/>
    </xf>
    <xf numFmtId="0" fontId="14" fillId="5" borderId="192" xfId="0" applyFont="1" applyFill="1" applyBorder="1" applyAlignment="1">
      <alignment horizontal="center" vertical="center"/>
    </xf>
    <xf numFmtId="0" fontId="14" fillId="5" borderId="194" xfId="0" applyFont="1" applyFill="1" applyBorder="1" applyAlignment="1">
      <alignment horizontal="center" vertical="center"/>
    </xf>
    <xf numFmtId="0" fontId="14" fillId="5" borderId="195" xfId="0" applyFont="1" applyFill="1" applyBorder="1" applyAlignment="1">
      <alignment horizontal="center" vertical="center"/>
    </xf>
    <xf numFmtId="0" fontId="14" fillId="5" borderId="196" xfId="0" applyFont="1" applyFill="1" applyBorder="1" applyAlignment="1">
      <alignment horizontal="center" vertical="center"/>
    </xf>
    <xf numFmtId="0" fontId="2" fillId="0" borderId="194" xfId="0" applyFont="1" applyBorder="1" applyAlignment="1">
      <alignment horizontal="left" vertical="center" wrapText="1"/>
    </xf>
    <xf numFmtId="0" fontId="3" fillId="0" borderId="195" xfId="0" applyFont="1" applyBorder="1" applyAlignment="1">
      <alignment horizontal="left" vertical="center" wrapText="1"/>
    </xf>
    <xf numFmtId="0" fontId="3" fillId="0" borderId="196" xfId="0" applyFont="1" applyBorder="1" applyAlignment="1">
      <alignment horizontal="left" vertical="center" wrapText="1"/>
    </xf>
    <xf numFmtId="0" fontId="3" fillId="0" borderId="194" xfId="0" applyFont="1" applyBorder="1" applyAlignment="1">
      <alignment horizontal="left" vertical="center" wrapText="1"/>
    </xf>
    <xf numFmtId="0" fontId="15" fillId="0" borderId="197" xfId="0" applyFont="1" applyBorder="1" applyAlignment="1">
      <alignment horizontal="left" vertical="center" wrapText="1"/>
    </xf>
    <xf numFmtId="0" fontId="15" fillId="0" borderId="198" xfId="0" applyFont="1" applyBorder="1" applyAlignment="1">
      <alignment horizontal="left" vertical="center" wrapText="1"/>
    </xf>
    <xf numFmtId="0" fontId="15" fillId="0" borderId="199" xfId="0" applyFont="1" applyBorder="1" applyAlignment="1">
      <alignment horizontal="left" vertical="center" wrapText="1"/>
    </xf>
    <xf numFmtId="0" fontId="32" fillId="13" borderId="89" xfId="0" applyFont="1" applyFill="1" applyBorder="1" applyAlignment="1">
      <alignment horizontal="center" vertical="center" wrapText="1"/>
    </xf>
    <xf numFmtId="0" fontId="32" fillId="13" borderId="90" xfId="0" applyFont="1" applyFill="1" applyBorder="1" applyAlignment="1">
      <alignment horizontal="center" vertical="center" wrapText="1"/>
    </xf>
    <xf numFmtId="3" fontId="14" fillId="4" borderId="11" xfId="0" applyNumberFormat="1" applyFont="1" applyFill="1" applyBorder="1" applyAlignment="1">
      <alignment horizontal="center" vertical="center" wrapText="1"/>
    </xf>
    <xf numFmtId="0" fontId="29" fillId="5" borderId="125" xfId="0" applyFont="1" applyFill="1" applyBorder="1" applyAlignment="1">
      <alignment horizontal="center" vertical="center" wrapText="1"/>
    </xf>
    <xf numFmtId="0" fontId="14" fillId="5" borderId="2" xfId="0" applyFont="1" applyFill="1" applyBorder="1" applyAlignment="1">
      <alignment horizontal="center" vertical="center"/>
    </xf>
    <xf numFmtId="0" fontId="14" fillId="5" borderId="120" xfId="0" applyFont="1" applyFill="1" applyBorder="1" applyAlignment="1">
      <alignment horizontal="center" vertical="center"/>
    </xf>
    <xf numFmtId="3" fontId="17" fillId="0" borderId="4" xfId="0" applyNumberFormat="1" applyFont="1" applyBorder="1" applyAlignment="1">
      <alignment horizontal="center" vertical="center"/>
    </xf>
    <xf numFmtId="3" fontId="17" fillId="0" borderId="5" xfId="0" applyNumberFormat="1" applyFont="1" applyBorder="1" applyAlignment="1">
      <alignment horizontal="center" vertical="center"/>
    </xf>
    <xf numFmtId="3" fontId="17" fillId="0" borderId="7" xfId="0" applyNumberFormat="1" applyFont="1" applyBorder="1" applyAlignment="1">
      <alignment horizontal="center" vertical="center"/>
    </xf>
    <xf numFmtId="0" fontId="14" fillId="5" borderId="88" xfId="0" applyFont="1" applyFill="1" applyBorder="1" applyAlignment="1">
      <alignment horizontal="center" vertical="center"/>
    </xf>
    <xf numFmtId="0" fontId="14" fillId="5" borderId="126" xfId="0" applyFont="1" applyFill="1" applyBorder="1" applyAlignment="1">
      <alignment horizontal="center" vertical="center"/>
    </xf>
    <xf numFmtId="0" fontId="17" fillId="0" borderId="108" xfId="0" applyFont="1" applyBorder="1" applyAlignment="1">
      <alignment horizontal="left" vertical="center" wrapText="1"/>
    </xf>
    <xf numFmtId="0" fontId="17" fillId="0" borderId="10" xfId="0" applyFont="1" applyBorder="1" applyAlignment="1">
      <alignment horizontal="left" vertical="center" wrapText="1"/>
    </xf>
    <xf numFmtId="0" fontId="32" fillId="13" borderId="68" xfId="0" applyFont="1" applyFill="1" applyBorder="1" applyAlignment="1">
      <alignment horizontal="center" vertical="center" wrapText="1"/>
    </xf>
    <xf numFmtId="0" fontId="32" fillId="13" borderId="109" xfId="0" applyFont="1" applyFill="1" applyBorder="1" applyAlignment="1">
      <alignment horizontal="center" vertical="center" wrapText="1"/>
    </xf>
    <xf numFmtId="3" fontId="17" fillId="0" borderId="39" xfId="0" applyNumberFormat="1" applyFont="1" applyBorder="1" applyAlignment="1">
      <alignment horizontal="left" vertical="center"/>
    </xf>
    <xf numFmtId="3" fontId="17" fillId="0" borderId="135" xfId="0" applyNumberFormat="1" applyFont="1" applyBorder="1" applyAlignment="1">
      <alignment horizontal="left" vertical="center"/>
    </xf>
    <xf numFmtId="3" fontId="0" fillId="0" borderId="18" xfId="0" applyNumberFormat="1" applyBorder="1" applyAlignment="1">
      <alignment horizontal="center" vertical="center"/>
    </xf>
    <xf numFmtId="3" fontId="0" fillId="0" borderId="20" xfId="0" applyNumberFormat="1" applyBorder="1" applyAlignment="1">
      <alignment horizontal="center" vertical="center"/>
    </xf>
    <xf numFmtId="3" fontId="0" fillId="0" borderId="133" xfId="0" applyNumberFormat="1" applyBorder="1" applyAlignment="1">
      <alignment horizontal="center" vertical="center"/>
    </xf>
    <xf numFmtId="3" fontId="17" fillId="0" borderId="31" xfId="0" applyNumberFormat="1" applyFont="1" applyBorder="1" applyAlignment="1">
      <alignment horizontal="left" vertical="center" wrapText="1"/>
    </xf>
    <xf numFmtId="3" fontId="17" fillId="0" borderId="134" xfId="0" applyNumberFormat="1" applyFont="1" applyBorder="1" applyAlignment="1">
      <alignment horizontal="left" vertical="center" wrapText="1"/>
    </xf>
    <xf numFmtId="0" fontId="31" fillId="0" borderId="2" xfId="0" applyFont="1" applyBorder="1" applyAlignment="1">
      <alignment horizontal="left" vertical="center" wrapText="1"/>
    </xf>
    <xf numFmtId="0" fontId="31" fillId="0" borderId="135" xfId="0" applyFont="1" applyBorder="1" applyAlignment="1">
      <alignment horizontal="left" vertical="center" wrapText="1"/>
    </xf>
    <xf numFmtId="3" fontId="17" fillId="0" borderId="2" xfId="0" quotePrefix="1" applyNumberFormat="1" applyFont="1" applyBorder="1" applyAlignment="1">
      <alignment horizontal="left" vertical="center" wrapText="1"/>
    </xf>
    <xf numFmtId="3" fontId="17" fillId="0" borderId="135" xfId="0" quotePrefix="1" applyNumberFormat="1" applyFont="1" applyBorder="1" applyAlignment="1">
      <alignment horizontal="left" vertical="center" wrapText="1"/>
    </xf>
    <xf numFmtId="0" fontId="14" fillId="4" borderId="41" xfId="0" applyFont="1" applyFill="1" applyBorder="1" applyAlignment="1">
      <alignment horizontal="center" vertical="center"/>
    </xf>
    <xf numFmtId="3" fontId="14" fillId="4" borderId="41" xfId="0" applyNumberFormat="1" applyFont="1" applyFill="1" applyBorder="1" applyAlignment="1">
      <alignment horizontal="center" vertical="center" wrapText="1"/>
    </xf>
    <xf numFmtId="0" fontId="29" fillId="5" borderId="41" xfId="0" applyFont="1" applyFill="1" applyBorder="1" applyAlignment="1">
      <alignment horizontal="center" vertical="center" wrapText="1"/>
    </xf>
    <xf numFmtId="0" fontId="14" fillId="4" borderId="121" xfId="0" applyFont="1" applyFill="1" applyBorder="1" applyAlignment="1">
      <alignment horizontal="center" vertical="center"/>
    </xf>
    <xf numFmtId="0" fontId="14" fillId="4" borderId="122" xfId="0" applyFont="1" applyFill="1" applyBorder="1" applyAlignment="1">
      <alignment horizontal="center" vertical="center"/>
    </xf>
    <xf numFmtId="3" fontId="32" fillId="13" borderId="92" xfId="0" applyNumberFormat="1" applyFont="1" applyFill="1" applyBorder="1" applyAlignment="1">
      <alignment horizontal="center" vertical="center" wrapText="1"/>
    </xf>
    <xf numFmtId="3" fontId="32" fillId="13" borderId="136" xfId="0" applyNumberFormat="1" applyFont="1" applyFill="1" applyBorder="1" applyAlignment="1">
      <alignment horizontal="center" vertical="center" wrapText="1"/>
    </xf>
    <xf numFmtId="3" fontId="32" fillId="13" borderId="93" xfId="0" applyNumberFormat="1" applyFont="1" applyFill="1" applyBorder="1" applyAlignment="1">
      <alignment horizontal="center" vertical="center" wrapText="1"/>
    </xf>
    <xf numFmtId="0" fontId="14" fillId="5" borderId="8" xfId="0" applyFont="1" applyFill="1" applyBorder="1" applyAlignment="1">
      <alignment horizontal="center" vertical="center"/>
    </xf>
    <xf numFmtId="0" fontId="14" fillId="5" borderId="140" xfId="0" applyFont="1" applyFill="1" applyBorder="1" applyAlignment="1">
      <alignment horizontal="center" vertical="center"/>
    </xf>
    <xf numFmtId="0" fontId="17" fillId="0" borderId="139" xfId="0" applyFont="1" applyBorder="1" applyAlignment="1">
      <alignment horizontal="center" vertical="center"/>
    </xf>
    <xf numFmtId="0" fontId="17" fillId="0" borderId="79" xfId="0" applyFont="1" applyBorder="1" applyAlignment="1">
      <alignment horizontal="center" vertical="center"/>
    </xf>
    <xf numFmtId="0" fontId="17" fillId="0" borderId="97" xfId="0" applyFont="1" applyBorder="1" applyAlignment="1">
      <alignment horizontal="center" vertical="center"/>
    </xf>
    <xf numFmtId="0" fontId="17" fillId="0" borderId="1" xfId="0" applyFont="1" applyBorder="1" applyAlignment="1">
      <alignment horizontal="center" vertical="center"/>
    </xf>
    <xf numFmtId="0" fontId="32" fillId="13" borderId="123" xfId="0" applyFont="1" applyFill="1" applyBorder="1" applyAlignment="1">
      <alignment horizontal="center" vertical="center" wrapText="1"/>
    </xf>
    <xf numFmtId="0" fontId="32" fillId="13" borderId="91" xfId="0" applyFont="1" applyFill="1" applyBorder="1" applyAlignment="1">
      <alignment horizontal="center" vertical="center" wrapText="1"/>
    </xf>
    <xf numFmtId="0" fontId="32" fillId="13" borderId="124" xfId="0" applyFont="1" applyFill="1" applyBorder="1" applyAlignment="1">
      <alignment horizontal="center" vertical="center" wrapText="1"/>
    </xf>
    <xf numFmtId="0" fontId="32" fillId="13" borderId="94" xfId="0" applyFont="1" applyFill="1" applyBorder="1" applyAlignment="1">
      <alignment horizontal="center" vertical="center" wrapText="1"/>
    </xf>
    <xf numFmtId="0" fontId="14" fillId="4" borderId="109" xfId="0" applyFont="1" applyFill="1" applyBorder="1" applyAlignment="1">
      <alignment horizontal="center" vertical="center"/>
    </xf>
    <xf numFmtId="0" fontId="17" fillId="0" borderId="1" xfId="0" applyFont="1" applyBorder="1" applyAlignment="1">
      <alignment horizontal="left" vertical="center" wrapText="1"/>
    </xf>
    <xf numFmtId="0" fontId="32" fillId="13" borderId="138" xfId="0" applyFont="1" applyFill="1" applyBorder="1" applyAlignment="1">
      <alignment horizontal="center" vertical="center" wrapText="1"/>
    </xf>
    <xf numFmtId="0" fontId="14" fillId="4" borderId="59" xfId="0" applyFont="1" applyFill="1" applyBorder="1" applyAlignment="1">
      <alignment horizontal="center" vertical="center"/>
    </xf>
    <xf numFmtId="0" fontId="14" fillId="4" borderId="62" xfId="0" applyFont="1" applyFill="1" applyBorder="1" applyAlignment="1">
      <alignment horizontal="center" vertical="center"/>
    </xf>
    <xf numFmtId="3" fontId="14" fillId="4" borderId="61" xfId="0" applyNumberFormat="1" applyFont="1" applyFill="1" applyBorder="1" applyAlignment="1">
      <alignment horizontal="center" vertical="center" wrapText="1"/>
    </xf>
    <xf numFmtId="0" fontId="29" fillId="5" borderId="63" xfId="0" applyFont="1" applyFill="1" applyBorder="1" applyAlignment="1">
      <alignment horizontal="center" vertical="center" wrapText="1"/>
    </xf>
    <xf numFmtId="0" fontId="17" fillId="0" borderId="84" xfId="0" applyFont="1" applyBorder="1" applyAlignment="1">
      <alignment horizontal="center" vertical="center"/>
    </xf>
    <xf numFmtId="0" fontId="17" fillId="0" borderId="78" xfId="0" applyFont="1" applyBorder="1" applyAlignment="1">
      <alignment horizontal="center" vertical="center"/>
    </xf>
    <xf numFmtId="0" fontId="14" fillId="4" borderId="68" xfId="0" applyFont="1" applyFill="1" applyBorder="1" applyAlignment="1">
      <alignment horizontal="center" vertical="center"/>
    </xf>
    <xf numFmtId="0" fontId="14" fillId="4" borderId="79" xfId="0" applyFont="1" applyFill="1" applyBorder="1" applyAlignment="1">
      <alignment horizontal="center" vertical="center"/>
    </xf>
    <xf numFmtId="0" fontId="14" fillId="4" borderId="170" xfId="0" applyFont="1" applyFill="1" applyBorder="1" applyAlignment="1">
      <alignment horizontal="center" vertical="center"/>
    </xf>
    <xf numFmtId="0" fontId="14" fillId="4" borderId="171" xfId="0" applyFont="1" applyFill="1" applyBorder="1" applyAlignment="1">
      <alignment horizontal="center" vertical="center"/>
    </xf>
    <xf numFmtId="0" fontId="14" fillId="5" borderId="158" xfId="0" applyFont="1" applyFill="1" applyBorder="1" applyAlignment="1">
      <alignment horizontal="center" vertical="center"/>
    </xf>
    <xf numFmtId="0" fontId="14" fillId="5" borderId="159" xfId="0" applyFont="1" applyFill="1" applyBorder="1" applyAlignment="1">
      <alignment horizontal="center" vertical="center"/>
    </xf>
    <xf numFmtId="3" fontId="18" fillId="0" borderId="148" xfId="0" applyNumberFormat="1" applyFont="1" applyBorder="1" applyAlignment="1">
      <alignment horizontal="center" vertical="center"/>
    </xf>
    <xf numFmtId="3" fontId="18" fillId="0" borderId="79" xfId="0" applyNumberFormat="1" applyFont="1" applyBorder="1" applyAlignment="1">
      <alignment horizontal="center" vertical="center"/>
    </xf>
    <xf numFmtId="0" fontId="14" fillId="5" borderId="106" xfId="0" applyFont="1" applyFill="1" applyBorder="1" applyAlignment="1">
      <alignment horizontal="center" vertical="center"/>
    </xf>
    <xf numFmtId="0" fontId="14" fillId="5" borderId="105" xfId="0" applyFont="1" applyFill="1" applyBorder="1" applyAlignment="1">
      <alignment horizontal="center" vertical="center"/>
    </xf>
    <xf numFmtId="0" fontId="14" fillId="4" borderId="144" xfId="0" applyFont="1" applyFill="1" applyBorder="1" applyAlignment="1">
      <alignment horizontal="center" vertical="center"/>
    </xf>
    <xf numFmtId="0" fontId="14" fillId="5" borderId="146" xfId="0" applyFont="1" applyFill="1" applyBorder="1" applyAlignment="1">
      <alignment horizontal="center" vertical="center"/>
    </xf>
    <xf numFmtId="0" fontId="14" fillId="5" borderId="151" xfId="0" applyFont="1" applyFill="1" applyBorder="1" applyAlignment="1">
      <alignment horizontal="center" vertical="center"/>
    </xf>
    <xf numFmtId="3" fontId="25" fillId="0" borderId="159" xfId="0" applyNumberFormat="1" applyFont="1" applyBorder="1" applyAlignment="1">
      <alignment horizontal="center" vertical="center"/>
    </xf>
    <xf numFmtId="3" fontId="25" fillId="0" borderId="105" xfId="0" applyNumberFormat="1" applyFont="1" applyBorder="1" applyAlignment="1">
      <alignment horizontal="center" vertical="center"/>
    </xf>
    <xf numFmtId="3" fontId="17" fillId="0" borderId="145" xfId="0" applyNumberFormat="1" applyFont="1" applyBorder="1" applyAlignment="1">
      <alignment horizontal="left" vertical="center" wrapText="1"/>
    </xf>
    <xf numFmtId="3" fontId="17" fillId="0" borderId="152" xfId="0" applyNumberFormat="1" applyFont="1" applyBorder="1" applyAlignment="1">
      <alignment horizontal="left" vertical="center" wrapText="1"/>
    </xf>
    <xf numFmtId="3" fontId="17" fillId="0" borderId="160" xfId="0" quotePrefix="1" applyNumberFormat="1" applyFont="1" applyBorder="1" applyAlignment="1">
      <alignment horizontal="left" vertical="center" wrapText="1"/>
    </xf>
    <xf numFmtId="3" fontId="17" fillId="0" borderId="161" xfId="0" quotePrefix="1" applyNumberFormat="1" applyFont="1" applyBorder="1" applyAlignment="1">
      <alignment horizontal="left" vertical="center" wrapText="1"/>
    </xf>
    <xf numFmtId="3" fontId="14" fillId="4" borderId="147" xfId="0" applyNumberFormat="1" applyFont="1" applyFill="1" applyBorder="1" applyAlignment="1">
      <alignment horizontal="center" vertical="center" wrapText="1"/>
    </xf>
    <xf numFmtId="0" fontId="40" fillId="0" borderId="176" xfId="0" quotePrefix="1" applyFont="1" applyBorder="1" applyAlignment="1">
      <alignment horizontal="justify" vertical="center" wrapText="1"/>
    </xf>
    <xf numFmtId="3" fontId="14" fillId="4" borderId="119" xfId="0" applyNumberFormat="1" applyFont="1" applyFill="1" applyBorder="1" applyAlignment="1">
      <alignment horizontal="center" vertical="center" wrapText="1"/>
    </xf>
    <xf numFmtId="3" fontId="14" fillId="4" borderId="122" xfId="0" applyNumberFormat="1" applyFont="1" applyFill="1" applyBorder="1" applyAlignment="1">
      <alignment horizontal="center" vertical="center" wrapText="1"/>
    </xf>
    <xf numFmtId="0" fontId="14" fillId="5" borderId="155" xfId="0" applyFont="1" applyFill="1" applyBorder="1" applyAlignment="1">
      <alignment horizontal="center" vertical="center"/>
    </xf>
    <xf numFmtId="0" fontId="14" fillId="5" borderId="0" xfId="0" applyFont="1" applyFill="1" applyAlignment="1">
      <alignment horizontal="center" vertical="center"/>
    </xf>
    <xf numFmtId="3" fontId="31" fillId="0" borderId="156" xfId="0" applyNumberFormat="1" applyFont="1" applyBorder="1" applyAlignment="1">
      <alignment horizontal="left" vertical="center" wrapText="1"/>
    </xf>
    <xf numFmtId="3" fontId="31" fillId="0" borderId="157" xfId="0" applyNumberFormat="1" applyFont="1" applyBorder="1" applyAlignment="1">
      <alignment horizontal="left" vertical="center" wrapText="1"/>
    </xf>
    <xf numFmtId="3" fontId="18" fillId="0" borderId="145" xfId="0" applyNumberFormat="1" applyFont="1" applyBorder="1" applyAlignment="1">
      <alignment horizontal="left" vertical="center" wrapText="1"/>
    </xf>
    <xf numFmtId="3" fontId="18" fillId="0" borderId="152" xfId="0" applyNumberFormat="1" applyFont="1" applyBorder="1" applyAlignment="1">
      <alignment horizontal="left" vertical="center" wrapText="1"/>
    </xf>
    <xf numFmtId="3" fontId="18" fillId="0" borderId="158" xfId="0" applyNumberFormat="1" applyFont="1" applyBorder="1" applyAlignment="1">
      <alignment horizontal="left" vertical="center" wrapText="1"/>
    </xf>
    <xf numFmtId="3" fontId="18" fillId="0" borderId="159" xfId="0" applyNumberFormat="1" applyFont="1" applyBorder="1" applyAlignment="1">
      <alignment horizontal="left" vertical="center" wrapText="1"/>
    </xf>
    <xf numFmtId="0" fontId="14" fillId="4" borderId="11" xfId="0" applyFont="1" applyFill="1" applyBorder="1" applyAlignment="1">
      <alignment horizontal="center" vertical="center"/>
    </xf>
    <xf numFmtId="3" fontId="43" fillId="4" borderId="41" xfId="0" applyNumberFormat="1" applyFont="1" applyFill="1" applyBorder="1" applyAlignment="1">
      <alignment horizontal="center" vertical="center" wrapText="1"/>
    </xf>
    <xf numFmtId="0" fontId="44" fillId="5" borderId="11" xfId="0" applyFont="1" applyFill="1" applyBorder="1" applyAlignment="1">
      <alignment horizontal="center" vertical="center" wrapText="1"/>
    </xf>
    <xf numFmtId="3" fontId="43" fillId="4" borderId="12" xfId="0" applyNumberFormat="1" applyFont="1" applyFill="1" applyBorder="1" applyAlignment="1">
      <alignment horizontal="center" vertical="center" wrapText="1"/>
    </xf>
    <xf numFmtId="0" fontId="14" fillId="5" borderId="109" xfId="0" applyFont="1" applyFill="1" applyBorder="1" applyAlignment="1">
      <alignment horizontal="center" vertical="center"/>
    </xf>
    <xf numFmtId="0" fontId="45" fillId="8" borderId="1" xfId="0" applyFont="1" applyFill="1" applyBorder="1" applyAlignment="1">
      <alignment horizontal="center" vertical="center"/>
    </xf>
    <xf numFmtId="0" fontId="46" fillId="8" borderId="1" xfId="0" applyFont="1" applyFill="1" applyBorder="1" applyAlignment="1">
      <alignment horizontal="center" vertical="center"/>
    </xf>
    <xf numFmtId="10" fontId="0" fillId="0" borderId="1" xfId="0" applyNumberFormat="1" applyBorder="1" applyAlignment="1">
      <alignment horizontal="center" vertical="center"/>
    </xf>
    <xf numFmtId="164" fontId="0" fillId="0" borderId="1" xfId="2" applyFont="1" applyBorder="1" applyAlignment="1">
      <alignment horizontal="center" vertical="center"/>
    </xf>
    <xf numFmtId="10" fontId="0" fillId="0" borderId="2" xfId="0" applyNumberFormat="1" applyBorder="1" applyAlignment="1">
      <alignment horizontal="center" vertical="center"/>
    </xf>
    <xf numFmtId="10" fontId="0" fillId="0" borderId="3" xfId="0" applyNumberFormat="1" applyBorder="1" applyAlignment="1">
      <alignment horizontal="center" vertical="center"/>
    </xf>
    <xf numFmtId="164" fontId="0" fillId="0" borderId="2" xfId="2" applyFont="1" applyBorder="1" applyAlignment="1">
      <alignment horizontal="center" vertical="center"/>
    </xf>
    <xf numFmtId="164" fontId="0" fillId="0" borderId="3" xfId="2" applyFont="1" applyBorder="1" applyAlignment="1">
      <alignment horizontal="center" vertical="center"/>
    </xf>
    <xf numFmtId="0" fontId="45" fillId="8" borderId="2" xfId="0" applyFont="1" applyFill="1" applyBorder="1" applyAlignment="1">
      <alignment horizontal="center" vertical="center"/>
    </xf>
    <xf numFmtId="0" fontId="45" fillId="8" borderId="3" xfId="0" applyFont="1" applyFill="1" applyBorder="1" applyAlignment="1">
      <alignment horizontal="center" vertical="center"/>
    </xf>
    <xf numFmtId="171" fontId="0" fillId="0" borderId="0" xfId="0" applyNumberFormat="1" applyAlignment="1">
      <alignment horizontal="center" vertical="center"/>
    </xf>
    <xf numFmtId="0" fontId="45" fillId="8" borderId="9" xfId="0" applyFont="1" applyFill="1" applyBorder="1" applyAlignment="1">
      <alignment horizontal="center" vertical="center"/>
    </xf>
    <xf numFmtId="0" fontId="46" fillId="8" borderId="2" xfId="0" applyFont="1" applyFill="1" applyBorder="1" applyAlignment="1">
      <alignment horizontal="center" vertical="center"/>
    </xf>
    <xf numFmtId="0" fontId="46" fillId="8" borderId="9" xfId="0" applyFont="1" applyFill="1" applyBorder="1" applyAlignment="1">
      <alignment horizontal="center" vertical="center"/>
    </xf>
    <xf numFmtId="0" fontId="46" fillId="8" borderId="3" xfId="0" applyFont="1" applyFill="1" applyBorder="1" applyAlignment="1">
      <alignment horizontal="center" vertical="center"/>
    </xf>
    <xf numFmtId="0" fontId="9" fillId="0" borderId="1" xfId="0" applyFont="1" applyBorder="1" applyAlignment="1">
      <alignment horizontal="center"/>
    </xf>
    <xf numFmtId="0" fontId="0" fillId="0" borderId="40" xfId="0"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10" fontId="45" fillId="7" borderId="1" xfId="0" applyNumberFormat="1" applyFont="1" applyFill="1" applyBorder="1" applyAlignment="1">
      <alignment horizontal="center"/>
    </xf>
    <xf numFmtId="0" fontId="45" fillId="7" borderId="1" xfId="0" applyFont="1" applyFill="1" applyBorder="1" applyAlignment="1">
      <alignment horizontal="center"/>
    </xf>
    <xf numFmtId="0" fontId="9" fillId="0" borderId="9" xfId="0" applyFont="1" applyBorder="1" applyAlignment="1">
      <alignment horizontal="center"/>
    </xf>
    <xf numFmtId="0" fontId="9" fillId="0" borderId="88" xfId="0" applyFont="1" applyBorder="1" applyAlignment="1">
      <alignment horizontal="center"/>
    </xf>
    <xf numFmtId="0" fontId="9" fillId="0" borderId="40" xfId="0" applyFont="1" applyBorder="1" applyAlignment="1">
      <alignment horizontal="center"/>
    </xf>
  </cellXfs>
  <cellStyles count="5">
    <cellStyle name="Millares" xfId="1" builtinId="3"/>
    <cellStyle name="Moneda" xfId="3" builtinId="4"/>
    <cellStyle name="Moneda [0]" xfId="2" builtinId="7"/>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gabriel\MEGAsync\SECTOR%20PUBLICO\EMPOCALDAS\PROCESO%202024\DOCUMENTOS%20PROCESO\SLIP%20FINAL%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O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B41A1-4F18-5945-A1CC-7DDC858CB8B3}">
  <dimension ref="A1:E158"/>
  <sheetViews>
    <sheetView topLeftCell="A49" zoomScaleNormal="100" workbookViewId="0">
      <selection activeCell="A46" sqref="A46:C46"/>
    </sheetView>
  </sheetViews>
  <sheetFormatPr baseColWidth="10" defaultRowHeight="14.5"/>
  <cols>
    <col min="1" max="1" width="85.81640625" style="84" customWidth="1"/>
    <col min="2" max="2" width="27.81640625" style="99" customWidth="1"/>
    <col min="3" max="3" width="33.7265625" style="99" customWidth="1"/>
    <col min="5" max="5" width="16.81640625" bestFit="1" customWidth="1"/>
  </cols>
  <sheetData>
    <row r="1" spans="1:3" ht="45" customHeight="1" thickBot="1">
      <c r="A1" s="471" t="s">
        <v>305</v>
      </c>
      <c r="B1" s="472"/>
      <c r="C1" s="473"/>
    </row>
    <row r="2" spans="1:3" ht="45" customHeight="1" thickBot="1">
      <c r="A2" s="486" t="s">
        <v>181</v>
      </c>
      <c r="B2" s="487"/>
      <c r="C2" s="488"/>
    </row>
    <row r="3" spans="1:3" ht="45" customHeight="1" thickBot="1">
      <c r="A3" s="480" t="s">
        <v>339</v>
      </c>
      <c r="B3" s="481"/>
      <c r="C3" s="482"/>
    </row>
    <row r="4" spans="1:3" ht="51" customHeight="1" thickBot="1">
      <c r="A4" s="483" t="s">
        <v>340</v>
      </c>
      <c r="B4" s="484"/>
      <c r="C4" s="485"/>
    </row>
    <row r="5" spans="1:3" ht="40" customHeight="1" thickBot="1">
      <c r="A5" s="480" t="s">
        <v>307</v>
      </c>
      <c r="B5" s="481"/>
      <c r="C5" s="482"/>
    </row>
    <row r="6" spans="1:3" ht="85" customHeight="1" thickBot="1">
      <c r="A6" s="483" t="s">
        <v>328</v>
      </c>
      <c r="B6" s="484"/>
      <c r="C6" s="485"/>
    </row>
    <row r="7" spans="1:3" ht="189" customHeight="1" thickBot="1">
      <c r="A7" s="497" t="s">
        <v>327</v>
      </c>
      <c r="B7" s="498"/>
      <c r="C7" s="499"/>
    </row>
    <row r="8" spans="1:3" ht="88" customHeight="1" thickBot="1">
      <c r="A8" s="500" t="s">
        <v>320</v>
      </c>
      <c r="B8" s="501"/>
      <c r="C8" s="502"/>
    </row>
    <row r="9" spans="1:3" ht="75" customHeight="1" thickBot="1">
      <c r="A9" s="489" t="s">
        <v>308</v>
      </c>
      <c r="B9" s="503"/>
      <c r="C9" s="504"/>
    </row>
    <row r="10" spans="1:3" ht="46" customHeight="1">
      <c r="A10" s="491" t="s">
        <v>309</v>
      </c>
      <c r="B10" s="492"/>
      <c r="C10" s="493"/>
    </row>
    <row r="11" spans="1:3" ht="34" customHeight="1" thickBot="1">
      <c r="A11" s="494"/>
      <c r="B11" s="495"/>
      <c r="C11" s="496"/>
    </row>
    <row r="12" spans="1:3" ht="64" customHeight="1" thickBot="1">
      <c r="A12" s="489" t="s">
        <v>310</v>
      </c>
      <c r="B12" s="503"/>
      <c r="C12" s="504"/>
    </row>
    <row r="13" spans="1:3" ht="65.150000000000006" customHeight="1" thickBot="1">
      <c r="A13" s="489" t="s">
        <v>311</v>
      </c>
      <c r="B13" s="503"/>
      <c r="C13" s="504"/>
    </row>
    <row r="14" spans="1:3" ht="56.15" customHeight="1" thickBot="1">
      <c r="A14" s="490" t="s">
        <v>312</v>
      </c>
      <c r="B14" s="484"/>
      <c r="C14" s="485"/>
    </row>
    <row r="15" spans="1:3" ht="138" customHeight="1" thickBot="1">
      <c r="A15" s="514" t="s">
        <v>313</v>
      </c>
      <c r="B15" s="512"/>
      <c r="C15" s="513"/>
    </row>
    <row r="16" spans="1:3" ht="71.150000000000006" customHeight="1" thickBot="1">
      <c r="A16" s="515" t="s">
        <v>314</v>
      </c>
      <c r="B16" s="516"/>
      <c r="C16" s="517"/>
    </row>
    <row r="17" spans="1:3" ht="53.15" customHeight="1" thickBot="1">
      <c r="A17" s="489" t="s">
        <v>329</v>
      </c>
      <c r="B17" s="484"/>
      <c r="C17" s="485"/>
    </row>
    <row r="18" spans="1:3" ht="94" customHeight="1" thickBot="1">
      <c r="A18" s="490" t="s">
        <v>315</v>
      </c>
      <c r="B18" s="484"/>
      <c r="C18" s="485"/>
    </row>
    <row r="19" spans="1:3" ht="78" customHeight="1" thickBot="1">
      <c r="A19" s="489" t="s">
        <v>330</v>
      </c>
      <c r="B19" s="484"/>
      <c r="C19" s="485"/>
    </row>
    <row r="20" spans="1:3" ht="16" customHeight="1">
      <c r="A20" s="316" t="s">
        <v>182</v>
      </c>
      <c r="B20" s="150" t="s">
        <v>183</v>
      </c>
      <c r="C20" s="474" t="s">
        <v>184</v>
      </c>
    </row>
    <row r="21" spans="1:3" ht="15" customHeight="1" thickBot="1">
      <c r="A21" s="409" t="s">
        <v>185</v>
      </c>
      <c r="B21" s="410" t="s">
        <v>186</v>
      </c>
      <c r="C21" s="475"/>
    </row>
    <row r="22" spans="1:3" ht="15" customHeight="1">
      <c r="A22" s="411" t="s">
        <v>187</v>
      </c>
      <c r="B22" s="419"/>
      <c r="C22" s="401"/>
    </row>
    <row r="23" spans="1:3" ht="15" customHeight="1">
      <c r="A23" s="412" t="s">
        <v>316</v>
      </c>
      <c r="B23" s="420"/>
      <c r="C23" s="317"/>
    </row>
    <row r="24" spans="1:3" ht="15" customHeight="1">
      <c r="A24" s="412" t="s">
        <v>188</v>
      </c>
      <c r="B24" s="421">
        <f>+'RELACIÓN BS TRDM'!H6</f>
        <v>33059719155.065498</v>
      </c>
      <c r="C24" s="317" t="s">
        <v>189</v>
      </c>
    </row>
    <row r="25" spans="1:3" ht="15" customHeight="1">
      <c r="A25" s="412" t="s">
        <v>321</v>
      </c>
      <c r="B25" s="421">
        <f>+'RELACIÓN BS TRDM'!H19</f>
        <v>249014034823.35211</v>
      </c>
      <c r="C25" s="317" t="s">
        <v>189</v>
      </c>
    </row>
    <row r="26" spans="1:3">
      <c r="A26" s="412" t="s">
        <v>190</v>
      </c>
      <c r="B26" s="421">
        <f>+'RELACIÓN BS TRDM'!D164</f>
        <v>1454212415.6226001</v>
      </c>
      <c r="C26" s="317" t="s">
        <v>189</v>
      </c>
    </row>
    <row r="27" spans="1:3">
      <c r="A27" s="412" t="s">
        <v>324</v>
      </c>
      <c r="B27" s="421">
        <f>+'RELACIÓN BS TRDM'!D165</f>
        <v>7952567659.5181999</v>
      </c>
      <c r="C27" s="317" t="s">
        <v>189</v>
      </c>
    </row>
    <row r="28" spans="1:3">
      <c r="A28" s="412" t="s">
        <v>325</v>
      </c>
      <c r="B28" s="421">
        <f>+'RELACIÓN BS TRDM'!D166</f>
        <v>2989767850.97085</v>
      </c>
      <c r="C28" s="317" t="s">
        <v>189</v>
      </c>
    </row>
    <row r="29" spans="1:3">
      <c r="A29" s="412" t="s">
        <v>326</v>
      </c>
      <c r="B29" s="421">
        <f>+'RELACIÓN BS TRDM'!D167</f>
        <v>862660929.3003</v>
      </c>
      <c r="C29" s="317" t="s">
        <v>189</v>
      </c>
    </row>
    <row r="30" spans="1:3">
      <c r="A30" s="412" t="s">
        <v>331</v>
      </c>
      <c r="B30" s="421">
        <f>200000000*1.0603</f>
        <v>212060000</v>
      </c>
      <c r="C30" s="317" t="s">
        <v>189</v>
      </c>
    </row>
    <row r="31" spans="1:3">
      <c r="A31" s="412" t="s">
        <v>332</v>
      </c>
      <c r="B31" s="421">
        <f>+'RELACIÓN BS TRDM'!D169</f>
        <v>1041988121.7193</v>
      </c>
      <c r="C31" s="317" t="s">
        <v>189</v>
      </c>
    </row>
    <row r="32" spans="1:3">
      <c r="A32" s="412" t="s">
        <v>333</v>
      </c>
      <c r="B32" s="421">
        <f>+'RELACIÓN BS TRDM'!D170</f>
        <v>526892304.5916</v>
      </c>
      <c r="C32" s="317" t="s">
        <v>189</v>
      </c>
    </row>
    <row r="33" spans="1:5">
      <c r="A33" s="412" t="s">
        <v>334</v>
      </c>
      <c r="B33" s="421">
        <f>+'RELACIÓN BS TRDM'!D171</f>
        <v>10709030000</v>
      </c>
      <c r="C33" s="317" t="s">
        <v>189</v>
      </c>
    </row>
    <row r="34" spans="1:5">
      <c r="A34" s="413" t="s">
        <v>335</v>
      </c>
      <c r="B34" s="421">
        <f>+'RELACIÓN BS TRDM'!D172</f>
        <v>106030000</v>
      </c>
      <c r="C34" s="317" t="s">
        <v>189</v>
      </c>
    </row>
    <row r="35" spans="1:5">
      <c r="A35" s="413" t="s">
        <v>336</v>
      </c>
      <c r="B35" s="421">
        <f>+'RELACIÓN BS TRDM'!D173</f>
        <v>15904500</v>
      </c>
      <c r="C35" s="317" t="s">
        <v>189</v>
      </c>
    </row>
    <row r="36" spans="1:5">
      <c r="A36" s="414" t="s">
        <v>191</v>
      </c>
      <c r="B36" s="423">
        <f>SUM(B24:B35)</f>
        <v>307944867760.14044</v>
      </c>
      <c r="C36" s="426" t="s">
        <v>189</v>
      </c>
      <c r="E36" s="291"/>
    </row>
    <row r="37" spans="1:5" ht="43.5">
      <c r="A37" s="415" t="s">
        <v>192</v>
      </c>
      <c r="B37" s="424"/>
      <c r="C37" s="427"/>
    </row>
    <row r="38" spans="1:5">
      <c r="A38" s="416" t="s">
        <v>193</v>
      </c>
      <c r="B38" s="476">
        <f>+'RELACIÓN BS TRDM'!D174</f>
        <v>5301500000</v>
      </c>
      <c r="C38" s="478" t="s">
        <v>189</v>
      </c>
    </row>
    <row r="39" spans="1:5">
      <c r="A39" s="417" t="s">
        <v>194</v>
      </c>
      <c r="B39" s="477"/>
      <c r="C39" s="479"/>
    </row>
    <row r="40" spans="1:5">
      <c r="A40" s="413" t="s">
        <v>195</v>
      </c>
      <c r="B40" s="422">
        <f>+B28</f>
        <v>2989767850.97085</v>
      </c>
      <c r="C40" s="317" t="s">
        <v>189</v>
      </c>
    </row>
    <row r="41" spans="1:5">
      <c r="A41" s="413" t="s">
        <v>196</v>
      </c>
      <c r="B41" s="422">
        <f>+B31+B32</f>
        <v>1568880426.3109</v>
      </c>
      <c r="C41" s="317" t="s">
        <v>189</v>
      </c>
    </row>
    <row r="42" spans="1:5">
      <c r="A42" s="413" t="s">
        <v>197</v>
      </c>
      <c r="B42" s="422">
        <f>+B30</f>
        <v>212060000</v>
      </c>
      <c r="C42" s="317" t="s">
        <v>189</v>
      </c>
    </row>
    <row r="43" spans="1:5">
      <c r="A43" s="413" t="s">
        <v>198</v>
      </c>
      <c r="B43" s="422">
        <f>+B26</f>
        <v>1454212415.6226001</v>
      </c>
      <c r="C43" s="317" t="s">
        <v>189</v>
      </c>
    </row>
    <row r="44" spans="1:5">
      <c r="A44" s="413" t="s">
        <v>338</v>
      </c>
      <c r="B44" s="422">
        <f>+B27+B29+B33+B34+B35</f>
        <v>19646193088.818501</v>
      </c>
      <c r="C44" s="317" t="s">
        <v>189</v>
      </c>
    </row>
    <row r="45" spans="1:5" ht="15" thickBot="1">
      <c r="A45" s="418" t="s">
        <v>337</v>
      </c>
      <c r="B45" s="425">
        <f>+(B24+B25+B26+B28+B29)*5%</f>
        <v>14369019758.715569</v>
      </c>
      <c r="C45" s="428" t="s">
        <v>189</v>
      </c>
    </row>
    <row r="46" spans="1:5" ht="31" customHeight="1" thickBot="1">
      <c r="A46" s="508" t="s">
        <v>199</v>
      </c>
      <c r="B46" s="509"/>
      <c r="C46" s="510"/>
    </row>
    <row r="47" spans="1:5" ht="64" customHeight="1" thickBot="1">
      <c r="A47" s="511" t="s">
        <v>200</v>
      </c>
      <c r="B47" s="512"/>
      <c r="C47" s="513"/>
    </row>
    <row r="48" spans="1:5" ht="30" customHeight="1" thickBot="1">
      <c r="A48" s="429" t="s">
        <v>201</v>
      </c>
      <c r="B48" s="320" t="s">
        <v>202</v>
      </c>
      <c r="C48" s="320" t="s">
        <v>203</v>
      </c>
    </row>
    <row r="49" spans="1:3" ht="25" customHeight="1">
      <c r="A49" s="431" t="s">
        <v>204</v>
      </c>
      <c r="B49" s="401">
        <f>10%*B24</f>
        <v>3305971915.5065498</v>
      </c>
      <c r="C49" s="401">
        <v>40</v>
      </c>
    </row>
    <row r="50" spans="1:3" ht="25" customHeight="1">
      <c r="A50" s="412" t="s">
        <v>205</v>
      </c>
      <c r="B50" s="317">
        <v>800000000</v>
      </c>
      <c r="C50" s="317">
        <v>20</v>
      </c>
    </row>
    <row r="51" spans="1:3" ht="25" customHeight="1">
      <c r="A51" s="432" t="s">
        <v>206</v>
      </c>
      <c r="B51" s="317">
        <v>1000000000</v>
      </c>
      <c r="C51" s="317">
        <v>20</v>
      </c>
    </row>
    <row r="52" spans="1:3" ht="25" customHeight="1">
      <c r="A52" s="432" t="s">
        <v>207</v>
      </c>
      <c r="B52" s="317">
        <v>1000000000</v>
      </c>
      <c r="C52" s="317">
        <v>20</v>
      </c>
    </row>
    <row r="53" spans="1:3" ht="25" customHeight="1">
      <c r="A53" s="412" t="s">
        <v>208</v>
      </c>
      <c r="B53" s="317">
        <v>800000000</v>
      </c>
      <c r="C53" s="317">
        <v>20</v>
      </c>
    </row>
    <row r="54" spans="1:3" ht="25" customHeight="1">
      <c r="A54" s="412" t="s">
        <v>209</v>
      </c>
      <c r="B54" s="317">
        <v>800000000</v>
      </c>
      <c r="C54" s="317">
        <v>20</v>
      </c>
    </row>
    <row r="55" spans="1:3" ht="25" customHeight="1">
      <c r="A55" s="412" t="s">
        <v>210</v>
      </c>
      <c r="B55" s="317">
        <v>800000000</v>
      </c>
      <c r="C55" s="317">
        <v>15</v>
      </c>
    </row>
    <row r="56" spans="1:3" ht="25" customHeight="1">
      <c r="A56" s="412" t="s">
        <v>211</v>
      </c>
      <c r="B56" s="317">
        <v>50000000</v>
      </c>
      <c r="C56" s="317">
        <v>20</v>
      </c>
    </row>
    <row r="57" spans="1:3" ht="25" customHeight="1">
      <c r="A57" s="412" t="s">
        <v>212</v>
      </c>
      <c r="B57" s="317">
        <v>800000000</v>
      </c>
      <c r="C57" s="317">
        <v>20</v>
      </c>
    </row>
    <row r="58" spans="1:3" ht="25" customHeight="1">
      <c r="A58" s="412" t="s">
        <v>213</v>
      </c>
      <c r="B58" s="317">
        <v>350000000</v>
      </c>
      <c r="C58" s="317">
        <v>15</v>
      </c>
    </row>
    <row r="59" spans="1:3" ht="25" customHeight="1">
      <c r="A59" s="412" t="s">
        <v>214</v>
      </c>
      <c r="B59" s="317" t="e">
        <f>+[1]ACTIVOS.!I73</f>
        <v>#REF!</v>
      </c>
      <c r="C59" s="317">
        <v>20</v>
      </c>
    </row>
    <row r="60" spans="1:3" ht="25" customHeight="1">
      <c r="A60" s="412" t="s">
        <v>215</v>
      </c>
      <c r="B60" s="317">
        <v>600000000</v>
      </c>
      <c r="C60" s="317">
        <v>25</v>
      </c>
    </row>
    <row r="61" spans="1:3" ht="25" customHeight="1">
      <c r="A61" s="412" t="s">
        <v>216</v>
      </c>
      <c r="B61" s="317">
        <v>400000000</v>
      </c>
      <c r="C61" s="317">
        <v>20</v>
      </c>
    </row>
    <row r="62" spans="1:3" ht="32.15" customHeight="1">
      <c r="A62" s="433" t="s">
        <v>684</v>
      </c>
      <c r="B62" s="437">
        <v>300000000</v>
      </c>
      <c r="C62" s="437">
        <v>20</v>
      </c>
    </row>
    <row r="63" spans="1:3" ht="25" customHeight="1">
      <c r="A63" s="412" t="s">
        <v>217</v>
      </c>
      <c r="B63" s="317">
        <v>900000000</v>
      </c>
      <c r="C63" s="317">
        <v>20</v>
      </c>
    </row>
    <row r="64" spans="1:3" ht="25" customHeight="1">
      <c r="A64" s="412" t="s">
        <v>218</v>
      </c>
      <c r="B64" s="317">
        <v>550000000</v>
      </c>
      <c r="C64" s="317">
        <v>10</v>
      </c>
    </row>
    <row r="65" spans="1:3" ht="25" customHeight="1">
      <c r="A65" s="434" t="s">
        <v>219</v>
      </c>
      <c r="B65" s="317">
        <v>500000000</v>
      </c>
      <c r="C65" s="317">
        <v>30</v>
      </c>
    </row>
    <row r="66" spans="1:3" ht="25" customHeight="1">
      <c r="A66" s="412" t="s">
        <v>220</v>
      </c>
      <c r="B66" s="317">
        <v>300000000</v>
      </c>
      <c r="C66" s="317">
        <v>15</v>
      </c>
    </row>
    <row r="67" spans="1:3" ht="25" customHeight="1">
      <c r="A67" s="412" t="s">
        <v>221</v>
      </c>
      <c r="B67" s="317">
        <v>350000000</v>
      </c>
      <c r="C67" s="317">
        <v>15</v>
      </c>
    </row>
    <row r="68" spans="1:3" ht="25" customHeight="1">
      <c r="A68" s="412" t="s">
        <v>222</v>
      </c>
      <c r="B68" s="317">
        <v>350000000</v>
      </c>
      <c r="C68" s="317">
        <v>15</v>
      </c>
    </row>
    <row r="69" spans="1:3" ht="35.15" customHeight="1">
      <c r="A69" s="435" t="s">
        <v>223</v>
      </c>
      <c r="B69" s="438" t="s">
        <v>341</v>
      </c>
      <c r="C69" s="317" t="s">
        <v>189</v>
      </c>
    </row>
    <row r="70" spans="1:3" ht="25" customHeight="1">
      <c r="A70" s="436" t="s">
        <v>224</v>
      </c>
      <c r="B70" s="439" t="s">
        <v>341</v>
      </c>
      <c r="C70" s="441" t="s">
        <v>189</v>
      </c>
    </row>
    <row r="71" spans="1:3" ht="25" customHeight="1" thickBot="1">
      <c r="A71" s="379" t="s">
        <v>225</v>
      </c>
      <c r="B71" s="440"/>
      <c r="C71" s="442">
        <f>SUM(C49:C70)</f>
        <v>400</v>
      </c>
    </row>
    <row r="72" spans="1:3" ht="25" customHeight="1">
      <c r="A72" s="443" t="s">
        <v>226</v>
      </c>
      <c r="B72" s="506" t="s">
        <v>202</v>
      </c>
      <c r="C72" s="506" t="s">
        <v>203</v>
      </c>
    </row>
    <row r="73" spans="1:3" ht="25" customHeight="1" thickBot="1">
      <c r="A73" s="444" t="s">
        <v>227</v>
      </c>
      <c r="B73" s="507"/>
      <c r="C73" s="507"/>
    </row>
    <row r="74" spans="1:3" s="96" customFormat="1" ht="25" customHeight="1">
      <c r="A74" s="431" t="s">
        <v>228</v>
      </c>
      <c r="B74" s="355"/>
      <c r="C74" s="126">
        <v>3</v>
      </c>
    </row>
    <row r="75" spans="1:3" s="96" customFormat="1" ht="25" customHeight="1">
      <c r="A75" s="412" t="s">
        <v>229</v>
      </c>
      <c r="B75" s="356"/>
      <c r="C75" s="64" t="s">
        <v>189</v>
      </c>
    </row>
    <row r="76" spans="1:3" s="96" customFormat="1" ht="25" customHeight="1">
      <c r="A76" s="412" t="s">
        <v>230</v>
      </c>
      <c r="B76" s="356"/>
      <c r="C76" s="64">
        <v>7</v>
      </c>
    </row>
    <row r="77" spans="1:3" s="96" customFormat="1" ht="25" customHeight="1">
      <c r="A77" s="412" t="s">
        <v>231</v>
      </c>
      <c r="B77" s="356"/>
      <c r="C77" s="64" t="s">
        <v>189</v>
      </c>
    </row>
    <row r="78" spans="1:3" s="96" customFormat="1" ht="25" customHeight="1">
      <c r="A78" s="412" t="s">
        <v>232</v>
      </c>
      <c r="B78" s="356"/>
      <c r="C78" s="64">
        <v>3</v>
      </c>
    </row>
    <row r="79" spans="1:3" s="96" customFormat="1" ht="25" customHeight="1">
      <c r="A79" s="412" t="s">
        <v>233</v>
      </c>
      <c r="B79" s="356"/>
      <c r="C79" s="64">
        <v>3</v>
      </c>
    </row>
    <row r="80" spans="1:3" s="96" customFormat="1" ht="25" customHeight="1">
      <c r="A80" s="359" t="s">
        <v>234</v>
      </c>
      <c r="B80" s="356"/>
      <c r="C80" s="64">
        <v>2</v>
      </c>
    </row>
    <row r="81" spans="1:3" s="96" customFormat="1" ht="25" customHeight="1">
      <c r="A81" s="448" t="s">
        <v>235</v>
      </c>
      <c r="B81" s="356"/>
      <c r="C81" s="64" t="s">
        <v>189</v>
      </c>
    </row>
    <row r="82" spans="1:3" s="96" customFormat="1" ht="25" customHeight="1">
      <c r="A82" s="449" t="s">
        <v>685</v>
      </c>
      <c r="B82" s="356"/>
      <c r="C82" s="64" t="s">
        <v>189</v>
      </c>
    </row>
    <row r="83" spans="1:3" s="96" customFormat="1" ht="25" customHeight="1">
      <c r="A83" s="359" t="s">
        <v>236</v>
      </c>
      <c r="B83" s="356"/>
      <c r="C83" s="64">
        <v>2</v>
      </c>
    </row>
    <row r="84" spans="1:3" s="96" customFormat="1" ht="25" customHeight="1">
      <c r="A84" s="359" t="s">
        <v>237</v>
      </c>
      <c r="B84" s="356"/>
      <c r="C84" s="64">
        <v>2</v>
      </c>
    </row>
    <row r="85" spans="1:3" s="96" customFormat="1" ht="25" customHeight="1">
      <c r="A85" s="359" t="s">
        <v>238</v>
      </c>
      <c r="B85" s="445" t="s">
        <v>239</v>
      </c>
      <c r="C85" s="64">
        <v>2</v>
      </c>
    </row>
    <row r="86" spans="1:3" s="96" customFormat="1" ht="25" customHeight="1">
      <c r="A86" s="359" t="s">
        <v>240</v>
      </c>
      <c r="B86" s="356"/>
      <c r="C86" s="64">
        <v>5</v>
      </c>
    </row>
    <row r="87" spans="1:3" s="96" customFormat="1" ht="25" customHeight="1">
      <c r="A87" s="359" t="s">
        <v>241</v>
      </c>
      <c r="B87" s="356"/>
      <c r="C87" s="64">
        <v>2</v>
      </c>
    </row>
    <row r="88" spans="1:3" s="96" customFormat="1" ht="25" customHeight="1">
      <c r="A88" s="359" t="s">
        <v>242</v>
      </c>
      <c r="B88" s="356"/>
      <c r="C88" s="64">
        <v>3</v>
      </c>
    </row>
    <row r="89" spans="1:3" s="96" customFormat="1" ht="25" customHeight="1">
      <c r="A89" s="358" t="s">
        <v>243</v>
      </c>
      <c r="B89" s="356"/>
      <c r="C89" s="64">
        <v>2</v>
      </c>
    </row>
    <row r="90" spans="1:3" s="96" customFormat="1" ht="25" customHeight="1">
      <c r="A90" s="359" t="s">
        <v>244</v>
      </c>
      <c r="B90" s="356"/>
      <c r="C90" s="64">
        <v>2</v>
      </c>
    </row>
    <row r="91" spans="1:3" s="96" customFormat="1" ht="25" customHeight="1">
      <c r="A91" s="359" t="s">
        <v>245</v>
      </c>
      <c r="B91" s="356"/>
      <c r="C91" s="64">
        <v>2</v>
      </c>
    </row>
    <row r="92" spans="1:3" s="96" customFormat="1" ht="25" customHeight="1">
      <c r="A92" s="359" t="s">
        <v>246</v>
      </c>
      <c r="B92" s="356"/>
      <c r="C92" s="64" t="s">
        <v>189</v>
      </c>
    </row>
    <row r="93" spans="1:3" s="96" customFormat="1" ht="25" customHeight="1">
      <c r="A93" s="449" t="s">
        <v>247</v>
      </c>
      <c r="B93" s="356"/>
      <c r="C93" s="62" t="s">
        <v>189</v>
      </c>
    </row>
    <row r="94" spans="1:3" s="96" customFormat="1" ht="25" customHeight="1">
      <c r="A94" s="359" t="s">
        <v>248</v>
      </c>
      <c r="B94" s="356"/>
      <c r="C94" s="64">
        <v>2</v>
      </c>
    </row>
    <row r="95" spans="1:3" s="96" customFormat="1" ht="25" customHeight="1">
      <c r="A95" s="359" t="s">
        <v>249</v>
      </c>
      <c r="B95" s="356"/>
      <c r="C95" s="64">
        <v>2</v>
      </c>
    </row>
    <row r="96" spans="1:3" s="96" customFormat="1" ht="25" customHeight="1">
      <c r="A96" s="359" t="s">
        <v>342</v>
      </c>
      <c r="B96" s="356"/>
      <c r="C96" s="64">
        <v>2</v>
      </c>
    </row>
    <row r="97" spans="1:3" s="96" customFormat="1" ht="25" customHeight="1">
      <c r="A97" s="359" t="s">
        <v>250</v>
      </c>
      <c r="B97" s="356"/>
      <c r="C97" s="64">
        <v>2</v>
      </c>
    </row>
    <row r="98" spans="1:3" s="96" customFormat="1" ht="25" customHeight="1">
      <c r="A98" s="359" t="s">
        <v>251</v>
      </c>
      <c r="B98" s="356"/>
      <c r="C98" s="64">
        <v>2</v>
      </c>
    </row>
    <row r="99" spans="1:3" s="96" customFormat="1" ht="31" customHeight="1">
      <c r="A99" s="358" t="s">
        <v>252</v>
      </c>
      <c r="B99" s="356"/>
      <c r="C99" s="64">
        <v>3</v>
      </c>
    </row>
    <row r="100" spans="1:3" s="96" customFormat="1" ht="25" customHeight="1">
      <c r="A100" s="449" t="s">
        <v>253</v>
      </c>
      <c r="B100" s="356"/>
      <c r="C100" s="64">
        <v>3</v>
      </c>
    </row>
    <row r="101" spans="1:3" s="96" customFormat="1" ht="25" customHeight="1">
      <c r="A101" s="449" t="s">
        <v>254</v>
      </c>
      <c r="B101" s="356"/>
      <c r="C101" s="64">
        <v>3</v>
      </c>
    </row>
    <row r="102" spans="1:3" s="96" customFormat="1" ht="25" customHeight="1">
      <c r="A102" s="448" t="s">
        <v>255</v>
      </c>
      <c r="B102" s="356"/>
      <c r="C102" s="64">
        <v>3</v>
      </c>
    </row>
    <row r="103" spans="1:3" s="96" customFormat="1" ht="25" customHeight="1">
      <c r="A103" s="449" t="s">
        <v>686</v>
      </c>
      <c r="B103" s="356"/>
      <c r="C103" s="64" t="s">
        <v>189</v>
      </c>
    </row>
    <row r="104" spans="1:3" s="96" customFormat="1" ht="25" customHeight="1">
      <c r="A104" s="359" t="s">
        <v>256</v>
      </c>
      <c r="B104" s="356"/>
      <c r="C104" s="64">
        <v>3</v>
      </c>
    </row>
    <row r="105" spans="1:3" s="96" customFormat="1" ht="25" customHeight="1">
      <c r="A105" s="359" t="s">
        <v>257</v>
      </c>
      <c r="B105" s="356"/>
      <c r="C105" s="64">
        <v>3</v>
      </c>
    </row>
    <row r="106" spans="1:3" s="96" customFormat="1" ht="25" customHeight="1">
      <c r="A106" s="359" t="s">
        <v>258</v>
      </c>
      <c r="B106" s="356"/>
      <c r="C106" s="64">
        <v>3</v>
      </c>
    </row>
    <row r="107" spans="1:3" s="96" customFormat="1" ht="25" customHeight="1">
      <c r="A107" s="359" t="s">
        <v>259</v>
      </c>
      <c r="B107" s="356"/>
      <c r="C107" s="65">
        <v>3</v>
      </c>
    </row>
    <row r="108" spans="1:3" s="96" customFormat="1" ht="25" customHeight="1">
      <c r="A108" s="359" t="s">
        <v>260</v>
      </c>
      <c r="B108" s="356"/>
      <c r="C108" s="65">
        <v>3</v>
      </c>
    </row>
    <row r="109" spans="1:3" s="96" customFormat="1" ht="25" customHeight="1">
      <c r="A109" s="359" t="s">
        <v>261</v>
      </c>
      <c r="B109" s="356"/>
      <c r="C109" s="65">
        <v>3</v>
      </c>
    </row>
    <row r="110" spans="1:3" s="96" customFormat="1" ht="25" customHeight="1">
      <c r="A110" s="359" t="s">
        <v>262</v>
      </c>
      <c r="B110" s="356"/>
      <c r="C110" s="65">
        <v>3</v>
      </c>
    </row>
    <row r="111" spans="1:3" s="96" customFormat="1" ht="25" customHeight="1">
      <c r="A111" s="359" t="s">
        <v>263</v>
      </c>
      <c r="B111" s="356"/>
      <c r="C111" s="65">
        <v>3</v>
      </c>
    </row>
    <row r="112" spans="1:3" s="96" customFormat="1" ht="25" customHeight="1">
      <c r="A112" s="449" t="s">
        <v>264</v>
      </c>
      <c r="B112" s="356"/>
      <c r="C112" s="65">
        <v>15</v>
      </c>
    </row>
    <row r="113" spans="1:3" s="96" customFormat="1" ht="25" customHeight="1">
      <c r="A113" s="448" t="s">
        <v>265</v>
      </c>
      <c r="B113" s="356"/>
      <c r="C113" s="65">
        <v>3</v>
      </c>
    </row>
    <row r="114" spans="1:3" s="96" customFormat="1" ht="25" customHeight="1">
      <c r="A114" s="359" t="s">
        <v>266</v>
      </c>
      <c r="B114" s="356"/>
      <c r="C114" s="65">
        <v>4</v>
      </c>
    </row>
    <row r="115" spans="1:3" s="96" customFormat="1" ht="25" customHeight="1">
      <c r="A115" s="359" t="s">
        <v>267</v>
      </c>
      <c r="B115" s="356"/>
      <c r="C115" s="65">
        <v>4</v>
      </c>
    </row>
    <row r="116" spans="1:3" s="96" customFormat="1" ht="25" customHeight="1">
      <c r="A116" s="359" t="s">
        <v>268</v>
      </c>
      <c r="B116" s="356"/>
      <c r="C116" s="65">
        <v>4</v>
      </c>
    </row>
    <row r="117" spans="1:3" s="96" customFormat="1" ht="25" customHeight="1">
      <c r="A117" s="359" t="s">
        <v>269</v>
      </c>
      <c r="B117" s="356"/>
      <c r="C117" s="65">
        <v>3</v>
      </c>
    </row>
    <row r="118" spans="1:3" s="96" customFormat="1" ht="25" customHeight="1">
      <c r="A118" s="449" t="s">
        <v>270</v>
      </c>
      <c r="B118" s="356" t="s">
        <v>271</v>
      </c>
      <c r="C118" s="82" t="s">
        <v>189</v>
      </c>
    </row>
    <row r="119" spans="1:3" s="96" customFormat="1" ht="25" customHeight="1">
      <c r="A119" s="359" t="s">
        <v>272</v>
      </c>
      <c r="B119" s="356"/>
      <c r="C119" s="65">
        <v>3</v>
      </c>
    </row>
    <row r="120" spans="1:3" s="96" customFormat="1" ht="25" customHeight="1">
      <c r="A120" s="359" t="s">
        <v>273</v>
      </c>
      <c r="B120" s="356"/>
      <c r="C120" s="65">
        <v>3</v>
      </c>
    </row>
    <row r="121" spans="1:3" s="96" customFormat="1" ht="25" customHeight="1">
      <c r="A121" s="359" t="s">
        <v>274</v>
      </c>
      <c r="B121" s="356"/>
      <c r="C121" s="65">
        <v>3</v>
      </c>
    </row>
    <row r="122" spans="1:3" s="96" customFormat="1" ht="25" customHeight="1">
      <c r="A122" s="359" t="s">
        <v>275</v>
      </c>
      <c r="B122" s="356" t="s">
        <v>271</v>
      </c>
      <c r="C122" s="65">
        <v>5</v>
      </c>
    </row>
    <row r="123" spans="1:3" s="96" customFormat="1" ht="39" customHeight="1">
      <c r="A123" s="449" t="s">
        <v>276</v>
      </c>
      <c r="B123" s="430" t="s">
        <v>277</v>
      </c>
      <c r="C123" s="65">
        <v>10</v>
      </c>
    </row>
    <row r="124" spans="1:3" s="96" customFormat="1" ht="25" customHeight="1">
      <c r="A124" s="449" t="s">
        <v>278</v>
      </c>
      <c r="B124" s="430"/>
      <c r="C124" s="65">
        <v>10</v>
      </c>
    </row>
    <row r="125" spans="1:3" s="96" customFormat="1" ht="25" customHeight="1">
      <c r="A125" s="449" t="s">
        <v>279</v>
      </c>
      <c r="B125" s="446"/>
      <c r="C125" s="65" t="s">
        <v>189</v>
      </c>
    </row>
    <row r="126" spans="1:3" s="96" customFormat="1" ht="25" customHeight="1">
      <c r="A126" s="359" t="s">
        <v>280</v>
      </c>
      <c r="B126" s="356"/>
      <c r="C126" s="65">
        <v>5</v>
      </c>
    </row>
    <row r="127" spans="1:3" s="96" customFormat="1" ht="25" customHeight="1">
      <c r="A127" s="359" t="s">
        <v>281</v>
      </c>
      <c r="B127" s="356"/>
      <c r="C127" s="83" t="s">
        <v>189</v>
      </c>
    </row>
    <row r="128" spans="1:3" s="96" customFormat="1" ht="25" customHeight="1">
      <c r="A128" s="359" t="s">
        <v>282</v>
      </c>
      <c r="B128" s="356"/>
      <c r="C128" s="65">
        <v>3</v>
      </c>
    </row>
    <row r="129" spans="1:3" s="96" customFormat="1" ht="25" customHeight="1">
      <c r="A129" s="359" t="s">
        <v>283</v>
      </c>
      <c r="B129" s="356"/>
      <c r="C129" s="65">
        <v>3</v>
      </c>
    </row>
    <row r="130" spans="1:3" s="96" customFormat="1" ht="25" customHeight="1">
      <c r="A130" s="359" t="s">
        <v>284</v>
      </c>
      <c r="B130" s="356"/>
      <c r="C130" s="65">
        <v>3</v>
      </c>
    </row>
    <row r="131" spans="1:3" s="96" customFormat="1" ht="25" customHeight="1">
      <c r="A131" s="359" t="s">
        <v>285</v>
      </c>
      <c r="B131" s="356"/>
      <c r="C131" s="65">
        <v>3</v>
      </c>
    </row>
    <row r="132" spans="1:3" s="96" customFormat="1" ht="36" customHeight="1">
      <c r="A132" s="450" t="s">
        <v>483</v>
      </c>
      <c r="B132" s="447"/>
      <c r="C132" s="65">
        <v>30</v>
      </c>
    </row>
    <row r="133" spans="1:3" s="96" customFormat="1" ht="35.15" customHeight="1">
      <c r="A133" s="451" t="s">
        <v>689</v>
      </c>
      <c r="B133" s="356"/>
      <c r="C133" s="65" t="s">
        <v>189</v>
      </c>
    </row>
    <row r="134" spans="1:3" ht="25" customHeight="1" thickBot="1">
      <c r="A134" s="452" t="s">
        <v>286</v>
      </c>
      <c r="B134" s="447"/>
      <c r="C134" s="80">
        <f>SUM(C74:C133)</f>
        <v>200</v>
      </c>
    </row>
    <row r="135" spans="1:3" ht="25" customHeight="1">
      <c r="A135" s="505" t="s">
        <v>551</v>
      </c>
      <c r="B135" s="470"/>
      <c r="C135" s="91" t="s">
        <v>184</v>
      </c>
    </row>
    <row r="136" spans="1:3" ht="25" customHeight="1">
      <c r="A136" s="67" t="s">
        <v>287</v>
      </c>
      <c r="B136" s="68" t="s">
        <v>288</v>
      </c>
      <c r="C136" s="69" t="s">
        <v>189</v>
      </c>
    </row>
    <row r="137" spans="1:3" ht="25" customHeight="1">
      <c r="A137" s="67" t="s">
        <v>289</v>
      </c>
      <c r="B137" s="68" t="s">
        <v>290</v>
      </c>
      <c r="C137" s="69">
        <v>50</v>
      </c>
    </row>
    <row r="138" spans="1:3" ht="25" customHeight="1">
      <c r="A138" s="67" t="s">
        <v>291</v>
      </c>
      <c r="B138" s="68" t="s">
        <v>290</v>
      </c>
      <c r="C138" s="69">
        <v>40</v>
      </c>
    </row>
    <row r="139" spans="1:3" ht="25" customHeight="1">
      <c r="A139" s="67" t="s">
        <v>292</v>
      </c>
      <c r="B139" s="68" t="s">
        <v>290</v>
      </c>
      <c r="C139" s="69">
        <v>20</v>
      </c>
    </row>
    <row r="140" spans="1:3" ht="25" customHeight="1">
      <c r="A140" s="67" t="s">
        <v>293</v>
      </c>
      <c r="B140" s="68" t="s">
        <v>290</v>
      </c>
      <c r="C140" s="69">
        <v>20</v>
      </c>
    </row>
    <row r="141" spans="1:3" ht="25" customHeight="1">
      <c r="A141" s="67" t="s">
        <v>294</v>
      </c>
      <c r="B141" s="68" t="s">
        <v>290</v>
      </c>
      <c r="C141" s="69">
        <v>20</v>
      </c>
    </row>
    <row r="142" spans="1:3" ht="25" customHeight="1">
      <c r="A142" s="67" t="s">
        <v>295</v>
      </c>
      <c r="B142" s="68" t="s">
        <v>290</v>
      </c>
      <c r="C142" s="69">
        <v>25</v>
      </c>
    </row>
    <row r="143" spans="1:3" ht="25" customHeight="1">
      <c r="A143" s="88" t="s">
        <v>296</v>
      </c>
      <c r="B143" s="70"/>
      <c r="C143" s="71"/>
    </row>
    <row r="144" spans="1:3" ht="25" customHeight="1">
      <c r="A144" s="89" t="s">
        <v>297</v>
      </c>
      <c r="B144" s="72" t="s">
        <v>298</v>
      </c>
      <c r="C144" s="73">
        <v>30</v>
      </c>
    </row>
    <row r="145" spans="1:3" ht="25" customHeight="1">
      <c r="A145" s="90" t="s">
        <v>299</v>
      </c>
      <c r="B145" s="74" t="s">
        <v>300</v>
      </c>
      <c r="C145" s="75">
        <v>30</v>
      </c>
    </row>
    <row r="146" spans="1:3" ht="25" customHeight="1">
      <c r="A146" s="67" t="s">
        <v>301</v>
      </c>
      <c r="B146" s="68" t="s">
        <v>302</v>
      </c>
      <c r="C146" s="69">
        <v>40</v>
      </c>
    </row>
    <row r="147" spans="1:3" ht="25" customHeight="1">
      <c r="A147" s="67" t="s">
        <v>303</v>
      </c>
      <c r="B147" s="68" t="s">
        <v>304</v>
      </c>
      <c r="C147" s="69">
        <v>25</v>
      </c>
    </row>
    <row r="148" spans="1:3" ht="26.15" customHeight="1" thickBot="1">
      <c r="A148" s="166" t="s">
        <v>225</v>
      </c>
      <c r="B148" s="114"/>
      <c r="C148" s="167">
        <v>300</v>
      </c>
    </row>
    <row r="149" spans="1:3" ht="26.15" customHeight="1">
      <c r="A149" s="469" t="s">
        <v>552</v>
      </c>
      <c r="B149" s="470"/>
      <c r="C149" s="91" t="s">
        <v>184</v>
      </c>
    </row>
    <row r="150" spans="1:3" ht="26.15" customHeight="1">
      <c r="A150" s="145" t="s">
        <v>183</v>
      </c>
      <c r="B150" s="105"/>
      <c r="C150" s="293">
        <v>87.5</v>
      </c>
    </row>
    <row r="151" spans="1:3" ht="26.15" customHeight="1" thickBot="1">
      <c r="A151" s="147" t="s">
        <v>286</v>
      </c>
      <c r="B151" s="148"/>
      <c r="C151" s="294">
        <f>+C150</f>
        <v>87.5</v>
      </c>
    </row>
    <row r="152" spans="1:3" ht="26.15" customHeight="1">
      <c r="A152" s="469" t="s">
        <v>694</v>
      </c>
      <c r="B152" s="470"/>
      <c r="C152" s="91" t="s">
        <v>184</v>
      </c>
    </row>
    <row r="153" spans="1:3" ht="26.15" customHeight="1">
      <c r="A153" s="145"/>
      <c r="B153" s="105"/>
      <c r="C153" s="146">
        <v>10</v>
      </c>
    </row>
    <row r="154" spans="1:3" ht="26.15" customHeight="1" thickBot="1">
      <c r="A154" s="147" t="s">
        <v>372</v>
      </c>
      <c r="B154" s="148"/>
      <c r="C154" s="149">
        <f>SUM(C153)</f>
        <v>10</v>
      </c>
    </row>
    <row r="155" spans="1:3" ht="26.15" customHeight="1">
      <c r="A155" s="469" t="s">
        <v>687</v>
      </c>
      <c r="B155" s="470"/>
      <c r="C155" s="91" t="s">
        <v>184</v>
      </c>
    </row>
    <row r="156" spans="1:3" ht="26.15" customHeight="1">
      <c r="A156" s="145"/>
      <c r="B156" s="105"/>
      <c r="C156" s="293">
        <v>2.5</v>
      </c>
    </row>
    <row r="157" spans="1:3" ht="24" customHeight="1" thickBot="1">
      <c r="A157" s="147" t="s">
        <v>372</v>
      </c>
      <c r="B157" s="148"/>
      <c r="C157" s="294">
        <f>+C156</f>
        <v>2.5</v>
      </c>
    </row>
    <row r="158" spans="1:3" ht="15.5">
      <c r="A158" s="469" t="s">
        <v>225</v>
      </c>
      <c r="B158" s="470"/>
      <c r="C158" s="91">
        <f>+C157+C154+C151+C148+C134+C71</f>
        <v>1000</v>
      </c>
    </row>
  </sheetData>
  <mergeCells count="30">
    <mergeCell ref="A7:C7"/>
    <mergeCell ref="A8:C8"/>
    <mergeCell ref="A9:C9"/>
    <mergeCell ref="A135:B135"/>
    <mergeCell ref="A149:B149"/>
    <mergeCell ref="C72:C73"/>
    <mergeCell ref="A46:C46"/>
    <mergeCell ref="A47:C47"/>
    <mergeCell ref="B72:B73"/>
    <mergeCell ref="A12:C12"/>
    <mergeCell ref="A13:C13"/>
    <mergeCell ref="A14:C14"/>
    <mergeCell ref="A15:C15"/>
    <mergeCell ref="A16:C16"/>
    <mergeCell ref="A152:B152"/>
    <mergeCell ref="A155:B155"/>
    <mergeCell ref="A158:B158"/>
    <mergeCell ref="A1:C1"/>
    <mergeCell ref="C20:C21"/>
    <mergeCell ref="B38:B39"/>
    <mergeCell ref="C38:C39"/>
    <mergeCell ref="A3:C3"/>
    <mergeCell ref="A4:C4"/>
    <mergeCell ref="A5:C5"/>
    <mergeCell ref="A2:C2"/>
    <mergeCell ref="A17:C17"/>
    <mergeCell ref="A18:C18"/>
    <mergeCell ref="A6:C6"/>
    <mergeCell ref="A19:C19"/>
    <mergeCell ref="A10:C11"/>
  </mergeCells>
  <pageMargins left="0.7" right="0.7" top="0.75" bottom="0.75" header="0.3" footer="0.3"/>
  <ignoredErrors>
    <ignoredError sqref="B41"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1D71C-27C2-CC48-BD93-8B9954F60031}">
  <dimension ref="A1:C97"/>
  <sheetViews>
    <sheetView topLeftCell="A2" workbookViewId="0">
      <selection activeCell="C86" sqref="C86"/>
    </sheetView>
  </sheetViews>
  <sheetFormatPr baseColWidth="10" defaultRowHeight="14.5"/>
  <cols>
    <col min="1" max="1" width="75.81640625" style="84" customWidth="1"/>
    <col min="2" max="2" width="32.7265625" customWidth="1"/>
    <col min="3" max="3" width="24.26953125" style="84" customWidth="1"/>
  </cols>
  <sheetData>
    <row r="1" spans="1:3" ht="25" customHeight="1">
      <c r="A1" s="518" t="s">
        <v>506</v>
      </c>
      <c r="B1" s="100" t="s">
        <v>183</v>
      </c>
      <c r="C1" s="520" t="s">
        <v>184</v>
      </c>
    </row>
    <row r="2" spans="1:3" ht="25" customHeight="1" thickBot="1">
      <c r="A2" s="519"/>
      <c r="B2" s="101" t="s">
        <v>186</v>
      </c>
      <c r="C2" s="521"/>
    </row>
    <row r="3" spans="1:3" ht="59.15" customHeight="1">
      <c r="A3" s="529" t="s">
        <v>553</v>
      </c>
      <c r="B3" s="530"/>
      <c r="C3" s="524" t="s">
        <v>189</v>
      </c>
    </row>
    <row r="4" spans="1:3" ht="25" customHeight="1">
      <c r="A4" s="243" t="s">
        <v>507</v>
      </c>
      <c r="B4" s="246">
        <f>+'RELACIÓN TRDM M Y E'!C14</f>
        <v>5660432864</v>
      </c>
      <c r="C4" s="525"/>
    </row>
    <row r="5" spans="1:3" ht="25" customHeight="1">
      <c r="A5" s="244" t="s">
        <v>191</v>
      </c>
      <c r="B5" s="247">
        <f>SUM(B4:B4)</f>
        <v>5660432864</v>
      </c>
      <c r="C5" s="525"/>
    </row>
    <row r="6" spans="1:3" ht="25" customHeight="1" thickBot="1">
      <c r="A6" s="245" t="s">
        <v>337</v>
      </c>
      <c r="B6" s="247">
        <f>B5*5%</f>
        <v>283021643.19999999</v>
      </c>
      <c r="C6" s="526"/>
    </row>
    <row r="7" spans="1:3" ht="25" customHeight="1">
      <c r="A7" s="522" t="s">
        <v>549</v>
      </c>
      <c r="B7" s="523" t="s">
        <v>410</v>
      </c>
      <c r="C7" s="91" t="s">
        <v>184</v>
      </c>
    </row>
    <row r="8" spans="1:3" ht="25" customHeight="1">
      <c r="A8" s="533" t="s">
        <v>508</v>
      </c>
      <c r="B8" s="534"/>
      <c r="C8" s="251" t="s">
        <v>189</v>
      </c>
    </row>
    <row r="9" spans="1:3" ht="25" customHeight="1">
      <c r="A9" s="533" t="s">
        <v>509</v>
      </c>
      <c r="B9" s="534"/>
      <c r="C9" s="78" t="s">
        <v>189</v>
      </c>
    </row>
    <row r="10" spans="1:3" ht="25" customHeight="1">
      <c r="A10" s="533" t="s">
        <v>510</v>
      </c>
      <c r="B10" s="534"/>
      <c r="C10" s="78" t="s">
        <v>189</v>
      </c>
    </row>
    <row r="11" spans="1:3" ht="25" customHeight="1">
      <c r="A11" s="533" t="s">
        <v>511</v>
      </c>
      <c r="B11" s="534"/>
      <c r="C11" s="78" t="s">
        <v>189</v>
      </c>
    </row>
    <row r="12" spans="1:3" ht="25" customHeight="1">
      <c r="A12" s="533" t="s">
        <v>512</v>
      </c>
      <c r="B12" s="534"/>
      <c r="C12" s="78" t="s">
        <v>189</v>
      </c>
    </row>
    <row r="13" spans="1:3" ht="25" customHeight="1">
      <c r="A13" s="533" t="s">
        <v>347</v>
      </c>
      <c r="B13" s="534"/>
      <c r="C13" s="78" t="s">
        <v>189</v>
      </c>
    </row>
    <row r="14" spans="1:3" ht="25" customHeight="1">
      <c r="A14" s="533" t="s">
        <v>513</v>
      </c>
      <c r="B14" s="534"/>
      <c r="C14" s="253">
        <v>20</v>
      </c>
    </row>
    <row r="15" spans="1:3" ht="25" customHeight="1">
      <c r="A15" s="533" t="s">
        <v>514</v>
      </c>
      <c r="B15" s="534"/>
      <c r="C15" s="253">
        <v>30</v>
      </c>
    </row>
    <row r="16" spans="1:3" ht="25" customHeight="1">
      <c r="A16" s="533" t="s">
        <v>515</v>
      </c>
      <c r="B16" s="534"/>
      <c r="C16" s="253" t="s">
        <v>189</v>
      </c>
    </row>
    <row r="17" spans="1:3" ht="25" customHeight="1">
      <c r="A17" s="533" t="s">
        <v>516</v>
      </c>
      <c r="B17" s="534"/>
      <c r="C17" s="254" t="s">
        <v>189</v>
      </c>
    </row>
    <row r="18" spans="1:3" ht="25" customHeight="1">
      <c r="A18" s="533" t="s">
        <v>517</v>
      </c>
      <c r="B18" s="534"/>
      <c r="C18" s="254" t="s">
        <v>189</v>
      </c>
    </row>
    <row r="19" spans="1:3" ht="25" customHeight="1">
      <c r="A19" s="533" t="s">
        <v>518</v>
      </c>
      <c r="B19" s="534"/>
      <c r="C19" s="254">
        <v>20</v>
      </c>
    </row>
    <row r="20" spans="1:3" ht="25" customHeight="1">
      <c r="A20" s="533" t="s">
        <v>519</v>
      </c>
      <c r="B20" s="534"/>
      <c r="C20" s="64">
        <v>30</v>
      </c>
    </row>
    <row r="21" spans="1:3" ht="25" customHeight="1">
      <c r="A21" s="533" t="s">
        <v>520</v>
      </c>
      <c r="B21" s="534"/>
      <c r="C21" s="64" t="s">
        <v>189</v>
      </c>
    </row>
    <row r="22" spans="1:3" ht="25" customHeight="1">
      <c r="A22" s="533" t="s">
        <v>521</v>
      </c>
      <c r="B22" s="534"/>
      <c r="C22" s="64" t="s">
        <v>189</v>
      </c>
    </row>
    <row r="23" spans="1:3" ht="25" customHeight="1">
      <c r="A23" s="533" t="s">
        <v>522</v>
      </c>
      <c r="B23" s="534"/>
      <c r="C23" s="64">
        <v>30</v>
      </c>
    </row>
    <row r="24" spans="1:3" ht="25" customHeight="1">
      <c r="A24" s="533" t="s">
        <v>523</v>
      </c>
      <c r="B24" s="534"/>
      <c r="C24" s="64">
        <v>30</v>
      </c>
    </row>
    <row r="25" spans="1:3" ht="46" customHeight="1">
      <c r="A25" s="295" t="s">
        <v>556</v>
      </c>
      <c r="B25" s="296"/>
      <c r="C25" s="64">
        <v>40</v>
      </c>
    </row>
    <row r="26" spans="1:3" ht="50.15" customHeight="1">
      <c r="A26" s="295" t="s">
        <v>555</v>
      </c>
      <c r="B26" s="296"/>
      <c r="C26" s="64">
        <v>40</v>
      </c>
    </row>
    <row r="27" spans="1:3" ht="55" customHeight="1">
      <c r="A27" s="295" t="s">
        <v>554</v>
      </c>
      <c r="B27" s="296"/>
      <c r="C27" s="64">
        <v>30</v>
      </c>
    </row>
    <row r="28" spans="1:3" ht="25" customHeight="1">
      <c r="A28" s="527" t="s">
        <v>557</v>
      </c>
      <c r="B28" s="528"/>
      <c r="C28" s="255" t="s">
        <v>184</v>
      </c>
    </row>
    <row r="29" spans="1:3" ht="25" customHeight="1">
      <c r="A29" s="248" t="s">
        <v>524</v>
      </c>
      <c r="B29" s="257">
        <v>1000000000</v>
      </c>
      <c r="C29" s="251" t="s">
        <v>189</v>
      </c>
    </row>
    <row r="30" spans="1:3" ht="25" customHeight="1">
      <c r="A30" s="85" t="s">
        <v>420</v>
      </c>
      <c r="B30" s="95">
        <v>30000000</v>
      </c>
      <c r="C30" s="78" t="s">
        <v>189</v>
      </c>
    </row>
    <row r="31" spans="1:3" ht="25" customHeight="1">
      <c r="A31" s="97" t="s">
        <v>525</v>
      </c>
      <c r="B31" s="95">
        <v>50000000</v>
      </c>
      <c r="C31" s="78">
        <v>20</v>
      </c>
    </row>
    <row r="32" spans="1:3" ht="25" customHeight="1">
      <c r="A32" s="97" t="s">
        <v>204</v>
      </c>
      <c r="B32" s="95">
        <v>100000000</v>
      </c>
      <c r="C32" s="78" t="s">
        <v>189</v>
      </c>
    </row>
    <row r="33" spans="1:3" ht="25" customHeight="1">
      <c r="A33" s="97" t="s">
        <v>526</v>
      </c>
      <c r="B33" s="95">
        <v>100000000</v>
      </c>
      <c r="C33" s="78" t="s">
        <v>189</v>
      </c>
    </row>
    <row r="34" spans="1:3" ht="25" customHeight="1">
      <c r="A34" s="97" t="s">
        <v>205</v>
      </c>
      <c r="B34" s="95">
        <v>50000000</v>
      </c>
      <c r="C34" s="78">
        <v>10</v>
      </c>
    </row>
    <row r="35" spans="1:3" ht="25" customHeight="1">
      <c r="A35" s="97" t="s">
        <v>527</v>
      </c>
      <c r="B35" s="95">
        <v>100000000</v>
      </c>
      <c r="C35" s="78">
        <v>20</v>
      </c>
    </row>
    <row r="36" spans="1:3" ht="25" customHeight="1">
      <c r="A36" s="97" t="s">
        <v>212</v>
      </c>
      <c r="B36" s="95">
        <v>50000000</v>
      </c>
      <c r="C36" s="78">
        <v>15</v>
      </c>
    </row>
    <row r="37" spans="1:3" ht="25" customHeight="1">
      <c r="A37" s="97" t="s">
        <v>528</v>
      </c>
      <c r="B37" s="95">
        <v>50000000</v>
      </c>
      <c r="C37" s="78">
        <v>15</v>
      </c>
    </row>
    <row r="38" spans="1:3" ht="25" customHeight="1">
      <c r="A38" s="97" t="s">
        <v>529</v>
      </c>
      <c r="B38" s="95">
        <v>100000000</v>
      </c>
      <c r="C38" s="78">
        <v>10</v>
      </c>
    </row>
    <row r="39" spans="1:3" ht="25" customHeight="1">
      <c r="A39" s="249" t="s">
        <v>530</v>
      </c>
      <c r="B39" s="238"/>
      <c r="C39" s="535">
        <v>40</v>
      </c>
    </row>
    <row r="40" spans="1:3" ht="25" customHeight="1">
      <c r="A40" s="250" t="s">
        <v>531</v>
      </c>
      <c r="B40" s="102">
        <v>400000</v>
      </c>
      <c r="C40" s="536"/>
    </row>
    <row r="41" spans="1:3" ht="25" customHeight="1">
      <c r="A41" s="250" t="s">
        <v>532</v>
      </c>
      <c r="B41" s="102">
        <v>24000000</v>
      </c>
      <c r="C41" s="537"/>
    </row>
    <row r="42" spans="1:3" ht="25" customHeight="1" thickBot="1">
      <c r="A42" s="113" t="s">
        <v>225</v>
      </c>
      <c r="B42" s="239"/>
      <c r="C42" s="115">
        <f>SUM(C8:C41)</f>
        <v>400</v>
      </c>
    </row>
    <row r="43" spans="1:3" ht="25" customHeight="1">
      <c r="A43" s="531" t="s">
        <v>550</v>
      </c>
      <c r="B43" s="532"/>
      <c r="C43" s="520" t="s">
        <v>184</v>
      </c>
    </row>
    <row r="44" spans="1:3" ht="25" customHeight="1">
      <c r="A44" s="531"/>
      <c r="B44" s="532"/>
      <c r="C44" s="521"/>
    </row>
    <row r="45" spans="1:3" ht="25" customHeight="1">
      <c r="A45" s="533" t="s">
        <v>533</v>
      </c>
      <c r="B45" s="534"/>
      <c r="C45" s="252">
        <v>3</v>
      </c>
    </row>
    <row r="46" spans="1:3" ht="25" customHeight="1">
      <c r="A46" s="533" t="s">
        <v>534</v>
      </c>
      <c r="B46" s="534"/>
      <c r="C46" s="65">
        <v>3</v>
      </c>
    </row>
    <row r="47" spans="1:3" ht="25" customHeight="1">
      <c r="A47" s="533" t="s">
        <v>242</v>
      </c>
      <c r="B47" s="534"/>
      <c r="C47" s="65">
        <v>3</v>
      </c>
    </row>
    <row r="48" spans="1:3" ht="25" customHeight="1">
      <c r="A48" s="533" t="s">
        <v>535</v>
      </c>
      <c r="B48" s="534"/>
      <c r="C48" s="65">
        <v>3</v>
      </c>
    </row>
    <row r="49" spans="1:3" ht="25" customHeight="1">
      <c r="A49" s="533" t="s">
        <v>241</v>
      </c>
      <c r="B49" s="534"/>
      <c r="C49" s="65">
        <v>10</v>
      </c>
    </row>
    <row r="50" spans="1:3" ht="25" customHeight="1">
      <c r="A50" s="533" t="s">
        <v>561</v>
      </c>
      <c r="B50" s="534"/>
      <c r="C50" s="65">
        <v>10</v>
      </c>
    </row>
    <row r="51" spans="1:3" ht="25" customHeight="1">
      <c r="A51" s="533" t="s">
        <v>536</v>
      </c>
      <c r="B51" s="534"/>
      <c r="C51" s="240">
        <v>10</v>
      </c>
    </row>
    <row r="52" spans="1:3" ht="32.15" customHeight="1">
      <c r="A52" s="533" t="s">
        <v>537</v>
      </c>
      <c r="B52" s="534"/>
      <c r="C52" s="240" t="s">
        <v>189</v>
      </c>
    </row>
    <row r="53" spans="1:3" ht="25" customHeight="1">
      <c r="A53" s="533" t="s">
        <v>560</v>
      </c>
      <c r="B53" s="534"/>
      <c r="C53" s="65" t="s">
        <v>189</v>
      </c>
    </row>
    <row r="54" spans="1:3" ht="25" customHeight="1">
      <c r="A54" s="533" t="s">
        <v>250</v>
      </c>
      <c r="B54" s="534"/>
      <c r="C54" s="65">
        <v>3</v>
      </c>
    </row>
    <row r="55" spans="1:3" ht="25" customHeight="1">
      <c r="A55" s="533" t="s">
        <v>251</v>
      </c>
      <c r="B55" s="534"/>
      <c r="C55" s="65">
        <v>3</v>
      </c>
    </row>
    <row r="56" spans="1:3" ht="25" customHeight="1">
      <c r="A56" s="533" t="s">
        <v>232</v>
      </c>
      <c r="B56" s="534"/>
      <c r="C56" s="65">
        <v>3</v>
      </c>
    </row>
    <row r="57" spans="1:3" ht="25" customHeight="1">
      <c r="A57" s="533" t="s">
        <v>487</v>
      </c>
      <c r="B57" s="534"/>
      <c r="C57" s="65">
        <v>20</v>
      </c>
    </row>
    <row r="58" spans="1:3" ht="25" customHeight="1">
      <c r="A58" s="533" t="s">
        <v>231</v>
      </c>
      <c r="B58" s="534"/>
      <c r="C58" s="65">
        <v>10</v>
      </c>
    </row>
    <row r="59" spans="1:3" ht="35.15" customHeight="1">
      <c r="A59" s="533" t="s">
        <v>562</v>
      </c>
      <c r="B59" s="534"/>
      <c r="C59" s="65">
        <v>20</v>
      </c>
    </row>
    <row r="60" spans="1:3" ht="25" customHeight="1">
      <c r="A60" s="533" t="s">
        <v>538</v>
      </c>
      <c r="B60" s="534"/>
      <c r="C60" s="65">
        <v>5</v>
      </c>
    </row>
    <row r="61" spans="1:3" ht="25" customHeight="1">
      <c r="A61" s="533" t="s">
        <v>539</v>
      </c>
      <c r="B61" s="534"/>
      <c r="C61" s="65">
        <v>5</v>
      </c>
    </row>
    <row r="62" spans="1:3" ht="25" customHeight="1">
      <c r="A62" s="533" t="s">
        <v>563</v>
      </c>
      <c r="B62" s="534"/>
      <c r="C62" s="65" t="s">
        <v>189</v>
      </c>
    </row>
    <row r="63" spans="1:3" ht="25" customHeight="1">
      <c r="A63" s="533" t="s">
        <v>540</v>
      </c>
      <c r="B63" s="534"/>
      <c r="C63" s="65">
        <v>10</v>
      </c>
    </row>
    <row r="64" spans="1:3" ht="25" customHeight="1">
      <c r="A64" s="533" t="s">
        <v>541</v>
      </c>
      <c r="B64" s="534"/>
      <c r="C64" s="65">
        <v>10</v>
      </c>
    </row>
    <row r="65" spans="1:3" ht="25" customHeight="1">
      <c r="A65" s="533" t="s">
        <v>542</v>
      </c>
      <c r="B65" s="534"/>
      <c r="C65" s="65">
        <v>3</v>
      </c>
    </row>
    <row r="66" spans="1:3" ht="25" customHeight="1">
      <c r="A66" s="533" t="s">
        <v>262</v>
      </c>
      <c r="B66" s="534"/>
      <c r="C66" s="65">
        <v>3</v>
      </c>
    </row>
    <row r="67" spans="1:3" ht="73" customHeight="1">
      <c r="A67" s="538" t="s">
        <v>564</v>
      </c>
      <c r="B67" s="539"/>
      <c r="C67" s="65">
        <v>20</v>
      </c>
    </row>
    <row r="68" spans="1:3" ht="25" customHeight="1">
      <c r="A68" s="533" t="s">
        <v>234</v>
      </c>
      <c r="B68" s="534"/>
      <c r="C68" s="65">
        <v>3</v>
      </c>
    </row>
    <row r="69" spans="1:3" ht="48" customHeight="1">
      <c r="A69" s="533" t="s">
        <v>688</v>
      </c>
      <c r="B69" s="534"/>
      <c r="C69" s="256" t="s">
        <v>189</v>
      </c>
    </row>
    <row r="70" spans="1:3" ht="35.15" customHeight="1">
      <c r="A70" s="533" t="s">
        <v>543</v>
      </c>
      <c r="B70" s="534"/>
      <c r="C70" s="65" t="s">
        <v>189</v>
      </c>
    </row>
    <row r="71" spans="1:3" ht="25" customHeight="1">
      <c r="A71" s="533" t="s">
        <v>240</v>
      </c>
      <c r="B71" s="534"/>
      <c r="C71" s="65">
        <v>2</v>
      </c>
    </row>
    <row r="72" spans="1:3" ht="25" customHeight="1">
      <c r="A72" s="533" t="s">
        <v>265</v>
      </c>
      <c r="B72" s="534"/>
      <c r="C72" s="65">
        <v>2</v>
      </c>
    </row>
    <row r="73" spans="1:3" ht="25" customHeight="1">
      <c r="A73" s="533" t="s">
        <v>544</v>
      </c>
      <c r="B73" s="534"/>
      <c r="C73" s="65">
        <v>2</v>
      </c>
    </row>
    <row r="74" spans="1:3" ht="25" customHeight="1">
      <c r="A74" s="533" t="s">
        <v>545</v>
      </c>
      <c r="B74" s="534"/>
      <c r="C74" s="65">
        <v>2</v>
      </c>
    </row>
    <row r="75" spans="1:3" ht="25" customHeight="1">
      <c r="A75" s="533" t="s">
        <v>546</v>
      </c>
      <c r="B75" s="534"/>
      <c r="C75" s="65">
        <v>2</v>
      </c>
    </row>
    <row r="76" spans="1:3" ht="89.15" customHeight="1">
      <c r="A76" s="540" t="s">
        <v>559</v>
      </c>
      <c r="B76" s="541"/>
      <c r="C76" s="65" t="s">
        <v>558</v>
      </c>
    </row>
    <row r="77" spans="1:3" ht="29.15" customHeight="1">
      <c r="A77" s="542" t="s">
        <v>483</v>
      </c>
      <c r="B77" s="543"/>
      <c r="C77" s="65">
        <v>30</v>
      </c>
    </row>
    <row r="78" spans="1:3" ht="25" customHeight="1">
      <c r="A78" s="113" t="s">
        <v>225</v>
      </c>
      <c r="B78" s="239"/>
      <c r="C78" s="115">
        <f>SUM(C45:C77)</f>
        <v>200</v>
      </c>
    </row>
    <row r="79" spans="1:3" ht="25" customHeight="1">
      <c r="A79" s="527" t="s">
        <v>551</v>
      </c>
      <c r="B79" s="528"/>
      <c r="C79" s="255" t="s">
        <v>184</v>
      </c>
    </row>
    <row r="80" spans="1:3" ht="71.150000000000006" customHeight="1">
      <c r="A80" s="259" t="s">
        <v>368</v>
      </c>
      <c r="B80" s="241"/>
      <c r="C80" s="80"/>
    </row>
    <row r="81" spans="1:3" ht="25" customHeight="1">
      <c r="A81" s="223" t="s">
        <v>568</v>
      </c>
      <c r="B81" s="237" t="s">
        <v>565</v>
      </c>
      <c r="C81" s="65" t="s">
        <v>189</v>
      </c>
    </row>
    <row r="82" spans="1:3" ht="25" customHeight="1">
      <c r="A82" s="224" t="s">
        <v>547</v>
      </c>
      <c r="B82" s="237" t="s">
        <v>565</v>
      </c>
      <c r="C82" s="65">
        <v>50</v>
      </c>
    </row>
    <row r="83" spans="1:3" ht="25" customHeight="1">
      <c r="A83" s="223" t="s">
        <v>567</v>
      </c>
      <c r="B83" s="237" t="s">
        <v>565</v>
      </c>
      <c r="C83" s="65">
        <v>50</v>
      </c>
    </row>
    <row r="84" spans="1:3" ht="25" customHeight="1">
      <c r="A84" s="224" t="s">
        <v>347</v>
      </c>
      <c r="B84" s="237" t="s">
        <v>288</v>
      </c>
      <c r="C84" s="65">
        <v>70</v>
      </c>
    </row>
    <row r="85" spans="1:3" ht="25" customHeight="1">
      <c r="A85" s="258" t="s">
        <v>548</v>
      </c>
      <c r="B85" s="237" t="s">
        <v>288</v>
      </c>
      <c r="C85" s="65">
        <v>60</v>
      </c>
    </row>
    <row r="86" spans="1:3" ht="25" customHeight="1">
      <c r="A86" s="224" t="s">
        <v>303</v>
      </c>
      <c r="B86" s="237" t="s">
        <v>566</v>
      </c>
      <c r="C86" s="65">
        <v>70</v>
      </c>
    </row>
    <row r="87" spans="1:3" ht="25" customHeight="1" thickBot="1">
      <c r="A87" s="113" t="s">
        <v>225</v>
      </c>
      <c r="B87" s="239"/>
      <c r="C87" s="115">
        <f>SUM(C81:C86)</f>
        <v>300</v>
      </c>
    </row>
    <row r="88" spans="1:3" ht="25" customHeight="1">
      <c r="A88" s="469" t="s">
        <v>552</v>
      </c>
      <c r="B88" s="470"/>
      <c r="C88" s="91" t="s">
        <v>184</v>
      </c>
    </row>
    <row r="89" spans="1:3" ht="25" customHeight="1">
      <c r="A89" s="145" t="s">
        <v>183</v>
      </c>
      <c r="B89" s="105"/>
      <c r="C89" s="293">
        <v>87.5</v>
      </c>
    </row>
    <row r="90" spans="1:3" ht="25" customHeight="1" thickBot="1">
      <c r="A90" s="147" t="s">
        <v>286</v>
      </c>
      <c r="B90" s="148"/>
      <c r="C90" s="294">
        <f>+C89</f>
        <v>87.5</v>
      </c>
    </row>
    <row r="91" spans="1:3" ht="25" customHeight="1">
      <c r="A91" s="469" t="s">
        <v>694</v>
      </c>
      <c r="B91" s="470"/>
      <c r="C91" s="91" t="s">
        <v>184</v>
      </c>
    </row>
    <row r="92" spans="1:3" ht="25" customHeight="1">
      <c r="A92" s="145"/>
      <c r="B92" s="105"/>
      <c r="C92" s="146">
        <v>10</v>
      </c>
    </row>
    <row r="93" spans="1:3" ht="25" customHeight="1" thickBot="1">
      <c r="A93" s="147" t="s">
        <v>372</v>
      </c>
      <c r="B93" s="148"/>
      <c r="C93" s="149">
        <f>SUM(C92)</f>
        <v>10</v>
      </c>
    </row>
    <row r="94" spans="1:3" ht="25" customHeight="1">
      <c r="A94" s="469" t="s">
        <v>687</v>
      </c>
      <c r="B94" s="470"/>
      <c r="C94" s="91" t="s">
        <v>184</v>
      </c>
    </row>
    <row r="95" spans="1:3" ht="25" customHeight="1">
      <c r="A95" s="145"/>
      <c r="B95" s="105"/>
      <c r="C95" s="293">
        <v>2.5</v>
      </c>
    </row>
    <row r="96" spans="1:3" ht="25" customHeight="1" thickBot="1">
      <c r="A96" s="147" t="s">
        <v>372</v>
      </c>
      <c r="B96" s="148"/>
      <c r="C96" s="294">
        <f>+C95</f>
        <v>2.5</v>
      </c>
    </row>
    <row r="97" spans="1:3" ht="25" customHeight="1">
      <c r="A97" s="469" t="s">
        <v>225</v>
      </c>
      <c r="B97" s="470"/>
      <c r="C97" s="91">
        <f>+C96+C93+C90+C87+C78+C42</f>
        <v>1000</v>
      </c>
    </row>
  </sheetData>
  <mergeCells count="64">
    <mergeCell ref="A76:B76"/>
    <mergeCell ref="A77:B77"/>
    <mergeCell ref="A71:B71"/>
    <mergeCell ref="A72:B72"/>
    <mergeCell ref="A73:B73"/>
    <mergeCell ref="A74:B74"/>
    <mergeCell ref="A75:B75"/>
    <mergeCell ref="A66:B66"/>
    <mergeCell ref="A67:B67"/>
    <mergeCell ref="A68:B68"/>
    <mergeCell ref="A69:B69"/>
    <mergeCell ref="A70:B70"/>
    <mergeCell ref="A61:B61"/>
    <mergeCell ref="A62:B62"/>
    <mergeCell ref="A63:B63"/>
    <mergeCell ref="A64:B64"/>
    <mergeCell ref="A65:B65"/>
    <mergeCell ref="A56:B56"/>
    <mergeCell ref="A57:B57"/>
    <mergeCell ref="A58:B58"/>
    <mergeCell ref="A59:B59"/>
    <mergeCell ref="A60:B60"/>
    <mergeCell ref="A51:B51"/>
    <mergeCell ref="A52:B52"/>
    <mergeCell ref="A53:B53"/>
    <mergeCell ref="A54:B54"/>
    <mergeCell ref="A55:B55"/>
    <mergeCell ref="A46:B46"/>
    <mergeCell ref="A47:B47"/>
    <mergeCell ref="A48:B48"/>
    <mergeCell ref="A49:B49"/>
    <mergeCell ref="A50:B50"/>
    <mergeCell ref="A91:B91"/>
    <mergeCell ref="A94:B94"/>
    <mergeCell ref="A97:B97"/>
    <mergeCell ref="C39:C41"/>
    <mergeCell ref="A8:B8"/>
    <mergeCell ref="A9:B9"/>
    <mergeCell ref="A10:B10"/>
    <mergeCell ref="A11:B11"/>
    <mergeCell ref="A12:B12"/>
    <mergeCell ref="A13:B13"/>
    <mergeCell ref="A14:B14"/>
    <mergeCell ref="A15:B15"/>
    <mergeCell ref="A16:B16"/>
    <mergeCell ref="A17:B17"/>
    <mergeCell ref="A18:B18"/>
    <mergeCell ref="A19:B19"/>
    <mergeCell ref="A1:A2"/>
    <mergeCell ref="C1:C2"/>
    <mergeCell ref="A7:B7"/>
    <mergeCell ref="C43:C44"/>
    <mergeCell ref="A88:B88"/>
    <mergeCell ref="C3:C6"/>
    <mergeCell ref="A28:B28"/>
    <mergeCell ref="A3:B3"/>
    <mergeCell ref="A43:B44"/>
    <mergeCell ref="A79:B79"/>
    <mergeCell ref="A20:B20"/>
    <mergeCell ref="A21:B21"/>
    <mergeCell ref="A22:B22"/>
    <mergeCell ref="A23:B23"/>
    <mergeCell ref="A24:B24"/>
    <mergeCell ref="A45:B45"/>
  </mergeCells>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7FAE6-DD32-5343-8FF2-00CC3CACA64E}">
  <dimension ref="A1:H55"/>
  <sheetViews>
    <sheetView topLeftCell="A42" workbookViewId="0">
      <selection activeCell="A49" sqref="A49:B49"/>
    </sheetView>
  </sheetViews>
  <sheetFormatPr baseColWidth="10" defaultRowHeight="14.5"/>
  <cols>
    <col min="1" max="1" width="78.7265625" customWidth="1"/>
    <col min="2" max="2" width="26.1796875" customWidth="1"/>
    <col min="3" max="3" width="21.453125" customWidth="1"/>
  </cols>
  <sheetData>
    <row r="1" spans="1:3" ht="25" customHeight="1" thickBot="1">
      <c r="A1" s="544" t="s">
        <v>343</v>
      </c>
      <c r="B1" s="91" t="s">
        <v>183</v>
      </c>
      <c r="C1" s="545" t="s">
        <v>184</v>
      </c>
    </row>
    <row r="2" spans="1:3" ht="25" customHeight="1" thickBot="1">
      <c r="A2" s="544"/>
      <c r="B2" s="92" t="s">
        <v>186</v>
      </c>
      <c r="C2" s="546"/>
    </row>
    <row r="3" spans="1:3" ht="46" customHeight="1">
      <c r="A3" s="108" t="s">
        <v>344</v>
      </c>
      <c r="B3" s="102"/>
      <c r="C3" s="103"/>
    </row>
    <row r="4" spans="1:3" ht="25" customHeight="1">
      <c r="A4" s="128" t="s">
        <v>345</v>
      </c>
      <c r="B4" s="127">
        <v>500000000</v>
      </c>
      <c r="C4" s="79" t="s">
        <v>189</v>
      </c>
    </row>
    <row r="5" spans="1:3" ht="80.150000000000006" customHeight="1" thickBot="1">
      <c r="A5" s="263" t="s">
        <v>622</v>
      </c>
      <c r="B5" s="264" t="s">
        <v>690</v>
      </c>
      <c r="C5" s="265">
        <v>200</v>
      </c>
    </row>
    <row r="6" spans="1:3" ht="25" customHeight="1">
      <c r="A6" s="522" t="s">
        <v>549</v>
      </c>
      <c r="B6" s="523"/>
      <c r="C6" s="91" t="s">
        <v>184</v>
      </c>
    </row>
    <row r="7" spans="1:3" ht="25" customHeight="1">
      <c r="A7" s="125" t="s">
        <v>346</v>
      </c>
      <c r="B7" s="131"/>
      <c r="C7" s="126" t="s">
        <v>189</v>
      </c>
    </row>
    <row r="8" spans="1:3" ht="25" customHeight="1">
      <c r="A8" s="98" t="s">
        <v>347</v>
      </c>
      <c r="B8" s="132"/>
      <c r="C8" s="64" t="s">
        <v>189</v>
      </c>
    </row>
    <row r="9" spans="1:3" ht="25" customHeight="1">
      <c r="A9" s="98" t="s">
        <v>348</v>
      </c>
      <c r="B9" s="132"/>
      <c r="C9" s="64" t="s">
        <v>189</v>
      </c>
    </row>
    <row r="10" spans="1:3" ht="25" customHeight="1">
      <c r="A10" s="98" t="s">
        <v>349</v>
      </c>
      <c r="B10" s="132"/>
      <c r="C10" s="64">
        <v>50</v>
      </c>
    </row>
    <row r="11" spans="1:3" ht="25" customHeight="1">
      <c r="A11" s="98" t="s">
        <v>350</v>
      </c>
      <c r="B11" s="132"/>
      <c r="C11" s="64">
        <v>50</v>
      </c>
    </row>
    <row r="12" spans="1:3" ht="25" customHeight="1">
      <c r="A12" s="86" t="s">
        <v>351</v>
      </c>
      <c r="B12" s="132"/>
      <c r="C12" s="64">
        <v>100</v>
      </c>
    </row>
    <row r="13" spans="1:3" ht="25" customHeight="1">
      <c r="A13" s="211" t="s">
        <v>484</v>
      </c>
      <c r="B13" s="132"/>
      <c r="C13" s="64" t="s">
        <v>189</v>
      </c>
    </row>
    <row r="14" spans="1:3" ht="25" customHeight="1">
      <c r="A14" s="110" t="s">
        <v>352</v>
      </c>
      <c r="B14" s="132"/>
      <c r="C14" s="64" t="s">
        <v>189</v>
      </c>
    </row>
    <row r="15" spans="1:3" ht="25" customHeight="1">
      <c r="A15" s="110" t="s">
        <v>353</v>
      </c>
      <c r="B15" s="132"/>
      <c r="C15" s="64" t="s">
        <v>189</v>
      </c>
    </row>
    <row r="16" spans="1:3" ht="25" customHeight="1">
      <c r="A16" s="110" t="s">
        <v>373</v>
      </c>
      <c r="B16" s="133">
        <v>10000000</v>
      </c>
      <c r="C16" s="129" t="s">
        <v>189</v>
      </c>
    </row>
    <row r="17" spans="1:8" ht="25" customHeight="1">
      <c r="A17" s="111" t="s">
        <v>354</v>
      </c>
      <c r="B17" s="120"/>
      <c r="C17" s="112" t="s">
        <v>189</v>
      </c>
    </row>
    <row r="18" spans="1:8" ht="25" customHeight="1" thickBot="1">
      <c r="A18" s="113" t="s">
        <v>225</v>
      </c>
      <c r="B18" s="134"/>
      <c r="C18" s="130">
        <f>SUM(C5:C17)</f>
        <v>400</v>
      </c>
    </row>
    <row r="19" spans="1:8" ht="25" customHeight="1" thickBot="1">
      <c r="A19" s="469" t="s">
        <v>550</v>
      </c>
      <c r="B19" s="470"/>
      <c r="C19" s="545" t="s">
        <v>184</v>
      </c>
    </row>
    <row r="20" spans="1:8" ht="25" customHeight="1" thickBot="1">
      <c r="A20" s="547"/>
      <c r="B20" s="548"/>
      <c r="C20" s="546"/>
    </row>
    <row r="21" spans="1:8" ht="25" customHeight="1">
      <c r="A21" s="109" t="s">
        <v>355</v>
      </c>
      <c r="B21" s="93"/>
      <c r="C21" s="81">
        <v>5</v>
      </c>
    </row>
    <row r="22" spans="1:8" ht="25" customHeight="1">
      <c r="A22" s="66" t="s">
        <v>485</v>
      </c>
      <c r="B22" s="63"/>
      <c r="C22" s="64">
        <v>20</v>
      </c>
    </row>
    <row r="23" spans="1:8" ht="25" customHeight="1">
      <c r="A23" s="66" t="s">
        <v>486</v>
      </c>
      <c r="B23" s="63"/>
      <c r="C23" s="64" t="s">
        <v>189</v>
      </c>
    </row>
    <row r="24" spans="1:8" ht="25" customHeight="1">
      <c r="A24" s="66" t="s">
        <v>356</v>
      </c>
      <c r="B24" s="63"/>
      <c r="C24" s="64">
        <v>10</v>
      </c>
    </row>
    <row r="25" spans="1:8" ht="34" customHeight="1">
      <c r="A25" s="87" t="s">
        <v>357</v>
      </c>
      <c r="B25" s="63"/>
      <c r="C25" s="64">
        <v>30</v>
      </c>
      <c r="H25" s="212"/>
    </row>
    <row r="26" spans="1:8" ht="25" customHeight="1">
      <c r="A26" s="87" t="s">
        <v>358</v>
      </c>
      <c r="B26" s="116">
        <v>1</v>
      </c>
      <c r="C26" s="297" t="s">
        <v>189</v>
      </c>
    </row>
    <row r="27" spans="1:8" ht="25" customHeight="1">
      <c r="A27" s="66" t="s">
        <v>487</v>
      </c>
      <c r="B27" s="63"/>
      <c r="C27" s="64">
        <v>5</v>
      </c>
    </row>
    <row r="28" spans="1:8" ht="25" customHeight="1">
      <c r="A28" s="117" t="s">
        <v>359</v>
      </c>
      <c r="B28" s="63"/>
      <c r="C28" s="64">
        <v>5</v>
      </c>
    </row>
    <row r="29" spans="1:8" ht="25" customHeight="1">
      <c r="A29" s="66" t="s">
        <v>360</v>
      </c>
      <c r="B29" s="63"/>
      <c r="C29" s="64">
        <v>5</v>
      </c>
    </row>
    <row r="30" spans="1:8" ht="25" customHeight="1">
      <c r="A30" s="66" t="s">
        <v>361</v>
      </c>
      <c r="B30" s="63"/>
      <c r="C30" s="64">
        <v>5</v>
      </c>
    </row>
    <row r="31" spans="1:8" ht="25" customHeight="1">
      <c r="A31" s="66" t="s">
        <v>362</v>
      </c>
      <c r="B31" s="63"/>
      <c r="C31" s="64">
        <v>5</v>
      </c>
    </row>
    <row r="32" spans="1:8" ht="25" customHeight="1">
      <c r="A32" s="66" t="s">
        <v>263</v>
      </c>
      <c r="B32" s="63"/>
      <c r="C32" s="64">
        <v>5</v>
      </c>
    </row>
    <row r="33" spans="1:3" ht="25" customHeight="1">
      <c r="A33" s="66" t="s">
        <v>363</v>
      </c>
      <c r="B33" s="116">
        <v>1</v>
      </c>
      <c r="C33" s="297" t="s">
        <v>189</v>
      </c>
    </row>
    <row r="34" spans="1:3" ht="25" customHeight="1">
      <c r="A34" s="66" t="s">
        <v>364</v>
      </c>
      <c r="B34" s="63" t="s">
        <v>365</v>
      </c>
      <c r="C34" s="64" t="s">
        <v>189</v>
      </c>
    </row>
    <row r="35" spans="1:3" ht="25" customHeight="1">
      <c r="A35" s="135" t="s">
        <v>366</v>
      </c>
      <c r="B35" s="63"/>
      <c r="C35" s="64">
        <v>15</v>
      </c>
    </row>
    <row r="36" spans="1:3" ht="25" customHeight="1">
      <c r="A36" s="135" t="s">
        <v>488</v>
      </c>
      <c r="B36" s="63"/>
      <c r="C36" s="64">
        <v>40</v>
      </c>
    </row>
    <row r="37" spans="1:3" ht="25" customHeight="1">
      <c r="A37" s="118" t="s">
        <v>280</v>
      </c>
      <c r="B37" s="63"/>
      <c r="C37" s="64">
        <v>10</v>
      </c>
    </row>
    <row r="38" spans="1:3" ht="25" customHeight="1">
      <c r="A38" s="119" t="s">
        <v>367</v>
      </c>
      <c r="B38" s="120"/>
      <c r="C38" s="112">
        <v>10</v>
      </c>
    </row>
    <row r="39" spans="1:3" ht="40" customHeight="1">
      <c r="A39" s="210" t="s">
        <v>483</v>
      </c>
      <c r="B39" s="94"/>
      <c r="C39" s="213">
        <v>30</v>
      </c>
    </row>
    <row r="40" spans="1:3" ht="25" customHeight="1" thickBot="1">
      <c r="A40" s="113" t="s">
        <v>225</v>
      </c>
      <c r="B40" s="114"/>
      <c r="C40" s="115">
        <f>SUM(C21:C39)</f>
        <v>200</v>
      </c>
    </row>
    <row r="41" spans="1:3" ht="25" customHeight="1">
      <c r="A41" s="522" t="s">
        <v>551</v>
      </c>
      <c r="B41" s="523"/>
      <c r="C41" s="91" t="s">
        <v>184</v>
      </c>
    </row>
    <row r="42" spans="1:3" ht="58" customHeight="1">
      <c r="A42" s="121" t="s">
        <v>368</v>
      </c>
      <c r="B42" s="94"/>
      <c r="C42" s="80"/>
    </row>
    <row r="43" spans="1:3" ht="25" customHeight="1">
      <c r="A43" s="122" t="s">
        <v>369</v>
      </c>
      <c r="B43" s="123" t="s">
        <v>370</v>
      </c>
      <c r="C43" s="237" t="s">
        <v>189</v>
      </c>
    </row>
    <row r="44" spans="1:3" ht="25" customHeight="1">
      <c r="A44" s="124" t="s">
        <v>371</v>
      </c>
      <c r="B44" s="123" t="s">
        <v>370</v>
      </c>
      <c r="C44" s="237">
        <v>300</v>
      </c>
    </row>
    <row r="45" spans="1:3" ht="25" customHeight="1" thickBot="1">
      <c r="A45" s="113" t="s">
        <v>225</v>
      </c>
      <c r="B45" s="114"/>
      <c r="C45" s="115">
        <f>SUM(C44)</f>
        <v>300</v>
      </c>
    </row>
    <row r="46" spans="1:3" ht="25" customHeight="1">
      <c r="A46" s="522" t="s">
        <v>552</v>
      </c>
      <c r="B46" s="523"/>
      <c r="C46" s="91" t="s">
        <v>184</v>
      </c>
    </row>
    <row r="47" spans="1:3" ht="25" customHeight="1">
      <c r="A47" s="104"/>
      <c r="B47" s="105"/>
      <c r="C47" s="298">
        <v>87.5</v>
      </c>
    </row>
    <row r="48" spans="1:3" ht="25" customHeight="1" thickBot="1">
      <c r="A48" s="106" t="s">
        <v>372</v>
      </c>
      <c r="B48" s="107"/>
      <c r="C48" s="299">
        <f>SUM(C47)</f>
        <v>87.5</v>
      </c>
    </row>
    <row r="49" spans="1:3" ht="25" customHeight="1">
      <c r="A49" s="469" t="s">
        <v>694</v>
      </c>
      <c r="B49" s="470"/>
      <c r="C49" s="91" t="s">
        <v>184</v>
      </c>
    </row>
    <row r="50" spans="1:3" ht="25" customHeight="1">
      <c r="A50" s="145"/>
      <c r="B50" s="105"/>
      <c r="C50" s="300">
        <v>10</v>
      </c>
    </row>
    <row r="51" spans="1:3" ht="25" customHeight="1" thickBot="1">
      <c r="A51" s="147" t="s">
        <v>372</v>
      </c>
      <c r="B51" s="148"/>
      <c r="C51" s="301">
        <f>SUM(C50)</f>
        <v>10</v>
      </c>
    </row>
    <row r="52" spans="1:3" ht="25" customHeight="1">
      <c r="A52" s="469" t="s">
        <v>687</v>
      </c>
      <c r="B52" s="470"/>
      <c r="C52" s="255" t="s">
        <v>184</v>
      </c>
    </row>
    <row r="53" spans="1:3" ht="25" customHeight="1">
      <c r="A53" s="145"/>
      <c r="B53" s="105"/>
      <c r="C53" s="301">
        <v>2.5</v>
      </c>
    </row>
    <row r="54" spans="1:3" ht="25" customHeight="1" thickBot="1">
      <c r="A54" s="147" t="s">
        <v>372</v>
      </c>
      <c r="B54" s="148"/>
      <c r="C54" s="301">
        <f>SUM(C53)</f>
        <v>2.5</v>
      </c>
    </row>
    <row r="55" spans="1:3" ht="25" customHeight="1">
      <c r="A55" s="469" t="s">
        <v>225</v>
      </c>
      <c r="B55" s="470"/>
      <c r="C55" s="255">
        <f>+C54+C51+C48+C45+C40+C18</f>
        <v>1000</v>
      </c>
    </row>
  </sheetData>
  <mergeCells count="10">
    <mergeCell ref="A49:B49"/>
    <mergeCell ref="A52:B52"/>
    <mergeCell ref="A55:B55"/>
    <mergeCell ref="A1:A2"/>
    <mergeCell ref="C1:C2"/>
    <mergeCell ref="A6:B6"/>
    <mergeCell ref="C19:C20"/>
    <mergeCell ref="A46:B46"/>
    <mergeCell ref="A19:B20"/>
    <mergeCell ref="A41:B4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BBD2B-2B76-9E4B-9DBF-F70461910764}">
  <dimension ref="A1:C96"/>
  <sheetViews>
    <sheetView topLeftCell="A82" workbookViewId="0">
      <selection activeCell="C86" sqref="C86"/>
    </sheetView>
  </sheetViews>
  <sheetFormatPr baseColWidth="10" defaultRowHeight="14.5"/>
  <cols>
    <col min="1" max="1" width="100.26953125" style="84" customWidth="1"/>
    <col min="2" max="2" width="25.26953125" style="84" customWidth="1"/>
    <col min="3" max="3" width="16.26953125" style="84" customWidth="1"/>
  </cols>
  <sheetData>
    <row r="1" spans="1:3" ht="25" customHeight="1">
      <c r="A1" s="518" t="s">
        <v>406</v>
      </c>
      <c r="B1" s="197" t="s">
        <v>183</v>
      </c>
      <c r="C1" s="549" t="s">
        <v>184</v>
      </c>
    </row>
    <row r="2" spans="1:3" ht="25" customHeight="1">
      <c r="A2" s="564"/>
      <c r="B2" s="304" t="s">
        <v>186</v>
      </c>
      <c r="C2" s="550"/>
    </row>
    <row r="3" spans="1:3" ht="25" customHeight="1">
      <c r="A3" s="309" t="s">
        <v>407</v>
      </c>
      <c r="B3" s="305"/>
      <c r="C3" s="191"/>
    </row>
    <row r="4" spans="1:3" ht="87" customHeight="1">
      <c r="A4" s="563" t="s">
        <v>408</v>
      </c>
      <c r="B4" s="563"/>
      <c r="C4" s="191" t="s">
        <v>189</v>
      </c>
    </row>
    <row r="5" spans="1:3" ht="25" customHeight="1">
      <c r="A5" s="310" t="s">
        <v>409</v>
      </c>
      <c r="B5" s="306">
        <v>1200000000</v>
      </c>
      <c r="C5" s="307" t="s">
        <v>189</v>
      </c>
    </row>
    <row r="6" spans="1:3" ht="93" customHeight="1">
      <c r="A6" s="302" t="s">
        <v>622</v>
      </c>
      <c r="B6" s="303" t="s">
        <v>690</v>
      </c>
      <c r="C6" s="216">
        <v>200</v>
      </c>
    </row>
    <row r="7" spans="1:3" ht="25" customHeight="1">
      <c r="A7" s="527" t="s">
        <v>549</v>
      </c>
      <c r="B7" s="528" t="s">
        <v>410</v>
      </c>
      <c r="C7" s="255" t="s">
        <v>184</v>
      </c>
    </row>
    <row r="8" spans="1:3" ht="25" customHeight="1">
      <c r="A8" s="189" t="s">
        <v>411</v>
      </c>
      <c r="B8" s="190"/>
      <c r="C8" s="191" t="s">
        <v>189</v>
      </c>
    </row>
    <row r="9" spans="1:3" ht="25" customHeight="1">
      <c r="A9" s="189" t="s">
        <v>413</v>
      </c>
      <c r="B9" s="220" t="s">
        <v>490</v>
      </c>
      <c r="C9" s="191" t="s">
        <v>189</v>
      </c>
    </row>
    <row r="10" spans="1:3" ht="25" customHeight="1">
      <c r="A10" s="189" t="s">
        <v>414</v>
      </c>
      <c r="B10" s="198">
        <v>1</v>
      </c>
      <c r="C10" s="191" t="s">
        <v>189</v>
      </c>
    </row>
    <row r="11" spans="1:3" ht="25" customHeight="1">
      <c r="A11" s="189" t="s">
        <v>415</v>
      </c>
      <c r="B11" s="198">
        <v>1</v>
      </c>
      <c r="C11" s="191" t="s">
        <v>189</v>
      </c>
    </row>
    <row r="12" spans="1:3" ht="25" customHeight="1">
      <c r="A12" s="189" t="s">
        <v>416</v>
      </c>
      <c r="B12" s="190"/>
      <c r="C12" s="191">
        <v>2</v>
      </c>
    </row>
    <row r="13" spans="1:3" ht="25" customHeight="1">
      <c r="A13" s="189" t="s">
        <v>417</v>
      </c>
      <c r="B13" s="190"/>
      <c r="C13" s="191">
        <v>2</v>
      </c>
    </row>
    <row r="14" spans="1:3" ht="25" customHeight="1">
      <c r="A14" s="189" t="s">
        <v>418</v>
      </c>
      <c r="B14" s="190" t="s">
        <v>491</v>
      </c>
      <c r="C14" s="191">
        <v>2</v>
      </c>
    </row>
    <row r="15" spans="1:3" ht="25" customHeight="1">
      <c r="A15" s="189" t="s">
        <v>419</v>
      </c>
      <c r="B15" s="190" t="s">
        <v>491</v>
      </c>
      <c r="C15" s="191" t="s">
        <v>189</v>
      </c>
    </row>
    <row r="16" spans="1:3" ht="25" customHeight="1">
      <c r="A16" s="189" t="s">
        <v>420</v>
      </c>
      <c r="B16" s="190" t="s">
        <v>493</v>
      </c>
      <c r="C16" s="191" t="s">
        <v>189</v>
      </c>
    </row>
    <row r="17" spans="1:3" ht="25" customHeight="1">
      <c r="A17" s="189" t="s">
        <v>421</v>
      </c>
      <c r="B17" s="190" t="s">
        <v>492</v>
      </c>
      <c r="C17" s="221" t="s">
        <v>189</v>
      </c>
    </row>
    <row r="18" spans="1:3" ht="25" customHeight="1">
      <c r="A18" s="189" t="s">
        <v>422</v>
      </c>
      <c r="B18" s="190"/>
      <c r="C18" s="191">
        <v>2</v>
      </c>
    </row>
    <row r="19" spans="1:3" ht="25" customHeight="1">
      <c r="A19" s="189" t="s">
        <v>423</v>
      </c>
      <c r="B19" s="190"/>
      <c r="C19" s="191">
        <v>2</v>
      </c>
    </row>
    <row r="20" spans="1:3" ht="25" customHeight="1">
      <c r="A20" s="189" t="s">
        <v>424</v>
      </c>
      <c r="B20" s="190"/>
      <c r="C20" s="191">
        <v>4</v>
      </c>
    </row>
    <row r="21" spans="1:3" ht="25" customHeight="1">
      <c r="A21" s="226" t="s">
        <v>504</v>
      </c>
      <c r="B21" s="198">
        <v>1</v>
      </c>
      <c r="C21" s="191" t="s">
        <v>189</v>
      </c>
    </row>
    <row r="22" spans="1:3" ht="34" customHeight="1">
      <c r="A22" s="192" t="s">
        <v>425</v>
      </c>
      <c r="B22" s="190"/>
      <c r="C22" s="191">
        <v>10</v>
      </c>
    </row>
    <row r="23" spans="1:3" ht="25" customHeight="1">
      <c r="A23" s="189" t="s">
        <v>426</v>
      </c>
      <c r="B23" s="190"/>
      <c r="C23" s="191">
        <v>5</v>
      </c>
    </row>
    <row r="24" spans="1:3" ht="25" customHeight="1">
      <c r="A24" s="189" t="s">
        <v>427</v>
      </c>
      <c r="B24" s="190"/>
      <c r="C24" s="191">
        <v>5</v>
      </c>
    </row>
    <row r="25" spans="1:3" ht="25" customHeight="1">
      <c r="A25" s="189" t="s">
        <v>428</v>
      </c>
      <c r="B25" s="198">
        <v>1</v>
      </c>
      <c r="C25" s="191" t="s">
        <v>189</v>
      </c>
    </row>
    <row r="26" spans="1:3" ht="25" customHeight="1">
      <c r="A26" s="189" t="s">
        <v>429</v>
      </c>
      <c r="B26" s="190"/>
      <c r="C26" s="191">
        <v>5</v>
      </c>
    </row>
    <row r="27" spans="1:3" ht="25" customHeight="1">
      <c r="A27" s="189" t="s">
        <v>430</v>
      </c>
      <c r="B27" s="198" t="s">
        <v>505</v>
      </c>
      <c r="C27" s="191">
        <v>30</v>
      </c>
    </row>
    <row r="28" spans="1:3" ht="25" customHeight="1">
      <c r="A28" s="192" t="s">
        <v>431</v>
      </c>
      <c r="B28" s="190"/>
      <c r="C28" s="191" t="s">
        <v>412</v>
      </c>
    </row>
    <row r="29" spans="1:3" ht="25" customHeight="1">
      <c r="A29" s="189" t="s">
        <v>432</v>
      </c>
      <c r="B29" s="198">
        <v>1</v>
      </c>
      <c r="C29" s="191" t="s">
        <v>189</v>
      </c>
    </row>
    <row r="30" spans="1:3" ht="25" customHeight="1">
      <c r="A30" s="189" t="s">
        <v>433</v>
      </c>
      <c r="B30" s="190"/>
      <c r="C30" s="191" t="s">
        <v>412</v>
      </c>
    </row>
    <row r="31" spans="1:3" ht="25" customHeight="1">
      <c r="A31" s="189" t="s">
        <v>434</v>
      </c>
      <c r="B31" s="190"/>
      <c r="C31" s="191">
        <v>5</v>
      </c>
    </row>
    <row r="32" spans="1:3" ht="25" customHeight="1">
      <c r="A32" s="189" t="s">
        <v>435</v>
      </c>
      <c r="B32" s="190"/>
      <c r="C32" s="191">
        <v>5</v>
      </c>
    </row>
    <row r="33" spans="1:3" ht="25" customHeight="1">
      <c r="A33" s="189" t="s">
        <v>436</v>
      </c>
      <c r="B33" s="190"/>
      <c r="C33" s="191">
        <v>30</v>
      </c>
    </row>
    <row r="34" spans="1:3" ht="25" customHeight="1">
      <c r="A34" s="199" t="s">
        <v>437</v>
      </c>
      <c r="B34" s="194"/>
      <c r="C34" s="191">
        <v>5</v>
      </c>
    </row>
    <row r="35" spans="1:3" ht="25" customHeight="1">
      <c r="A35" s="223" t="s">
        <v>500</v>
      </c>
      <c r="B35" s="94"/>
      <c r="C35" s="191" t="s">
        <v>412</v>
      </c>
    </row>
    <row r="36" spans="1:3" ht="25" customHeight="1">
      <c r="A36" s="224" t="s">
        <v>438</v>
      </c>
      <c r="B36" s="94"/>
      <c r="C36" s="191">
        <v>5</v>
      </c>
    </row>
    <row r="37" spans="1:3" ht="25" customHeight="1">
      <c r="A37" s="223" t="s">
        <v>498</v>
      </c>
      <c r="B37" s="94"/>
      <c r="C37" s="191">
        <v>6</v>
      </c>
    </row>
    <row r="38" spans="1:3" ht="25" customHeight="1">
      <c r="A38" s="223" t="s">
        <v>499</v>
      </c>
      <c r="B38" s="94"/>
      <c r="C38" s="191" t="s">
        <v>412</v>
      </c>
    </row>
    <row r="39" spans="1:3" ht="46" customHeight="1">
      <c r="A39" s="193" t="s">
        <v>439</v>
      </c>
      <c r="B39" s="222">
        <v>200000000</v>
      </c>
      <c r="C39" s="191" t="s">
        <v>189</v>
      </c>
    </row>
    <row r="40" spans="1:3" ht="25" customHeight="1">
      <c r="A40" s="227" t="s">
        <v>440</v>
      </c>
      <c r="B40" s="228" t="s">
        <v>441</v>
      </c>
      <c r="C40" s="191">
        <v>5</v>
      </c>
    </row>
    <row r="41" spans="1:3" ht="47.15" customHeight="1">
      <c r="A41" s="231" t="s">
        <v>494</v>
      </c>
      <c r="B41" s="94"/>
      <c r="C41" s="191">
        <v>10</v>
      </c>
    </row>
    <row r="42" spans="1:3" ht="48" customHeight="1">
      <c r="A42" s="231" t="s">
        <v>495</v>
      </c>
      <c r="B42" s="94"/>
      <c r="C42" s="191">
        <v>20</v>
      </c>
    </row>
    <row r="43" spans="1:3" ht="44.15" customHeight="1">
      <c r="A43" s="232" t="s">
        <v>496</v>
      </c>
      <c r="B43" s="94"/>
      <c r="C43" s="191">
        <v>20</v>
      </c>
    </row>
    <row r="44" spans="1:3" ht="46" customHeight="1">
      <c r="A44" s="233" t="s">
        <v>497</v>
      </c>
      <c r="B44" s="94"/>
      <c r="C44" s="191">
        <v>20</v>
      </c>
    </row>
    <row r="45" spans="1:3" ht="37" customHeight="1">
      <c r="A45" s="234" t="s">
        <v>442</v>
      </c>
      <c r="B45" s="94"/>
      <c r="C45" s="191" t="s">
        <v>189</v>
      </c>
    </row>
    <row r="46" spans="1:3" ht="37" customHeight="1" thickBot="1">
      <c r="A46" s="229" t="s">
        <v>225</v>
      </c>
      <c r="B46" s="230"/>
      <c r="C46" s="200">
        <f>SUM(C6:C45)</f>
        <v>400</v>
      </c>
    </row>
    <row r="47" spans="1:3" ht="25" customHeight="1">
      <c r="A47" s="558" t="s">
        <v>550</v>
      </c>
      <c r="B47" s="559"/>
      <c r="C47" s="549" t="s">
        <v>184</v>
      </c>
    </row>
    <row r="48" spans="1:3" ht="25" customHeight="1" thickBot="1">
      <c r="A48" s="560"/>
      <c r="B48" s="561"/>
      <c r="C48" s="551"/>
    </row>
    <row r="49" spans="1:3" ht="25" customHeight="1">
      <c r="A49" s="195" t="s">
        <v>443</v>
      </c>
      <c r="B49" s="196"/>
      <c r="C49" s="191">
        <v>2</v>
      </c>
    </row>
    <row r="50" spans="1:3" ht="25" customHeight="1">
      <c r="A50" s="195" t="s">
        <v>444</v>
      </c>
      <c r="B50" s="196"/>
      <c r="C50" s="191">
        <v>2</v>
      </c>
    </row>
    <row r="51" spans="1:3" ht="25" customHeight="1">
      <c r="A51" s="195" t="s">
        <v>445</v>
      </c>
      <c r="B51" s="196"/>
      <c r="C51" s="191">
        <v>10</v>
      </c>
    </row>
    <row r="52" spans="1:3" ht="25" customHeight="1">
      <c r="A52" s="201" t="s">
        <v>446</v>
      </c>
      <c r="B52" s="196"/>
      <c r="C52" s="191">
        <v>5</v>
      </c>
    </row>
    <row r="53" spans="1:3" ht="25" customHeight="1">
      <c r="A53" s="225" t="s">
        <v>503</v>
      </c>
      <c r="B53" s="196"/>
      <c r="C53" s="191">
        <v>10</v>
      </c>
    </row>
    <row r="54" spans="1:3" ht="25" customHeight="1">
      <c r="A54" s="195" t="s">
        <v>447</v>
      </c>
      <c r="B54" s="196"/>
      <c r="C54" s="191">
        <v>5</v>
      </c>
    </row>
    <row r="55" spans="1:3" ht="25" customHeight="1">
      <c r="A55" s="225" t="s">
        <v>502</v>
      </c>
      <c r="B55" s="196"/>
      <c r="C55" s="191">
        <v>10</v>
      </c>
    </row>
    <row r="56" spans="1:3" ht="25" customHeight="1">
      <c r="A56" s="195" t="s">
        <v>448</v>
      </c>
      <c r="B56" s="196"/>
      <c r="C56" s="191">
        <v>5</v>
      </c>
    </row>
    <row r="57" spans="1:3" ht="25" customHeight="1">
      <c r="A57" s="195" t="s">
        <v>449</v>
      </c>
      <c r="B57" s="196"/>
      <c r="C57" s="191">
        <v>5</v>
      </c>
    </row>
    <row r="58" spans="1:3" ht="25" customHeight="1">
      <c r="A58" s="195" t="s">
        <v>450</v>
      </c>
      <c r="B58" s="196"/>
      <c r="C58" s="191">
        <v>5</v>
      </c>
    </row>
    <row r="59" spans="1:3" ht="25" customHeight="1">
      <c r="A59" s="195" t="s">
        <v>451</v>
      </c>
      <c r="B59" s="196"/>
      <c r="C59" s="191">
        <v>5</v>
      </c>
    </row>
    <row r="60" spans="1:3" ht="25" customHeight="1">
      <c r="A60" s="225" t="s">
        <v>501</v>
      </c>
      <c r="B60" s="196"/>
      <c r="C60" s="191" t="s">
        <v>189</v>
      </c>
    </row>
    <row r="61" spans="1:3" ht="25" customHeight="1">
      <c r="A61" s="195" t="s">
        <v>452</v>
      </c>
      <c r="B61" s="196" t="s">
        <v>271</v>
      </c>
      <c r="C61" s="191">
        <v>5</v>
      </c>
    </row>
    <row r="62" spans="1:3" ht="25" customHeight="1">
      <c r="A62" s="195" t="s">
        <v>453</v>
      </c>
      <c r="B62" s="196"/>
      <c r="C62" s="191">
        <v>15</v>
      </c>
    </row>
    <row r="63" spans="1:3" ht="25" customHeight="1">
      <c r="A63" s="195" t="s">
        <v>454</v>
      </c>
      <c r="B63" s="196"/>
      <c r="C63" s="191">
        <v>10</v>
      </c>
    </row>
    <row r="64" spans="1:3" ht="25" customHeight="1">
      <c r="A64" s="195" t="s">
        <v>455</v>
      </c>
      <c r="B64" s="196"/>
      <c r="C64" s="191">
        <v>10</v>
      </c>
    </row>
    <row r="65" spans="1:3" ht="25" customHeight="1">
      <c r="A65" s="195" t="s">
        <v>456</v>
      </c>
      <c r="B65" s="196"/>
      <c r="C65" s="191">
        <v>5</v>
      </c>
    </row>
    <row r="66" spans="1:3" ht="25" customHeight="1">
      <c r="A66" s="195" t="s">
        <v>457</v>
      </c>
      <c r="B66" s="196"/>
      <c r="C66" s="191">
        <v>10</v>
      </c>
    </row>
    <row r="67" spans="1:3" ht="25" customHeight="1">
      <c r="A67" s="195" t="s">
        <v>458</v>
      </c>
      <c r="B67" s="196"/>
      <c r="C67" s="191">
        <v>8</v>
      </c>
    </row>
    <row r="68" spans="1:3" ht="25" customHeight="1">
      <c r="A68" s="195" t="s">
        <v>459</v>
      </c>
      <c r="B68" s="196"/>
      <c r="C68" s="191">
        <v>10</v>
      </c>
    </row>
    <row r="69" spans="1:3" ht="25" customHeight="1">
      <c r="A69" s="195" t="s">
        <v>460</v>
      </c>
      <c r="B69" s="196"/>
      <c r="C69" s="191">
        <v>15</v>
      </c>
    </row>
    <row r="70" spans="1:3" ht="25" customHeight="1">
      <c r="A70" s="311" t="s">
        <v>461</v>
      </c>
      <c r="B70" s="202"/>
      <c r="C70" s="191">
        <v>18</v>
      </c>
    </row>
    <row r="71" spans="1:3" ht="25" customHeight="1">
      <c r="A71" s="312" t="s">
        <v>462</v>
      </c>
      <c r="B71" s="557"/>
      <c r="C71" s="554" t="s">
        <v>189</v>
      </c>
    </row>
    <row r="72" spans="1:3" ht="43" customHeight="1">
      <c r="A72" s="259" t="s">
        <v>463</v>
      </c>
      <c r="B72" s="557"/>
      <c r="C72" s="555"/>
    </row>
    <row r="73" spans="1:3" ht="100" customHeight="1">
      <c r="A73" s="308" t="s">
        <v>691</v>
      </c>
      <c r="B73" s="557"/>
      <c r="C73" s="556"/>
    </row>
    <row r="74" spans="1:3" ht="25" customHeight="1">
      <c r="A74" s="214" t="s">
        <v>464</v>
      </c>
      <c r="B74" s="215"/>
      <c r="C74" s="216"/>
    </row>
    <row r="75" spans="1:3" ht="25" customHeight="1">
      <c r="A75" s="217" t="s">
        <v>489</v>
      </c>
      <c r="B75" s="215"/>
      <c r="C75" s="216"/>
    </row>
    <row r="76" spans="1:3" ht="25" customHeight="1">
      <c r="A76" s="217" t="s">
        <v>465</v>
      </c>
      <c r="B76" s="215"/>
      <c r="C76" s="216"/>
    </row>
    <row r="77" spans="1:3" ht="25" customHeight="1">
      <c r="A77" s="217" t="s">
        <v>466</v>
      </c>
      <c r="B77" s="215"/>
      <c r="C77" s="216"/>
    </row>
    <row r="78" spans="1:3" ht="25" customHeight="1">
      <c r="A78" s="218" t="s">
        <v>467</v>
      </c>
      <c r="B78" s="219"/>
      <c r="C78" s="216"/>
    </row>
    <row r="79" spans="1:3" ht="44.15" customHeight="1">
      <c r="A79" s="235" t="s">
        <v>483</v>
      </c>
      <c r="B79" s="94"/>
      <c r="C79" s="191">
        <v>30</v>
      </c>
    </row>
    <row r="80" spans="1:3" ht="25" customHeight="1" thickBot="1">
      <c r="A80" s="229" t="s">
        <v>225</v>
      </c>
      <c r="B80" s="230"/>
      <c r="C80" s="200">
        <f>SUM(C49:C79)</f>
        <v>200</v>
      </c>
    </row>
    <row r="81" spans="1:3" ht="25" customHeight="1">
      <c r="A81" s="522" t="s">
        <v>551</v>
      </c>
      <c r="B81" s="523"/>
      <c r="C81" s="91" t="s">
        <v>184</v>
      </c>
    </row>
    <row r="82" spans="1:3" ht="57" customHeight="1">
      <c r="A82" s="203" t="s">
        <v>468</v>
      </c>
      <c r="B82" s="204"/>
      <c r="C82" s="205"/>
    </row>
    <row r="83" spans="1:3" ht="25" customHeight="1">
      <c r="A83" s="236" t="s">
        <v>469</v>
      </c>
      <c r="B83" s="237" t="s">
        <v>472</v>
      </c>
      <c r="C83" s="205">
        <v>150</v>
      </c>
    </row>
    <row r="84" spans="1:3" ht="25" customHeight="1">
      <c r="A84" s="236" t="s">
        <v>470</v>
      </c>
      <c r="B84" s="237" t="s">
        <v>472</v>
      </c>
      <c r="C84" s="205" t="s">
        <v>189</v>
      </c>
    </row>
    <row r="85" spans="1:3" ht="25" customHeight="1">
      <c r="A85" s="236" t="s">
        <v>471</v>
      </c>
      <c r="B85" s="237" t="s">
        <v>472</v>
      </c>
      <c r="C85" s="205">
        <v>150</v>
      </c>
    </row>
    <row r="86" spans="1:3" ht="25" customHeight="1" thickBot="1">
      <c r="A86" s="206" t="s">
        <v>225</v>
      </c>
      <c r="B86" s="207"/>
      <c r="C86" s="205">
        <v>300</v>
      </c>
    </row>
    <row r="87" spans="1:3" ht="25" customHeight="1">
      <c r="A87" s="552" t="s">
        <v>552</v>
      </c>
      <c r="B87" s="553"/>
      <c r="C87" s="91" t="s">
        <v>184</v>
      </c>
    </row>
    <row r="88" spans="1:3" ht="25" customHeight="1">
      <c r="A88" s="313"/>
      <c r="B88" s="313"/>
      <c r="C88" s="301">
        <v>87.5</v>
      </c>
    </row>
    <row r="89" spans="1:3" ht="25" customHeight="1" thickBot="1">
      <c r="A89" s="292" t="s">
        <v>372</v>
      </c>
      <c r="B89" s="237"/>
      <c r="C89" s="301">
        <f>SUM(C88)</f>
        <v>87.5</v>
      </c>
    </row>
    <row r="90" spans="1:3" ht="25" customHeight="1">
      <c r="A90" s="469" t="s">
        <v>694</v>
      </c>
      <c r="B90" s="470"/>
      <c r="C90" s="255" t="s">
        <v>184</v>
      </c>
    </row>
    <row r="91" spans="1:3" ht="25" customHeight="1">
      <c r="A91" s="314"/>
      <c r="B91" s="314"/>
      <c r="C91" s="300">
        <v>10</v>
      </c>
    </row>
    <row r="92" spans="1:3" ht="25" customHeight="1">
      <c r="A92" s="292" t="s">
        <v>372</v>
      </c>
      <c r="B92" s="237"/>
      <c r="C92" s="301">
        <f>SUM(C91)</f>
        <v>10</v>
      </c>
    </row>
    <row r="93" spans="1:3" ht="25" customHeight="1">
      <c r="A93" s="505" t="s">
        <v>687</v>
      </c>
      <c r="B93" s="562"/>
      <c r="C93" s="255" t="s">
        <v>184</v>
      </c>
    </row>
    <row r="94" spans="1:3" ht="25" customHeight="1">
      <c r="A94" s="145"/>
      <c r="B94" s="105"/>
      <c r="C94" s="301">
        <v>2.5</v>
      </c>
    </row>
    <row r="95" spans="1:3" ht="25" customHeight="1" thickBot="1">
      <c r="A95" s="147" t="s">
        <v>372</v>
      </c>
      <c r="B95" s="148"/>
      <c r="C95" s="301">
        <f>SUM(C94)</f>
        <v>2.5</v>
      </c>
    </row>
    <row r="96" spans="1:3" ht="25" customHeight="1">
      <c r="A96" s="469" t="s">
        <v>225</v>
      </c>
      <c r="B96" s="470"/>
      <c r="C96" s="255">
        <f>+C95+C92+C89+C86+C80+C46</f>
        <v>1000</v>
      </c>
    </row>
  </sheetData>
  <mergeCells count="13">
    <mergeCell ref="A90:B90"/>
    <mergeCell ref="A93:B93"/>
    <mergeCell ref="A96:B96"/>
    <mergeCell ref="A4:B4"/>
    <mergeCell ref="A1:A2"/>
    <mergeCell ref="C1:C2"/>
    <mergeCell ref="C47:C48"/>
    <mergeCell ref="A87:B87"/>
    <mergeCell ref="C71:C73"/>
    <mergeCell ref="B71:B73"/>
    <mergeCell ref="A7:B7"/>
    <mergeCell ref="A81:B81"/>
    <mergeCell ref="A47:B48"/>
  </mergeCells>
  <pageMargins left="0.7" right="0.7" top="0.75" bottom="0.75" header="0.3" footer="0.3"/>
  <ignoredErrors>
    <ignoredError sqref="C28 C40 C38 C34:C35 C30:C32"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E1DAF-3AAD-794D-B371-876AABE0CD6B}">
  <dimension ref="A1:C59"/>
  <sheetViews>
    <sheetView topLeftCell="A43" zoomScale="99" workbookViewId="0">
      <selection activeCell="C49" sqref="C49"/>
    </sheetView>
  </sheetViews>
  <sheetFormatPr baseColWidth="10" defaultRowHeight="14.5"/>
  <cols>
    <col min="1" max="1" width="102.1796875" customWidth="1"/>
    <col min="2" max="2" width="26.7265625" customWidth="1"/>
    <col min="3" max="3" width="17.81640625" customWidth="1"/>
  </cols>
  <sheetData>
    <row r="1" spans="1:3" ht="25" customHeight="1" thickBot="1">
      <c r="A1" s="565" t="s">
        <v>374</v>
      </c>
      <c r="B1" s="150" t="s">
        <v>183</v>
      </c>
      <c r="C1" s="567" t="s">
        <v>184</v>
      </c>
    </row>
    <row r="2" spans="1:3" ht="25" customHeight="1" thickBot="1">
      <c r="A2" s="566"/>
      <c r="B2" s="92" t="s">
        <v>186</v>
      </c>
      <c r="C2" s="568"/>
    </row>
    <row r="3" spans="1:3" ht="25" customHeight="1">
      <c r="A3" s="151" t="s">
        <v>398</v>
      </c>
      <c r="B3" s="152">
        <f>+'RELACIÓN AUTOMOVILES Y SOAT'!D16</f>
        <v>1486700000</v>
      </c>
      <c r="C3" s="242" t="s">
        <v>189</v>
      </c>
    </row>
    <row r="4" spans="1:3" ht="45" customHeight="1" thickBot="1">
      <c r="A4" s="171" t="s">
        <v>375</v>
      </c>
      <c r="B4" s="153"/>
      <c r="C4" s="154" t="s">
        <v>189</v>
      </c>
    </row>
    <row r="5" spans="1:3" ht="25" customHeight="1">
      <c r="A5" s="522" t="s">
        <v>549</v>
      </c>
      <c r="B5" s="523"/>
      <c r="C5" s="91" t="s">
        <v>184</v>
      </c>
    </row>
    <row r="6" spans="1:3" ht="25" customHeight="1">
      <c r="A6" s="136" t="s">
        <v>376</v>
      </c>
      <c r="B6" s="137"/>
      <c r="C6" s="569" t="s">
        <v>189</v>
      </c>
    </row>
    <row r="7" spans="1:3" ht="25" customHeight="1">
      <c r="A7" s="155" t="s">
        <v>482</v>
      </c>
      <c r="B7" s="138"/>
      <c r="C7" s="570"/>
    </row>
    <row r="8" spans="1:3" ht="25" customHeight="1">
      <c r="A8" s="139" t="s">
        <v>377</v>
      </c>
      <c r="B8" s="63"/>
      <c r="C8" s="143" t="s">
        <v>189</v>
      </c>
    </row>
    <row r="9" spans="1:3" ht="25" customHeight="1">
      <c r="A9" s="139" t="s">
        <v>378</v>
      </c>
      <c r="B9" s="63"/>
      <c r="C9" s="143" t="s">
        <v>189</v>
      </c>
    </row>
    <row r="10" spans="1:3" ht="25" customHeight="1">
      <c r="A10" s="139" t="s">
        <v>379</v>
      </c>
      <c r="B10" s="63"/>
      <c r="C10" s="143" t="s">
        <v>189</v>
      </c>
    </row>
    <row r="11" spans="1:3" ht="25" customHeight="1">
      <c r="A11" s="139" t="s">
        <v>380</v>
      </c>
      <c r="B11" s="63"/>
      <c r="C11" s="143" t="s">
        <v>189</v>
      </c>
    </row>
    <row r="12" spans="1:3" ht="25" customHeight="1">
      <c r="A12" s="139" t="s">
        <v>381</v>
      </c>
      <c r="B12" s="63"/>
      <c r="C12" s="143" t="s">
        <v>189</v>
      </c>
    </row>
    <row r="13" spans="1:3" ht="25" customHeight="1">
      <c r="A13" s="139" t="s">
        <v>382</v>
      </c>
      <c r="B13" s="63"/>
      <c r="C13" s="143" t="s">
        <v>189</v>
      </c>
    </row>
    <row r="14" spans="1:3" ht="25" customHeight="1">
      <c r="A14" s="156" t="s">
        <v>383</v>
      </c>
      <c r="B14" s="63"/>
      <c r="C14" s="143">
        <v>30</v>
      </c>
    </row>
    <row r="15" spans="1:3" ht="25" customHeight="1">
      <c r="A15" s="139" t="s">
        <v>384</v>
      </c>
      <c r="B15" s="63"/>
      <c r="C15" s="143">
        <v>30</v>
      </c>
    </row>
    <row r="16" spans="1:3" ht="25" customHeight="1">
      <c r="A16" s="156" t="s">
        <v>477</v>
      </c>
      <c r="B16" s="95" t="s">
        <v>478</v>
      </c>
      <c r="C16" s="185">
        <v>40</v>
      </c>
    </row>
    <row r="17" spans="1:3" ht="25" customHeight="1">
      <c r="A17" s="156" t="s">
        <v>476</v>
      </c>
      <c r="B17" s="95" t="s">
        <v>478</v>
      </c>
      <c r="C17" s="185">
        <v>40</v>
      </c>
    </row>
    <row r="18" spans="1:3" ht="25" customHeight="1">
      <c r="A18" s="182" t="s">
        <v>404</v>
      </c>
      <c r="B18" s="63"/>
      <c r="C18" s="186">
        <v>60</v>
      </c>
    </row>
    <row r="19" spans="1:3" ht="62.15" customHeight="1">
      <c r="A19" s="157" t="s">
        <v>385</v>
      </c>
      <c r="B19" s="453" t="s">
        <v>692</v>
      </c>
      <c r="C19" s="159">
        <v>200</v>
      </c>
    </row>
    <row r="20" spans="1:3" ht="25" customHeight="1" thickBot="1">
      <c r="A20" s="140" t="s">
        <v>225</v>
      </c>
      <c r="B20" s="141"/>
      <c r="C20" s="142">
        <f>SUM(C6:C19)</f>
        <v>400</v>
      </c>
    </row>
    <row r="21" spans="1:3" ht="25" customHeight="1" thickBot="1">
      <c r="A21" s="469" t="s">
        <v>550</v>
      </c>
      <c r="B21" s="567"/>
      <c r="C21" s="567" t="s">
        <v>184</v>
      </c>
    </row>
    <row r="22" spans="1:3" ht="25" customHeight="1" thickBot="1">
      <c r="A22" s="547" t="s">
        <v>227</v>
      </c>
      <c r="B22" s="568"/>
      <c r="C22" s="568"/>
    </row>
    <row r="23" spans="1:3" ht="44.15" customHeight="1">
      <c r="A23" s="139" t="s">
        <v>402</v>
      </c>
      <c r="B23" s="184" t="s">
        <v>403</v>
      </c>
      <c r="C23" s="143">
        <v>10</v>
      </c>
    </row>
    <row r="24" spans="1:3" ht="25" customHeight="1">
      <c r="A24" s="139" t="s">
        <v>473</v>
      </c>
      <c r="B24" s="208" t="s">
        <v>474</v>
      </c>
      <c r="C24" s="143">
        <v>10</v>
      </c>
    </row>
    <row r="25" spans="1:3" ht="25" customHeight="1">
      <c r="A25" s="182" t="s">
        <v>481</v>
      </c>
      <c r="B25" s="63"/>
      <c r="C25" s="143">
        <v>10</v>
      </c>
    </row>
    <row r="26" spans="1:3" ht="25" customHeight="1">
      <c r="A26" s="183" t="s">
        <v>386</v>
      </c>
      <c r="B26" s="63"/>
      <c r="C26" s="143">
        <v>10</v>
      </c>
    </row>
    <row r="27" spans="1:3" ht="25" customHeight="1">
      <c r="A27" s="164" t="s">
        <v>387</v>
      </c>
      <c r="B27" s="158"/>
      <c r="C27" s="159">
        <v>10</v>
      </c>
    </row>
    <row r="28" spans="1:3" ht="38.15" customHeight="1">
      <c r="A28" s="163" t="s">
        <v>405</v>
      </c>
      <c r="B28" s="63"/>
      <c r="C28" s="143" t="s">
        <v>189</v>
      </c>
    </row>
    <row r="29" spans="1:3" ht="25" customHeight="1">
      <c r="A29" s="160" t="s">
        <v>388</v>
      </c>
      <c r="B29" s="63"/>
      <c r="C29" s="143">
        <v>5</v>
      </c>
    </row>
    <row r="30" spans="1:3" ht="25" customHeight="1">
      <c r="A30" s="160" t="s">
        <v>250</v>
      </c>
      <c r="B30" s="63"/>
      <c r="C30" s="143">
        <v>5</v>
      </c>
    </row>
    <row r="31" spans="1:3" ht="25" customHeight="1">
      <c r="A31" s="161" t="s">
        <v>251</v>
      </c>
      <c r="B31" s="63"/>
      <c r="C31" s="143">
        <v>5</v>
      </c>
    </row>
    <row r="32" spans="1:3" ht="25" customHeight="1">
      <c r="A32" s="161" t="s">
        <v>389</v>
      </c>
      <c r="B32" s="63"/>
      <c r="C32" s="143">
        <v>10</v>
      </c>
    </row>
    <row r="33" spans="1:3" ht="25" customHeight="1">
      <c r="A33" s="161" t="s">
        <v>475</v>
      </c>
      <c r="B33" s="63"/>
      <c r="C33" s="143" t="s">
        <v>189</v>
      </c>
    </row>
    <row r="34" spans="1:3" ht="25" customHeight="1">
      <c r="A34" s="162" t="s">
        <v>479</v>
      </c>
      <c r="B34" s="63"/>
      <c r="C34" s="143" t="s">
        <v>189</v>
      </c>
    </row>
    <row r="35" spans="1:3" ht="25" customHeight="1">
      <c r="A35" s="161" t="s">
        <v>262</v>
      </c>
      <c r="B35" s="63"/>
      <c r="C35" s="143">
        <v>5</v>
      </c>
    </row>
    <row r="36" spans="1:3" ht="25" customHeight="1">
      <c r="A36" s="161" t="s">
        <v>234</v>
      </c>
      <c r="B36" s="63"/>
      <c r="C36" s="143">
        <v>5</v>
      </c>
    </row>
    <row r="37" spans="1:3" ht="25" customHeight="1">
      <c r="A37" s="161" t="s">
        <v>263</v>
      </c>
      <c r="B37" s="63"/>
      <c r="C37" s="143">
        <v>5</v>
      </c>
    </row>
    <row r="38" spans="1:3" ht="46" customHeight="1">
      <c r="A38" s="209" t="s">
        <v>480</v>
      </c>
      <c r="B38" s="63"/>
      <c r="C38" s="143">
        <v>40</v>
      </c>
    </row>
    <row r="39" spans="1:3" ht="25" customHeight="1">
      <c r="A39" s="161" t="s">
        <v>390</v>
      </c>
      <c r="B39" s="63"/>
      <c r="C39" s="143">
        <v>10</v>
      </c>
    </row>
    <row r="40" spans="1:3" ht="25" customHeight="1">
      <c r="A40" s="162" t="s">
        <v>391</v>
      </c>
      <c r="B40" s="63"/>
      <c r="C40" s="143">
        <v>10</v>
      </c>
    </row>
    <row r="41" spans="1:3" ht="25" customHeight="1">
      <c r="A41" s="163" t="s">
        <v>392</v>
      </c>
      <c r="B41" s="63"/>
      <c r="C41" s="143">
        <v>10</v>
      </c>
    </row>
    <row r="42" spans="1:3" ht="25" customHeight="1">
      <c r="A42" s="164" t="s">
        <v>393</v>
      </c>
      <c r="B42" s="158"/>
      <c r="C42" s="159">
        <v>10</v>
      </c>
    </row>
    <row r="43" spans="1:3" ht="42" customHeight="1">
      <c r="A43" s="210" t="s">
        <v>483</v>
      </c>
      <c r="B43" s="165"/>
      <c r="C43" s="144">
        <v>30</v>
      </c>
    </row>
    <row r="44" spans="1:3" ht="25" customHeight="1">
      <c r="A44" s="187" t="s">
        <v>394</v>
      </c>
      <c r="B44" s="165"/>
      <c r="C44" s="144"/>
    </row>
    <row r="45" spans="1:3" ht="97" customHeight="1">
      <c r="A45" s="188" t="s">
        <v>395</v>
      </c>
      <c r="B45" s="165"/>
      <c r="C45" s="144" t="s">
        <v>189</v>
      </c>
    </row>
    <row r="46" spans="1:3" ht="25" customHeight="1" thickBot="1">
      <c r="A46" s="166" t="s">
        <v>225</v>
      </c>
      <c r="B46" s="134"/>
      <c r="C46" s="167">
        <f>SUM(C23:C45)</f>
        <v>200</v>
      </c>
    </row>
    <row r="47" spans="1:3" ht="25" customHeight="1">
      <c r="A47" s="469" t="s">
        <v>551</v>
      </c>
      <c r="B47" s="470"/>
      <c r="C47" s="91" t="s">
        <v>184</v>
      </c>
    </row>
    <row r="48" spans="1:3" ht="25" customHeight="1">
      <c r="A48" s="168" t="s">
        <v>396</v>
      </c>
      <c r="B48" s="169" t="s">
        <v>397</v>
      </c>
      <c r="C48" s="170" t="s">
        <v>189</v>
      </c>
    </row>
    <row r="49" spans="1:3" ht="25" customHeight="1" thickBot="1">
      <c r="A49" s="166" t="s">
        <v>225</v>
      </c>
      <c r="B49" s="114"/>
      <c r="C49" s="167">
        <v>300</v>
      </c>
    </row>
    <row r="50" spans="1:3" ht="25" customHeight="1">
      <c r="A50" s="552" t="s">
        <v>552</v>
      </c>
      <c r="B50" s="553"/>
      <c r="C50" s="91" t="s">
        <v>184</v>
      </c>
    </row>
    <row r="51" spans="1:3" ht="25" customHeight="1">
      <c r="A51" s="313"/>
      <c r="B51" s="313"/>
      <c r="C51" s="301">
        <v>87.5</v>
      </c>
    </row>
    <row r="52" spans="1:3" ht="25" customHeight="1" thickBot="1">
      <c r="A52" s="292" t="s">
        <v>372</v>
      </c>
      <c r="B52" s="237"/>
      <c r="C52" s="301">
        <f>SUM(C51)</f>
        <v>87.5</v>
      </c>
    </row>
    <row r="53" spans="1:3" ht="25" customHeight="1">
      <c r="A53" s="469" t="s">
        <v>694</v>
      </c>
      <c r="B53" s="470"/>
      <c r="C53" s="255" t="s">
        <v>184</v>
      </c>
    </row>
    <row r="54" spans="1:3" ht="25" customHeight="1">
      <c r="A54" s="314"/>
      <c r="B54" s="314"/>
      <c r="C54" s="300">
        <v>10</v>
      </c>
    </row>
    <row r="55" spans="1:3" ht="25" customHeight="1">
      <c r="A55" s="292" t="s">
        <v>372</v>
      </c>
      <c r="B55" s="237"/>
      <c r="C55" s="301">
        <f>SUM(C54)</f>
        <v>10</v>
      </c>
    </row>
    <row r="56" spans="1:3" ht="25" customHeight="1">
      <c r="A56" s="505" t="s">
        <v>687</v>
      </c>
      <c r="B56" s="562"/>
      <c r="C56" s="255" t="s">
        <v>184</v>
      </c>
    </row>
    <row r="57" spans="1:3" ht="25" customHeight="1">
      <c r="A57" s="145"/>
      <c r="B57" s="105"/>
      <c r="C57" s="301">
        <v>2.5</v>
      </c>
    </row>
    <row r="58" spans="1:3" ht="25" customHeight="1" thickBot="1">
      <c r="A58" s="147" t="s">
        <v>372</v>
      </c>
      <c r="B58" s="148"/>
      <c r="C58" s="301">
        <f>SUM(C57)</f>
        <v>2.5</v>
      </c>
    </row>
    <row r="59" spans="1:3" ht="25" customHeight="1">
      <c r="A59" s="469" t="s">
        <v>225</v>
      </c>
      <c r="B59" s="470"/>
      <c r="C59" s="255">
        <f>+C58+C55+C52+C49+C46+C20</f>
        <v>1000</v>
      </c>
    </row>
  </sheetData>
  <mergeCells count="12">
    <mergeCell ref="A53:B53"/>
    <mergeCell ref="A56:B56"/>
    <mergeCell ref="A59:B59"/>
    <mergeCell ref="A1:A2"/>
    <mergeCell ref="C1:C2"/>
    <mergeCell ref="C21:C22"/>
    <mergeCell ref="A50:B50"/>
    <mergeCell ref="C6:C7"/>
    <mergeCell ref="A21:A22"/>
    <mergeCell ref="B21:B22"/>
    <mergeCell ref="A47:B47"/>
    <mergeCell ref="A5:B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3126F-0A55-6542-986B-CB797E65001A}">
  <dimension ref="A1:C81"/>
  <sheetViews>
    <sheetView topLeftCell="A56" zoomScale="120" zoomScaleNormal="120" workbookViewId="0">
      <selection activeCell="A75" sqref="A75:B75"/>
    </sheetView>
  </sheetViews>
  <sheetFormatPr baseColWidth="10" defaultRowHeight="14.5"/>
  <cols>
    <col min="1" max="1" width="95.1796875" customWidth="1"/>
    <col min="2" max="2" width="22.1796875" customWidth="1"/>
    <col min="3" max="3" width="20.453125" customWidth="1"/>
  </cols>
  <sheetData>
    <row r="1" spans="1:3" ht="25" customHeight="1" thickBot="1">
      <c r="A1" s="351" t="s">
        <v>569</v>
      </c>
      <c r="B1" s="346" t="s">
        <v>183</v>
      </c>
      <c r="C1" s="474" t="s">
        <v>184</v>
      </c>
    </row>
    <row r="2" spans="1:3" ht="25" customHeight="1" thickBot="1">
      <c r="A2" s="351" t="s">
        <v>570</v>
      </c>
      <c r="B2" s="347" t="s">
        <v>186</v>
      </c>
      <c r="C2" s="590"/>
    </row>
    <row r="3" spans="1:3" ht="25" customHeight="1">
      <c r="A3" s="352" t="s">
        <v>571</v>
      </c>
      <c r="B3" s="348"/>
      <c r="C3" s="577" t="s">
        <v>189</v>
      </c>
    </row>
    <row r="4" spans="1:3">
      <c r="A4" s="591" t="s">
        <v>572</v>
      </c>
      <c r="B4" s="584"/>
      <c r="C4" s="578"/>
    </row>
    <row r="5" spans="1:3" ht="267" customHeight="1">
      <c r="A5" s="591"/>
      <c r="B5" s="585"/>
      <c r="C5" s="479"/>
    </row>
    <row r="6" spans="1:3" ht="25" customHeight="1">
      <c r="A6" s="353" t="s">
        <v>409</v>
      </c>
      <c r="B6" s="349">
        <v>600000000</v>
      </c>
      <c r="C6" s="317" t="s">
        <v>189</v>
      </c>
    </row>
    <row r="7" spans="1:3" ht="98.15" customHeight="1" thickBot="1">
      <c r="A7" s="354" t="s">
        <v>622</v>
      </c>
      <c r="B7" s="350" t="s">
        <v>624</v>
      </c>
      <c r="C7" s="318">
        <v>200</v>
      </c>
    </row>
    <row r="8" spans="1:3" ht="25" customHeight="1" thickBot="1">
      <c r="A8" s="582" t="s">
        <v>549</v>
      </c>
      <c r="B8" s="583"/>
      <c r="C8" s="319" t="s">
        <v>184</v>
      </c>
    </row>
    <row r="9" spans="1:3" ht="25" customHeight="1">
      <c r="A9" s="357" t="s">
        <v>573</v>
      </c>
      <c r="B9" s="362"/>
      <c r="C9" s="362" t="s">
        <v>189</v>
      </c>
    </row>
    <row r="10" spans="1:3" ht="32.15" customHeight="1">
      <c r="A10" s="358" t="s">
        <v>574</v>
      </c>
      <c r="B10" s="143"/>
      <c r="C10" s="143">
        <v>10</v>
      </c>
    </row>
    <row r="11" spans="1:3" ht="25" customHeight="1">
      <c r="A11" s="359" t="s">
        <v>575</v>
      </c>
      <c r="B11" s="143"/>
      <c r="C11" s="143">
        <v>2</v>
      </c>
    </row>
    <row r="12" spans="1:3" ht="25" customHeight="1">
      <c r="A12" s="358" t="s">
        <v>576</v>
      </c>
      <c r="B12" s="143"/>
      <c r="C12" s="143">
        <v>2</v>
      </c>
    </row>
    <row r="13" spans="1:3" ht="25" customHeight="1">
      <c r="A13" s="359" t="s">
        <v>577</v>
      </c>
      <c r="B13" s="143"/>
      <c r="C13" s="143">
        <v>3</v>
      </c>
    </row>
    <row r="14" spans="1:3" ht="25" customHeight="1">
      <c r="A14" s="359" t="s">
        <v>578</v>
      </c>
      <c r="B14" s="143"/>
      <c r="C14" s="143" t="s">
        <v>189</v>
      </c>
    </row>
    <row r="15" spans="1:3" ht="25" customHeight="1">
      <c r="A15" s="359" t="s">
        <v>579</v>
      </c>
      <c r="B15" s="143"/>
      <c r="C15" s="143">
        <v>2</v>
      </c>
    </row>
    <row r="16" spans="1:3" ht="25" customHeight="1">
      <c r="A16" s="359" t="s">
        <v>580</v>
      </c>
      <c r="B16" s="143"/>
      <c r="C16" s="143">
        <v>2</v>
      </c>
    </row>
    <row r="17" spans="1:3" ht="25" customHeight="1">
      <c r="A17" s="359" t="s">
        <v>581</v>
      </c>
      <c r="B17" s="143"/>
      <c r="C17" s="143">
        <v>5</v>
      </c>
    </row>
    <row r="18" spans="1:3" ht="25" customHeight="1">
      <c r="A18" s="359" t="s">
        <v>582</v>
      </c>
      <c r="B18" s="143"/>
      <c r="C18" s="143">
        <v>10</v>
      </c>
    </row>
    <row r="19" spans="1:3" ht="25" customHeight="1">
      <c r="A19" s="359" t="s">
        <v>583</v>
      </c>
      <c r="B19" s="143"/>
      <c r="C19" s="143">
        <v>6</v>
      </c>
    </row>
    <row r="20" spans="1:3" ht="25" customHeight="1">
      <c r="A20" s="359" t="s">
        <v>584</v>
      </c>
      <c r="B20" s="143"/>
      <c r="C20" s="143">
        <v>3</v>
      </c>
    </row>
    <row r="21" spans="1:3" ht="25" customHeight="1">
      <c r="A21" s="359" t="s">
        <v>585</v>
      </c>
      <c r="B21" s="143"/>
      <c r="C21" s="143">
        <v>3</v>
      </c>
    </row>
    <row r="22" spans="1:3" ht="25" customHeight="1">
      <c r="A22" s="359" t="s">
        <v>586</v>
      </c>
      <c r="B22" s="143"/>
      <c r="C22" s="143">
        <v>3</v>
      </c>
    </row>
    <row r="23" spans="1:3" ht="36" customHeight="1">
      <c r="A23" s="360" t="s">
        <v>587</v>
      </c>
      <c r="B23" s="143"/>
      <c r="C23" s="143">
        <v>3</v>
      </c>
    </row>
    <row r="24" spans="1:3" ht="25" customHeight="1">
      <c r="A24" s="358" t="s">
        <v>588</v>
      </c>
      <c r="B24" s="143"/>
      <c r="C24" s="143">
        <v>3</v>
      </c>
    </row>
    <row r="25" spans="1:3" ht="38.15" customHeight="1">
      <c r="A25" s="358" t="s">
        <v>589</v>
      </c>
      <c r="B25" s="143"/>
      <c r="C25" s="143">
        <v>3</v>
      </c>
    </row>
    <row r="26" spans="1:3" ht="45" customHeight="1" thickBot="1">
      <c r="A26" s="361" t="s">
        <v>590</v>
      </c>
      <c r="B26" s="363"/>
      <c r="C26" s="363" t="s">
        <v>189</v>
      </c>
    </row>
    <row r="27" spans="1:3" ht="25" customHeight="1" thickBot="1">
      <c r="A27" s="594" t="s">
        <v>591</v>
      </c>
      <c r="B27" s="595"/>
      <c r="C27" s="213"/>
    </row>
    <row r="28" spans="1:3" ht="25" customHeight="1">
      <c r="A28" s="596" t="s">
        <v>628</v>
      </c>
      <c r="B28" s="597"/>
      <c r="C28" s="129"/>
    </row>
    <row r="29" spans="1:3" ht="25" customHeight="1">
      <c r="A29" s="598" t="s">
        <v>592</v>
      </c>
      <c r="B29" s="599"/>
      <c r="C29" s="129"/>
    </row>
    <row r="30" spans="1:3" ht="25" customHeight="1">
      <c r="A30" s="600" t="s">
        <v>626</v>
      </c>
      <c r="B30" s="601"/>
      <c r="C30" s="315" t="s">
        <v>189</v>
      </c>
    </row>
    <row r="31" spans="1:3" ht="35.15" customHeight="1">
      <c r="A31" s="586" t="s">
        <v>627</v>
      </c>
      <c r="B31" s="587"/>
      <c r="C31" s="262">
        <v>140</v>
      </c>
    </row>
    <row r="32" spans="1:3" ht="50.15" customHeight="1">
      <c r="A32" s="588" t="s">
        <v>593</v>
      </c>
      <c r="B32" s="589"/>
      <c r="C32" s="262" t="s">
        <v>189</v>
      </c>
    </row>
    <row r="33" spans="1:3" ht="25" customHeight="1" thickBot="1">
      <c r="A33" s="364" t="s">
        <v>3</v>
      </c>
      <c r="B33" s="365"/>
      <c r="C33" s="321">
        <f>SUM(C3:C32)</f>
        <v>400</v>
      </c>
    </row>
    <row r="34" spans="1:3" ht="25" customHeight="1">
      <c r="A34" s="581" t="s">
        <v>623</v>
      </c>
      <c r="B34" s="330"/>
      <c r="C34" s="592" t="s">
        <v>184</v>
      </c>
    </row>
    <row r="35" spans="1:3" ht="25" customHeight="1" thickBot="1">
      <c r="A35" s="581"/>
      <c r="B35" s="330"/>
      <c r="C35" s="593"/>
    </row>
    <row r="36" spans="1:3" ht="44.15" customHeight="1">
      <c r="A36" s="368" t="s">
        <v>594</v>
      </c>
      <c r="B36" s="331"/>
      <c r="C36" s="81">
        <v>5</v>
      </c>
    </row>
    <row r="37" spans="1:3" ht="25" customHeight="1">
      <c r="A37" s="359" t="s">
        <v>595</v>
      </c>
      <c r="B37" s="332"/>
      <c r="C37" s="64">
        <v>5</v>
      </c>
    </row>
    <row r="38" spans="1:3" ht="25" customHeight="1">
      <c r="A38" s="359" t="s">
        <v>596</v>
      </c>
      <c r="B38" s="332"/>
      <c r="C38" s="64">
        <v>5</v>
      </c>
    </row>
    <row r="39" spans="1:3" ht="25" customHeight="1">
      <c r="A39" s="369" t="s">
        <v>597</v>
      </c>
      <c r="B39" s="332"/>
      <c r="C39" s="64">
        <v>5</v>
      </c>
    </row>
    <row r="40" spans="1:3" ht="25" customHeight="1">
      <c r="A40" s="370" t="s">
        <v>598</v>
      </c>
      <c r="B40" s="332"/>
      <c r="C40" s="64">
        <v>10</v>
      </c>
    </row>
    <row r="41" spans="1:3" ht="25" customHeight="1">
      <c r="A41" s="359" t="s">
        <v>599</v>
      </c>
      <c r="B41" s="332"/>
      <c r="C41" s="254">
        <v>5</v>
      </c>
    </row>
    <row r="42" spans="1:3" ht="25" customHeight="1">
      <c r="A42" s="369" t="s">
        <v>600</v>
      </c>
      <c r="B42" s="332"/>
      <c r="C42" s="64" t="s">
        <v>189</v>
      </c>
    </row>
    <row r="43" spans="1:3" ht="25" customHeight="1">
      <c r="A43" s="359" t="s">
        <v>601</v>
      </c>
      <c r="B43" s="332"/>
      <c r="C43" s="64">
        <v>10</v>
      </c>
    </row>
    <row r="44" spans="1:3" ht="25" customHeight="1">
      <c r="A44" s="369" t="s">
        <v>602</v>
      </c>
      <c r="B44" s="332"/>
      <c r="C44" s="64">
        <v>10</v>
      </c>
    </row>
    <row r="45" spans="1:3" ht="25" customHeight="1">
      <c r="A45" s="369" t="s">
        <v>603</v>
      </c>
      <c r="B45" s="332"/>
      <c r="C45" s="64" t="s">
        <v>189</v>
      </c>
    </row>
    <row r="46" spans="1:3" ht="25" customHeight="1">
      <c r="A46" s="369" t="s">
        <v>604</v>
      </c>
      <c r="B46" s="332"/>
      <c r="C46" s="64">
        <v>5</v>
      </c>
    </row>
    <row r="47" spans="1:3" ht="25" customHeight="1">
      <c r="A47" s="369" t="s">
        <v>605</v>
      </c>
      <c r="B47" s="332"/>
      <c r="C47" s="64" t="s">
        <v>189</v>
      </c>
    </row>
    <row r="48" spans="1:3" ht="25" customHeight="1">
      <c r="A48" s="371" t="s">
        <v>625</v>
      </c>
      <c r="B48" s="332"/>
      <c r="C48" s="64" t="s">
        <v>189</v>
      </c>
    </row>
    <row r="49" spans="1:3" ht="25" customHeight="1">
      <c r="A49" s="369" t="s">
        <v>606</v>
      </c>
      <c r="B49" s="332"/>
      <c r="C49" s="64">
        <v>10</v>
      </c>
    </row>
    <row r="50" spans="1:3" ht="25" customHeight="1">
      <c r="A50" s="369" t="s">
        <v>607</v>
      </c>
      <c r="B50" s="332"/>
      <c r="C50" s="64">
        <v>10</v>
      </c>
    </row>
    <row r="51" spans="1:3" ht="25" customHeight="1">
      <c r="A51" s="369" t="s">
        <v>608</v>
      </c>
      <c r="B51" s="332"/>
      <c r="C51" s="64">
        <v>10</v>
      </c>
    </row>
    <row r="52" spans="1:3" ht="25" customHeight="1">
      <c r="A52" s="369" t="s">
        <v>609</v>
      </c>
      <c r="B52" s="332"/>
      <c r="C52" s="64">
        <v>10</v>
      </c>
    </row>
    <row r="53" spans="1:3" ht="25" customHeight="1">
      <c r="A53" s="369" t="s">
        <v>610</v>
      </c>
      <c r="B53" s="332"/>
      <c r="C53" s="64">
        <v>10</v>
      </c>
    </row>
    <row r="54" spans="1:3" ht="25" customHeight="1">
      <c r="A54" s="372" t="s">
        <v>629</v>
      </c>
      <c r="B54" s="332"/>
      <c r="C54" s="64" t="s">
        <v>189</v>
      </c>
    </row>
    <row r="55" spans="1:3" ht="25" customHeight="1">
      <c r="A55" s="369" t="s">
        <v>447</v>
      </c>
      <c r="B55" s="332"/>
      <c r="C55" s="64">
        <v>10</v>
      </c>
    </row>
    <row r="56" spans="1:3" ht="25" customHeight="1">
      <c r="A56" s="369" t="s">
        <v>611</v>
      </c>
      <c r="B56" s="332"/>
      <c r="C56" s="64">
        <v>10</v>
      </c>
    </row>
    <row r="57" spans="1:3" ht="25" customHeight="1">
      <c r="A57" s="369" t="s">
        <v>612</v>
      </c>
      <c r="B57" s="332"/>
      <c r="C57" s="64">
        <v>5</v>
      </c>
    </row>
    <row r="58" spans="1:3" ht="25" customHeight="1">
      <c r="A58" s="369" t="s">
        <v>613</v>
      </c>
      <c r="B58" s="332"/>
      <c r="C58" s="254">
        <v>5</v>
      </c>
    </row>
    <row r="59" spans="1:3" ht="25" customHeight="1">
      <c r="A59" s="369" t="s">
        <v>614</v>
      </c>
      <c r="B59" s="332"/>
      <c r="C59" s="64">
        <v>5</v>
      </c>
    </row>
    <row r="60" spans="1:3" ht="25" customHeight="1">
      <c r="A60" s="369" t="s">
        <v>615</v>
      </c>
      <c r="B60" s="332"/>
      <c r="C60" s="64">
        <v>5</v>
      </c>
    </row>
    <row r="61" spans="1:3" ht="25" customHeight="1">
      <c r="A61" s="373" t="s">
        <v>630</v>
      </c>
      <c r="B61" s="333"/>
      <c r="C61" s="129">
        <v>10</v>
      </c>
    </row>
    <row r="62" spans="1:3" ht="25" customHeight="1">
      <c r="A62" s="374" t="s">
        <v>616</v>
      </c>
      <c r="B62" s="332"/>
      <c r="C62" s="254">
        <v>5</v>
      </c>
    </row>
    <row r="63" spans="1:3" ht="25" customHeight="1">
      <c r="A63" s="374" t="s">
        <v>617</v>
      </c>
      <c r="B63" s="332"/>
      <c r="C63" s="64">
        <v>5</v>
      </c>
    </row>
    <row r="64" spans="1:3" ht="25" customHeight="1">
      <c r="A64" s="375" t="s">
        <v>618</v>
      </c>
      <c r="B64" s="366"/>
      <c r="C64" s="262" t="s">
        <v>189</v>
      </c>
    </row>
    <row r="65" spans="1:3" ht="33" customHeight="1">
      <c r="A65" s="376" t="s">
        <v>483</v>
      </c>
      <c r="B65" s="144"/>
      <c r="C65" s="144">
        <v>30</v>
      </c>
    </row>
    <row r="66" spans="1:3" ht="25" customHeight="1" thickBot="1">
      <c r="A66" s="377" t="s">
        <v>3</v>
      </c>
      <c r="B66" s="367"/>
      <c r="C66" s="322">
        <f>SUM(C36:C65)</f>
        <v>200</v>
      </c>
    </row>
    <row r="67" spans="1:3" ht="25" customHeight="1">
      <c r="A67" s="579" t="s">
        <v>551</v>
      </c>
      <c r="B67" s="580"/>
      <c r="C67" s="323" t="s">
        <v>184</v>
      </c>
    </row>
    <row r="68" spans="1:3" ht="56.15" customHeight="1">
      <c r="A68" s="334" t="s">
        <v>619</v>
      </c>
      <c r="B68" s="335"/>
      <c r="C68" s="324"/>
    </row>
    <row r="69" spans="1:3" ht="25" customHeight="1">
      <c r="A69" s="336" t="s">
        <v>620</v>
      </c>
      <c r="B69" s="337" t="s">
        <v>621</v>
      </c>
      <c r="C69" s="260">
        <v>150</v>
      </c>
    </row>
    <row r="70" spans="1:3" ht="25" customHeight="1">
      <c r="A70" s="338" t="s">
        <v>303</v>
      </c>
      <c r="B70" s="339" t="s">
        <v>621</v>
      </c>
      <c r="C70" s="261">
        <v>150</v>
      </c>
    </row>
    <row r="71" spans="1:3" ht="25" customHeight="1" thickBot="1">
      <c r="A71" s="166" t="s">
        <v>225</v>
      </c>
      <c r="B71" s="340"/>
      <c r="C71" s="130">
        <f>SUM(C67:C70)</f>
        <v>300</v>
      </c>
    </row>
    <row r="72" spans="1:3" ht="25" customHeight="1">
      <c r="A72" s="575" t="s">
        <v>552</v>
      </c>
      <c r="B72" s="576"/>
      <c r="C72" s="325" t="s">
        <v>184</v>
      </c>
    </row>
    <row r="73" spans="1:3" ht="25" customHeight="1">
      <c r="A73" s="341"/>
      <c r="B73" s="342"/>
      <c r="C73" s="326">
        <v>87.5</v>
      </c>
    </row>
    <row r="74" spans="1:3" ht="25" customHeight="1" thickBot="1">
      <c r="A74" s="329" t="s">
        <v>372</v>
      </c>
      <c r="B74" s="343"/>
      <c r="C74" s="326">
        <f>SUM(C73)</f>
        <v>87.5</v>
      </c>
    </row>
    <row r="75" spans="1:3" ht="25" customHeight="1" thickBot="1">
      <c r="A75" s="469" t="s">
        <v>694</v>
      </c>
      <c r="B75" s="470"/>
      <c r="C75" s="323" t="s">
        <v>184</v>
      </c>
    </row>
    <row r="76" spans="1:3" ht="25" customHeight="1">
      <c r="A76" s="378"/>
      <c r="B76" s="378"/>
      <c r="C76" s="327">
        <v>10</v>
      </c>
    </row>
    <row r="77" spans="1:3" ht="25" customHeight="1" thickBot="1">
      <c r="A77" s="379" t="s">
        <v>372</v>
      </c>
      <c r="B77" s="380"/>
      <c r="C77" s="326">
        <f>SUM(C76)</f>
        <v>10</v>
      </c>
    </row>
    <row r="78" spans="1:3" ht="25" customHeight="1">
      <c r="A78" s="571" t="s">
        <v>687</v>
      </c>
      <c r="B78" s="572"/>
      <c r="C78" s="323" t="s">
        <v>184</v>
      </c>
    </row>
    <row r="79" spans="1:3" ht="25" customHeight="1">
      <c r="A79" s="145"/>
      <c r="B79" s="344"/>
      <c r="C79" s="326">
        <v>2.5</v>
      </c>
    </row>
    <row r="80" spans="1:3" ht="25" customHeight="1" thickBot="1">
      <c r="A80" s="147" t="s">
        <v>372</v>
      </c>
      <c r="B80" s="345"/>
      <c r="C80" s="326">
        <f>SUM(C79)</f>
        <v>2.5</v>
      </c>
    </row>
    <row r="81" spans="1:3" ht="25" customHeight="1" thickBot="1">
      <c r="A81" s="573" t="s">
        <v>225</v>
      </c>
      <c r="B81" s="574"/>
      <c r="C81" s="323">
        <f>+C80+C77+C74+C71+C66+C33</f>
        <v>1000</v>
      </c>
    </row>
  </sheetData>
  <mergeCells count="18">
    <mergeCell ref="C1:C2"/>
    <mergeCell ref="A4:A5"/>
    <mergeCell ref="C34:C35"/>
    <mergeCell ref="A27:B27"/>
    <mergeCell ref="A28:B28"/>
    <mergeCell ref="A29:B29"/>
    <mergeCell ref="A30:B30"/>
    <mergeCell ref="A75:B75"/>
    <mergeCell ref="A78:B78"/>
    <mergeCell ref="A81:B81"/>
    <mergeCell ref="A72:B72"/>
    <mergeCell ref="C3:C5"/>
    <mergeCell ref="A67:B67"/>
    <mergeCell ref="A34:A35"/>
    <mergeCell ref="A8:B8"/>
    <mergeCell ref="B4:B5"/>
    <mergeCell ref="A31:B31"/>
    <mergeCell ref="A32:B3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EE102-67D8-3C46-B4BF-42810D42728E}">
  <dimension ref="A1:C45"/>
  <sheetViews>
    <sheetView topLeftCell="A33" workbookViewId="0">
      <selection activeCell="A39" sqref="A39:B39"/>
    </sheetView>
  </sheetViews>
  <sheetFormatPr baseColWidth="10" defaultRowHeight="14.5"/>
  <cols>
    <col min="1" max="1" width="97.1796875" customWidth="1"/>
    <col min="2" max="2" width="24" customWidth="1"/>
    <col min="3" max="3" width="22" customWidth="1"/>
  </cols>
  <sheetData>
    <row r="1" spans="1:3" ht="30" customHeight="1" thickBot="1">
      <c r="A1" s="544" t="s">
        <v>631</v>
      </c>
      <c r="B1" s="100" t="s">
        <v>183</v>
      </c>
      <c r="C1" s="603" t="s">
        <v>184</v>
      </c>
    </row>
    <row r="2" spans="1:3" ht="30" customHeight="1" thickBot="1">
      <c r="A2" s="602"/>
      <c r="B2" s="383" t="s">
        <v>657</v>
      </c>
      <c r="C2" s="604"/>
    </row>
    <row r="3" spans="1:3" ht="43" customHeight="1">
      <c r="A3" s="381" t="s">
        <v>654</v>
      </c>
      <c r="B3" s="384">
        <f>+B6*B4</f>
        <v>21352500000</v>
      </c>
      <c r="C3" s="386" t="s">
        <v>189</v>
      </c>
    </row>
    <row r="4" spans="1:3" ht="30" customHeight="1" thickBot="1">
      <c r="A4" s="382" t="s">
        <v>675</v>
      </c>
      <c r="B4" s="385">
        <v>500</v>
      </c>
      <c r="C4" s="387"/>
    </row>
    <row r="5" spans="1:3" ht="42" customHeight="1" thickBot="1">
      <c r="A5" s="328" t="s">
        <v>549</v>
      </c>
      <c r="B5" s="266" t="s">
        <v>656</v>
      </c>
      <c r="C5" s="255" t="s">
        <v>184</v>
      </c>
    </row>
    <row r="6" spans="1:3" ht="30" customHeight="1">
      <c r="A6" s="389" t="s">
        <v>632</v>
      </c>
      <c r="B6" s="391">
        <f>+'POLIZA VIDA GRUPO'!C4</f>
        <v>42705000</v>
      </c>
      <c r="C6" s="391" t="s">
        <v>189</v>
      </c>
    </row>
    <row r="7" spans="1:3" ht="30" customHeight="1">
      <c r="A7" s="389" t="s">
        <v>649</v>
      </c>
      <c r="B7" s="392">
        <f>+'POLIZA VIDA GRUPO'!C5</f>
        <v>42705000</v>
      </c>
      <c r="C7" s="392" t="s">
        <v>189</v>
      </c>
    </row>
    <row r="8" spans="1:3" ht="30" customHeight="1">
      <c r="A8" s="389" t="s">
        <v>648</v>
      </c>
      <c r="B8" s="392">
        <f>+'POLIZA VIDA GRUPO'!C5</f>
        <v>42705000</v>
      </c>
      <c r="C8" s="392" t="s">
        <v>189</v>
      </c>
    </row>
    <row r="9" spans="1:3" ht="30" customHeight="1">
      <c r="A9" s="389" t="s">
        <v>633</v>
      </c>
      <c r="B9" s="392">
        <f>+'POLIZA VIDA GRUPO'!C8</f>
        <v>5000000</v>
      </c>
      <c r="C9" s="392" t="s">
        <v>189</v>
      </c>
    </row>
    <row r="10" spans="1:3" ht="30" customHeight="1">
      <c r="A10" s="389" t="s">
        <v>650</v>
      </c>
      <c r="B10" s="392">
        <f>+B8/2</f>
        <v>21352500</v>
      </c>
      <c r="C10" s="392" t="s">
        <v>189</v>
      </c>
    </row>
    <row r="11" spans="1:3" ht="30" customHeight="1">
      <c r="A11" s="389" t="s">
        <v>651</v>
      </c>
      <c r="B11" s="392" t="str">
        <f>+'POLIZA VIDA GRUPO'!C9</f>
        <v>50.000 X 30 DIAS</v>
      </c>
      <c r="C11" s="392" t="s">
        <v>189</v>
      </c>
    </row>
    <row r="12" spans="1:3" ht="30" customHeight="1">
      <c r="A12" s="389" t="s">
        <v>652</v>
      </c>
      <c r="B12" s="392" t="str">
        <f>+B11</f>
        <v>50.000 X 30 DIAS</v>
      </c>
      <c r="C12" s="392" t="s">
        <v>189</v>
      </c>
    </row>
    <row r="13" spans="1:3" ht="30" customHeight="1">
      <c r="A13" s="389" t="s">
        <v>653</v>
      </c>
      <c r="B13" s="392">
        <v>5000000</v>
      </c>
      <c r="C13" s="392" t="s">
        <v>189</v>
      </c>
    </row>
    <row r="14" spans="1:3" ht="30" customHeight="1" thickBot="1">
      <c r="A14" s="390" t="s">
        <v>693</v>
      </c>
      <c r="B14" s="393">
        <f>+B7</f>
        <v>42705000</v>
      </c>
      <c r="C14" s="393">
        <v>400</v>
      </c>
    </row>
    <row r="15" spans="1:3" ht="29.15" customHeight="1" thickBot="1">
      <c r="A15" s="394" t="s">
        <v>3</v>
      </c>
      <c r="B15" s="395"/>
      <c r="C15" s="395">
        <f>SUM(C6:C14)</f>
        <v>400</v>
      </c>
    </row>
    <row r="16" spans="1:3" ht="30" customHeight="1" thickBot="1">
      <c r="A16" s="595" t="s">
        <v>550</v>
      </c>
      <c r="B16" s="606"/>
      <c r="C16" s="605" t="s">
        <v>184</v>
      </c>
    </row>
    <row r="17" spans="1:3" ht="30" customHeight="1" thickBot="1">
      <c r="A17" s="595"/>
      <c r="B17" s="606"/>
      <c r="C17" s="604"/>
    </row>
    <row r="18" spans="1:3" ht="30" customHeight="1">
      <c r="A18" s="396" t="s">
        <v>443</v>
      </c>
      <c r="B18" s="401"/>
      <c r="C18" s="362">
        <v>15</v>
      </c>
    </row>
    <row r="19" spans="1:3" ht="30" customHeight="1">
      <c r="A19" s="359" t="s">
        <v>634</v>
      </c>
      <c r="B19" s="317"/>
      <c r="C19" s="143">
        <v>5</v>
      </c>
    </row>
    <row r="20" spans="1:3" ht="30" customHeight="1">
      <c r="A20" s="369" t="s">
        <v>635</v>
      </c>
      <c r="B20" s="317"/>
      <c r="C20" s="143">
        <v>20</v>
      </c>
    </row>
    <row r="21" spans="1:3" ht="30" customHeight="1">
      <c r="A21" s="369" t="s">
        <v>636</v>
      </c>
      <c r="B21" s="317"/>
      <c r="C21" s="143">
        <v>20</v>
      </c>
    </row>
    <row r="22" spans="1:3" ht="30" customHeight="1">
      <c r="A22" s="372" t="s">
        <v>637</v>
      </c>
      <c r="B22" s="317"/>
      <c r="C22" s="143">
        <v>15</v>
      </c>
    </row>
    <row r="23" spans="1:3" ht="30" customHeight="1">
      <c r="A23" s="388" t="s">
        <v>638</v>
      </c>
      <c r="B23" s="317"/>
      <c r="C23" s="143">
        <v>20</v>
      </c>
    </row>
    <row r="24" spans="1:3" ht="30" customHeight="1">
      <c r="A24" s="397" t="s">
        <v>456</v>
      </c>
      <c r="B24" s="317"/>
      <c r="C24" s="143">
        <v>15</v>
      </c>
    </row>
    <row r="25" spans="1:3" ht="30" customHeight="1">
      <c r="A25" s="398" t="s">
        <v>639</v>
      </c>
      <c r="B25" s="317"/>
      <c r="C25" s="143">
        <v>20</v>
      </c>
    </row>
    <row r="26" spans="1:3" ht="30" customHeight="1">
      <c r="A26" s="388" t="s">
        <v>640</v>
      </c>
      <c r="B26" s="317"/>
      <c r="C26" s="143">
        <v>15</v>
      </c>
    </row>
    <row r="27" spans="1:3" ht="30" customHeight="1">
      <c r="A27" s="397" t="s">
        <v>641</v>
      </c>
      <c r="B27" s="317"/>
      <c r="C27" s="143">
        <v>15</v>
      </c>
    </row>
    <row r="28" spans="1:3" ht="30" customHeight="1">
      <c r="A28" s="388" t="s">
        <v>642</v>
      </c>
      <c r="B28" s="317"/>
      <c r="C28" s="143">
        <v>5</v>
      </c>
    </row>
    <row r="29" spans="1:3" ht="30" customHeight="1">
      <c r="A29" s="388" t="s">
        <v>643</v>
      </c>
      <c r="B29" s="317"/>
      <c r="C29" s="143">
        <v>10</v>
      </c>
    </row>
    <row r="30" spans="1:3" ht="30" customHeight="1">
      <c r="A30" s="397" t="s">
        <v>644</v>
      </c>
      <c r="B30" s="317"/>
      <c r="C30" s="143">
        <v>5</v>
      </c>
    </row>
    <row r="31" spans="1:3" ht="30" customHeight="1">
      <c r="A31" s="399" t="s">
        <v>645</v>
      </c>
      <c r="B31" s="402"/>
      <c r="C31" s="403"/>
    </row>
    <row r="32" spans="1:3" ht="45" customHeight="1">
      <c r="A32" s="400" t="s">
        <v>646</v>
      </c>
      <c r="B32" s="402"/>
      <c r="C32" s="144">
        <v>20</v>
      </c>
    </row>
    <row r="33" spans="1:3" ht="30" customHeight="1" thickBot="1">
      <c r="A33" s="404" t="s">
        <v>3</v>
      </c>
      <c r="B33" s="405"/>
      <c r="C33" s="405">
        <f>SUM(C18:C32)</f>
        <v>200</v>
      </c>
    </row>
    <row r="34" spans="1:3" ht="30" customHeight="1" thickBot="1">
      <c r="A34" s="594" t="s">
        <v>655</v>
      </c>
      <c r="B34" s="606"/>
      <c r="C34" s="255" t="s">
        <v>184</v>
      </c>
    </row>
    <row r="35" spans="1:3" ht="39" customHeight="1" thickBot="1">
      <c r="A35" s="406" t="s">
        <v>647</v>
      </c>
      <c r="B35" s="407"/>
      <c r="C35" s="408">
        <v>300</v>
      </c>
    </row>
    <row r="36" spans="1:3" ht="25" customHeight="1">
      <c r="A36" s="552" t="s">
        <v>552</v>
      </c>
      <c r="B36" s="553"/>
      <c r="C36" s="91" t="s">
        <v>184</v>
      </c>
    </row>
    <row r="37" spans="1:3" ht="25" customHeight="1">
      <c r="A37" s="313"/>
      <c r="B37" s="313"/>
      <c r="C37" s="301">
        <v>87.5</v>
      </c>
    </row>
    <row r="38" spans="1:3" ht="25" customHeight="1" thickBot="1">
      <c r="A38" s="292" t="s">
        <v>372</v>
      </c>
      <c r="B38" s="237"/>
      <c r="C38" s="301">
        <f>SUM(C37)</f>
        <v>87.5</v>
      </c>
    </row>
    <row r="39" spans="1:3" ht="25" customHeight="1">
      <c r="A39" s="469" t="s">
        <v>694</v>
      </c>
      <c r="B39" s="470"/>
      <c r="C39" s="255" t="s">
        <v>184</v>
      </c>
    </row>
    <row r="40" spans="1:3" ht="25" customHeight="1">
      <c r="A40" s="314"/>
      <c r="B40" s="314"/>
      <c r="C40" s="300">
        <v>10</v>
      </c>
    </row>
    <row r="41" spans="1:3" ht="25" customHeight="1">
      <c r="A41" s="292" t="s">
        <v>372</v>
      </c>
      <c r="B41" s="237"/>
      <c r="C41" s="301">
        <f>SUM(C40)</f>
        <v>10</v>
      </c>
    </row>
    <row r="42" spans="1:3" ht="25" customHeight="1">
      <c r="A42" s="505" t="s">
        <v>687</v>
      </c>
      <c r="B42" s="562"/>
      <c r="C42" s="255" t="s">
        <v>184</v>
      </c>
    </row>
    <row r="43" spans="1:3" ht="25" customHeight="1">
      <c r="A43" s="145"/>
      <c r="B43" s="105"/>
      <c r="C43" s="301">
        <v>2.5</v>
      </c>
    </row>
    <row r="44" spans="1:3" ht="25" customHeight="1" thickBot="1">
      <c r="A44" s="147" t="s">
        <v>372</v>
      </c>
      <c r="B44" s="148"/>
      <c r="C44" s="301">
        <f>SUM(C43)</f>
        <v>2.5</v>
      </c>
    </row>
    <row r="45" spans="1:3" ht="25" customHeight="1">
      <c r="A45" s="469" t="s">
        <v>225</v>
      </c>
      <c r="B45" s="470"/>
      <c r="C45" s="255">
        <f>+C44+C41+C38+C35+C33+C15</f>
        <v>1000</v>
      </c>
    </row>
  </sheetData>
  <mergeCells count="9">
    <mergeCell ref="A39:B39"/>
    <mergeCell ref="A42:B42"/>
    <mergeCell ref="A45:B45"/>
    <mergeCell ref="A1:A2"/>
    <mergeCell ref="C1:C2"/>
    <mergeCell ref="C16:C17"/>
    <mergeCell ref="A36:B36"/>
    <mergeCell ref="A16:B17"/>
    <mergeCell ref="A34:B3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73CBB-2C43-7D45-86B0-2B27590DBF95}">
  <dimension ref="A1:M51"/>
  <sheetViews>
    <sheetView workbookViewId="0">
      <selection activeCell="N9" sqref="N9"/>
    </sheetView>
  </sheetViews>
  <sheetFormatPr baseColWidth="10" defaultRowHeight="14.5"/>
  <cols>
    <col min="1" max="1" width="42" customWidth="1"/>
    <col min="2" max="2" width="19" customWidth="1"/>
    <col min="3" max="3" width="6.81640625" customWidth="1"/>
    <col min="4" max="7" width="8.81640625" customWidth="1"/>
    <col min="8" max="8" width="13.1796875" customWidth="1"/>
    <col min="9" max="10" width="15.81640625" customWidth="1"/>
    <col min="11" max="11" width="23" customWidth="1"/>
    <col min="13" max="13" width="14.1796875" hidden="1" customWidth="1"/>
  </cols>
  <sheetData>
    <row r="1" spans="1:11" ht="40" customHeight="1">
      <c r="A1" s="607" t="s">
        <v>681</v>
      </c>
      <c r="B1" s="607"/>
      <c r="C1" s="607" t="s">
        <v>671</v>
      </c>
      <c r="D1" s="607"/>
      <c r="E1" s="607"/>
      <c r="F1" s="607"/>
      <c r="G1" s="607"/>
      <c r="H1" s="607"/>
      <c r="I1" s="607" t="s">
        <v>674</v>
      </c>
      <c r="J1" s="607"/>
      <c r="K1" s="607"/>
    </row>
    <row r="2" spans="1:11" ht="50.15" customHeight="1">
      <c r="A2" s="273" t="s">
        <v>658</v>
      </c>
      <c r="B2" s="274" t="s">
        <v>659</v>
      </c>
      <c r="C2" s="274" t="s">
        <v>678</v>
      </c>
      <c r="D2" s="273" t="s">
        <v>666</v>
      </c>
      <c r="E2" s="273" t="s">
        <v>667</v>
      </c>
      <c r="F2" s="273" t="s">
        <v>668</v>
      </c>
      <c r="G2" s="274" t="s">
        <v>669</v>
      </c>
      <c r="H2" s="274" t="s">
        <v>670</v>
      </c>
      <c r="I2" s="273" t="s">
        <v>672</v>
      </c>
      <c r="J2" s="273" t="s">
        <v>673</v>
      </c>
      <c r="K2" s="273" t="s">
        <v>677</v>
      </c>
    </row>
    <row r="3" spans="1:11" ht="40" customHeight="1">
      <c r="A3" s="278" t="s">
        <v>663</v>
      </c>
      <c r="B3" s="269">
        <f>+TRDM!B36+TRDM!B38+TRDM!B40+TRDM!B41+TRDM!B42+TRDM!B43+TRDM!B44+TRDM!B45</f>
        <v>353486501300.57886</v>
      </c>
      <c r="C3" s="270" t="s">
        <v>679</v>
      </c>
      <c r="D3" s="272">
        <v>3.04E-2</v>
      </c>
      <c r="E3" s="272">
        <v>3.141E-2</v>
      </c>
      <c r="F3" s="272">
        <v>2.9602E-2</v>
      </c>
      <c r="G3" s="272">
        <f>+(D3+E3+F3)/3</f>
        <v>3.047066666666667E-2</v>
      </c>
      <c r="H3" s="290">
        <f t="shared" ref="H3:H9" si="0">+G3*(1+$B$12)</f>
        <v>3.2250153600000005E-2</v>
      </c>
      <c r="I3" s="270">
        <f>+B3*H3/10</f>
        <v>1139999396.2470269</v>
      </c>
      <c r="J3" s="269">
        <f>+I3*19%</f>
        <v>216599885.28693512</v>
      </c>
      <c r="K3" s="271">
        <f>+I3+J3</f>
        <v>1356599281.533962</v>
      </c>
    </row>
    <row r="4" spans="1:11" ht="40" customHeight="1">
      <c r="A4" s="279" t="s">
        <v>664</v>
      </c>
      <c r="B4" s="269">
        <f>+'TRDM M Y E'!B5+'TRDM M Y E'!B6</f>
        <v>5943454507.1999998</v>
      </c>
      <c r="C4" s="270" t="s">
        <v>679</v>
      </c>
      <c r="D4" s="272">
        <v>4.4999999999999998E-2</v>
      </c>
      <c r="E4" s="272">
        <v>5.1999999999999998E-2</v>
      </c>
      <c r="F4" s="272">
        <v>4.8899999999999999E-2</v>
      </c>
      <c r="G4" s="272">
        <f t="shared" ref="G4:G9" si="1">+(D4+E4+F4)/3</f>
        <v>4.8633333333333334E-2</v>
      </c>
      <c r="H4" s="290">
        <f t="shared" si="0"/>
        <v>5.1473520000000002E-2</v>
      </c>
      <c r="I4" s="270">
        <f>+B4*H4/10</f>
        <v>30593052.444544934</v>
      </c>
      <c r="J4" s="269">
        <f t="shared" ref="J4:J8" si="2">+I4*19%</f>
        <v>5812679.9644635376</v>
      </c>
      <c r="K4" s="271">
        <f t="shared" ref="K4:K9" si="3">+I4+J4</f>
        <v>36405732.409008473</v>
      </c>
    </row>
    <row r="5" spans="1:11" ht="40" customHeight="1">
      <c r="A5" s="277" t="s">
        <v>665</v>
      </c>
      <c r="B5" s="269">
        <f>+MANEJO!B4</f>
        <v>500000000</v>
      </c>
      <c r="C5" s="270" t="s">
        <v>680</v>
      </c>
      <c r="D5" s="272">
        <v>6.3E-2</v>
      </c>
      <c r="E5" s="272">
        <v>7.1999999999999995E-2</v>
      </c>
      <c r="F5" s="272">
        <v>5.8000000000000003E-2</v>
      </c>
      <c r="G5" s="272">
        <f t="shared" si="1"/>
        <v>6.433333333333334E-2</v>
      </c>
      <c r="H5" s="290">
        <f t="shared" si="0"/>
        <v>6.8090400000000009E-2</v>
      </c>
      <c r="I5" s="270">
        <f>+B5*H5</f>
        <v>34045200.000000007</v>
      </c>
      <c r="J5" s="269">
        <f t="shared" si="2"/>
        <v>6468588.0000000019</v>
      </c>
      <c r="K5" s="271">
        <f t="shared" si="3"/>
        <v>40513788.000000007</v>
      </c>
    </row>
    <row r="6" spans="1:11" ht="40" customHeight="1">
      <c r="A6" s="277" t="s">
        <v>661</v>
      </c>
      <c r="B6" s="269">
        <f>+RCE!B5</f>
        <v>1200000000</v>
      </c>
      <c r="C6" s="270" t="s">
        <v>680</v>
      </c>
      <c r="D6" s="272">
        <v>1.7000000000000001E-2</v>
      </c>
      <c r="E6" s="272">
        <v>1.7999999999999999E-2</v>
      </c>
      <c r="F6" s="272">
        <v>1.4999999999999999E-2</v>
      </c>
      <c r="G6" s="272">
        <f t="shared" si="1"/>
        <v>1.6666666666666666E-2</v>
      </c>
      <c r="H6" s="290">
        <f t="shared" si="0"/>
        <v>1.7639999999999999E-2</v>
      </c>
      <c r="I6" s="270">
        <f>+B6*H6</f>
        <v>21168000</v>
      </c>
      <c r="J6" s="269">
        <f t="shared" si="2"/>
        <v>4021920</v>
      </c>
      <c r="K6" s="271">
        <f t="shared" si="3"/>
        <v>25189920</v>
      </c>
    </row>
    <row r="7" spans="1:11" ht="40" customHeight="1">
      <c r="A7" s="277" t="s">
        <v>660</v>
      </c>
      <c r="B7" s="269">
        <f>+AUTOMOVILES!B3</f>
        <v>1486700000</v>
      </c>
      <c r="C7" s="270" t="s">
        <v>680</v>
      </c>
      <c r="D7" s="272">
        <v>5.9700000000000003E-2</v>
      </c>
      <c r="E7" s="272">
        <v>6.5000000000000002E-2</v>
      </c>
      <c r="F7" s="272">
        <v>6.3E-2</v>
      </c>
      <c r="G7" s="272">
        <f t="shared" si="1"/>
        <v>6.2566666666666673E-2</v>
      </c>
      <c r="H7" s="290">
        <f t="shared" si="0"/>
        <v>6.6220560000000012E-2</v>
      </c>
      <c r="I7" s="270">
        <f>+B7*H7</f>
        <v>98450106.552000016</v>
      </c>
      <c r="J7" s="269">
        <f t="shared" si="2"/>
        <v>18705520.244880002</v>
      </c>
      <c r="K7" s="271">
        <f t="shared" si="3"/>
        <v>117155626.79688002</v>
      </c>
    </row>
    <row r="8" spans="1:11" ht="40" customHeight="1">
      <c r="A8" s="277" t="s">
        <v>662</v>
      </c>
      <c r="B8" s="269">
        <f>+'RC SP'!B6</f>
        <v>600000000</v>
      </c>
      <c r="C8" s="270" t="s">
        <v>680</v>
      </c>
      <c r="D8" s="272">
        <v>0.11</v>
      </c>
      <c r="E8" s="272">
        <v>0.11</v>
      </c>
      <c r="F8" s="272">
        <v>0.09</v>
      </c>
      <c r="G8" s="272">
        <f t="shared" si="1"/>
        <v>0.10333333333333333</v>
      </c>
      <c r="H8" s="290">
        <f t="shared" si="0"/>
        <v>0.10936800000000001</v>
      </c>
      <c r="I8" s="270">
        <f>+B8*H8</f>
        <v>65620800.000000007</v>
      </c>
      <c r="J8" s="269">
        <f t="shared" si="2"/>
        <v>12467952.000000002</v>
      </c>
      <c r="K8" s="271">
        <f t="shared" si="3"/>
        <v>78088752.000000015</v>
      </c>
    </row>
    <row r="9" spans="1:11" ht="40" customHeight="1">
      <c r="A9" s="277" t="s">
        <v>631</v>
      </c>
      <c r="B9" s="269">
        <f>+'VIDA GRUPO'!B3</f>
        <v>21352500000</v>
      </c>
      <c r="C9" s="270" t="s">
        <v>679</v>
      </c>
      <c r="D9" s="272">
        <v>0.12197</v>
      </c>
      <c r="E9" s="272">
        <v>0.17</v>
      </c>
      <c r="F9" s="272">
        <v>0.1183</v>
      </c>
      <c r="G9" s="272">
        <f t="shared" si="1"/>
        <v>0.13675666666666667</v>
      </c>
      <c r="H9" s="290">
        <f t="shared" si="0"/>
        <v>0.14474325599999999</v>
      </c>
      <c r="I9" s="270">
        <f>+B9*H9/10</f>
        <v>309063037.37399995</v>
      </c>
      <c r="J9" s="269">
        <v>0</v>
      </c>
      <c r="K9" s="271">
        <f t="shared" si="3"/>
        <v>309063037.37399995</v>
      </c>
    </row>
    <row r="10" spans="1:11" ht="40" customHeight="1">
      <c r="A10" s="277" t="s">
        <v>683</v>
      </c>
      <c r="B10" s="270" t="s">
        <v>697</v>
      </c>
      <c r="C10" s="270"/>
      <c r="D10" s="272"/>
      <c r="E10" s="272"/>
      <c r="F10" s="272"/>
      <c r="G10" s="272"/>
      <c r="H10" s="290"/>
      <c r="I10" s="270"/>
      <c r="J10" s="269"/>
      <c r="K10" s="271">
        <v>17000000</v>
      </c>
    </row>
    <row r="11" spans="1:11" ht="40" customHeight="1">
      <c r="A11" s="608" t="s">
        <v>225</v>
      </c>
      <c r="B11" s="608"/>
      <c r="C11" s="608"/>
      <c r="D11" s="608"/>
      <c r="E11" s="608"/>
      <c r="F11" s="608"/>
      <c r="G11" s="608"/>
      <c r="H11" s="608"/>
      <c r="I11" s="275">
        <f>SUM(I3:I9)</f>
        <v>1698939592.6175718</v>
      </c>
      <c r="J11" s="276">
        <f>SUM(J3:J9)</f>
        <v>264076545.49627864</v>
      </c>
      <c r="K11" s="275">
        <f>SUM(K3:K10)</f>
        <v>1980016138.1138506</v>
      </c>
    </row>
    <row r="12" spans="1:11" ht="40" customHeight="1">
      <c r="A12" s="280" t="s">
        <v>676</v>
      </c>
      <c r="B12" s="281">
        <v>5.8400000000000001E-2</v>
      </c>
      <c r="C12" s="268"/>
    </row>
    <row r="13" spans="1:11">
      <c r="D13" s="268"/>
      <c r="E13" s="267"/>
      <c r="F13" s="267"/>
    </row>
    <row r="14" spans="1:11" ht="35.15" customHeight="1"/>
    <row r="15" spans="1:11" ht="35.15" customHeight="1">
      <c r="A15" s="608">
        <v>2025</v>
      </c>
      <c r="B15" s="608"/>
      <c r="C15" s="608"/>
      <c r="D15" s="608"/>
      <c r="E15" s="608"/>
      <c r="F15" s="608"/>
      <c r="G15" s="608"/>
      <c r="H15" s="608"/>
      <c r="I15" s="608"/>
    </row>
    <row r="16" spans="1:11" ht="41.15" customHeight="1">
      <c r="A16" s="607" t="s">
        <v>681</v>
      </c>
      <c r="B16" s="607"/>
      <c r="C16" s="607" t="s">
        <v>671</v>
      </c>
      <c r="D16" s="607"/>
      <c r="E16" s="607"/>
      <c r="F16" s="607" t="s">
        <v>674</v>
      </c>
      <c r="G16" s="607"/>
      <c r="H16" s="607"/>
      <c r="I16" s="607"/>
      <c r="J16" s="283"/>
      <c r="K16" s="283"/>
    </row>
    <row r="17" spans="1:13" ht="42" customHeight="1">
      <c r="A17" s="273" t="s">
        <v>658</v>
      </c>
      <c r="B17" s="274" t="s">
        <v>659</v>
      </c>
      <c r="C17" s="274" t="s">
        <v>678</v>
      </c>
      <c r="D17" s="607" t="s">
        <v>668</v>
      </c>
      <c r="E17" s="607"/>
      <c r="F17" s="607" t="s">
        <v>682</v>
      </c>
      <c r="G17" s="607"/>
      <c r="H17" s="274" t="s">
        <v>673</v>
      </c>
      <c r="I17" s="273" t="s">
        <v>677</v>
      </c>
      <c r="J17" s="284"/>
      <c r="K17" s="284"/>
      <c r="L17" s="617"/>
      <c r="M17" s="617"/>
    </row>
    <row r="18" spans="1:13" ht="35.15" customHeight="1">
      <c r="A18" s="278" t="s">
        <v>663</v>
      </c>
      <c r="B18" s="269">
        <v>307983672092</v>
      </c>
      <c r="C18" s="270" t="s">
        <v>679</v>
      </c>
      <c r="D18" s="609">
        <v>2.9602E-2</v>
      </c>
      <c r="E18" s="609"/>
      <c r="F18" s="610">
        <f>+B18*D18/10</f>
        <v>911693266.12673831</v>
      </c>
      <c r="G18" s="610"/>
      <c r="H18" s="270">
        <f t="shared" ref="H18:H23" si="4">+F18*19%</f>
        <v>173221720.56408027</v>
      </c>
      <c r="I18" s="270">
        <f>+F18+H18</f>
        <v>1084914986.6908185</v>
      </c>
      <c r="J18" s="285"/>
      <c r="K18" s="289"/>
    </row>
    <row r="19" spans="1:13" ht="35.15" customHeight="1">
      <c r="A19" s="279" t="s">
        <v>664</v>
      </c>
      <c r="B19" s="269">
        <v>5660432864</v>
      </c>
      <c r="C19" s="270" t="s">
        <v>679</v>
      </c>
      <c r="D19" s="609">
        <v>4.8899999999999999E-2</v>
      </c>
      <c r="E19" s="609">
        <v>4.8899999999999999E-2</v>
      </c>
      <c r="F19" s="610">
        <f>+B19*D19/10</f>
        <v>27679516.70496</v>
      </c>
      <c r="G19" s="610"/>
      <c r="H19" s="270">
        <f t="shared" si="4"/>
        <v>5259108.1739424001</v>
      </c>
      <c r="I19" s="270">
        <f t="shared" ref="I19:I24" si="5">+F19+H19</f>
        <v>32938624.878902398</v>
      </c>
      <c r="J19" s="285"/>
      <c r="K19" s="286"/>
    </row>
    <row r="20" spans="1:13" ht="35.15" customHeight="1">
      <c r="A20" s="277" t="s">
        <v>665</v>
      </c>
      <c r="B20" s="269">
        <v>500000000</v>
      </c>
      <c r="C20" s="270" t="s">
        <v>680</v>
      </c>
      <c r="D20" s="609">
        <v>5.8000000000000003E-2</v>
      </c>
      <c r="E20" s="609">
        <v>5.8000000000000003E-2</v>
      </c>
      <c r="F20" s="610">
        <f>+B20*D20</f>
        <v>29000000</v>
      </c>
      <c r="G20" s="610"/>
      <c r="H20" s="270">
        <f t="shared" si="4"/>
        <v>5510000</v>
      </c>
      <c r="I20" s="270">
        <f t="shared" si="5"/>
        <v>34510000</v>
      </c>
      <c r="J20" s="285"/>
      <c r="K20" s="286"/>
    </row>
    <row r="21" spans="1:13" ht="35.15" customHeight="1">
      <c r="A21" s="277" t="s">
        <v>661</v>
      </c>
      <c r="B21" s="269">
        <v>1000000000</v>
      </c>
      <c r="C21" s="270" t="s">
        <v>680</v>
      </c>
      <c r="D21" s="609">
        <v>1.4999999999999999E-2</v>
      </c>
      <c r="E21" s="609">
        <v>1.4999999999999999E-2</v>
      </c>
      <c r="F21" s="610">
        <f>+B21*D21</f>
        <v>15000000</v>
      </c>
      <c r="G21" s="610"/>
      <c r="H21" s="270">
        <f t="shared" si="4"/>
        <v>2850000</v>
      </c>
      <c r="I21" s="270">
        <f t="shared" si="5"/>
        <v>17850000</v>
      </c>
      <c r="J21" s="285"/>
      <c r="K21" s="286"/>
    </row>
    <row r="22" spans="1:13" ht="35.15" customHeight="1">
      <c r="A22" s="277" t="s">
        <v>660</v>
      </c>
      <c r="B22" s="269">
        <v>1371800000</v>
      </c>
      <c r="C22" s="270" t="s">
        <v>680</v>
      </c>
      <c r="D22" s="609">
        <v>6.3E-2</v>
      </c>
      <c r="E22" s="609">
        <v>6.3E-2</v>
      </c>
      <c r="F22" s="610">
        <f>+B22*D22</f>
        <v>86423400</v>
      </c>
      <c r="G22" s="610"/>
      <c r="H22" s="270">
        <f t="shared" si="4"/>
        <v>16420446</v>
      </c>
      <c r="I22" s="270">
        <f t="shared" si="5"/>
        <v>102843846</v>
      </c>
      <c r="J22" s="285"/>
      <c r="K22" s="286"/>
    </row>
    <row r="23" spans="1:13" ht="35.15" customHeight="1">
      <c r="A23" s="277" t="s">
        <v>662</v>
      </c>
      <c r="B23" s="269">
        <v>500000000</v>
      </c>
      <c r="C23" s="270" t="s">
        <v>680</v>
      </c>
      <c r="D23" s="609">
        <v>0.09</v>
      </c>
      <c r="E23" s="609">
        <v>0.09</v>
      </c>
      <c r="F23" s="610">
        <f>+B23*D23</f>
        <v>45000000</v>
      </c>
      <c r="G23" s="610"/>
      <c r="H23" s="270">
        <f t="shared" si="4"/>
        <v>8550000</v>
      </c>
      <c r="I23" s="270">
        <f t="shared" si="5"/>
        <v>53550000</v>
      </c>
      <c r="J23" s="285"/>
      <c r="K23" s="286"/>
    </row>
    <row r="24" spans="1:13" ht="35.15" customHeight="1">
      <c r="A24" s="277" t="s">
        <v>631</v>
      </c>
      <c r="B24" s="269">
        <v>21352500000</v>
      </c>
      <c r="C24" s="270" t="s">
        <v>679</v>
      </c>
      <c r="D24" s="609">
        <v>0.11826</v>
      </c>
      <c r="E24" s="609">
        <v>0.11826</v>
      </c>
      <c r="F24" s="610">
        <f>+B24*D24/10</f>
        <v>252514665</v>
      </c>
      <c r="G24" s="610"/>
      <c r="H24" s="270">
        <v>0</v>
      </c>
      <c r="I24" s="270">
        <f t="shared" si="5"/>
        <v>252514665</v>
      </c>
      <c r="J24" s="285"/>
      <c r="K24" s="286"/>
    </row>
    <row r="25" spans="1:13" ht="42" customHeight="1">
      <c r="A25" s="608" t="s">
        <v>225</v>
      </c>
      <c r="B25" s="608"/>
      <c r="C25" s="608"/>
      <c r="D25" s="608"/>
      <c r="E25" s="608"/>
      <c r="F25" s="608"/>
      <c r="G25" s="608"/>
      <c r="H25" s="282"/>
      <c r="I25" s="275">
        <f>SUM(I18:I24)</f>
        <v>1579122122.569721</v>
      </c>
      <c r="J25" s="287"/>
      <c r="K25" s="288"/>
    </row>
    <row r="26" spans="1:13" ht="29.15" customHeight="1"/>
    <row r="27" spans="1:13" ht="37" customHeight="1">
      <c r="A27" s="608">
        <v>2024</v>
      </c>
      <c r="B27" s="608"/>
      <c r="C27" s="608"/>
      <c r="D27" s="608"/>
      <c r="E27" s="608"/>
      <c r="F27" s="608"/>
      <c r="G27" s="608"/>
      <c r="H27" s="608"/>
      <c r="I27" s="608"/>
    </row>
    <row r="28" spans="1:13" ht="44.15" customHeight="1">
      <c r="A28" s="615" t="s">
        <v>681</v>
      </c>
      <c r="B28" s="616"/>
      <c r="C28" s="615" t="s">
        <v>671</v>
      </c>
      <c r="D28" s="618"/>
      <c r="E28" s="616"/>
      <c r="F28" s="615" t="s">
        <v>674</v>
      </c>
      <c r="G28" s="618"/>
      <c r="H28" s="618"/>
      <c r="I28" s="616"/>
    </row>
    <row r="29" spans="1:13" ht="37" customHeight="1">
      <c r="A29" s="273" t="s">
        <v>658</v>
      </c>
      <c r="B29" s="274" t="s">
        <v>659</v>
      </c>
      <c r="C29" s="274" t="s">
        <v>678</v>
      </c>
      <c r="D29" s="615" t="s">
        <v>668</v>
      </c>
      <c r="E29" s="616"/>
      <c r="F29" s="615" t="s">
        <v>682</v>
      </c>
      <c r="G29" s="616"/>
      <c r="H29" s="274" t="s">
        <v>673</v>
      </c>
      <c r="I29" s="273" t="s">
        <v>677</v>
      </c>
    </row>
    <row r="30" spans="1:13" ht="30" customHeight="1">
      <c r="A30" s="278" t="s">
        <v>663</v>
      </c>
      <c r="B30" s="269">
        <v>257156620433</v>
      </c>
      <c r="C30" s="270" t="s">
        <v>679</v>
      </c>
      <c r="D30" s="611">
        <v>3.1407263999999997E-2</v>
      </c>
      <c r="E30" s="612"/>
      <c r="F30" s="613">
        <f>+B30*D30/10</f>
        <v>807658586.72870243</v>
      </c>
      <c r="G30" s="614"/>
      <c r="H30" s="270">
        <f t="shared" ref="H30:H35" si="6">+F30*19%</f>
        <v>153455131.47845346</v>
      </c>
      <c r="I30" s="270">
        <f>+F30+H30+6</f>
        <v>961113724.20715594</v>
      </c>
    </row>
    <row r="31" spans="1:13" ht="30" customHeight="1">
      <c r="A31" s="279" t="s">
        <v>664</v>
      </c>
      <c r="B31" s="269">
        <v>5660432864</v>
      </c>
      <c r="C31" s="270" t="s">
        <v>679</v>
      </c>
      <c r="D31" s="611">
        <v>5.1999999999999998E-2</v>
      </c>
      <c r="E31" s="612"/>
      <c r="F31" s="613">
        <f>+B31*D31/10</f>
        <v>29434250.892799996</v>
      </c>
      <c r="G31" s="614"/>
      <c r="H31" s="270">
        <f t="shared" si="6"/>
        <v>5592507.669631999</v>
      </c>
      <c r="I31" s="270">
        <f t="shared" ref="I31:I35" si="7">+F31+H31</f>
        <v>35026758.562431991</v>
      </c>
    </row>
    <row r="32" spans="1:13" ht="30" customHeight="1">
      <c r="A32" s="277" t="s">
        <v>665</v>
      </c>
      <c r="B32" s="269">
        <v>500000000</v>
      </c>
      <c r="C32" s="270" t="s">
        <v>680</v>
      </c>
      <c r="D32" s="611">
        <v>7.1999999999999995E-2</v>
      </c>
      <c r="E32" s="612">
        <v>7.1999999999999995E-2</v>
      </c>
      <c r="F32" s="613">
        <f>+B32*D32</f>
        <v>36000000</v>
      </c>
      <c r="G32" s="614"/>
      <c r="H32" s="270">
        <f t="shared" si="6"/>
        <v>6840000</v>
      </c>
      <c r="I32" s="270">
        <f t="shared" si="7"/>
        <v>42840000</v>
      </c>
    </row>
    <row r="33" spans="1:13" ht="30" customHeight="1">
      <c r="A33" s="277" t="s">
        <v>661</v>
      </c>
      <c r="B33" s="269">
        <v>1000000000</v>
      </c>
      <c r="C33" s="270" t="s">
        <v>680</v>
      </c>
      <c r="D33" s="611">
        <v>1.7999999999999999E-2</v>
      </c>
      <c r="E33" s="612">
        <v>1.7999999999999999E-2</v>
      </c>
      <c r="F33" s="613">
        <f>+B33*D33</f>
        <v>18000000</v>
      </c>
      <c r="G33" s="614"/>
      <c r="H33" s="270">
        <f t="shared" si="6"/>
        <v>3420000</v>
      </c>
      <c r="I33" s="270">
        <f t="shared" si="7"/>
        <v>21420000</v>
      </c>
    </row>
    <row r="34" spans="1:13" ht="30" customHeight="1">
      <c r="A34" s="277" t="s">
        <v>660</v>
      </c>
      <c r="B34" s="269">
        <v>1398500000</v>
      </c>
      <c r="C34" s="270" t="s">
        <v>680</v>
      </c>
      <c r="D34" s="611">
        <v>6.5000000000000002E-2</v>
      </c>
      <c r="E34" s="612">
        <v>6.5000000000000002E-2</v>
      </c>
      <c r="F34" s="613">
        <f>+B34*D34</f>
        <v>90902500</v>
      </c>
      <c r="G34" s="614"/>
      <c r="H34" s="270">
        <f t="shared" si="6"/>
        <v>17271475</v>
      </c>
      <c r="I34" s="270">
        <f t="shared" si="7"/>
        <v>108173975</v>
      </c>
    </row>
    <row r="35" spans="1:13" ht="30" customHeight="1">
      <c r="A35" s="277" t="s">
        <v>662</v>
      </c>
      <c r="B35" s="269">
        <v>500000000</v>
      </c>
      <c r="C35" s="270" t="s">
        <v>680</v>
      </c>
      <c r="D35" s="611">
        <v>0.11</v>
      </c>
      <c r="E35" s="612">
        <v>0.11</v>
      </c>
      <c r="F35" s="613">
        <f>+B35*D35</f>
        <v>55000000</v>
      </c>
      <c r="G35" s="614"/>
      <c r="H35" s="270">
        <f t="shared" si="6"/>
        <v>10450000</v>
      </c>
      <c r="I35" s="270">
        <f t="shared" si="7"/>
        <v>65450000</v>
      </c>
    </row>
    <row r="36" spans="1:13" ht="30" customHeight="1">
      <c r="A36" s="277" t="s">
        <v>631</v>
      </c>
      <c r="B36" s="269">
        <v>20000000000</v>
      </c>
      <c r="C36" s="270" t="s">
        <v>679</v>
      </c>
      <c r="D36" s="611">
        <v>0.17</v>
      </c>
      <c r="E36" s="612">
        <v>0.17</v>
      </c>
      <c r="F36" s="613">
        <f>+B36*D36/10</f>
        <v>340000000.00000006</v>
      </c>
      <c r="G36" s="614"/>
      <c r="H36" s="270">
        <v>0</v>
      </c>
      <c r="I36" s="270">
        <f>+F36+H36+155142</f>
        <v>340155142.00000006</v>
      </c>
    </row>
    <row r="37" spans="1:13" ht="30" customHeight="1">
      <c r="A37" s="277" t="s">
        <v>683</v>
      </c>
      <c r="B37" s="269"/>
      <c r="C37" s="270"/>
      <c r="D37" s="611"/>
      <c r="E37" s="612"/>
      <c r="F37" s="613"/>
      <c r="G37" s="614"/>
      <c r="H37" s="270"/>
      <c r="I37" s="270">
        <v>16810400</v>
      </c>
    </row>
    <row r="38" spans="1:13" ht="18.5">
      <c r="A38" s="619" t="s">
        <v>225</v>
      </c>
      <c r="B38" s="620"/>
      <c r="C38" s="620"/>
      <c r="D38" s="620"/>
      <c r="E38" s="621"/>
      <c r="F38" s="619"/>
      <c r="G38" s="621"/>
      <c r="H38" s="282"/>
      <c r="I38" s="275">
        <f>SUM(I30:I37)</f>
        <v>1590989999.769588</v>
      </c>
    </row>
    <row r="39" spans="1:13" ht="30" customHeight="1"/>
    <row r="40" spans="1:13" ht="30" customHeight="1">
      <c r="A40" s="608">
        <v>2023</v>
      </c>
      <c r="B40" s="608"/>
      <c r="C40" s="608"/>
      <c r="D40" s="608"/>
      <c r="E40" s="608"/>
      <c r="F40" s="608"/>
      <c r="G40" s="608"/>
      <c r="H40" s="608"/>
      <c r="I40" s="608"/>
    </row>
    <row r="41" spans="1:13" ht="30" customHeight="1">
      <c r="A41" s="615" t="s">
        <v>681</v>
      </c>
      <c r="B41" s="616"/>
      <c r="C41" s="615" t="s">
        <v>671</v>
      </c>
      <c r="D41" s="618"/>
      <c r="E41" s="616"/>
      <c r="F41" s="615" t="s">
        <v>674</v>
      </c>
      <c r="G41" s="618"/>
      <c r="H41" s="618"/>
      <c r="I41" s="616"/>
    </row>
    <row r="42" spans="1:13" ht="30" customHeight="1">
      <c r="A42" s="273" t="s">
        <v>658</v>
      </c>
      <c r="B42" s="274" t="s">
        <v>659</v>
      </c>
      <c r="C42" s="274" t="s">
        <v>678</v>
      </c>
      <c r="D42" s="615" t="s">
        <v>668</v>
      </c>
      <c r="E42" s="616"/>
      <c r="F42" s="615" t="s">
        <v>682</v>
      </c>
      <c r="G42" s="616"/>
      <c r="H42" s="274" t="s">
        <v>673</v>
      </c>
      <c r="I42" s="273" t="s">
        <v>677</v>
      </c>
      <c r="M42" s="270">
        <v>917706440.80191708</v>
      </c>
    </row>
    <row r="43" spans="1:13" ht="30" customHeight="1">
      <c r="A43" s="278" t="s">
        <v>663</v>
      </c>
      <c r="B43" s="269">
        <v>253270018058</v>
      </c>
      <c r="C43" s="270" t="s">
        <v>679</v>
      </c>
      <c r="D43" s="611">
        <v>3.0449E-2</v>
      </c>
      <c r="E43" s="612"/>
      <c r="F43" s="613">
        <f>+B43*D43/10</f>
        <v>771181877.98480427</v>
      </c>
      <c r="G43" s="614"/>
      <c r="H43" s="270">
        <f t="shared" ref="H43:H48" si="8">+F43*19%</f>
        <v>146524556.8171128</v>
      </c>
      <c r="I43" s="270">
        <f>+F43+H43+1033400</f>
        <v>918739834.80191708</v>
      </c>
      <c r="M43">
        <v>918739835</v>
      </c>
    </row>
    <row r="44" spans="1:13" ht="30" customHeight="1">
      <c r="A44" s="279" t="s">
        <v>664</v>
      </c>
      <c r="B44" s="269">
        <v>5660432864</v>
      </c>
      <c r="C44" s="270" t="s">
        <v>679</v>
      </c>
      <c r="D44" s="611">
        <v>4.5123200000000002E-2</v>
      </c>
      <c r="E44" s="612">
        <v>4.4999999999999998E-2</v>
      </c>
      <c r="F44" s="613">
        <f>+B44*D44/10</f>
        <v>25541684.420884483</v>
      </c>
      <c r="G44" s="614"/>
      <c r="H44" s="270">
        <f t="shared" si="8"/>
        <v>4852920.0399680519</v>
      </c>
      <c r="I44" s="270">
        <f>+F44+H44+60</f>
        <v>30394664.460852534</v>
      </c>
      <c r="M44" s="291">
        <f>+M43-M42</f>
        <v>1033394.1980829239</v>
      </c>
    </row>
    <row r="45" spans="1:13" ht="30" customHeight="1">
      <c r="A45" s="277" t="s">
        <v>665</v>
      </c>
      <c r="B45" s="269">
        <v>500000000</v>
      </c>
      <c r="C45" s="270" t="s">
        <v>680</v>
      </c>
      <c r="D45" s="611">
        <v>6.3E-2</v>
      </c>
      <c r="E45" s="612">
        <v>6.3E-2</v>
      </c>
      <c r="F45" s="613">
        <f>+B45*D45</f>
        <v>31500000</v>
      </c>
      <c r="G45" s="614"/>
      <c r="H45" s="270">
        <f t="shared" si="8"/>
        <v>5985000</v>
      </c>
      <c r="I45" s="270">
        <f>+F45+H45+102699</f>
        <v>37587699</v>
      </c>
    </row>
    <row r="46" spans="1:13" ht="30" customHeight="1">
      <c r="A46" s="277" t="s">
        <v>661</v>
      </c>
      <c r="B46" s="269">
        <v>1000000000</v>
      </c>
      <c r="C46" s="270" t="s">
        <v>680</v>
      </c>
      <c r="D46" s="611">
        <v>1.7000000000000001E-2</v>
      </c>
      <c r="E46" s="612">
        <v>1.7000000000000001E-2</v>
      </c>
      <c r="F46" s="613">
        <f>+B46*D46</f>
        <v>17000000</v>
      </c>
      <c r="G46" s="614"/>
      <c r="H46" s="270">
        <f t="shared" si="8"/>
        <v>3230000</v>
      </c>
      <c r="I46" s="270">
        <f>+F46+H46+55425</f>
        <v>20285425</v>
      </c>
      <c r="M46">
        <v>100529217.46000001</v>
      </c>
    </row>
    <row r="47" spans="1:13" ht="30" customHeight="1">
      <c r="A47" s="277" t="s">
        <v>660</v>
      </c>
      <c r="B47" s="269">
        <v>1414100000</v>
      </c>
      <c r="C47" s="270" t="s">
        <v>680</v>
      </c>
      <c r="D47" s="611">
        <v>5.9740000000000001E-2</v>
      </c>
      <c r="E47" s="612">
        <v>5.9700000000000003E-2</v>
      </c>
      <c r="F47" s="613">
        <f>+B47*D47</f>
        <v>84478334</v>
      </c>
      <c r="G47" s="614"/>
      <c r="H47" s="270">
        <f t="shared" si="8"/>
        <v>16050883.460000001</v>
      </c>
      <c r="I47" s="270">
        <f>+F47+H47+207927</f>
        <v>100737144.46000001</v>
      </c>
      <c r="M47">
        <v>100737144</v>
      </c>
    </row>
    <row r="48" spans="1:13" ht="30" customHeight="1">
      <c r="A48" s="277" t="s">
        <v>662</v>
      </c>
      <c r="B48" s="269">
        <v>500000000</v>
      </c>
      <c r="C48" s="270" t="s">
        <v>680</v>
      </c>
      <c r="D48" s="611">
        <v>0.11</v>
      </c>
      <c r="E48" s="612">
        <v>0.11</v>
      </c>
      <c r="F48" s="613">
        <f>+B48*D48</f>
        <v>55000000</v>
      </c>
      <c r="G48" s="614"/>
      <c r="H48" s="270">
        <f t="shared" si="8"/>
        <v>10450000</v>
      </c>
      <c r="I48" s="270">
        <f>+F48+H48+179315</f>
        <v>65629315</v>
      </c>
      <c r="M48">
        <f>+M47-M46</f>
        <v>207926.53999999166</v>
      </c>
    </row>
    <row r="49" spans="1:13" ht="30" customHeight="1">
      <c r="A49" s="277" t="s">
        <v>631</v>
      </c>
      <c r="B49" s="269">
        <v>16960000000</v>
      </c>
      <c r="C49" s="270" t="s">
        <v>679</v>
      </c>
      <c r="D49" s="611">
        <v>0.12167</v>
      </c>
      <c r="E49" s="612">
        <v>0.12197</v>
      </c>
      <c r="F49" s="613">
        <f>+B49*D49/10</f>
        <v>206352320</v>
      </c>
      <c r="G49" s="614"/>
      <c r="H49" s="270">
        <v>0</v>
      </c>
      <c r="I49" s="270">
        <f>+F49+H49+565349</f>
        <v>206917669</v>
      </c>
      <c r="M49" s="270">
        <v>206352320</v>
      </c>
    </row>
    <row r="50" spans="1:13" ht="30" customHeight="1">
      <c r="A50" s="277" t="s">
        <v>683</v>
      </c>
      <c r="B50" s="269"/>
      <c r="C50" s="270"/>
      <c r="D50" s="611"/>
      <c r="E50" s="612"/>
      <c r="F50" s="613"/>
      <c r="G50" s="614"/>
      <c r="H50" s="270"/>
      <c r="I50" s="270">
        <v>12898000</v>
      </c>
      <c r="M50">
        <v>206917669</v>
      </c>
    </row>
    <row r="51" spans="1:13" ht="18.5">
      <c r="A51" s="619" t="s">
        <v>225</v>
      </c>
      <c r="B51" s="620"/>
      <c r="C51" s="620"/>
      <c r="D51" s="620"/>
      <c r="E51" s="621"/>
      <c r="F51" s="619"/>
      <c r="G51" s="621"/>
      <c r="H51" s="282"/>
      <c r="I51" s="275">
        <f>SUM(I43:I50)-1</f>
        <v>1393189750.7227695</v>
      </c>
      <c r="M51" s="291">
        <f>+M50-M49</f>
        <v>565349</v>
      </c>
    </row>
  </sheetData>
  <mergeCells count="75">
    <mergeCell ref="A51:E51"/>
    <mergeCell ref="F51:G51"/>
    <mergeCell ref="D48:E48"/>
    <mergeCell ref="F48:G48"/>
    <mergeCell ref="D49:E49"/>
    <mergeCell ref="F49:G49"/>
    <mergeCell ref="D50:E50"/>
    <mergeCell ref="F50:G50"/>
    <mergeCell ref="D45:E45"/>
    <mergeCell ref="F45:G45"/>
    <mergeCell ref="D46:E46"/>
    <mergeCell ref="F46:G46"/>
    <mergeCell ref="D47:E47"/>
    <mergeCell ref="F47:G47"/>
    <mergeCell ref="D42:E42"/>
    <mergeCell ref="F42:G42"/>
    <mergeCell ref="D43:E43"/>
    <mergeCell ref="F43:G43"/>
    <mergeCell ref="D44:E44"/>
    <mergeCell ref="F44:G44"/>
    <mergeCell ref="L17:M17"/>
    <mergeCell ref="D37:E37"/>
    <mergeCell ref="F37:G37"/>
    <mergeCell ref="A40:I40"/>
    <mergeCell ref="A41:B41"/>
    <mergeCell ref="C41:E41"/>
    <mergeCell ref="F41:I41"/>
    <mergeCell ref="F36:G36"/>
    <mergeCell ref="A38:E38"/>
    <mergeCell ref="F38:G38"/>
    <mergeCell ref="C28:E28"/>
    <mergeCell ref="F28:I28"/>
    <mergeCell ref="D29:E29"/>
    <mergeCell ref="F29:G29"/>
    <mergeCell ref="F24:G24"/>
    <mergeCell ref="A25:E25"/>
    <mergeCell ref="A27:I27"/>
    <mergeCell ref="D31:E31"/>
    <mergeCell ref="D35:E35"/>
    <mergeCell ref="D36:E36"/>
    <mergeCell ref="D33:E33"/>
    <mergeCell ref="F33:G33"/>
    <mergeCell ref="D34:E34"/>
    <mergeCell ref="F34:G34"/>
    <mergeCell ref="F35:G35"/>
    <mergeCell ref="D30:E30"/>
    <mergeCell ref="F30:G30"/>
    <mergeCell ref="F31:G31"/>
    <mergeCell ref="D32:E32"/>
    <mergeCell ref="F32:G32"/>
    <mergeCell ref="A28:B28"/>
    <mergeCell ref="D19:E19"/>
    <mergeCell ref="D20:E20"/>
    <mergeCell ref="D21:E21"/>
    <mergeCell ref="F25:G25"/>
    <mergeCell ref="F16:I16"/>
    <mergeCell ref="D23:E23"/>
    <mergeCell ref="D24:E24"/>
    <mergeCell ref="C16:E16"/>
    <mergeCell ref="F17:G17"/>
    <mergeCell ref="F18:G18"/>
    <mergeCell ref="F19:G19"/>
    <mergeCell ref="F20:G20"/>
    <mergeCell ref="F21:G21"/>
    <mergeCell ref="F22:G22"/>
    <mergeCell ref="D22:E22"/>
    <mergeCell ref="F23:G23"/>
    <mergeCell ref="A1:B1"/>
    <mergeCell ref="I1:K1"/>
    <mergeCell ref="C1:H1"/>
    <mergeCell ref="A11:H11"/>
    <mergeCell ref="D18:E18"/>
    <mergeCell ref="A16:B16"/>
    <mergeCell ref="D17:E17"/>
    <mergeCell ref="A15:I15"/>
  </mergeCells>
  <pageMargins left="0.7" right="0.7" top="0.75" bottom="0.75" header="0.3" footer="0.3"/>
  <ignoredErrors>
    <ignoredError sqref="I4"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189"/>
  <sheetViews>
    <sheetView showGridLines="0" tabSelected="1" topLeftCell="A159" zoomScale="90" zoomScaleNormal="90" workbookViewId="0">
      <selection activeCell="G175" sqref="G175"/>
    </sheetView>
  </sheetViews>
  <sheetFormatPr baseColWidth="10" defaultRowHeight="14.5"/>
  <cols>
    <col min="2" max="2" width="65.26953125" customWidth="1"/>
    <col min="3" max="3" width="19.26953125" customWidth="1"/>
    <col min="4" max="4" width="19" customWidth="1"/>
    <col min="5" max="5" width="7.453125" customWidth="1"/>
    <col min="6" max="6" width="23.453125" customWidth="1"/>
    <col min="7" max="7" width="17.453125" customWidth="1"/>
    <col min="8" max="8" width="18.1796875" customWidth="1"/>
    <col min="9" max="9" width="31.1796875" customWidth="1"/>
    <col min="10" max="10" width="15" customWidth="1"/>
  </cols>
  <sheetData>
    <row r="2" spans="1:8">
      <c r="B2" s="624" t="s">
        <v>0</v>
      </c>
      <c r="C2" s="625"/>
      <c r="D2" s="459" t="s">
        <v>696</v>
      </c>
      <c r="E2" s="626">
        <v>6.0299999999999999E-2</v>
      </c>
      <c r="F2" s="627"/>
    </row>
    <row r="3" spans="1:8">
      <c r="B3" s="624" t="s">
        <v>1</v>
      </c>
      <c r="C3" s="625"/>
    </row>
    <row r="4" spans="1:8">
      <c r="B4" s="9" t="s">
        <v>2</v>
      </c>
      <c r="C4" s="10">
        <v>2025</v>
      </c>
      <c r="D4" s="461">
        <v>2026</v>
      </c>
      <c r="E4" s="458"/>
      <c r="G4" s="2"/>
    </row>
    <row r="5" spans="1:8">
      <c r="A5">
        <v>1</v>
      </c>
      <c r="B5" s="23" t="s">
        <v>4</v>
      </c>
      <c r="C5" s="11">
        <v>15755889745</v>
      </c>
      <c r="D5" s="460">
        <f>+C5*(1+$E$2)</f>
        <v>16705969896.623501</v>
      </c>
      <c r="G5" s="467">
        <v>2025</v>
      </c>
      <c r="H5" s="467">
        <v>2026</v>
      </c>
    </row>
    <row r="6" spans="1:8">
      <c r="A6">
        <v>2</v>
      </c>
      <c r="B6" s="23" t="s">
        <v>5</v>
      </c>
      <c r="C6" s="11">
        <v>137588035</v>
      </c>
      <c r="D6" s="460">
        <f t="shared" ref="D6:D24" si="0">+C6*(1+$E$2)</f>
        <v>145884593.51050001</v>
      </c>
      <c r="F6" s="466" t="s">
        <v>306</v>
      </c>
      <c r="G6" s="77">
        <f>SUM(C5:C18)-C17+(C31+C32+C33)+(SUM(C40:C46))</f>
        <v>31179589885</v>
      </c>
      <c r="H6" s="77">
        <f>SUM(D5:D18)-D17+(D31+D32+D33)+(SUM(D40:D46))</f>
        <v>33059719155.065498</v>
      </c>
    </row>
    <row r="7" spans="1:8">
      <c r="A7">
        <v>3</v>
      </c>
      <c r="B7" s="23" t="s">
        <v>6</v>
      </c>
      <c r="C7" s="11">
        <v>844320000</v>
      </c>
      <c r="D7" s="460">
        <f t="shared" si="0"/>
        <v>895232496</v>
      </c>
      <c r="F7" s="466" t="s">
        <v>318</v>
      </c>
      <c r="G7" s="77">
        <f>SUM(C34:C38)+C58+C68+C93+C135+C144+C158+G16+G15</f>
        <v>234852433107</v>
      </c>
      <c r="H7" s="77">
        <f>SUM(D34:D38)+D58+D68+D93+D135+D144+D158+H16+H15</f>
        <v>249014034823.35208</v>
      </c>
    </row>
    <row r="8" spans="1:8">
      <c r="A8">
        <v>4</v>
      </c>
      <c r="B8" s="23" t="s">
        <v>7</v>
      </c>
      <c r="C8" s="11">
        <v>68640000</v>
      </c>
      <c r="D8" s="460">
        <f t="shared" si="0"/>
        <v>72778992</v>
      </c>
      <c r="F8" s="466" t="s">
        <v>319</v>
      </c>
      <c r="G8" s="77">
        <f>+C176</f>
        <v>42951649099.724998</v>
      </c>
      <c r="H8" s="77">
        <f>+D176</f>
        <v>45541633540.438416</v>
      </c>
    </row>
    <row r="9" spans="1:8">
      <c r="A9">
        <v>5</v>
      </c>
      <c r="B9" s="23" t="s">
        <v>8</v>
      </c>
      <c r="C9" s="11">
        <v>284284200</v>
      </c>
      <c r="D9" s="460">
        <f t="shared" si="0"/>
        <v>301426537.25999999</v>
      </c>
      <c r="F9" s="466"/>
      <c r="G9" s="77">
        <f>SUM(G4:G8)</f>
        <v>308983674116.72498</v>
      </c>
      <c r="H9" s="77">
        <f>SUM(H4:H8)</f>
        <v>327615389544.85602</v>
      </c>
    </row>
    <row r="10" spans="1:8">
      <c r="A10">
        <v>6</v>
      </c>
      <c r="B10" s="23" t="s">
        <v>9</v>
      </c>
      <c r="C10" s="11">
        <v>1334554254</v>
      </c>
      <c r="D10" s="460">
        <f t="shared" si="0"/>
        <v>1415027875.5162001</v>
      </c>
      <c r="G10" s="2"/>
      <c r="H10" s="3"/>
    </row>
    <row r="11" spans="1:8">
      <c r="A11">
        <v>7</v>
      </c>
      <c r="B11" s="23" t="s">
        <v>10</v>
      </c>
      <c r="C11" s="12">
        <v>117090000</v>
      </c>
      <c r="D11" s="460">
        <f t="shared" si="0"/>
        <v>124150527</v>
      </c>
      <c r="F11" s="623" t="s">
        <v>318</v>
      </c>
      <c r="G11" s="623"/>
      <c r="H11" s="3"/>
    </row>
    <row r="12" spans="1:8">
      <c r="A12">
        <v>8</v>
      </c>
      <c r="B12" s="23" t="s">
        <v>11</v>
      </c>
      <c r="C12" s="11">
        <v>14952600</v>
      </c>
      <c r="D12" s="460">
        <f t="shared" si="0"/>
        <v>15854241.780000001</v>
      </c>
      <c r="F12" s="76" t="s">
        <v>36</v>
      </c>
      <c r="G12" s="77">
        <f>SUM(C34:C38)+C58</f>
        <v>7895842372</v>
      </c>
      <c r="H12" s="77">
        <f>SUM(D34:D38)+D58</f>
        <v>8371961667.0316</v>
      </c>
    </row>
    <row r="13" spans="1:8">
      <c r="A13">
        <v>9</v>
      </c>
      <c r="B13" s="23" t="s">
        <v>12</v>
      </c>
      <c r="C13" s="11">
        <v>780019200</v>
      </c>
      <c r="D13" s="460">
        <f t="shared" si="0"/>
        <v>827054357.75999999</v>
      </c>
      <c r="F13" s="76" t="s">
        <v>42</v>
      </c>
      <c r="G13" s="77">
        <f>+C68</f>
        <v>8432382349</v>
      </c>
      <c r="H13" s="77">
        <f>+D68</f>
        <v>8940855004.644701</v>
      </c>
    </row>
    <row r="14" spans="1:8">
      <c r="A14">
        <v>10</v>
      </c>
      <c r="B14" s="23" t="s">
        <v>13</v>
      </c>
      <c r="C14" s="11">
        <v>186240240</v>
      </c>
      <c r="D14" s="460">
        <f t="shared" si="0"/>
        <v>197470526.472</v>
      </c>
      <c r="F14" s="76" t="s">
        <v>48</v>
      </c>
      <c r="G14" s="77">
        <f>+C93</f>
        <v>17731760157</v>
      </c>
      <c r="H14" s="77">
        <f>+D93</f>
        <v>18800985294.467098</v>
      </c>
    </row>
    <row r="15" spans="1:8">
      <c r="A15">
        <v>11</v>
      </c>
      <c r="B15" s="23" t="s">
        <v>14</v>
      </c>
      <c r="C15" s="11">
        <v>3024192780</v>
      </c>
      <c r="D15" s="460">
        <f t="shared" si="0"/>
        <v>3206551604.6339998</v>
      </c>
      <c r="F15" s="76" t="s">
        <v>71</v>
      </c>
      <c r="G15" s="77">
        <f>+C17+C23+C24+C118</f>
        <v>24547392621</v>
      </c>
      <c r="H15" s="77">
        <f>+D17+D23+D24+D118</f>
        <v>26027600396.046299</v>
      </c>
    </row>
    <row r="16" spans="1:8">
      <c r="A16">
        <v>12</v>
      </c>
      <c r="B16" s="23" t="s">
        <v>15</v>
      </c>
      <c r="C16" s="11">
        <v>2827500000</v>
      </c>
      <c r="D16" s="460">
        <f t="shared" si="0"/>
        <v>2997998250</v>
      </c>
      <c r="F16" s="76" t="s">
        <v>317</v>
      </c>
      <c r="G16" s="77">
        <f>+C19+C20+C21+C22+C39+C79</f>
        <v>61201537783</v>
      </c>
      <c r="H16" s="77">
        <f>+D19+D20+D21+D22+D39+D79</f>
        <v>64891990511.314896</v>
      </c>
    </row>
    <row r="17" spans="1:8">
      <c r="A17">
        <v>13</v>
      </c>
      <c r="B17" s="23" t="s">
        <v>16</v>
      </c>
      <c r="C17" s="11">
        <v>27150000</v>
      </c>
      <c r="D17" s="460">
        <f t="shared" si="0"/>
        <v>28787145</v>
      </c>
      <c r="F17" s="76" t="s">
        <v>322</v>
      </c>
      <c r="G17" s="77">
        <f>+C135+C144</f>
        <v>44163109254</v>
      </c>
      <c r="H17" s="77">
        <f>+D135+D144</f>
        <v>46826144742.016205</v>
      </c>
    </row>
    <row r="18" spans="1:8">
      <c r="A18">
        <v>14</v>
      </c>
      <c r="B18" s="23" t="s">
        <v>17</v>
      </c>
      <c r="C18" s="11">
        <v>557159350</v>
      </c>
      <c r="D18" s="460">
        <f t="shared" si="0"/>
        <v>590756058.80500007</v>
      </c>
      <c r="F18" s="76" t="s">
        <v>323</v>
      </c>
      <c r="G18" s="77">
        <f>+C158</f>
        <v>70880408571</v>
      </c>
      <c r="H18" s="77">
        <f>+D158</f>
        <v>75154497207.831299</v>
      </c>
    </row>
    <row r="19" spans="1:8">
      <c r="A19">
        <v>15</v>
      </c>
      <c r="B19" s="23" t="s">
        <v>18</v>
      </c>
      <c r="C19" s="11">
        <v>835920000</v>
      </c>
      <c r="D19" s="460">
        <f t="shared" si="0"/>
        <v>886325976</v>
      </c>
      <c r="G19" s="2">
        <f>SUM(G12:G18)</f>
        <v>234852433107</v>
      </c>
      <c r="H19" s="2">
        <f>SUM(H12:H18)</f>
        <v>249014034823.35211</v>
      </c>
    </row>
    <row r="20" spans="1:8">
      <c r="A20">
        <v>16</v>
      </c>
      <c r="B20" s="23" t="s">
        <v>19</v>
      </c>
      <c r="C20" s="11">
        <v>1635720000</v>
      </c>
      <c r="D20" s="460">
        <f t="shared" si="0"/>
        <v>1734353916</v>
      </c>
      <c r="H20" s="3"/>
    </row>
    <row r="21" spans="1:8">
      <c r="A21" s="47">
        <v>17</v>
      </c>
      <c r="B21" s="23" t="s">
        <v>160</v>
      </c>
      <c r="C21" s="11">
        <v>6862469216</v>
      </c>
      <c r="D21" s="460">
        <f t="shared" si="0"/>
        <v>7276276109.7248001</v>
      </c>
      <c r="H21" s="3"/>
    </row>
    <row r="22" spans="1:8">
      <c r="A22" s="47">
        <v>18</v>
      </c>
      <c r="B22" s="23" t="s">
        <v>161</v>
      </c>
      <c r="C22" s="11">
        <v>1037844144</v>
      </c>
      <c r="D22" s="460">
        <f t="shared" si="0"/>
        <v>1100426145.8831999</v>
      </c>
      <c r="H22" s="3"/>
    </row>
    <row r="23" spans="1:8">
      <c r="A23">
        <v>19</v>
      </c>
      <c r="B23" s="23" t="s">
        <v>20</v>
      </c>
      <c r="C23" s="11">
        <v>849612000</v>
      </c>
      <c r="D23" s="460">
        <f t="shared" si="0"/>
        <v>900843603.60000002</v>
      </c>
      <c r="H23" s="3"/>
    </row>
    <row r="24" spans="1:8">
      <c r="A24">
        <v>20</v>
      </c>
      <c r="B24" s="23" t="s">
        <v>21</v>
      </c>
      <c r="C24" s="11">
        <v>585396000</v>
      </c>
      <c r="D24" s="460">
        <f t="shared" si="0"/>
        <v>620695378.79999995</v>
      </c>
      <c r="H24" s="3"/>
    </row>
    <row r="25" spans="1:8">
      <c r="B25" s="13" t="s">
        <v>22</v>
      </c>
      <c r="C25" s="14">
        <f>SUM(C5:C24)</f>
        <v>37766541764</v>
      </c>
      <c r="D25" s="14">
        <f>SUM(D5:D24)</f>
        <v>40043864232.369202</v>
      </c>
      <c r="E25" s="2"/>
    </row>
    <row r="26" spans="1:8">
      <c r="B26" s="15"/>
      <c r="C26" s="15"/>
    </row>
    <row r="27" spans="1:8">
      <c r="B27" s="15"/>
      <c r="C27" s="15"/>
      <c r="F27" s="1"/>
    </row>
    <row r="28" spans="1:8">
      <c r="B28" s="624" t="s">
        <v>0</v>
      </c>
      <c r="C28" s="628"/>
      <c r="D28" s="625"/>
    </row>
    <row r="29" spans="1:8">
      <c r="B29" s="624" t="s">
        <v>23</v>
      </c>
      <c r="C29" s="628"/>
      <c r="D29" s="625"/>
    </row>
    <row r="30" spans="1:8">
      <c r="B30" s="9" t="s">
        <v>2</v>
      </c>
      <c r="C30" s="10">
        <v>2025</v>
      </c>
      <c r="D30" s="461">
        <v>2026</v>
      </c>
    </row>
    <row r="31" spans="1:8">
      <c r="B31" s="25" t="s">
        <v>24</v>
      </c>
      <c r="C31" s="16">
        <v>2105650700</v>
      </c>
      <c r="D31" s="460">
        <f>+C31*(1+$E$2)</f>
        <v>2232621437.21</v>
      </c>
      <c r="H31" s="3"/>
    </row>
    <row r="32" spans="1:8">
      <c r="B32" s="25" t="s">
        <v>25</v>
      </c>
      <c r="C32" s="16">
        <v>403346964</v>
      </c>
      <c r="D32" s="460">
        <f t="shared" ref="D32:D46" si="1">+C32*(1+$E$2)</f>
        <v>427668785.92919999</v>
      </c>
      <c r="H32" s="3"/>
    </row>
    <row r="33" spans="2:8">
      <c r="B33" s="25" t="s">
        <v>26</v>
      </c>
      <c r="C33" s="16">
        <v>1992946600</v>
      </c>
      <c r="D33" s="460">
        <f t="shared" si="1"/>
        <v>2113121279.98</v>
      </c>
      <c r="H33" s="3"/>
    </row>
    <row r="34" spans="2:8">
      <c r="B34" s="25" t="s">
        <v>27</v>
      </c>
      <c r="C34" s="16">
        <v>186900000</v>
      </c>
      <c r="D34" s="460">
        <f t="shared" si="1"/>
        <v>198170070</v>
      </c>
      <c r="H34" s="3"/>
    </row>
    <row r="35" spans="2:8">
      <c r="B35" s="25" t="s">
        <v>28</v>
      </c>
      <c r="C35" s="16">
        <v>36163200</v>
      </c>
      <c r="D35" s="460">
        <f t="shared" si="1"/>
        <v>38343840.960000001</v>
      </c>
      <c r="H35" s="3"/>
    </row>
    <row r="36" spans="2:8">
      <c r="B36" s="25" t="s">
        <v>29</v>
      </c>
      <c r="C36" s="16">
        <v>57772200</v>
      </c>
      <c r="D36" s="460">
        <f t="shared" si="1"/>
        <v>61255863.660000004</v>
      </c>
      <c r="H36" s="3"/>
    </row>
    <row r="37" spans="2:8">
      <c r="B37" s="50" t="s">
        <v>30</v>
      </c>
      <c r="C37" s="51">
        <v>233033500</v>
      </c>
      <c r="D37" s="460">
        <f t="shared" si="1"/>
        <v>247085420.05000001</v>
      </c>
      <c r="H37" s="3"/>
    </row>
    <row r="38" spans="2:8">
      <c r="B38" s="50" t="s">
        <v>31</v>
      </c>
      <c r="C38" s="52">
        <v>36476500</v>
      </c>
      <c r="D38" s="460">
        <f t="shared" si="1"/>
        <v>38676032.950000003</v>
      </c>
      <c r="H38" s="3"/>
    </row>
    <row r="39" spans="2:8">
      <c r="B39" s="46" t="s">
        <v>32</v>
      </c>
      <c r="C39" s="16">
        <v>611156000</v>
      </c>
      <c r="D39" s="460">
        <f t="shared" si="1"/>
        <v>648008706.80000007</v>
      </c>
      <c r="H39" s="3"/>
    </row>
    <row r="40" spans="2:8">
      <c r="B40" s="23" t="s">
        <v>33</v>
      </c>
      <c r="C40" s="16">
        <v>305388504</v>
      </c>
      <c r="D40" s="460">
        <f t="shared" si="1"/>
        <v>323803430.79119998</v>
      </c>
      <c r="H40" s="3"/>
    </row>
    <row r="41" spans="2:8">
      <c r="B41" s="23" t="s">
        <v>174</v>
      </c>
      <c r="C41" s="55">
        <v>27544433</v>
      </c>
      <c r="D41" s="460">
        <f t="shared" si="1"/>
        <v>29205362.309900001</v>
      </c>
      <c r="H41" s="3"/>
    </row>
    <row r="42" spans="2:8">
      <c r="B42" s="23" t="s">
        <v>175</v>
      </c>
      <c r="C42" s="56">
        <v>15734156</v>
      </c>
      <c r="D42" s="460">
        <f t="shared" si="1"/>
        <v>16682925.606800001</v>
      </c>
      <c r="H42" s="3"/>
    </row>
    <row r="43" spans="2:8">
      <c r="B43" s="23" t="s">
        <v>176</v>
      </c>
      <c r="C43" s="56">
        <v>8692953</v>
      </c>
      <c r="D43" s="460">
        <f t="shared" si="1"/>
        <v>9217138.0658999998</v>
      </c>
      <c r="H43" s="3"/>
    </row>
    <row r="44" spans="2:8">
      <c r="B44" s="23" t="s">
        <v>177</v>
      </c>
      <c r="C44" s="56">
        <v>64534152</v>
      </c>
      <c r="D44" s="460">
        <f t="shared" si="1"/>
        <v>68425561.365600005</v>
      </c>
      <c r="H44" s="3"/>
    </row>
    <row r="45" spans="2:8">
      <c r="B45" s="23" t="s">
        <v>178</v>
      </c>
      <c r="C45" s="56">
        <v>311870151</v>
      </c>
      <c r="D45" s="460">
        <f t="shared" si="1"/>
        <v>330675921.10530001</v>
      </c>
      <c r="H45" s="3"/>
    </row>
    <row r="46" spans="2:8">
      <c r="B46" s="23" t="s">
        <v>179</v>
      </c>
      <c r="C46" s="56">
        <v>11450868</v>
      </c>
      <c r="D46" s="460">
        <f t="shared" si="1"/>
        <v>12141355.340400001</v>
      </c>
      <c r="H46" s="3"/>
    </row>
    <row r="47" spans="2:8">
      <c r="B47" s="18" t="s">
        <v>34</v>
      </c>
      <c r="C47" s="48">
        <f>SUM(C31:C46)</f>
        <v>6408660881</v>
      </c>
      <c r="D47" s="48">
        <f>SUM(D31:D46)</f>
        <v>6795103132.124299</v>
      </c>
      <c r="H47" s="4"/>
    </row>
    <row r="48" spans="2:8">
      <c r="B48" s="15"/>
      <c r="C48" s="15"/>
    </row>
    <row r="49" spans="2:8">
      <c r="B49" s="15"/>
      <c r="C49" s="15"/>
    </row>
    <row r="50" spans="2:8">
      <c r="B50" s="624" t="s">
        <v>0</v>
      </c>
      <c r="C50" s="628"/>
      <c r="D50" s="625"/>
    </row>
    <row r="51" spans="2:8">
      <c r="B51" s="624" t="s">
        <v>35</v>
      </c>
      <c r="C51" s="628"/>
      <c r="D51" s="625"/>
    </row>
    <row r="52" spans="2:8">
      <c r="B52" s="624" t="s">
        <v>36</v>
      </c>
      <c r="C52" s="628"/>
      <c r="D52" s="625"/>
    </row>
    <row r="53" spans="2:8">
      <c r="B53" s="9" t="s">
        <v>2</v>
      </c>
      <c r="C53" s="10">
        <v>2025</v>
      </c>
      <c r="D53" s="461">
        <v>2026</v>
      </c>
    </row>
    <row r="54" spans="2:8">
      <c r="B54" s="23" t="s">
        <v>37</v>
      </c>
      <c r="C54" s="16">
        <v>2036936804</v>
      </c>
      <c r="D54" s="460">
        <f t="shared" ref="D54:D57" si="2">+C54*(1+$E$2)</f>
        <v>2159764093.2811999</v>
      </c>
      <c r="H54" s="3"/>
    </row>
    <row r="55" spans="2:8">
      <c r="B55" s="23" t="s">
        <v>38</v>
      </c>
      <c r="C55" s="16">
        <v>776645009</v>
      </c>
      <c r="D55" s="460">
        <f t="shared" si="2"/>
        <v>823476703.04270005</v>
      </c>
      <c r="H55" s="3"/>
    </row>
    <row r="56" spans="2:8">
      <c r="B56" s="46" t="s">
        <v>39</v>
      </c>
      <c r="C56" s="42">
        <v>2548667333</v>
      </c>
      <c r="D56" s="460">
        <f t="shared" si="2"/>
        <v>2702351973.1799002</v>
      </c>
      <c r="H56" s="3"/>
    </row>
    <row r="57" spans="2:8">
      <c r="B57" s="23" t="s">
        <v>40</v>
      </c>
      <c r="C57" s="16">
        <v>1983247826</v>
      </c>
      <c r="D57" s="460">
        <f t="shared" si="2"/>
        <v>2102837669.9078</v>
      </c>
      <c r="H57" s="3"/>
    </row>
    <row r="58" spans="2:8">
      <c r="B58" s="13" t="s">
        <v>41</v>
      </c>
      <c r="C58" s="19">
        <f>SUM(C54:C57)</f>
        <v>7345496972</v>
      </c>
      <c r="D58" s="19">
        <f>SUM(D54:D57)</f>
        <v>7788430439.4116001</v>
      </c>
      <c r="F58" s="45"/>
      <c r="H58" s="4"/>
    </row>
    <row r="59" spans="2:8">
      <c r="B59" s="15"/>
      <c r="C59" s="15"/>
    </row>
    <row r="60" spans="2:8">
      <c r="B60" s="15"/>
      <c r="C60" s="15"/>
    </row>
    <row r="61" spans="2:8">
      <c r="B61" s="622" t="s">
        <v>0</v>
      </c>
      <c r="C61" s="622"/>
      <c r="D61" s="622"/>
    </row>
    <row r="62" spans="2:8">
      <c r="B62" s="622" t="s">
        <v>42</v>
      </c>
      <c r="C62" s="622"/>
      <c r="D62" s="622"/>
    </row>
    <row r="63" spans="2:8">
      <c r="B63" s="9" t="s">
        <v>2</v>
      </c>
      <c r="C63" s="10">
        <v>2025</v>
      </c>
      <c r="D63" s="461">
        <v>2026</v>
      </c>
    </row>
    <row r="64" spans="2:8">
      <c r="B64" s="23" t="s">
        <v>37</v>
      </c>
      <c r="C64" s="16">
        <v>7672025652</v>
      </c>
      <c r="D64" s="462">
        <f t="shared" ref="D64:D67" si="3">+C64*(1+$E$2)</f>
        <v>8134648798.8156004</v>
      </c>
      <c r="G64" s="3"/>
    </row>
    <row r="65" spans="1:8">
      <c r="B65" s="23" t="s">
        <v>38</v>
      </c>
      <c r="C65" s="16">
        <v>569785753</v>
      </c>
      <c r="D65" s="462">
        <f t="shared" si="3"/>
        <v>604143833.9059</v>
      </c>
      <c r="G65" s="3"/>
    </row>
    <row r="66" spans="1:8">
      <c r="B66" s="23" t="s">
        <v>39</v>
      </c>
      <c r="C66" s="16">
        <v>163570944</v>
      </c>
      <c r="D66" s="462">
        <f t="shared" si="3"/>
        <v>173434271.92320001</v>
      </c>
      <c r="G66" s="3"/>
    </row>
    <row r="67" spans="1:8">
      <c r="B67" s="57" t="s">
        <v>171</v>
      </c>
      <c r="C67" s="462">
        <v>27000000</v>
      </c>
      <c r="D67" s="462">
        <f t="shared" si="3"/>
        <v>28628100</v>
      </c>
      <c r="G67" s="3"/>
    </row>
    <row r="68" spans="1:8">
      <c r="B68" s="13" t="s">
        <v>43</v>
      </c>
      <c r="C68" s="19">
        <f>SUM(C64:C67)</f>
        <v>8432382349</v>
      </c>
      <c r="D68" s="19">
        <f>SUM(D64:D67)</f>
        <v>8940855004.644701</v>
      </c>
      <c r="G68" s="4"/>
    </row>
    <row r="69" spans="1:8">
      <c r="B69" s="15"/>
      <c r="C69" s="15"/>
    </row>
    <row r="70" spans="1:8">
      <c r="B70" s="15"/>
      <c r="C70" s="15"/>
    </row>
    <row r="71" spans="1:8">
      <c r="B71" s="622" t="s">
        <v>0</v>
      </c>
      <c r="C71" s="622"/>
      <c r="D71" s="622"/>
    </row>
    <row r="72" spans="1:8">
      <c r="B72" s="622" t="s">
        <v>44</v>
      </c>
      <c r="C72" s="622"/>
      <c r="D72" s="622"/>
    </row>
    <row r="73" spans="1:8">
      <c r="B73" s="9" t="s">
        <v>2</v>
      </c>
      <c r="C73" s="10">
        <v>2025</v>
      </c>
      <c r="D73" s="461">
        <v>2026</v>
      </c>
    </row>
    <row r="74" spans="1:8">
      <c r="B74" s="23" t="s">
        <v>46</v>
      </c>
      <c r="C74" s="16">
        <v>9104080784</v>
      </c>
      <c r="D74" s="462">
        <f t="shared" ref="D74:D78" si="4">+C74*(1+$E$2)</f>
        <v>9653056855.2751999</v>
      </c>
      <c r="H74" s="3"/>
    </row>
    <row r="75" spans="1:8">
      <c r="B75" s="23" t="s">
        <v>47</v>
      </c>
      <c r="C75" s="16">
        <v>8073848158</v>
      </c>
      <c r="D75" s="462">
        <f t="shared" si="4"/>
        <v>8560701201.9274006</v>
      </c>
      <c r="H75" s="3"/>
    </row>
    <row r="76" spans="1:8">
      <c r="A76" s="47"/>
      <c r="B76" s="23" t="s">
        <v>163</v>
      </c>
      <c r="C76" s="16">
        <v>259461037</v>
      </c>
      <c r="D76" s="462">
        <f t="shared" si="4"/>
        <v>275106537.53110003</v>
      </c>
      <c r="H76" s="3"/>
    </row>
    <row r="77" spans="1:8">
      <c r="A77" s="47"/>
      <c r="B77" s="23" t="s">
        <v>39</v>
      </c>
      <c r="C77" s="16">
        <v>781038444</v>
      </c>
      <c r="D77" s="462">
        <f t="shared" si="4"/>
        <v>828135062.17320001</v>
      </c>
      <c r="H77" s="3"/>
    </row>
    <row r="78" spans="1:8">
      <c r="B78" s="23" t="s">
        <v>164</v>
      </c>
      <c r="C78" s="58">
        <v>32000000000</v>
      </c>
      <c r="D78" s="462">
        <f t="shared" si="4"/>
        <v>33929600000</v>
      </c>
      <c r="H78" s="3"/>
    </row>
    <row r="79" spans="1:8">
      <c r="B79" s="13" t="s">
        <v>45</v>
      </c>
      <c r="C79" s="19">
        <f>SUM(C74:C78)</f>
        <v>50218428423</v>
      </c>
      <c r="D79" s="19">
        <f>SUM(D74:D78)</f>
        <v>53246599656.906898</v>
      </c>
      <c r="H79" s="4"/>
    </row>
    <row r="80" spans="1:8">
      <c r="B80" s="15"/>
      <c r="C80" s="15"/>
    </row>
    <row r="81" spans="2:8">
      <c r="B81" s="15"/>
      <c r="C81" s="15"/>
    </row>
    <row r="82" spans="2:8">
      <c r="B82" s="622" t="s">
        <v>0</v>
      </c>
      <c r="C82" s="622"/>
      <c r="D82" s="622"/>
    </row>
    <row r="83" spans="2:8">
      <c r="B83" s="622" t="s">
        <v>48</v>
      </c>
      <c r="C83" s="622"/>
      <c r="D83" s="622"/>
    </row>
    <row r="84" spans="2:8">
      <c r="B84" s="9" t="s">
        <v>2</v>
      </c>
      <c r="C84" s="10">
        <v>2025</v>
      </c>
      <c r="D84" s="461">
        <v>2026</v>
      </c>
    </row>
    <row r="85" spans="2:8">
      <c r="B85" s="23" t="s">
        <v>50</v>
      </c>
      <c r="C85" s="16">
        <v>1237035951</v>
      </c>
      <c r="D85" s="462">
        <f t="shared" ref="D85:D92" si="5">+C85*(1+$E$2)</f>
        <v>1311629218.8453</v>
      </c>
      <c r="H85" s="3"/>
    </row>
    <row r="86" spans="2:8">
      <c r="B86" s="23" t="s">
        <v>51</v>
      </c>
      <c r="C86" s="16">
        <v>5778358464</v>
      </c>
      <c r="D86" s="462">
        <f t="shared" si="5"/>
        <v>6126793479.3792</v>
      </c>
      <c r="H86" s="3"/>
    </row>
    <row r="87" spans="2:8">
      <c r="B87" s="23" t="s">
        <v>52</v>
      </c>
      <c r="C87" s="16">
        <v>1428673910</v>
      </c>
      <c r="D87" s="462">
        <f t="shared" si="5"/>
        <v>1514822946.773</v>
      </c>
      <c r="H87" s="3"/>
    </row>
    <row r="88" spans="2:8">
      <c r="B88" s="23" t="s">
        <v>53</v>
      </c>
      <c r="C88" s="16">
        <v>2228917301</v>
      </c>
      <c r="D88" s="462">
        <f t="shared" si="5"/>
        <v>2363321014.2502999</v>
      </c>
      <c r="H88" s="3"/>
    </row>
    <row r="89" spans="2:8">
      <c r="B89" s="23" t="s">
        <v>54</v>
      </c>
      <c r="C89" s="16">
        <v>4721865</v>
      </c>
      <c r="D89" s="462">
        <f t="shared" si="5"/>
        <v>5006593.4594999999</v>
      </c>
      <c r="H89" s="3"/>
    </row>
    <row r="90" spans="2:8">
      <c r="B90" s="23" t="s">
        <v>55</v>
      </c>
      <c r="C90" s="16">
        <v>6442928447</v>
      </c>
      <c r="D90" s="462">
        <f t="shared" si="5"/>
        <v>6831437032.3541002</v>
      </c>
      <c r="H90" s="3"/>
    </row>
    <row r="91" spans="2:8">
      <c r="B91" s="59" t="s">
        <v>167</v>
      </c>
      <c r="C91" s="60">
        <v>320000000</v>
      </c>
      <c r="D91" s="462">
        <f t="shared" si="5"/>
        <v>339296000</v>
      </c>
      <c r="H91" s="3"/>
    </row>
    <row r="92" spans="2:8">
      <c r="B92" s="23" t="s">
        <v>170</v>
      </c>
      <c r="C92" s="58">
        <v>291124219</v>
      </c>
      <c r="D92" s="462">
        <f t="shared" si="5"/>
        <v>308679009.40570003</v>
      </c>
      <c r="H92" s="3"/>
    </row>
    <row r="93" spans="2:8">
      <c r="B93" s="18" t="s">
        <v>49</v>
      </c>
      <c r="C93" s="14">
        <f>SUM(C85:C92)</f>
        <v>17731760157</v>
      </c>
      <c r="D93" s="14">
        <f>SUM(D85:D92)</f>
        <v>18800985294.467098</v>
      </c>
      <c r="H93" s="4"/>
    </row>
    <row r="94" spans="2:8">
      <c r="B94" s="15"/>
      <c r="C94" s="15"/>
    </row>
    <row r="95" spans="2:8">
      <c r="B95" s="15"/>
      <c r="C95" s="15"/>
    </row>
    <row r="96" spans="2:8">
      <c r="B96" s="622" t="s">
        <v>0</v>
      </c>
      <c r="C96" s="622"/>
      <c r="D96" s="622"/>
    </row>
    <row r="97" spans="1:7">
      <c r="B97" s="622" t="s">
        <v>71</v>
      </c>
      <c r="C97" s="622"/>
      <c r="D97" s="622"/>
    </row>
    <row r="98" spans="1:7">
      <c r="B98" s="9" t="s">
        <v>2</v>
      </c>
      <c r="C98" s="10">
        <v>2025</v>
      </c>
      <c r="D98" s="461">
        <v>2026</v>
      </c>
    </row>
    <row r="99" spans="1:7">
      <c r="A99">
        <v>1</v>
      </c>
      <c r="B99" s="23" t="s">
        <v>56</v>
      </c>
      <c r="C99" s="16">
        <v>417643004</v>
      </c>
      <c r="D99" s="462">
        <f t="shared" ref="D99:D117" si="6">+C99*(1+$E$2)</f>
        <v>442826877.14120001</v>
      </c>
      <c r="G99" s="3"/>
    </row>
    <row r="100" spans="1:7">
      <c r="A100">
        <v>2</v>
      </c>
      <c r="B100" s="23" t="s">
        <v>57</v>
      </c>
      <c r="C100" s="16">
        <v>423158885</v>
      </c>
      <c r="D100" s="462">
        <f t="shared" si="6"/>
        <v>448675365.76550001</v>
      </c>
      <c r="G100" s="3"/>
    </row>
    <row r="101" spans="1:7">
      <c r="A101">
        <v>3</v>
      </c>
      <c r="B101" s="23" t="s">
        <v>58</v>
      </c>
      <c r="C101" s="16">
        <v>174489694</v>
      </c>
      <c r="D101" s="462">
        <f t="shared" si="6"/>
        <v>185011422.54820001</v>
      </c>
      <c r="G101" s="3"/>
    </row>
    <row r="102" spans="1:7">
      <c r="A102">
        <v>4</v>
      </c>
      <c r="B102" s="23" t="s">
        <v>59</v>
      </c>
      <c r="C102" s="16">
        <v>577108013</v>
      </c>
      <c r="D102" s="462">
        <f t="shared" si="6"/>
        <v>611907626.1839</v>
      </c>
      <c r="G102" s="3"/>
    </row>
    <row r="103" spans="1:7">
      <c r="A103">
        <v>5</v>
      </c>
      <c r="B103" s="23" t="s">
        <v>60</v>
      </c>
      <c r="C103" s="16">
        <v>337359997</v>
      </c>
      <c r="D103" s="462">
        <f t="shared" si="6"/>
        <v>357702804.81910002</v>
      </c>
      <c r="G103" s="3"/>
    </row>
    <row r="104" spans="1:7">
      <c r="A104">
        <v>6</v>
      </c>
      <c r="B104" s="23" t="s">
        <v>61</v>
      </c>
      <c r="C104" s="16">
        <v>164834959</v>
      </c>
      <c r="D104" s="462">
        <f t="shared" si="6"/>
        <v>174774507.02770001</v>
      </c>
      <c r="G104" s="3"/>
    </row>
    <row r="105" spans="1:7">
      <c r="A105">
        <v>7</v>
      </c>
      <c r="B105" s="23" t="s">
        <v>20</v>
      </c>
      <c r="C105" s="17">
        <v>1065618508</v>
      </c>
      <c r="D105" s="462">
        <f t="shared" si="6"/>
        <v>1129875304.0324001</v>
      </c>
      <c r="G105" s="3"/>
    </row>
    <row r="106" spans="1:7">
      <c r="A106">
        <v>8</v>
      </c>
      <c r="B106" s="23" t="s">
        <v>21</v>
      </c>
      <c r="C106" s="16">
        <v>650216577</v>
      </c>
      <c r="D106" s="462">
        <f t="shared" si="6"/>
        <v>689424636.59310007</v>
      </c>
      <c r="G106" s="3"/>
    </row>
    <row r="107" spans="1:7">
      <c r="A107">
        <v>9</v>
      </c>
      <c r="B107" s="23" t="s">
        <v>62</v>
      </c>
      <c r="C107" s="16">
        <v>330637775</v>
      </c>
      <c r="D107" s="462">
        <f t="shared" si="6"/>
        <v>350575232.83249998</v>
      </c>
      <c r="G107" s="3"/>
    </row>
    <row r="108" spans="1:7">
      <c r="A108">
        <v>10</v>
      </c>
      <c r="B108" s="23" t="s">
        <v>63</v>
      </c>
      <c r="C108" s="16">
        <v>1501037419</v>
      </c>
      <c r="D108" s="462">
        <f t="shared" si="6"/>
        <v>1591549975.3657</v>
      </c>
      <c r="G108" s="3"/>
    </row>
    <row r="109" spans="1:7">
      <c r="A109">
        <v>11</v>
      </c>
      <c r="B109" s="23" t="s">
        <v>64</v>
      </c>
      <c r="C109" s="16">
        <v>524614340</v>
      </c>
      <c r="D109" s="462">
        <f t="shared" si="6"/>
        <v>556248584.70200002</v>
      </c>
      <c r="G109" s="3"/>
    </row>
    <row r="110" spans="1:7">
      <c r="A110">
        <v>12</v>
      </c>
      <c r="B110" s="23" t="s">
        <v>65</v>
      </c>
      <c r="C110" s="16">
        <v>368007970</v>
      </c>
      <c r="D110" s="462">
        <f t="shared" si="6"/>
        <v>390198850.59100002</v>
      </c>
      <c r="G110" s="3"/>
    </row>
    <row r="111" spans="1:7">
      <c r="A111">
        <v>13</v>
      </c>
      <c r="B111" s="23" t="s">
        <v>66</v>
      </c>
      <c r="C111" s="16">
        <v>398769261</v>
      </c>
      <c r="D111" s="462">
        <f t="shared" si="6"/>
        <v>422815047.43830001</v>
      </c>
      <c r="G111" s="3"/>
    </row>
    <row r="112" spans="1:7">
      <c r="A112">
        <v>14</v>
      </c>
      <c r="B112" s="23" t="s">
        <v>67</v>
      </c>
      <c r="C112" s="16">
        <v>209152487</v>
      </c>
      <c r="D112" s="462">
        <f t="shared" si="6"/>
        <v>221764381.96610001</v>
      </c>
      <c r="G112" s="3"/>
    </row>
    <row r="113" spans="1:7">
      <c r="A113">
        <v>15</v>
      </c>
      <c r="B113" s="23" t="s">
        <v>68</v>
      </c>
      <c r="C113" s="16">
        <v>398769261</v>
      </c>
      <c r="D113" s="462">
        <f t="shared" si="6"/>
        <v>422815047.43830001</v>
      </c>
      <c r="G113" s="3"/>
    </row>
    <row r="114" spans="1:7">
      <c r="A114">
        <v>16</v>
      </c>
      <c r="B114" s="23" t="s">
        <v>69</v>
      </c>
      <c r="C114" s="16">
        <v>443103512</v>
      </c>
      <c r="D114" s="462">
        <f t="shared" si="6"/>
        <v>469822653.77359998</v>
      </c>
      <c r="G114" s="3"/>
    </row>
    <row r="115" spans="1:7">
      <c r="A115">
        <v>17</v>
      </c>
      <c r="B115" s="23" t="s">
        <v>70</v>
      </c>
      <c r="C115" s="16">
        <v>4800712959</v>
      </c>
      <c r="D115" s="462">
        <f t="shared" si="6"/>
        <v>5090195950.4277</v>
      </c>
      <c r="G115" s="3"/>
    </row>
    <row r="116" spans="1:7">
      <c r="A116">
        <v>18</v>
      </c>
      <c r="B116" s="23" t="s">
        <v>166</v>
      </c>
      <c r="C116" s="58">
        <v>7800000000</v>
      </c>
      <c r="D116" s="462">
        <f t="shared" si="6"/>
        <v>8270340000</v>
      </c>
      <c r="G116" s="3"/>
    </row>
    <row r="117" spans="1:7">
      <c r="A117">
        <v>19</v>
      </c>
      <c r="B117" s="57" t="s">
        <v>165</v>
      </c>
      <c r="C117" s="58">
        <v>2500000000</v>
      </c>
      <c r="D117" s="462">
        <f t="shared" si="6"/>
        <v>2650750000</v>
      </c>
      <c r="G117" s="3"/>
    </row>
    <row r="118" spans="1:7">
      <c r="B118" s="18" t="s">
        <v>72</v>
      </c>
      <c r="C118" s="48">
        <f>SUM(C99:C117)</f>
        <v>23085234621</v>
      </c>
      <c r="D118" s="48">
        <f>SUM(D99:D117)</f>
        <v>24477274268.646297</v>
      </c>
      <c r="G118" s="4"/>
    </row>
    <row r="119" spans="1:7">
      <c r="B119" s="15"/>
      <c r="C119" s="15"/>
    </row>
    <row r="120" spans="1:7">
      <c r="B120" s="15"/>
      <c r="C120" s="15"/>
    </row>
    <row r="121" spans="1:7">
      <c r="B121" s="622" t="s">
        <v>0</v>
      </c>
      <c r="C121" s="622"/>
      <c r="D121" s="622"/>
    </row>
    <row r="122" spans="1:7">
      <c r="B122" s="622" t="s">
        <v>73</v>
      </c>
      <c r="C122" s="622"/>
      <c r="D122" s="622"/>
    </row>
    <row r="123" spans="1:7">
      <c r="B123" s="463" t="s">
        <v>2</v>
      </c>
      <c r="C123" s="464">
        <v>2025</v>
      </c>
      <c r="D123" s="461">
        <v>2026</v>
      </c>
    </row>
    <row r="124" spans="1:7">
      <c r="B124" s="23" t="s">
        <v>75</v>
      </c>
      <c r="C124" s="16">
        <v>432205748</v>
      </c>
      <c r="D124" s="462">
        <f t="shared" ref="D124:D134" si="7">+C124*(1+$E$2)</f>
        <v>458267754.60439998</v>
      </c>
      <c r="G124" s="3"/>
    </row>
    <row r="125" spans="1:7">
      <c r="B125" s="23" t="s">
        <v>76</v>
      </c>
      <c r="C125" s="16">
        <v>535718474</v>
      </c>
      <c r="D125" s="462">
        <f t="shared" si="7"/>
        <v>568022297.98220003</v>
      </c>
      <c r="G125" s="3"/>
    </row>
    <row r="126" spans="1:7">
      <c r="B126" s="23" t="s">
        <v>77</v>
      </c>
      <c r="C126" s="16">
        <v>681872966</v>
      </c>
      <c r="D126" s="462">
        <f t="shared" si="7"/>
        <v>722989905.84979999</v>
      </c>
      <c r="G126" s="3"/>
    </row>
    <row r="127" spans="1:7">
      <c r="B127" s="23" t="s">
        <v>78</v>
      </c>
      <c r="C127" s="16">
        <v>540569131</v>
      </c>
      <c r="D127" s="462">
        <f t="shared" si="7"/>
        <v>573165449.59930003</v>
      </c>
      <c r="G127" s="3"/>
    </row>
    <row r="128" spans="1:7">
      <c r="B128" s="23" t="s">
        <v>79</v>
      </c>
      <c r="C128" s="16">
        <v>514467623</v>
      </c>
      <c r="D128" s="462">
        <f t="shared" si="7"/>
        <v>545490020.66690004</v>
      </c>
      <c r="G128" s="3"/>
    </row>
    <row r="129" spans="2:7">
      <c r="B129" s="23" t="s">
        <v>80</v>
      </c>
      <c r="C129" s="16">
        <v>95687295</v>
      </c>
      <c r="D129" s="462">
        <f t="shared" si="7"/>
        <v>101457238.88850001</v>
      </c>
      <c r="G129" s="3"/>
    </row>
    <row r="130" spans="2:7">
      <c r="B130" s="23" t="s">
        <v>81</v>
      </c>
      <c r="C130" s="17">
        <v>16963942728</v>
      </c>
      <c r="D130" s="462">
        <f t="shared" si="7"/>
        <v>17986868474.498402</v>
      </c>
      <c r="G130" s="3"/>
    </row>
    <row r="131" spans="2:7">
      <c r="B131" s="23" t="s">
        <v>82</v>
      </c>
      <c r="C131" s="16">
        <v>3050156178</v>
      </c>
      <c r="D131" s="462">
        <f t="shared" si="7"/>
        <v>3234080595.5334001</v>
      </c>
      <c r="G131" s="3"/>
    </row>
    <row r="132" spans="2:7">
      <c r="B132" s="23" t="s">
        <v>83</v>
      </c>
      <c r="C132" s="16">
        <v>1453415246</v>
      </c>
      <c r="D132" s="462">
        <f t="shared" si="7"/>
        <v>1541056185.3338001</v>
      </c>
      <c r="G132" s="3"/>
    </row>
    <row r="133" spans="2:7">
      <c r="B133" s="23" t="s">
        <v>84</v>
      </c>
      <c r="C133" s="16">
        <v>1050611868</v>
      </c>
      <c r="D133" s="462">
        <f t="shared" si="7"/>
        <v>1113963763.6403999</v>
      </c>
      <c r="G133" s="3"/>
    </row>
    <row r="134" spans="2:7">
      <c r="B134" s="23" t="s">
        <v>85</v>
      </c>
      <c r="C134" s="16">
        <v>1408695936</v>
      </c>
      <c r="D134" s="462">
        <f t="shared" si="7"/>
        <v>1493640300.9408</v>
      </c>
      <c r="G134" s="3"/>
    </row>
    <row r="135" spans="2:7">
      <c r="B135" s="18" t="s">
        <v>74</v>
      </c>
      <c r="C135" s="14">
        <f>SUM(C124:C134)</f>
        <v>26727343193</v>
      </c>
      <c r="D135" s="14">
        <f>SUM(D124:D134)</f>
        <v>28339001987.537903</v>
      </c>
      <c r="G135" s="4"/>
    </row>
    <row r="136" spans="2:7">
      <c r="B136" s="15"/>
      <c r="C136" s="15"/>
    </row>
    <row r="137" spans="2:7">
      <c r="B137" s="15"/>
      <c r="C137" s="15"/>
    </row>
    <row r="138" spans="2:7">
      <c r="B138" s="622" t="s">
        <v>0</v>
      </c>
      <c r="C138" s="622"/>
      <c r="D138" s="622"/>
    </row>
    <row r="139" spans="2:7">
      <c r="B139" s="622" t="s">
        <v>86</v>
      </c>
      <c r="C139" s="622"/>
      <c r="D139" s="622"/>
    </row>
    <row r="140" spans="2:7">
      <c r="B140" s="9" t="s">
        <v>2</v>
      </c>
      <c r="C140" s="10">
        <v>2025</v>
      </c>
      <c r="D140" s="461">
        <v>2026</v>
      </c>
    </row>
    <row r="141" spans="2:7">
      <c r="B141" s="41" t="s">
        <v>88</v>
      </c>
      <c r="C141" s="42">
        <v>11207471664</v>
      </c>
      <c r="D141" s="462">
        <f t="shared" ref="D141:D144" si="8">+C141*(1+$E$2)</f>
        <v>11883282205.339201</v>
      </c>
    </row>
    <row r="142" spans="2:7">
      <c r="B142" s="61" t="s">
        <v>173</v>
      </c>
      <c r="C142" s="56">
        <v>11934998</v>
      </c>
      <c r="D142" s="462">
        <f t="shared" si="8"/>
        <v>12654678.3794</v>
      </c>
    </row>
    <row r="143" spans="2:7">
      <c r="B143" s="61" t="s">
        <v>172</v>
      </c>
      <c r="C143" s="56">
        <v>6216359399</v>
      </c>
      <c r="D143" s="462">
        <f t="shared" si="8"/>
        <v>6591205870.7596998</v>
      </c>
    </row>
    <row r="144" spans="2:7">
      <c r="B144" s="43" t="s">
        <v>87</v>
      </c>
      <c r="C144" s="44">
        <f>SUM(C141:C143)</f>
        <v>17435766061</v>
      </c>
      <c r="D144" s="465">
        <f t="shared" si="8"/>
        <v>18487142754.478302</v>
      </c>
    </row>
    <row r="145" spans="1:7">
      <c r="B145" s="15"/>
      <c r="C145" s="15"/>
    </row>
    <row r="146" spans="1:7">
      <c r="B146" s="15"/>
      <c r="C146" s="15"/>
    </row>
    <row r="147" spans="1:7">
      <c r="B147" s="622" t="s">
        <v>0</v>
      </c>
      <c r="C147" s="622"/>
      <c r="D147" s="622"/>
    </row>
    <row r="148" spans="1:7">
      <c r="B148" s="622" t="s">
        <v>89</v>
      </c>
      <c r="C148" s="622"/>
      <c r="D148" s="622"/>
    </row>
    <row r="149" spans="1:7">
      <c r="B149" s="622" t="s">
        <v>36</v>
      </c>
      <c r="C149" s="622"/>
      <c r="D149" s="622"/>
    </row>
    <row r="150" spans="1:7">
      <c r="B150" s="9" t="s">
        <v>2</v>
      </c>
      <c r="C150" s="10">
        <v>2025</v>
      </c>
      <c r="D150" s="461">
        <v>2026</v>
      </c>
    </row>
    <row r="151" spans="1:7">
      <c r="B151" s="23" t="s">
        <v>73</v>
      </c>
      <c r="C151" s="16">
        <v>53826839227</v>
      </c>
      <c r="D151" s="462">
        <f t="shared" ref="D151:D157" si="9">+C151*(1+$E$2)</f>
        <v>57072597632.3881</v>
      </c>
      <c r="G151" s="3"/>
    </row>
    <row r="152" spans="1:7">
      <c r="B152" s="23" t="s">
        <v>91</v>
      </c>
      <c r="C152" s="16">
        <v>4337138400</v>
      </c>
      <c r="D152" s="462">
        <f t="shared" si="9"/>
        <v>4598667845.5200005</v>
      </c>
      <c r="G152" s="3"/>
    </row>
    <row r="153" spans="1:7">
      <c r="B153" s="23" t="s">
        <v>92</v>
      </c>
      <c r="C153" s="16">
        <v>3453369120</v>
      </c>
      <c r="D153" s="462">
        <f t="shared" si="9"/>
        <v>3661607277.9359999</v>
      </c>
      <c r="G153" s="3"/>
    </row>
    <row r="154" spans="1:7">
      <c r="B154" s="23" t="s">
        <v>93</v>
      </c>
      <c r="C154" s="16">
        <v>300000000</v>
      </c>
      <c r="D154" s="462">
        <f t="shared" si="9"/>
        <v>318090000</v>
      </c>
      <c r="G154" s="3"/>
    </row>
    <row r="155" spans="1:7">
      <c r="A155" s="47"/>
      <c r="B155" s="23" t="s">
        <v>162</v>
      </c>
      <c r="C155" s="11">
        <v>1715617304</v>
      </c>
      <c r="D155" s="462">
        <f t="shared" si="9"/>
        <v>1819069027.4312</v>
      </c>
      <c r="G155" s="3"/>
    </row>
    <row r="156" spans="1:7">
      <c r="A156" s="47"/>
      <c r="B156" s="23" t="s">
        <v>168</v>
      </c>
      <c r="C156" s="54">
        <v>1800000000</v>
      </c>
      <c r="D156" s="462">
        <f t="shared" si="9"/>
        <v>1908540000</v>
      </c>
      <c r="G156" s="3"/>
    </row>
    <row r="157" spans="1:7">
      <c r="B157" s="23" t="s">
        <v>44</v>
      </c>
      <c r="C157" s="11">
        <v>5447444520</v>
      </c>
      <c r="D157" s="462">
        <f t="shared" si="9"/>
        <v>5775925424.5559998</v>
      </c>
      <c r="F157" s="1"/>
      <c r="G157" s="3"/>
    </row>
    <row r="158" spans="1:7">
      <c r="B158" s="13" t="s">
        <v>90</v>
      </c>
      <c r="C158" s="14">
        <f>SUM(C151:C157)</f>
        <v>70880408571</v>
      </c>
      <c r="D158" s="14">
        <f>SUM(D151:D157)</f>
        <v>75154497207.831299</v>
      </c>
    </row>
    <row r="159" spans="1:7">
      <c r="B159" s="15"/>
      <c r="C159" s="15"/>
    </row>
    <row r="160" spans="1:7">
      <c r="B160" s="15"/>
      <c r="C160" s="15"/>
    </row>
    <row r="161" spans="2:7">
      <c r="B161" s="622" t="s">
        <v>0</v>
      </c>
      <c r="C161" s="622"/>
      <c r="D161" s="622"/>
    </row>
    <row r="162" spans="2:7">
      <c r="B162" s="622" t="s">
        <v>98</v>
      </c>
      <c r="C162" s="622"/>
      <c r="D162" s="622"/>
    </row>
    <row r="163" spans="2:7">
      <c r="B163" s="9" t="s">
        <v>2</v>
      </c>
      <c r="C163" s="10">
        <v>2025</v>
      </c>
      <c r="D163" s="461">
        <v>2026</v>
      </c>
    </row>
    <row r="164" spans="2:7">
      <c r="B164" s="23" t="s">
        <v>99</v>
      </c>
      <c r="C164" s="16">
        <v>1371510342</v>
      </c>
      <c r="D164" s="462">
        <f t="shared" ref="D164:D175" si="10">+C164*(1+$E$2)</f>
        <v>1454212415.6226001</v>
      </c>
      <c r="F164" s="2"/>
      <c r="G164" s="6"/>
    </row>
    <row r="165" spans="2:7">
      <c r="B165" s="23" t="s">
        <v>100</v>
      </c>
      <c r="C165" s="16">
        <v>7500299594</v>
      </c>
      <c r="D165" s="462">
        <f t="shared" si="10"/>
        <v>7952567659.5181999</v>
      </c>
      <c r="F165" s="2"/>
      <c r="G165" s="7"/>
    </row>
    <row r="166" spans="2:7">
      <c r="B166" s="23" t="s">
        <v>101</v>
      </c>
      <c r="C166" s="56">
        <v>2819737669.5</v>
      </c>
      <c r="D166" s="462">
        <f t="shared" si="10"/>
        <v>2989767850.97085</v>
      </c>
      <c r="F166" s="2"/>
      <c r="G166" s="7"/>
    </row>
    <row r="167" spans="2:7">
      <c r="B167" s="23" t="s">
        <v>102</v>
      </c>
      <c r="C167" s="16">
        <v>813600801</v>
      </c>
      <c r="D167" s="462">
        <f t="shared" si="10"/>
        <v>862660929.3003</v>
      </c>
      <c r="E167" s="2"/>
      <c r="G167" s="7"/>
    </row>
    <row r="168" spans="2:7">
      <c r="B168" s="23" t="s">
        <v>103</v>
      </c>
      <c r="C168" s="16">
        <v>200000000</v>
      </c>
      <c r="D168" s="462">
        <f t="shared" si="10"/>
        <v>212060000</v>
      </c>
      <c r="E168" s="2"/>
      <c r="G168" s="7"/>
    </row>
    <row r="169" spans="2:7">
      <c r="B169" s="24" t="s">
        <v>104</v>
      </c>
      <c r="C169" s="16">
        <v>982729531</v>
      </c>
      <c r="D169" s="462">
        <f t="shared" si="10"/>
        <v>1041988121.7193</v>
      </c>
      <c r="G169" s="7"/>
    </row>
    <row r="170" spans="2:7">
      <c r="B170" s="24" t="s">
        <v>105</v>
      </c>
      <c r="C170" s="17">
        <v>496927572</v>
      </c>
      <c r="D170" s="462">
        <f t="shared" si="10"/>
        <v>526892304.5916</v>
      </c>
      <c r="G170" s="7"/>
    </row>
    <row r="171" spans="2:7" ht="30" customHeight="1">
      <c r="B171" s="53" t="s">
        <v>106</v>
      </c>
      <c r="C171" s="454">
        <v>10100000000</v>
      </c>
      <c r="D171" s="462">
        <f t="shared" si="10"/>
        <v>10709030000</v>
      </c>
      <c r="G171" s="6"/>
    </row>
    <row r="172" spans="2:7">
      <c r="B172" s="38" t="s">
        <v>107</v>
      </c>
      <c r="C172" s="16">
        <v>100000000</v>
      </c>
      <c r="D172" s="462">
        <f t="shared" si="10"/>
        <v>106030000</v>
      </c>
      <c r="G172" s="7"/>
    </row>
    <row r="173" spans="2:7">
      <c r="B173" s="38" t="s">
        <v>108</v>
      </c>
      <c r="C173" s="16">
        <v>15000000</v>
      </c>
      <c r="D173" s="462">
        <f t="shared" si="10"/>
        <v>15904500</v>
      </c>
      <c r="G173" s="7"/>
    </row>
    <row r="174" spans="2:7">
      <c r="B174" s="23" t="s">
        <v>109</v>
      </c>
      <c r="C174" s="16">
        <v>5000000000</v>
      </c>
      <c r="D174" s="462">
        <f t="shared" si="10"/>
        <v>5301500000</v>
      </c>
      <c r="G174" s="7"/>
    </row>
    <row r="175" spans="2:7" ht="27">
      <c r="B175" s="39" t="s">
        <v>110</v>
      </c>
      <c r="C175" s="16">
        <f>(C164+C166+C167+C185)*5%</f>
        <v>13551843590.225</v>
      </c>
      <c r="D175" s="462">
        <f t="shared" si="10"/>
        <v>14369019758.715569</v>
      </c>
      <c r="G175" s="7"/>
    </row>
    <row r="176" spans="2:7">
      <c r="B176" s="13" t="s">
        <v>111</v>
      </c>
      <c r="C176" s="19">
        <f>SUM(C164:C175)</f>
        <v>42951649099.724998</v>
      </c>
      <c r="D176" s="19">
        <f>SUM(D164:D175)</f>
        <v>45541633540.438416</v>
      </c>
      <c r="G176" s="8"/>
    </row>
    <row r="177" spans="2:7">
      <c r="B177" s="15"/>
      <c r="C177" s="15"/>
      <c r="F177" s="49"/>
    </row>
    <row r="178" spans="2:7">
      <c r="B178" s="15"/>
      <c r="C178" s="15"/>
    </row>
    <row r="179" spans="2:7">
      <c r="B179" s="15"/>
      <c r="C179" s="15"/>
    </row>
    <row r="180" spans="2:7">
      <c r="B180" s="622" t="s">
        <v>0</v>
      </c>
      <c r="C180" s="622"/>
      <c r="D180" s="622"/>
    </row>
    <row r="181" spans="2:7">
      <c r="B181" s="463" t="s">
        <v>2</v>
      </c>
      <c r="C181" s="464">
        <v>2025</v>
      </c>
      <c r="D181" s="464">
        <v>2026</v>
      </c>
    </row>
    <row r="182" spans="2:7">
      <c r="B182" s="20" t="s">
        <v>94</v>
      </c>
      <c r="C182" s="16">
        <f>C25+C47</f>
        <v>44175202645</v>
      </c>
      <c r="D182" s="16">
        <f>D25+D47</f>
        <v>46838967364.4935</v>
      </c>
      <c r="G182" s="5"/>
    </row>
    <row r="183" spans="2:7">
      <c r="B183" s="20" t="s">
        <v>95</v>
      </c>
      <c r="C183" s="16">
        <f>C58+C68+C79+C93+C118+C135+C144</f>
        <v>150976411776</v>
      </c>
      <c r="D183" s="16">
        <f>D58+D68+D79+D93+D118+D135+D144</f>
        <v>160080289406.0928</v>
      </c>
      <c r="G183" s="5"/>
    </row>
    <row r="184" spans="2:7">
      <c r="B184" s="20" t="s">
        <v>96</v>
      </c>
      <c r="C184" s="22">
        <f>C158</f>
        <v>70880408571</v>
      </c>
      <c r="D184" s="22">
        <f>D158</f>
        <v>75154497207.831299</v>
      </c>
      <c r="G184" s="5"/>
    </row>
    <row r="185" spans="2:7">
      <c r="B185" s="18" t="s">
        <v>97</v>
      </c>
      <c r="C185" s="22">
        <f>C182+C183+C184</f>
        <v>266032022992</v>
      </c>
      <c r="D185" s="22">
        <f>D182+D183+D184</f>
        <v>282073753978.4176</v>
      </c>
      <c r="F185" s="2"/>
      <c r="G185" s="5"/>
    </row>
    <row r="186" spans="2:7">
      <c r="B186" s="21" t="s">
        <v>98</v>
      </c>
      <c r="C186" s="22">
        <f>C176</f>
        <v>42951649099.724998</v>
      </c>
      <c r="D186" s="22">
        <f>D176</f>
        <v>45541633540.438416</v>
      </c>
      <c r="G186" s="5"/>
    </row>
    <row r="187" spans="2:7">
      <c r="B187" s="18" t="s">
        <v>151</v>
      </c>
      <c r="C187" s="468">
        <f>C185+C186</f>
        <v>308983672091.72498</v>
      </c>
      <c r="D187" s="468">
        <f>D185+D186</f>
        <v>327615387518.85602</v>
      </c>
      <c r="F187" s="40"/>
      <c r="G187" s="5"/>
    </row>
    <row r="189" spans="2:7">
      <c r="C189" s="2"/>
    </row>
  </sheetData>
  <mergeCells count="27">
    <mergeCell ref="B147:D147"/>
    <mergeCell ref="F11:G11"/>
    <mergeCell ref="B2:C2"/>
    <mergeCell ref="E2:F2"/>
    <mergeCell ref="B61:D61"/>
    <mergeCell ref="B50:D50"/>
    <mergeCell ref="B51:D51"/>
    <mergeCell ref="B52:D52"/>
    <mergeCell ref="B28:D28"/>
    <mergeCell ref="B29:D29"/>
    <mergeCell ref="B3:C3"/>
    <mergeCell ref="B162:D162"/>
    <mergeCell ref="B180:D180"/>
    <mergeCell ref="B62:D62"/>
    <mergeCell ref="B71:D71"/>
    <mergeCell ref="B148:D148"/>
    <mergeCell ref="B149:D149"/>
    <mergeCell ref="B161:D161"/>
    <mergeCell ref="B72:D72"/>
    <mergeCell ref="B82:D82"/>
    <mergeCell ref="B83:D83"/>
    <mergeCell ref="B96:D96"/>
    <mergeCell ref="B97:D97"/>
    <mergeCell ref="B121:D121"/>
    <mergeCell ref="B122:D122"/>
    <mergeCell ref="B138:D138"/>
    <mergeCell ref="B139:D139"/>
  </mergeCells>
  <pageMargins left="0.7" right="0.7" top="0.75" bottom="0.75" header="0.3" footer="0.3"/>
  <pageSetup paperSize="9" orientation="portrait" r:id="rId1"/>
  <ignoredErrors>
    <ignoredError sqref="G12 G7 C25 C47 C58 C68 C79 C93 C118 C135 C144 C158"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H16"/>
  <sheetViews>
    <sheetView workbookViewId="0">
      <selection activeCell="F15" sqref="F15"/>
    </sheetView>
  </sheetViews>
  <sheetFormatPr baseColWidth="10" defaultRowHeight="14.5"/>
  <cols>
    <col min="2" max="2" width="67.7265625" customWidth="1"/>
    <col min="3" max="3" width="28.1796875" customWidth="1"/>
    <col min="5" max="5" width="17.81640625" bestFit="1" customWidth="1"/>
  </cols>
  <sheetData>
    <row r="2" spans="2:8">
      <c r="B2" s="624" t="s">
        <v>112</v>
      </c>
      <c r="C2" s="625"/>
    </row>
    <row r="3" spans="2:8">
      <c r="B3" s="9" t="s">
        <v>2</v>
      </c>
      <c r="C3" s="10" t="s">
        <v>3</v>
      </c>
    </row>
    <row r="4" spans="2:8">
      <c r="B4" s="23" t="s">
        <v>113</v>
      </c>
      <c r="C4" s="16">
        <v>90000000</v>
      </c>
      <c r="G4" s="3"/>
      <c r="H4" s="3"/>
    </row>
    <row r="5" spans="2:8">
      <c r="B5" s="23" t="s">
        <v>156</v>
      </c>
      <c r="C5" s="16">
        <v>514331759</v>
      </c>
      <c r="G5" s="3"/>
      <c r="H5" s="3"/>
    </row>
    <row r="6" spans="2:8">
      <c r="B6" s="23" t="s">
        <v>155</v>
      </c>
      <c r="C6" s="16">
        <v>836689140</v>
      </c>
      <c r="G6" s="3"/>
      <c r="H6" s="3"/>
    </row>
    <row r="7" spans="2:8">
      <c r="B7" s="24" t="s">
        <v>154</v>
      </c>
      <c r="C7" s="16">
        <v>1273900120</v>
      </c>
      <c r="G7" s="7"/>
      <c r="H7" s="3"/>
    </row>
    <row r="8" spans="2:8">
      <c r="B8" s="23" t="s">
        <v>153</v>
      </c>
      <c r="C8" s="16">
        <v>201487924</v>
      </c>
      <c r="G8" s="3"/>
      <c r="H8" s="3"/>
    </row>
    <row r="9" spans="2:8" ht="27.5">
      <c r="B9" s="26" t="s">
        <v>152</v>
      </c>
      <c r="C9" s="17">
        <v>350000000</v>
      </c>
      <c r="G9" s="28"/>
      <c r="H9" s="3"/>
    </row>
    <row r="10" spans="2:8" ht="27.5">
      <c r="B10" s="26" t="s">
        <v>158</v>
      </c>
      <c r="C10" s="16">
        <v>845000000</v>
      </c>
      <c r="G10" s="28"/>
      <c r="H10" s="3"/>
    </row>
    <row r="11" spans="2:8">
      <c r="B11" s="26" t="s">
        <v>159</v>
      </c>
      <c r="C11" s="16">
        <v>50000000</v>
      </c>
      <c r="G11" s="28"/>
      <c r="H11" s="3"/>
    </row>
    <row r="12" spans="2:8" ht="27.5">
      <c r="B12" s="27" t="s">
        <v>157</v>
      </c>
      <c r="C12" s="16">
        <v>1349023921</v>
      </c>
      <c r="G12" s="6"/>
      <c r="H12" s="3"/>
    </row>
    <row r="13" spans="2:8">
      <c r="B13" s="27" t="s">
        <v>114</v>
      </c>
      <c r="C13" s="16">
        <v>150000000</v>
      </c>
      <c r="G13" s="6"/>
      <c r="H13" s="3"/>
    </row>
    <row r="14" spans="2:8">
      <c r="B14" s="13" t="s">
        <v>115</v>
      </c>
      <c r="C14" s="19">
        <f>SUM(C4:C13)</f>
        <v>5660432864</v>
      </c>
      <c r="G14" s="8"/>
    </row>
    <row r="16" spans="2:8">
      <c r="E16" s="1"/>
    </row>
  </sheetData>
  <mergeCells count="1">
    <mergeCell ref="B2:C2"/>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I18"/>
  <sheetViews>
    <sheetView topLeftCell="AE1" zoomScaleNormal="100" workbookViewId="0">
      <selection activeCell="I3" sqref="I3"/>
    </sheetView>
  </sheetViews>
  <sheetFormatPr baseColWidth="10" defaultRowHeight="14.5"/>
  <cols>
    <col min="2" max="2" width="61.453125" customWidth="1"/>
    <col min="3" max="3" width="10.453125" customWidth="1"/>
    <col min="4" max="4" width="18.7265625" customWidth="1"/>
    <col min="5" max="5" width="17.26953125" customWidth="1"/>
    <col min="6" max="6" width="20.453125" customWidth="1"/>
    <col min="7" max="7" width="13" customWidth="1"/>
  </cols>
  <sheetData>
    <row r="2" spans="2:9">
      <c r="B2" s="629" t="s">
        <v>400</v>
      </c>
      <c r="C2" s="630"/>
      <c r="D2" s="630"/>
      <c r="E2" s="630"/>
    </row>
    <row r="3" spans="2:9" ht="56">
      <c r="B3" s="455" t="s">
        <v>2</v>
      </c>
      <c r="C3" s="455" t="s">
        <v>128</v>
      </c>
      <c r="D3" s="172" t="s">
        <v>180</v>
      </c>
      <c r="E3" s="172" t="s">
        <v>399</v>
      </c>
      <c r="F3" s="172" t="s">
        <v>401</v>
      </c>
      <c r="G3" s="456" t="s">
        <v>695</v>
      </c>
    </row>
    <row r="4" spans="2:9" s="84" customFormat="1" ht="30" customHeight="1">
      <c r="B4" s="27" t="s">
        <v>118</v>
      </c>
      <c r="C4" s="173" t="s">
        <v>129</v>
      </c>
      <c r="D4" s="177">
        <v>36300000</v>
      </c>
      <c r="E4" s="178">
        <v>0</v>
      </c>
      <c r="F4" s="179">
        <f t="shared" ref="F4:F9" si="0">+D4+E4</f>
        <v>36300000</v>
      </c>
      <c r="G4" s="269">
        <v>888400</v>
      </c>
      <c r="H4" s="6"/>
      <c r="I4" s="3"/>
    </row>
    <row r="5" spans="2:9" s="84" customFormat="1" ht="30" customHeight="1">
      <c r="B5" s="27" t="s">
        <v>119</v>
      </c>
      <c r="C5" s="173" t="s">
        <v>130</v>
      </c>
      <c r="D5" s="177">
        <v>17300000</v>
      </c>
      <c r="E5" s="179">
        <v>600000</v>
      </c>
      <c r="F5" s="179">
        <f t="shared" si="0"/>
        <v>17900000</v>
      </c>
      <c r="G5" s="269">
        <v>797300</v>
      </c>
      <c r="H5" s="6"/>
      <c r="I5" s="3"/>
    </row>
    <row r="6" spans="2:9" s="84" customFormat="1" ht="30" customHeight="1">
      <c r="B6" s="27" t="s">
        <v>120</v>
      </c>
      <c r="C6" s="173" t="s">
        <v>131</v>
      </c>
      <c r="D6" s="177">
        <v>171100000</v>
      </c>
      <c r="E6" s="179">
        <v>0</v>
      </c>
      <c r="F6" s="179">
        <f t="shared" si="0"/>
        <v>171100000</v>
      </c>
      <c r="G6" s="269">
        <v>1621900</v>
      </c>
      <c r="H6" s="6"/>
      <c r="I6" s="3"/>
    </row>
    <row r="7" spans="2:9" s="84" customFormat="1" ht="30" customHeight="1">
      <c r="B7" s="27" t="s">
        <v>121</v>
      </c>
      <c r="C7" s="173" t="s">
        <v>132</v>
      </c>
      <c r="D7" s="177">
        <v>155600000</v>
      </c>
      <c r="E7" s="179">
        <v>0</v>
      </c>
      <c r="F7" s="179">
        <f t="shared" si="0"/>
        <v>155600000</v>
      </c>
      <c r="G7" s="269">
        <v>1621900</v>
      </c>
      <c r="H7" s="6"/>
      <c r="I7" s="3"/>
    </row>
    <row r="8" spans="2:9" s="84" customFormat="1" ht="30" customHeight="1">
      <c r="B8" s="27" t="s">
        <v>122</v>
      </c>
      <c r="C8" s="173" t="s">
        <v>133</v>
      </c>
      <c r="D8" s="177">
        <v>93700000</v>
      </c>
      <c r="E8" s="179">
        <v>0</v>
      </c>
      <c r="F8" s="179">
        <f t="shared" si="0"/>
        <v>93700000</v>
      </c>
      <c r="G8" s="269">
        <v>888400</v>
      </c>
      <c r="H8" s="6"/>
      <c r="I8" s="3"/>
    </row>
    <row r="9" spans="2:9" s="84" customFormat="1" ht="30" customHeight="1">
      <c r="B9" s="27" t="s">
        <v>123</v>
      </c>
      <c r="C9" s="173" t="s">
        <v>134</v>
      </c>
      <c r="D9" s="180">
        <v>59800000</v>
      </c>
      <c r="E9" s="179">
        <v>0</v>
      </c>
      <c r="F9" s="179">
        <f t="shared" si="0"/>
        <v>59800000</v>
      </c>
      <c r="G9" s="269">
        <v>1121400</v>
      </c>
      <c r="H9" s="6"/>
      <c r="I9" s="3"/>
    </row>
    <row r="10" spans="2:9" s="84" customFormat="1" ht="30" customHeight="1">
      <c r="B10" s="27" t="s">
        <v>123</v>
      </c>
      <c r="C10" s="173" t="s">
        <v>135</v>
      </c>
      <c r="D10" s="180">
        <v>59800000</v>
      </c>
      <c r="E10" s="179">
        <v>0</v>
      </c>
      <c r="F10" s="179">
        <f t="shared" ref="F10:F11" si="1">+D10+E10</f>
        <v>59800000</v>
      </c>
      <c r="G10" s="269">
        <v>1121400</v>
      </c>
      <c r="H10" s="6"/>
      <c r="I10" s="3"/>
    </row>
    <row r="11" spans="2:9" s="84" customFormat="1" ht="30" customHeight="1">
      <c r="B11" s="27" t="s">
        <v>123</v>
      </c>
      <c r="C11" s="173" t="s">
        <v>136</v>
      </c>
      <c r="D11" s="180">
        <v>59800000</v>
      </c>
      <c r="E11" s="179">
        <v>0</v>
      </c>
      <c r="F11" s="179">
        <f t="shared" si="1"/>
        <v>59800000</v>
      </c>
      <c r="G11" s="269">
        <v>1121400</v>
      </c>
      <c r="H11" s="6"/>
      <c r="I11" s="3"/>
    </row>
    <row r="12" spans="2:9" s="84" customFormat="1" ht="30" customHeight="1">
      <c r="B12" s="27" t="s">
        <v>124</v>
      </c>
      <c r="C12" s="173" t="s">
        <v>137</v>
      </c>
      <c r="D12" s="181">
        <v>71400000</v>
      </c>
      <c r="E12" s="179">
        <v>0</v>
      </c>
      <c r="F12" s="179">
        <f t="shared" ref="F12" si="2">+D12+E12</f>
        <v>71400000</v>
      </c>
      <c r="G12" s="269">
        <v>1121400</v>
      </c>
      <c r="H12" s="6"/>
      <c r="I12" s="3"/>
    </row>
    <row r="13" spans="2:9" s="84" customFormat="1" ht="30" customHeight="1">
      <c r="B13" s="29" t="s">
        <v>127</v>
      </c>
      <c r="C13" s="31" t="s">
        <v>138</v>
      </c>
      <c r="D13" s="177">
        <v>291800000</v>
      </c>
      <c r="E13" s="179">
        <v>0</v>
      </c>
      <c r="F13" s="179">
        <f t="shared" ref="F13" si="3">+D13+E13</f>
        <v>291800000</v>
      </c>
      <c r="G13" s="269">
        <v>1621900</v>
      </c>
      <c r="H13" s="6"/>
      <c r="I13" s="3"/>
    </row>
    <row r="14" spans="2:9" s="84" customFormat="1" ht="30" customHeight="1">
      <c r="B14" s="26" t="s">
        <v>125</v>
      </c>
      <c r="C14" s="32" t="s">
        <v>139</v>
      </c>
      <c r="D14" s="177">
        <v>148000000</v>
      </c>
      <c r="E14" s="179">
        <v>0</v>
      </c>
      <c r="F14" s="179">
        <f t="shared" ref="F14" si="4">+D14+E14</f>
        <v>148000000</v>
      </c>
      <c r="G14" s="269">
        <v>1121400</v>
      </c>
      <c r="H14" s="6"/>
      <c r="I14" s="3"/>
    </row>
    <row r="15" spans="2:9" s="84" customFormat="1" ht="30" customHeight="1">
      <c r="B15" s="26" t="s">
        <v>126</v>
      </c>
      <c r="C15" s="32" t="s">
        <v>140</v>
      </c>
      <c r="D15" s="177">
        <v>322100000</v>
      </c>
      <c r="E15" s="179">
        <v>0</v>
      </c>
      <c r="F15" s="179">
        <f t="shared" ref="F15" si="5">+D15+E15</f>
        <v>322100000</v>
      </c>
      <c r="G15" s="269">
        <v>1621900</v>
      </c>
      <c r="H15" s="6"/>
      <c r="I15" s="3"/>
    </row>
    <row r="16" spans="2:9" s="84" customFormat="1" ht="30" customHeight="1">
      <c r="B16" s="174" t="s">
        <v>116</v>
      </c>
      <c r="C16" s="175"/>
      <c r="D16" s="176">
        <f>SUM(D4:D15)</f>
        <v>1486700000</v>
      </c>
      <c r="E16" s="176">
        <f>SUM(E4:E15)</f>
        <v>600000</v>
      </c>
      <c r="F16" s="176">
        <f>SUM(F4:F15)</f>
        <v>1487300000</v>
      </c>
      <c r="G16" s="457">
        <f>SUM(G4:G15)</f>
        <v>14668700</v>
      </c>
      <c r="H16" s="8"/>
    </row>
    <row r="18" spans="6:6">
      <c r="F18" s="1"/>
    </row>
  </sheetData>
  <mergeCells count="1">
    <mergeCell ref="B2:E2"/>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H13"/>
  <sheetViews>
    <sheetView workbookViewId="0">
      <selection activeCell="C10" sqref="C10"/>
    </sheetView>
  </sheetViews>
  <sheetFormatPr baseColWidth="10" defaultRowHeight="14.5"/>
  <cols>
    <col min="2" max="2" width="67.7265625" customWidth="1"/>
    <col min="3" max="3" width="28.1796875" customWidth="1"/>
    <col min="5" max="5" width="17.81640625" bestFit="1" customWidth="1"/>
  </cols>
  <sheetData>
    <row r="2" spans="2:8">
      <c r="B2" s="624" t="s">
        <v>141</v>
      </c>
      <c r="C2" s="625"/>
    </row>
    <row r="3" spans="2:8" ht="28.5">
      <c r="B3" s="9" t="s">
        <v>2</v>
      </c>
      <c r="C3" s="30" t="s">
        <v>142</v>
      </c>
    </row>
    <row r="4" spans="2:8" ht="27">
      <c r="B4" s="27" t="s">
        <v>143</v>
      </c>
      <c r="C4" s="35">
        <f>30*1423500</f>
        <v>42705000</v>
      </c>
      <c r="G4" s="37"/>
      <c r="H4" s="3"/>
    </row>
    <row r="5" spans="2:8">
      <c r="B5" s="27" t="s">
        <v>144</v>
      </c>
      <c r="C5" s="35">
        <f t="shared" ref="C5:C6" si="0">30*1423500</f>
        <v>42705000</v>
      </c>
      <c r="G5" s="37"/>
      <c r="H5" s="3"/>
    </row>
    <row r="6" spans="2:8">
      <c r="B6" s="27" t="s">
        <v>145</v>
      </c>
      <c r="C6" s="35">
        <f t="shared" si="0"/>
        <v>42705000</v>
      </c>
      <c r="G6" s="37"/>
      <c r="H6" s="3"/>
    </row>
    <row r="7" spans="2:8" ht="23.25" customHeight="1">
      <c r="B7" s="27" t="s">
        <v>146</v>
      </c>
      <c r="C7" s="35">
        <f>C6/2</f>
        <v>21352500</v>
      </c>
      <c r="G7" s="37"/>
      <c r="H7" s="3"/>
    </row>
    <row r="8" spans="2:8">
      <c r="B8" s="27" t="s">
        <v>147</v>
      </c>
      <c r="C8" s="35">
        <v>5000000</v>
      </c>
      <c r="G8" s="37"/>
      <c r="H8" s="3"/>
    </row>
    <row r="9" spans="2:8">
      <c r="B9" s="27" t="s">
        <v>148</v>
      </c>
      <c r="C9" s="36" t="s">
        <v>150</v>
      </c>
      <c r="G9" s="37"/>
      <c r="H9" s="3"/>
    </row>
    <row r="10" spans="2:8">
      <c r="B10" s="27" t="s">
        <v>169</v>
      </c>
      <c r="C10" s="36" t="s">
        <v>150</v>
      </c>
      <c r="G10" s="37"/>
      <c r="H10" s="3"/>
    </row>
    <row r="11" spans="2:8">
      <c r="B11" s="27" t="s">
        <v>149</v>
      </c>
      <c r="C11" s="34">
        <v>5000000</v>
      </c>
      <c r="G11" s="37"/>
      <c r="H11" s="3"/>
    </row>
    <row r="13" spans="2:8">
      <c r="E13" s="1"/>
    </row>
  </sheetData>
  <mergeCells count="1">
    <mergeCell ref="B2:C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0CCD3-1C1F-46B2-BFD4-7CE42B549206}">
  <dimension ref="B2:H18"/>
  <sheetViews>
    <sheetView topLeftCell="B1" zoomScaleNormal="100" workbookViewId="0">
      <selection activeCell="J20" sqref="J20"/>
    </sheetView>
  </sheetViews>
  <sheetFormatPr baseColWidth="10" defaultRowHeight="14.5"/>
  <cols>
    <col min="2" max="2" width="61.453125" customWidth="1"/>
    <col min="3" max="3" width="10.453125" customWidth="1"/>
    <col min="5" max="5" width="17.81640625" bestFit="1" customWidth="1"/>
  </cols>
  <sheetData>
    <row r="2" spans="2:8">
      <c r="B2" s="622" t="s">
        <v>117</v>
      </c>
      <c r="C2" s="622"/>
    </row>
    <row r="3" spans="2:8">
      <c r="B3" s="10" t="s">
        <v>2</v>
      </c>
      <c r="C3" s="10" t="s">
        <v>128</v>
      </c>
    </row>
    <row r="4" spans="2:8">
      <c r="B4" s="27" t="s">
        <v>118</v>
      </c>
      <c r="C4" s="33" t="s">
        <v>129</v>
      </c>
      <c r="G4" s="6"/>
      <c r="H4" s="3"/>
    </row>
    <row r="5" spans="2:8" ht="27">
      <c r="B5" s="27" t="s">
        <v>119</v>
      </c>
      <c r="C5" s="33" t="s">
        <v>130</v>
      </c>
      <c r="G5" s="6"/>
      <c r="H5" s="3"/>
    </row>
    <row r="6" spans="2:8">
      <c r="B6" s="27" t="s">
        <v>120</v>
      </c>
      <c r="C6" s="33" t="s">
        <v>131</v>
      </c>
      <c r="G6" s="6"/>
      <c r="H6" s="3"/>
    </row>
    <row r="7" spans="2:8">
      <c r="B7" s="27" t="s">
        <v>121</v>
      </c>
      <c r="C7" s="33" t="s">
        <v>132</v>
      </c>
      <c r="G7" s="6"/>
      <c r="H7" s="3"/>
    </row>
    <row r="8" spans="2:8">
      <c r="B8" s="27" t="s">
        <v>122</v>
      </c>
      <c r="C8" s="33" t="s">
        <v>133</v>
      </c>
      <c r="G8" s="6"/>
      <c r="H8" s="3"/>
    </row>
    <row r="9" spans="2:8">
      <c r="B9" s="27" t="s">
        <v>123</v>
      </c>
      <c r="C9" s="33" t="s">
        <v>134</v>
      </c>
      <c r="G9" s="6"/>
      <c r="H9" s="3"/>
    </row>
    <row r="10" spans="2:8">
      <c r="B10" s="27" t="s">
        <v>123</v>
      </c>
      <c r="C10" s="33" t="s">
        <v>135</v>
      </c>
      <c r="G10" s="6"/>
      <c r="H10" s="3"/>
    </row>
    <row r="11" spans="2:8">
      <c r="B11" s="27" t="s">
        <v>123</v>
      </c>
      <c r="C11" s="33" t="s">
        <v>136</v>
      </c>
      <c r="G11" s="6"/>
      <c r="H11" s="3"/>
    </row>
    <row r="12" spans="2:8">
      <c r="B12" s="27" t="s">
        <v>124</v>
      </c>
      <c r="C12" s="33" t="s">
        <v>137</v>
      </c>
      <c r="G12" s="6"/>
      <c r="H12" s="3"/>
    </row>
    <row r="13" spans="2:8">
      <c r="B13" s="29" t="s">
        <v>127</v>
      </c>
      <c r="C13" s="31" t="s">
        <v>138</v>
      </c>
      <c r="G13" s="6"/>
      <c r="H13" s="3"/>
    </row>
    <row r="14" spans="2:8">
      <c r="B14" s="26" t="s">
        <v>125</v>
      </c>
      <c r="C14" s="32" t="s">
        <v>139</v>
      </c>
      <c r="G14" s="6"/>
      <c r="H14" s="3"/>
    </row>
    <row r="15" spans="2:8">
      <c r="B15" s="26" t="s">
        <v>126</v>
      </c>
      <c r="C15" s="32" t="s">
        <v>140</v>
      </c>
      <c r="G15" s="6"/>
      <c r="H15" s="3"/>
    </row>
    <row r="16" spans="2:8">
      <c r="B16" s="13" t="s">
        <v>116</v>
      </c>
      <c r="C16" s="13"/>
      <c r="G16" s="8"/>
    </row>
    <row r="18" spans="5:5">
      <c r="E18" s="1"/>
    </row>
  </sheetData>
  <mergeCells count="1">
    <mergeCell ref="B2:C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TRDM</vt:lpstr>
      <vt:lpstr>TRDM M Y E</vt:lpstr>
      <vt:lpstr>MANEJO</vt:lpstr>
      <vt:lpstr>RCE</vt:lpstr>
      <vt:lpstr>AUTOMOVILES</vt:lpstr>
      <vt:lpstr>RC SP</vt:lpstr>
      <vt:lpstr>VIDA GRUPO</vt:lpstr>
      <vt:lpstr>CALCULO PRECIO 2026</vt:lpstr>
      <vt:lpstr>RELACIÓN BS TRDM</vt:lpstr>
      <vt:lpstr>RELACIÓN TRDM M Y E</vt:lpstr>
      <vt:lpstr>RELACIÓN AUTOMOVILES Y SOAT</vt:lpstr>
      <vt:lpstr>POLIZA VIDA GRUPO</vt:lpstr>
      <vt:lpstr>SOAT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Jenifer Casallas</dc:creator>
  <cp:lastModifiedBy>Milena Cruz</cp:lastModifiedBy>
  <dcterms:created xsi:type="dcterms:W3CDTF">2023-01-16T14:49:38Z</dcterms:created>
  <dcterms:modified xsi:type="dcterms:W3CDTF">2026-09-21T15:36:10Z</dcterms:modified>
</cp:coreProperties>
</file>