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hidePivotFieldList="1"/>
  <mc:AlternateContent xmlns:mc="http://schemas.openxmlformats.org/markup-compatibility/2006">
    <mc:Choice Requires="x15">
      <x15ac:absPath xmlns:x15ac="http://schemas.microsoft.com/office/spreadsheetml/2010/11/ac" url="https://danegovco-my.sharepoint.com/personal/omgomezm_dane_gov_co/Documents/LICITACION VIGILANCIA 2026/PROCESO NUEVO/5. 20 AGO/"/>
    </mc:Choice>
  </mc:AlternateContent>
  <xr:revisionPtr revIDLastSave="14" documentId="13_ncr:1_{B8017334-4625-4258-A527-CFBD8D3A2610}" xr6:coauthVersionLast="47" xr6:coauthVersionMax="47" xr10:uidLastSave="{C28DC7F6-DDEF-4E3F-8C57-CBC366F6E32D}"/>
  <bookViews>
    <workbookView xWindow="-110" yWindow="-110" windowWidth="19420" windowHeight="10300" tabRatio="867" activeTab="2" xr2:uid="{00000000-000D-0000-FFFF-FFFF00000000}"/>
  </bookViews>
  <sheets>
    <sheet name="GCO-040-PDT-002-f-016_Consolida" sheetId="1" r:id="rId1"/>
    <sheet name="Costos" sheetId="7" r:id="rId2"/>
    <sheet name="Proyección Costos" sheetId="2" r:id="rId3"/>
    <sheet name="Resumen Vigencias" sheetId="3" r:id="rId4"/>
  </sheets>
  <definedNames>
    <definedName name="_xlnm._FilterDatabase" localSheetId="0" hidden="1">'GCO-040-PDT-002-f-016_Consolida'!$A$7:$I$332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1" i="2" l="1"/>
  <c r="M11" i="2"/>
  <c r="M15" i="2"/>
  <c r="L15" i="2"/>
  <c r="K15" i="2"/>
  <c r="G23" i="2"/>
  <c r="F23" i="2"/>
  <c r="E7" i="3" l="1"/>
  <c r="I26" i="2"/>
  <c r="G6" i="7"/>
  <c r="I11" i="2"/>
  <c r="G38" i="7"/>
  <c r="G37" i="7"/>
  <c r="G36" i="7"/>
  <c r="G35" i="7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5" i="7"/>
  <c r="H178" i="7"/>
  <c r="H179" i="7"/>
  <c r="H180" i="7"/>
  <c r="H181" i="7"/>
  <c r="H182" i="7"/>
  <c r="H183" i="7"/>
  <c r="H184" i="7"/>
  <c r="H185" i="7"/>
  <c r="H186" i="7"/>
  <c r="H187" i="7"/>
  <c r="H188" i="7"/>
  <c r="H189" i="7"/>
  <c r="H240" i="7"/>
  <c r="H241" i="7"/>
  <c r="H242" i="7"/>
  <c r="H243" i="7"/>
  <c r="H244" i="7"/>
  <c r="H245" i="7"/>
  <c r="H246" i="7"/>
  <c r="H247" i="7"/>
  <c r="H248" i="7"/>
  <c r="H249" i="7"/>
  <c r="H250" i="7"/>
  <c r="H251" i="7"/>
  <c r="H252" i="7"/>
  <c r="H253" i="7"/>
  <c r="H254" i="7"/>
  <c r="H255" i="7"/>
  <c r="H256" i="7"/>
  <c r="H257" i="7"/>
  <c r="H258" i="7"/>
  <c r="H259" i="7"/>
  <c r="H260" i="7"/>
  <c r="H261" i="7"/>
  <c r="H262" i="7"/>
  <c r="H263" i="7"/>
  <c r="H264" i="7"/>
  <c r="H265" i="7"/>
  <c r="H266" i="7"/>
  <c r="H267" i="7"/>
  <c r="H268" i="7"/>
  <c r="H269" i="7"/>
  <c r="H270" i="7"/>
  <c r="H271" i="7"/>
  <c r="H272" i="7"/>
  <c r="H273" i="7"/>
  <c r="H274" i="7"/>
  <c r="H275" i="7"/>
  <c r="H276" i="7"/>
  <c r="H277" i="7"/>
  <c r="H278" i="7"/>
  <c r="H279" i="7"/>
  <c r="H280" i="7"/>
  <c r="H281" i="7"/>
  <c r="H282" i="7"/>
  <c r="H283" i="7"/>
  <c r="H284" i="7"/>
  <c r="H285" i="7"/>
  <c r="H286" i="7"/>
  <c r="H287" i="7"/>
  <c r="H288" i="7"/>
  <c r="H289" i="7"/>
  <c r="H290" i="7"/>
  <c r="H291" i="7"/>
  <c r="H292" i="7"/>
  <c r="F42" i="7"/>
  <c r="H42" i="7" s="1"/>
  <c r="F43" i="7"/>
  <c r="H43" i="7" s="1"/>
  <c r="F44" i="7"/>
  <c r="H44" i="7" s="1"/>
  <c r="F45" i="7"/>
  <c r="H45" i="7" s="1"/>
  <c r="F46" i="7"/>
  <c r="H46" i="7" s="1"/>
  <c r="F47" i="7"/>
  <c r="H47" i="7" s="1"/>
  <c r="F48" i="7"/>
  <c r="H48" i="7" s="1"/>
  <c r="F49" i="7"/>
  <c r="H49" i="7" s="1"/>
  <c r="F50" i="7"/>
  <c r="H50" i="7" s="1"/>
  <c r="F51" i="7"/>
  <c r="H51" i="7" s="1"/>
  <c r="F52" i="7"/>
  <c r="H52" i="7" s="1"/>
  <c r="F53" i="7"/>
  <c r="H53" i="7" s="1"/>
  <c r="F54" i="7"/>
  <c r="H54" i="7" s="1"/>
  <c r="F55" i="7"/>
  <c r="H55" i="7" s="1"/>
  <c r="F56" i="7"/>
  <c r="H56" i="7" s="1"/>
  <c r="F57" i="7"/>
  <c r="H57" i="7" s="1"/>
  <c r="F58" i="7"/>
  <c r="H58" i="7" s="1"/>
  <c r="F59" i="7"/>
  <c r="H59" i="7" s="1"/>
  <c r="F60" i="7"/>
  <c r="H60" i="7" s="1"/>
  <c r="F61" i="7"/>
  <c r="H61" i="7" s="1"/>
  <c r="F62" i="7"/>
  <c r="H62" i="7" s="1"/>
  <c r="F63" i="7"/>
  <c r="H63" i="7" s="1"/>
  <c r="F64" i="7"/>
  <c r="H64" i="7" s="1"/>
  <c r="F65" i="7"/>
  <c r="H65" i="7" s="1"/>
  <c r="F66" i="7"/>
  <c r="H66" i="7" s="1"/>
  <c r="F67" i="7"/>
  <c r="H67" i="7" s="1"/>
  <c r="F68" i="7"/>
  <c r="H68" i="7" s="1"/>
  <c r="F69" i="7"/>
  <c r="H69" i="7" s="1"/>
  <c r="F70" i="7"/>
  <c r="H70" i="7" s="1"/>
  <c r="F71" i="7"/>
  <c r="H71" i="7" s="1"/>
  <c r="F72" i="7"/>
  <c r="H72" i="7" s="1"/>
  <c r="F73" i="7"/>
  <c r="H73" i="7" s="1"/>
  <c r="F74" i="7"/>
  <c r="H74" i="7" s="1"/>
  <c r="F75" i="7"/>
  <c r="H75" i="7" s="1"/>
  <c r="F76" i="7"/>
  <c r="H76" i="7" s="1"/>
  <c r="F77" i="7"/>
  <c r="H77" i="7" s="1"/>
  <c r="F78" i="7"/>
  <c r="H78" i="7" s="1"/>
  <c r="F79" i="7"/>
  <c r="H79" i="7" s="1"/>
  <c r="F80" i="7"/>
  <c r="H80" i="7" s="1"/>
  <c r="F81" i="7"/>
  <c r="H81" i="7" s="1"/>
  <c r="F82" i="7"/>
  <c r="H82" i="7" s="1"/>
  <c r="F83" i="7"/>
  <c r="H83" i="7" s="1"/>
  <c r="F84" i="7"/>
  <c r="H84" i="7" s="1"/>
  <c r="F85" i="7"/>
  <c r="H85" i="7" s="1"/>
  <c r="F86" i="7"/>
  <c r="H86" i="7" s="1"/>
  <c r="F87" i="7"/>
  <c r="H87" i="7" s="1"/>
  <c r="F88" i="7"/>
  <c r="H88" i="7" s="1"/>
  <c r="F89" i="7"/>
  <c r="H89" i="7" s="1"/>
  <c r="F90" i="7"/>
  <c r="H90" i="7" s="1"/>
  <c r="F91" i="7"/>
  <c r="H91" i="7" s="1"/>
  <c r="F92" i="7"/>
  <c r="H92" i="7" s="1"/>
  <c r="F93" i="7"/>
  <c r="H93" i="7" s="1"/>
  <c r="F94" i="7"/>
  <c r="H94" i="7" s="1"/>
  <c r="F95" i="7"/>
  <c r="H95" i="7" s="1"/>
  <c r="F96" i="7"/>
  <c r="H96" i="7" s="1"/>
  <c r="F97" i="7"/>
  <c r="H97" i="7" s="1"/>
  <c r="F98" i="7"/>
  <c r="H98" i="7" s="1"/>
  <c r="F99" i="7"/>
  <c r="H99" i="7" s="1"/>
  <c r="F100" i="7"/>
  <c r="H100" i="7" s="1"/>
  <c r="F101" i="7"/>
  <c r="H101" i="7" s="1"/>
  <c r="F102" i="7"/>
  <c r="H102" i="7" s="1"/>
  <c r="F103" i="7"/>
  <c r="H103" i="7" s="1"/>
  <c r="F104" i="7"/>
  <c r="H104" i="7" s="1"/>
  <c r="F105" i="7"/>
  <c r="H105" i="7" s="1"/>
  <c r="F106" i="7"/>
  <c r="H106" i="7" s="1"/>
  <c r="F107" i="7"/>
  <c r="H107" i="7" s="1"/>
  <c r="F108" i="7"/>
  <c r="H108" i="7" s="1"/>
  <c r="F109" i="7"/>
  <c r="H109" i="7" s="1"/>
  <c r="F110" i="7"/>
  <c r="H110" i="7" s="1"/>
  <c r="F111" i="7"/>
  <c r="H111" i="7" s="1"/>
  <c r="F112" i="7"/>
  <c r="H112" i="7" s="1"/>
  <c r="F113" i="7"/>
  <c r="H113" i="7" s="1"/>
  <c r="F114" i="7"/>
  <c r="H114" i="7" s="1"/>
  <c r="F115" i="7"/>
  <c r="H115" i="7" s="1"/>
  <c r="F116" i="7"/>
  <c r="H116" i="7" s="1"/>
  <c r="F117" i="7"/>
  <c r="H117" i="7" s="1"/>
  <c r="F118" i="7"/>
  <c r="H118" i="7" s="1"/>
  <c r="F119" i="7"/>
  <c r="H119" i="7" s="1"/>
  <c r="F120" i="7"/>
  <c r="H120" i="7" s="1"/>
  <c r="F121" i="7"/>
  <c r="H121" i="7" s="1"/>
  <c r="F122" i="7"/>
  <c r="H122" i="7" s="1"/>
  <c r="F123" i="7"/>
  <c r="H123" i="7" s="1"/>
  <c r="F124" i="7"/>
  <c r="H124" i="7" s="1"/>
  <c r="F125" i="7"/>
  <c r="H125" i="7" s="1"/>
  <c r="F126" i="7"/>
  <c r="H126" i="7" s="1"/>
  <c r="F127" i="7"/>
  <c r="H127" i="7" s="1"/>
  <c r="F128" i="7"/>
  <c r="H128" i="7" s="1"/>
  <c r="F129" i="7"/>
  <c r="H129" i="7" s="1"/>
  <c r="F130" i="7"/>
  <c r="H130" i="7" s="1"/>
  <c r="F131" i="7"/>
  <c r="H131" i="7" s="1"/>
  <c r="F132" i="7"/>
  <c r="H132" i="7" s="1"/>
  <c r="F133" i="7"/>
  <c r="H133" i="7" s="1"/>
  <c r="F134" i="7"/>
  <c r="H134" i="7" s="1"/>
  <c r="F135" i="7"/>
  <c r="H135" i="7" s="1"/>
  <c r="F136" i="7"/>
  <c r="H136" i="7" s="1"/>
  <c r="F137" i="7"/>
  <c r="H137" i="7" s="1"/>
  <c r="F138" i="7"/>
  <c r="H138" i="7" s="1"/>
  <c r="F139" i="7"/>
  <c r="H139" i="7" s="1"/>
  <c r="F140" i="7"/>
  <c r="H140" i="7" s="1"/>
  <c r="F141" i="7"/>
  <c r="H141" i="7" s="1"/>
  <c r="F142" i="7"/>
  <c r="H142" i="7" s="1"/>
  <c r="F143" i="7"/>
  <c r="H143" i="7" s="1"/>
  <c r="F144" i="7"/>
  <c r="H144" i="7" s="1"/>
  <c r="F145" i="7"/>
  <c r="H145" i="7" s="1"/>
  <c r="F146" i="7"/>
  <c r="H146" i="7" s="1"/>
  <c r="F147" i="7"/>
  <c r="H147" i="7" s="1"/>
  <c r="F148" i="7"/>
  <c r="H148" i="7" s="1"/>
  <c r="F149" i="7"/>
  <c r="H149" i="7" s="1"/>
  <c r="F150" i="7"/>
  <c r="H150" i="7" s="1"/>
  <c r="F151" i="7"/>
  <c r="H151" i="7" s="1"/>
  <c r="F152" i="7"/>
  <c r="H152" i="7" s="1"/>
  <c r="F153" i="7"/>
  <c r="H153" i="7" s="1"/>
  <c r="F154" i="7"/>
  <c r="H154" i="7" s="1"/>
  <c r="F155" i="7"/>
  <c r="H155" i="7" s="1"/>
  <c r="F156" i="7"/>
  <c r="H156" i="7" s="1"/>
  <c r="F157" i="7"/>
  <c r="H157" i="7" s="1"/>
  <c r="F158" i="7"/>
  <c r="H158" i="7" s="1"/>
  <c r="F159" i="7"/>
  <c r="H159" i="7" s="1"/>
  <c r="F160" i="7"/>
  <c r="H160" i="7" s="1"/>
  <c r="F161" i="7"/>
  <c r="H161" i="7" s="1"/>
  <c r="F162" i="7"/>
  <c r="H162" i="7" s="1"/>
  <c r="F163" i="7"/>
  <c r="H163" i="7" s="1"/>
  <c r="F164" i="7"/>
  <c r="H164" i="7" s="1"/>
  <c r="F165" i="7"/>
  <c r="H165" i="7" s="1"/>
  <c r="F166" i="7"/>
  <c r="H166" i="7" s="1"/>
  <c r="F167" i="7"/>
  <c r="H167" i="7" s="1"/>
  <c r="F168" i="7"/>
  <c r="H168" i="7" s="1"/>
  <c r="F169" i="7"/>
  <c r="H169" i="7" s="1"/>
  <c r="F170" i="7"/>
  <c r="H170" i="7" s="1"/>
  <c r="F171" i="7"/>
  <c r="H171" i="7" s="1"/>
  <c r="F172" i="7"/>
  <c r="H172" i="7" s="1"/>
  <c r="F173" i="7"/>
  <c r="H173" i="7" s="1"/>
  <c r="F174" i="7"/>
  <c r="H174" i="7" s="1"/>
  <c r="F175" i="7"/>
  <c r="H175" i="7" s="1"/>
  <c r="F176" i="7"/>
  <c r="H176" i="7" s="1"/>
  <c r="F177" i="7"/>
  <c r="H177" i="7" s="1"/>
  <c r="F178" i="7"/>
  <c r="F179" i="7"/>
  <c r="F180" i="7"/>
  <c r="F181" i="7"/>
  <c r="F182" i="7"/>
  <c r="F183" i="7"/>
  <c r="F184" i="7"/>
  <c r="F185" i="7"/>
  <c r="F186" i="7"/>
  <c r="F187" i="7"/>
  <c r="F188" i="7"/>
  <c r="F189" i="7"/>
  <c r="F190" i="7"/>
  <c r="H190" i="7" s="1"/>
  <c r="F191" i="7"/>
  <c r="H191" i="7" s="1"/>
  <c r="F192" i="7"/>
  <c r="H192" i="7" s="1"/>
  <c r="F193" i="7"/>
  <c r="H193" i="7" s="1"/>
  <c r="F194" i="7"/>
  <c r="H194" i="7" s="1"/>
  <c r="F195" i="7"/>
  <c r="H195" i="7" s="1"/>
  <c r="F196" i="7"/>
  <c r="H196" i="7" s="1"/>
  <c r="F197" i="7"/>
  <c r="H197" i="7" s="1"/>
  <c r="F198" i="7"/>
  <c r="H198" i="7" s="1"/>
  <c r="F199" i="7"/>
  <c r="H199" i="7" s="1"/>
  <c r="F200" i="7"/>
  <c r="H200" i="7" s="1"/>
  <c r="F201" i="7"/>
  <c r="H201" i="7" s="1"/>
  <c r="F202" i="7"/>
  <c r="H202" i="7" s="1"/>
  <c r="F203" i="7"/>
  <c r="H203" i="7" s="1"/>
  <c r="F204" i="7"/>
  <c r="H204" i="7" s="1"/>
  <c r="F205" i="7"/>
  <c r="H205" i="7" s="1"/>
  <c r="F206" i="7"/>
  <c r="H206" i="7" s="1"/>
  <c r="F207" i="7"/>
  <c r="H207" i="7" s="1"/>
  <c r="F208" i="7"/>
  <c r="H208" i="7" s="1"/>
  <c r="F209" i="7"/>
  <c r="H209" i="7" s="1"/>
  <c r="F210" i="7"/>
  <c r="H210" i="7" s="1"/>
  <c r="F211" i="7"/>
  <c r="H211" i="7" s="1"/>
  <c r="F212" i="7"/>
  <c r="H212" i="7" s="1"/>
  <c r="F213" i="7"/>
  <c r="H213" i="7" s="1"/>
  <c r="F214" i="7"/>
  <c r="H214" i="7" s="1"/>
  <c r="F215" i="7"/>
  <c r="H215" i="7" s="1"/>
  <c r="F216" i="7"/>
  <c r="H216" i="7" s="1"/>
  <c r="F217" i="7"/>
  <c r="H217" i="7" s="1"/>
  <c r="F218" i="7"/>
  <c r="H218" i="7" s="1"/>
  <c r="F219" i="7"/>
  <c r="H219" i="7" s="1"/>
  <c r="F220" i="7"/>
  <c r="H220" i="7" s="1"/>
  <c r="F221" i="7"/>
  <c r="H221" i="7" s="1"/>
  <c r="F222" i="7"/>
  <c r="H222" i="7" s="1"/>
  <c r="F223" i="7"/>
  <c r="H223" i="7" s="1"/>
  <c r="F224" i="7"/>
  <c r="H224" i="7" s="1"/>
  <c r="F225" i="7"/>
  <c r="H225" i="7" s="1"/>
  <c r="F226" i="7"/>
  <c r="H226" i="7" s="1"/>
  <c r="F227" i="7"/>
  <c r="H227" i="7" s="1"/>
  <c r="F228" i="7"/>
  <c r="H228" i="7" s="1"/>
  <c r="F229" i="7"/>
  <c r="H229" i="7" s="1"/>
  <c r="F230" i="7"/>
  <c r="H230" i="7" s="1"/>
  <c r="F231" i="7"/>
  <c r="H231" i="7" s="1"/>
  <c r="F232" i="7"/>
  <c r="H232" i="7" s="1"/>
  <c r="F233" i="7"/>
  <c r="H233" i="7" s="1"/>
  <c r="F234" i="7"/>
  <c r="H234" i="7" s="1"/>
  <c r="F235" i="7"/>
  <c r="H235" i="7" s="1"/>
  <c r="F236" i="7"/>
  <c r="H236" i="7" s="1"/>
  <c r="F237" i="7"/>
  <c r="H237" i="7" s="1"/>
  <c r="F238" i="7"/>
  <c r="H238" i="7" s="1"/>
  <c r="F239" i="7"/>
  <c r="H239" i="7" s="1"/>
  <c r="F240" i="7"/>
  <c r="F241" i="7"/>
  <c r="F242" i="7"/>
  <c r="F243" i="7"/>
  <c r="F244" i="7"/>
  <c r="F245" i="7"/>
  <c r="F246" i="7"/>
  <c r="F247" i="7"/>
  <c r="F248" i="7"/>
  <c r="F249" i="7"/>
  <c r="F250" i="7"/>
  <c r="F251" i="7"/>
  <c r="F252" i="7"/>
  <c r="F253" i="7"/>
  <c r="F254" i="7"/>
  <c r="F255" i="7"/>
  <c r="F256" i="7"/>
  <c r="F257" i="7"/>
  <c r="F258" i="7"/>
  <c r="F259" i="7"/>
  <c r="F260" i="7"/>
  <c r="F261" i="7"/>
  <c r="F262" i="7"/>
  <c r="F263" i="7"/>
  <c r="F264" i="7"/>
  <c r="F265" i="7"/>
  <c r="F266" i="7"/>
  <c r="F267" i="7"/>
  <c r="F268" i="7"/>
  <c r="F269" i="7"/>
  <c r="F270" i="7"/>
  <c r="F271" i="7"/>
  <c r="F272" i="7"/>
  <c r="F273" i="7"/>
  <c r="F274" i="7"/>
  <c r="F275" i="7"/>
  <c r="F276" i="7"/>
  <c r="F277" i="7"/>
  <c r="F278" i="7"/>
  <c r="F279" i="7"/>
  <c r="F280" i="7"/>
  <c r="F281" i="7"/>
  <c r="F282" i="7"/>
  <c r="F283" i="7"/>
  <c r="F284" i="7"/>
  <c r="F285" i="7"/>
  <c r="F286" i="7"/>
  <c r="F287" i="7"/>
  <c r="F288" i="7"/>
  <c r="F289" i="7"/>
  <c r="F290" i="7"/>
  <c r="F291" i="7"/>
  <c r="F292" i="7"/>
  <c r="F293" i="7"/>
  <c r="H293" i="7" s="1"/>
  <c r="F294" i="7"/>
  <c r="H294" i="7" s="1"/>
  <c r="F295" i="7"/>
  <c r="H295" i="7" s="1"/>
  <c r="F296" i="7"/>
  <c r="H296" i="7" s="1"/>
  <c r="F297" i="7"/>
  <c r="H297" i="7" s="1"/>
  <c r="F298" i="7"/>
  <c r="H298" i="7" s="1"/>
  <c r="F299" i="7"/>
  <c r="H299" i="7" s="1"/>
  <c r="F300" i="7"/>
  <c r="H300" i="7" s="1"/>
  <c r="F301" i="7"/>
  <c r="H301" i="7" s="1"/>
  <c r="F302" i="7"/>
  <c r="H302" i="7" s="1"/>
  <c r="F303" i="7"/>
  <c r="H303" i="7" s="1"/>
  <c r="F304" i="7"/>
  <c r="H304" i="7" s="1"/>
  <c r="F305" i="7"/>
  <c r="H305" i="7" s="1"/>
  <c r="F306" i="7"/>
  <c r="H306" i="7" s="1"/>
  <c r="F307" i="7"/>
  <c r="H307" i="7" s="1"/>
  <c r="F308" i="7"/>
  <c r="H308" i="7" s="1"/>
  <c r="F309" i="7"/>
  <c r="H309" i="7" s="1"/>
  <c r="F310" i="7"/>
  <c r="H310" i="7" s="1"/>
  <c r="F311" i="7"/>
  <c r="H311" i="7" s="1"/>
  <c r="F312" i="7"/>
  <c r="H312" i="7" s="1"/>
  <c r="F313" i="7"/>
  <c r="H313" i="7" s="1"/>
  <c r="F314" i="7"/>
  <c r="H314" i="7" s="1"/>
  <c r="F315" i="7"/>
  <c r="H315" i="7" s="1"/>
  <c r="F316" i="7"/>
  <c r="H316" i="7" s="1"/>
  <c r="F317" i="7"/>
  <c r="H317" i="7" s="1"/>
  <c r="F318" i="7"/>
  <c r="H318" i="7" s="1"/>
  <c r="F319" i="7"/>
  <c r="H319" i="7" s="1"/>
  <c r="F320" i="7"/>
  <c r="H320" i="7" s="1"/>
  <c r="F321" i="7"/>
  <c r="H321" i="7" s="1"/>
  <c r="F322" i="7"/>
  <c r="H322" i="7" s="1"/>
  <c r="F323" i="7"/>
  <c r="H323" i="7" s="1"/>
  <c r="F324" i="7"/>
  <c r="H324" i="7" s="1"/>
  <c r="F325" i="7"/>
  <c r="H325" i="7" s="1"/>
  <c r="F326" i="7"/>
  <c r="H326" i="7" s="1"/>
  <c r="F41" i="7"/>
  <c r="H41" i="7" s="1"/>
  <c r="F40" i="7"/>
  <c r="H40" i="7" s="1"/>
  <c r="F6" i="7"/>
  <c r="H6" i="7" s="1"/>
  <c r="F7" i="7"/>
  <c r="H7" i="7" s="1"/>
  <c r="F8" i="7"/>
  <c r="H8" i="7" s="1"/>
  <c r="F9" i="7"/>
  <c r="H9" i="7" s="1"/>
  <c r="F10" i="7"/>
  <c r="H10" i="7" s="1"/>
  <c r="F11" i="7"/>
  <c r="H11" i="7" s="1"/>
  <c r="F12" i="7"/>
  <c r="H12" i="7" s="1"/>
  <c r="F13" i="7"/>
  <c r="H13" i="7" s="1"/>
  <c r="F14" i="7"/>
  <c r="H14" i="7" s="1"/>
  <c r="F15" i="7"/>
  <c r="H15" i="7" s="1"/>
  <c r="F16" i="7"/>
  <c r="H16" i="7" s="1"/>
  <c r="F17" i="7"/>
  <c r="H17" i="7" s="1"/>
  <c r="F18" i="7"/>
  <c r="H18" i="7" s="1"/>
  <c r="F19" i="7"/>
  <c r="H19" i="7" s="1"/>
  <c r="F20" i="7"/>
  <c r="H20" i="7" s="1"/>
  <c r="F21" i="7"/>
  <c r="H21" i="7" s="1"/>
  <c r="F22" i="7"/>
  <c r="H22" i="7" s="1"/>
  <c r="F23" i="7"/>
  <c r="H23" i="7" s="1"/>
  <c r="F24" i="7"/>
  <c r="H24" i="7" s="1"/>
  <c r="F25" i="7"/>
  <c r="H25" i="7" s="1"/>
  <c r="F26" i="7"/>
  <c r="H26" i="7" s="1"/>
  <c r="F27" i="7"/>
  <c r="H27" i="7" s="1"/>
  <c r="F28" i="7"/>
  <c r="H28" i="7" s="1"/>
  <c r="F29" i="7"/>
  <c r="H29" i="7" s="1"/>
  <c r="F30" i="7"/>
  <c r="H30" i="7" s="1"/>
  <c r="F31" i="7"/>
  <c r="H31" i="7" s="1"/>
  <c r="F32" i="7"/>
  <c r="H32" i="7" s="1"/>
  <c r="F33" i="7"/>
  <c r="H33" i="7" s="1"/>
  <c r="F34" i="7"/>
  <c r="H34" i="7" s="1"/>
  <c r="F35" i="7"/>
  <c r="H35" i="7" s="1"/>
  <c r="F36" i="7"/>
  <c r="H36" i="7" s="1"/>
  <c r="F37" i="7"/>
  <c r="H37" i="7" s="1"/>
  <c r="F38" i="7"/>
  <c r="H38" i="7" s="1"/>
  <c r="F5" i="7"/>
  <c r="H5" i="7" s="1"/>
  <c r="E325" i="7"/>
  <c r="G325" i="7" s="1"/>
  <c r="H327" i="7" l="1"/>
  <c r="E4" i="2"/>
  <c r="E10" i="2"/>
  <c r="E9" i="2"/>
  <c r="E8" i="2"/>
  <c r="E7" i="2"/>
  <c r="E5" i="2"/>
  <c r="E6" i="2"/>
  <c r="D10" i="2"/>
  <c r="D9" i="2"/>
  <c r="D8" i="2"/>
  <c r="D7" i="2"/>
  <c r="D6" i="2"/>
  <c r="D5" i="2"/>
  <c r="D4" i="2"/>
  <c r="H4" i="2" s="1"/>
  <c r="E41" i="7"/>
  <c r="G41" i="7" s="1"/>
  <c r="E42" i="7"/>
  <c r="G42" i="7" s="1"/>
  <c r="E43" i="7"/>
  <c r="G43" i="7" s="1"/>
  <c r="E44" i="7"/>
  <c r="G44" i="7" s="1"/>
  <c r="E45" i="7"/>
  <c r="G45" i="7" s="1"/>
  <c r="E46" i="7"/>
  <c r="G46" i="7" s="1"/>
  <c r="E47" i="7"/>
  <c r="G47" i="7" s="1"/>
  <c r="E48" i="7"/>
  <c r="G48" i="7" s="1"/>
  <c r="E49" i="7"/>
  <c r="G49" i="7" s="1"/>
  <c r="E50" i="7"/>
  <c r="G50" i="7" s="1"/>
  <c r="E51" i="7"/>
  <c r="G51" i="7" s="1"/>
  <c r="E52" i="7"/>
  <c r="G52" i="7" s="1"/>
  <c r="E53" i="7"/>
  <c r="G53" i="7" s="1"/>
  <c r="E54" i="7"/>
  <c r="G54" i="7" s="1"/>
  <c r="E55" i="7"/>
  <c r="G55" i="7" s="1"/>
  <c r="E56" i="7"/>
  <c r="G56" i="7" s="1"/>
  <c r="E57" i="7"/>
  <c r="G57" i="7" s="1"/>
  <c r="E58" i="7"/>
  <c r="G58" i="7" s="1"/>
  <c r="E59" i="7"/>
  <c r="G59" i="7" s="1"/>
  <c r="E60" i="7"/>
  <c r="G60" i="7" s="1"/>
  <c r="E61" i="7"/>
  <c r="G61" i="7" s="1"/>
  <c r="E62" i="7"/>
  <c r="G62" i="7" s="1"/>
  <c r="E63" i="7"/>
  <c r="G63" i="7" s="1"/>
  <c r="E64" i="7"/>
  <c r="G64" i="7" s="1"/>
  <c r="E65" i="7"/>
  <c r="G65" i="7" s="1"/>
  <c r="E66" i="7"/>
  <c r="G66" i="7" s="1"/>
  <c r="E67" i="7"/>
  <c r="G67" i="7" s="1"/>
  <c r="E68" i="7"/>
  <c r="G68" i="7" s="1"/>
  <c r="E69" i="7"/>
  <c r="G69" i="7" s="1"/>
  <c r="E70" i="7"/>
  <c r="G70" i="7" s="1"/>
  <c r="E71" i="7"/>
  <c r="G71" i="7" s="1"/>
  <c r="E72" i="7"/>
  <c r="G72" i="7" s="1"/>
  <c r="E73" i="7"/>
  <c r="G73" i="7" s="1"/>
  <c r="E74" i="7"/>
  <c r="G74" i="7" s="1"/>
  <c r="E75" i="7"/>
  <c r="G75" i="7" s="1"/>
  <c r="E76" i="7"/>
  <c r="G76" i="7" s="1"/>
  <c r="E77" i="7"/>
  <c r="G77" i="7" s="1"/>
  <c r="E78" i="7"/>
  <c r="G78" i="7" s="1"/>
  <c r="E79" i="7"/>
  <c r="G79" i="7" s="1"/>
  <c r="E80" i="7"/>
  <c r="G80" i="7" s="1"/>
  <c r="E81" i="7"/>
  <c r="G81" i="7" s="1"/>
  <c r="E82" i="7"/>
  <c r="G82" i="7" s="1"/>
  <c r="E83" i="7"/>
  <c r="G83" i="7" s="1"/>
  <c r="E84" i="7"/>
  <c r="G84" i="7" s="1"/>
  <c r="E85" i="7"/>
  <c r="G85" i="7" s="1"/>
  <c r="E86" i="7"/>
  <c r="G86" i="7" s="1"/>
  <c r="E87" i="7"/>
  <c r="G87" i="7" s="1"/>
  <c r="E88" i="7"/>
  <c r="G88" i="7" s="1"/>
  <c r="E89" i="7"/>
  <c r="G89" i="7" s="1"/>
  <c r="E90" i="7"/>
  <c r="G90" i="7" s="1"/>
  <c r="E91" i="7"/>
  <c r="G91" i="7" s="1"/>
  <c r="E92" i="7"/>
  <c r="G92" i="7" s="1"/>
  <c r="E93" i="7"/>
  <c r="G93" i="7" s="1"/>
  <c r="E94" i="7"/>
  <c r="G94" i="7" s="1"/>
  <c r="E95" i="7"/>
  <c r="G95" i="7" s="1"/>
  <c r="E96" i="7"/>
  <c r="G96" i="7" s="1"/>
  <c r="E97" i="7"/>
  <c r="G97" i="7" s="1"/>
  <c r="E98" i="7"/>
  <c r="G98" i="7" s="1"/>
  <c r="E99" i="7"/>
  <c r="G99" i="7" s="1"/>
  <c r="E100" i="7"/>
  <c r="G100" i="7" s="1"/>
  <c r="E101" i="7"/>
  <c r="G101" i="7" s="1"/>
  <c r="E102" i="7"/>
  <c r="G102" i="7" s="1"/>
  <c r="E103" i="7"/>
  <c r="G103" i="7" s="1"/>
  <c r="E104" i="7"/>
  <c r="G104" i="7" s="1"/>
  <c r="E105" i="7"/>
  <c r="G105" i="7" s="1"/>
  <c r="E106" i="7"/>
  <c r="G106" i="7" s="1"/>
  <c r="E107" i="7"/>
  <c r="G107" i="7" s="1"/>
  <c r="E108" i="7"/>
  <c r="G108" i="7" s="1"/>
  <c r="E109" i="7"/>
  <c r="G109" i="7" s="1"/>
  <c r="E110" i="7"/>
  <c r="G110" i="7" s="1"/>
  <c r="E111" i="7"/>
  <c r="G111" i="7" s="1"/>
  <c r="E112" i="7"/>
  <c r="G112" i="7" s="1"/>
  <c r="E113" i="7"/>
  <c r="G113" i="7" s="1"/>
  <c r="E114" i="7"/>
  <c r="G114" i="7" s="1"/>
  <c r="E115" i="7"/>
  <c r="G115" i="7" s="1"/>
  <c r="E116" i="7"/>
  <c r="G116" i="7" s="1"/>
  <c r="E117" i="7"/>
  <c r="G117" i="7" s="1"/>
  <c r="E118" i="7"/>
  <c r="G118" i="7" s="1"/>
  <c r="E119" i="7"/>
  <c r="G119" i="7" s="1"/>
  <c r="E120" i="7"/>
  <c r="G120" i="7" s="1"/>
  <c r="E121" i="7"/>
  <c r="G121" i="7" s="1"/>
  <c r="E122" i="7"/>
  <c r="G122" i="7" s="1"/>
  <c r="E123" i="7"/>
  <c r="G123" i="7" s="1"/>
  <c r="E124" i="7"/>
  <c r="G124" i="7" s="1"/>
  <c r="E125" i="7"/>
  <c r="G125" i="7" s="1"/>
  <c r="E126" i="7"/>
  <c r="G126" i="7" s="1"/>
  <c r="E127" i="7"/>
  <c r="G127" i="7" s="1"/>
  <c r="E128" i="7"/>
  <c r="G128" i="7" s="1"/>
  <c r="E129" i="7"/>
  <c r="G129" i="7" s="1"/>
  <c r="E130" i="7"/>
  <c r="G130" i="7" s="1"/>
  <c r="E131" i="7"/>
  <c r="G131" i="7" s="1"/>
  <c r="E132" i="7"/>
  <c r="G132" i="7" s="1"/>
  <c r="E133" i="7"/>
  <c r="G133" i="7" s="1"/>
  <c r="E134" i="7"/>
  <c r="G134" i="7" s="1"/>
  <c r="E135" i="7"/>
  <c r="G135" i="7" s="1"/>
  <c r="E136" i="7"/>
  <c r="G136" i="7" s="1"/>
  <c r="E137" i="7"/>
  <c r="G137" i="7" s="1"/>
  <c r="E138" i="7"/>
  <c r="G138" i="7" s="1"/>
  <c r="E139" i="7"/>
  <c r="G139" i="7" s="1"/>
  <c r="E140" i="7"/>
  <c r="G140" i="7" s="1"/>
  <c r="E141" i="7"/>
  <c r="G141" i="7" s="1"/>
  <c r="E142" i="7"/>
  <c r="G142" i="7" s="1"/>
  <c r="E143" i="7"/>
  <c r="G143" i="7" s="1"/>
  <c r="E144" i="7"/>
  <c r="G144" i="7" s="1"/>
  <c r="E145" i="7"/>
  <c r="G145" i="7" s="1"/>
  <c r="E146" i="7"/>
  <c r="G146" i="7" s="1"/>
  <c r="E147" i="7"/>
  <c r="G147" i="7" s="1"/>
  <c r="E148" i="7"/>
  <c r="G148" i="7" s="1"/>
  <c r="E149" i="7"/>
  <c r="G149" i="7" s="1"/>
  <c r="E150" i="7"/>
  <c r="G150" i="7" s="1"/>
  <c r="E151" i="7"/>
  <c r="G151" i="7" s="1"/>
  <c r="E152" i="7"/>
  <c r="G152" i="7" s="1"/>
  <c r="E153" i="7"/>
  <c r="G153" i="7" s="1"/>
  <c r="E154" i="7"/>
  <c r="G154" i="7" s="1"/>
  <c r="E155" i="7"/>
  <c r="G155" i="7" s="1"/>
  <c r="E156" i="7"/>
  <c r="G156" i="7" s="1"/>
  <c r="E157" i="7"/>
  <c r="G157" i="7" s="1"/>
  <c r="E158" i="7"/>
  <c r="G158" i="7" s="1"/>
  <c r="E159" i="7"/>
  <c r="G159" i="7" s="1"/>
  <c r="E160" i="7"/>
  <c r="G160" i="7" s="1"/>
  <c r="E161" i="7"/>
  <c r="G161" i="7" s="1"/>
  <c r="E162" i="7"/>
  <c r="G162" i="7" s="1"/>
  <c r="E163" i="7"/>
  <c r="G163" i="7" s="1"/>
  <c r="E164" i="7"/>
  <c r="G164" i="7" s="1"/>
  <c r="E165" i="7"/>
  <c r="G165" i="7" s="1"/>
  <c r="E166" i="7"/>
  <c r="G166" i="7" s="1"/>
  <c r="E167" i="7"/>
  <c r="G167" i="7" s="1"/>
  <c r="E168" i="7"/>
  <c r="G168" i="7" s="1"/>
  <c r="E169" i="7"/>
  <c r="G169" i="7" s="1"/>
  <c r="E170" i="7"/>
  <c r="G170" i="7" s="1"/>
  <c r="E171" i="7"/>
  <c r="G171" i="7" s="1"/>
  <c r="E172" i="7"/>
  <c r="G172" i="7" s="1"/>
  <c r="E173" i="7"/>
  <c r="G173" i="7" s="1"/>
  <c r="E174" i="7"/>
  <c r="G174" i="7" s="1"/>
  <c r="E175" i="7"/>
  <c r="G175" i="7" s="1"/>
  <c r="E176" i="7"/>
  <c r="G176" i="7" s="1"/>
  <c r="E177" i="7"/>
  <c r="G177" i="7" s="1"/>
  <c r="E178" i="7"/>
  <c r="G178" i="7" s="1"/>
  <c r="E179" i="7"/>
  <c r="G179" i="7" s="1"/>
  <c r="E180" i="7"/>
  <c r="G180" i="7" s="1"/>
  <c r="E181" i="7"/>
  <c r="G181" i="7" s="1"/>
  <c r="E182" i="7"/>
  <c r="G182" i="7" s="1"/>
  <c r="E183" i="7"/>
  <c r="G183" i="7" s="1"/>
  <c r="E184" i="7"/>
  <c r="G184" i="7" s="1"/>
  <c r="E185" i="7"/>
  <c r="G185" i="7" s="1"/>
  <c r="E186" i="7"/>
  <c r="G186" i="7" s="1"/>
  <c r="E187" i="7"/>
  <c r="G187" i="7" s="1"/>
  <c r="E188" i="7"/>
  <c r="G188" i="7" s="1"/>
  <c r="E189" i="7"/>
  <c r="G189" i="7" s="1"/>
  <c r="E190" i="7"/>
  <c r="G190" i="7" s="1"/>
  <c r="E191" i="7"/>
  <c r="G191" i="7" s="1"/>
  <c r="E192" i="7"/>
  <c r="G192" i="7" s="1"/>
  <c r="E193" i="7"/>
  <c r="G193" i="7" s="1"/>
  <c r="E194" i="7"/>
  <c r="G194" i="7" s="1"/>
  <c r="E195" i="7"/>
  <c r="G195" i="7" s="1"/>
  <c r="E196" i="7"/>
  <c r="G196" i="7" s="1"/>
  <c r="E197" i="7"/>
  <c r="G197" i="7" s="1"/>
  <c r="E198" i="7"/>
  <c r="G198" i="7" s="1"/>
  <c r="E199" i="7"/>
  <c r="G199" i="7" s="1"/>
  <c r="E200" i="7"/>
  <c r="G200" i="7" s="1"/>
  <c r="E201" i="7"/>
  <c r="G201" i="7" s="1"/>
  <c r="E202" i="7"/>
  <c r="G202" i="7" s="1"/>
  <c r="E203" i="7"/>
  <c r="G203" i="7" s="1"/>
  <c r="E204" i="7"/>
  <c r="G204" i="7" s="1"/>
  <c r="E205" i="7"/>
  <c r="G205" i="7" s="1"/>
  <c r="E206" i="7"/>
  <c r="G206" i="7" s="1"/>
  <c r="E207" i="7"/>
  <c r="G207" i="7" s="1"/>
  <c r="E208" i="7"/>
  <c r="G208" i="7" s="1"/>
  <c r="E209" i="7"/>
  <c r="G209" i="7" s="1"/>
  <c r="E210" i="7"/>
  <c r="G210" i="7" s="1"/>
  <c r="E211" i="7"/>
  <c r="G211" i="7" s="1"/>
  <c r="E212" i="7"/>
  <c r="G212" i="7" s="1"/>
  <c r="E213" i="7"/>
  <c r="G213" i="7" s="1"/>
  <c r="E214" i="7"/>
  <c r="G214" i="7" s="1"/>
  <c r="E215" i="7"/>
  <c r="G215" i="7" s="1"/>
  <c r="E216" i="7"/>
  <c r="G216" i="7" s="1"/>
  <c r="E217" i="7"/>
  <c r="G217" i="7" s="1"/>
  <c r="E218" i="7"/>
  <c r="G218" i="7" s="1"/>
  <c r="E219" i="7"/>
  <c r="G219" i="7" s="1"/>
  <c r="E220" i="7"/>
  <c r="G220" i="7" s="1"/>
  <c r="E221" i="7"/>
  <c r="G221" i="7" s="1"/>
  <c r="E222" i="7"/>
  <c r="G222" i="7" s="1"/>
  <c r="E223" i="7"/>
  <c r="G223" i="7" s="1"/>
  <c r="E224" i="7"/>
  <c r="G224" i="7" s="1"/>
  <c r="E225" i="7"/>
  <c r="G225" i="7" s="1"/>
  <c r="E226" i="7"/>
  <c r="G226" i="7" s="1"/>
  <c r="E227" i="7"/>
  <c r="G227" i="7" s="1"/>
  <c r="E228" i="7"/>
  <c r="G228" i="7" s="1"/>
  <c r="E229" i="7"/>
  <c r="G229" i="7" s="1"/>
  <c r="E230" i="7"/>
  <c r="G230" i="7" s="1"/>
  <c r="E231" i="7"/>
  <c r="G231" i="7" s="1"/>
  <c r="E232" i="7"/>
  <c r="G232" i="7" s="1"/>
  <c r="E233" i="7"/>
  <c r="G233" i="7" s="1"/>
  <c r="E234" i="7"/>
  <c r="G234" i="7" s="1"/>
  <c r="E235" i="7"/>
  <c r="G235" i="7" s="1"/>
  <c r="E236" i="7"/>
  <c r="G236" i="7" s="1"/>
  <c r="E237" i="7"/>
  <c r="G237" i="7" s="1"/>
  <c r="E238" i="7"/>
  <c r="G238" i="7" s="1"/>
  <c r="E239" i="7"/>
  <c r="G239" i="7" s="1"/>
  <c r="E240" i="7"/>
  <c r="G240" i="7" s="1"/>
  <c r="E241" i="7"/>
  <c r="G241" i="7" s="1"/>
  <c r="E242" i="7"/>
  <c r="G242" i="7" s="1"/>
  <c r="E243" i="7"/>
  <c r="G243" i="7" s="1"/>
  <c r="E244" i="7"/>
  <c r="G244" i="7" s="1"/>
  <c r="E245" i="7"/>
  <c r="G245" i="7" s="1"/>
  <c r="E246" i="7"/>
  <c r="G246" i="7" s="1"/>
  <c r="E247" i="7"/>
  <c r="G247" i="7" s="1"/>
  <c r="E248" i="7"/>
  <c r="G248" i="7" s="1"/>
  <c r="E249" i="7"/>
  <c r="G249" i="7" s="1"/>
  <c r="E250" i="7"/>
  <c r="G250" i="7" s="1"/>
  <c r="E251" i="7"/>
  <c r="G251" i="7" s="1"/>
  <c r="E252" i="7"/>
  <c r="G252" i="7" s="1"/>
  <c r="E253" i="7"/>
  <c r="G253" i="7" s="1"/>
  <c r="E254" i="7"/>
  <c r="G254" i="7" s="1"/>
  <c r="E255" i="7"/>
  <c r="G255" i="7" s="1"/>
  <c r="E256" i="7"/>
  <c r="G256" i="7" s="1"/>
  <c r="E257" i="7"/>
  <c r="G257" i="7" s="1"/>
  <c r="E258" i="7"/>
  <c r="G258" i="7" s="1"/>
  <c r="E259" i="7"/>
  <c r="G259" i="7" s="1"/>
  <c r="E260" i="7"/>
  <c r="G260" i="7" s="1"/>
  <c r="E261" i="7"/>
  <c r="G261" i="7" s="1"/>
  <c r="E262" i="7"/>
  <c r="G262" i="7" s="1"/>
  <c r="E263" i="7"/>
  <c r="G263" i="7" s="1"/>
  <c r="E264" i="7"/>
  <c r="G264" i="7" s="1"/>
  <c r="E265" i="7"/>
  <c r="G265" i="7" s="1"/>
  <c r="E266" i="7"/>
  <c r="G266" i="7" s="1"/>
  <c r="E267" i="7"/>
  <c r="G267" i="7" s="1"/>
  <c r="E268" i="7"/>
  <c r="G268" i="7" s="1"/>
  <c r="E269" i="7"/>
  <c r="G269" i="7" s="1"/>
  <c r="E270" i="7"/>
  <c r="G270" i="7" s="1"/>
  <c r="E271" i="7"/>
  <c r="G271" i="7" s="1"/>
  <c r="E272" i="7"/>
  <c r="G272" i="7" s="1"/>
  <c r="E273" i="7"/>
  <c r="G273" i="7" s="1"/>
  <c r="E274" i="7"/>
  <c r="G274" i="7" s="1"/>
  <c r="E275" i="7"/>
  <c r="G275" i="7" s="1"/>
  <c r="E276" i="7"/>
  <c r="G276" i="7" s="1"/>
  <c r="E277" i="7"/>
  <c r="G277" i="7" s="1"/>
  <c r="E278" i="7"/>
  <c r="G278" i="7" s="1"/>
  <c r="E279" i="7"/>
  <c r="G279" i="7" s="1"/>
  <c r="E280" i="7"/>
  <c r="G280" i="7" s="1"/>
  <c r="E281" i="7"/>
  <c r="G281" i="7" s="1"/>
  <c r="E282" i="7"/>
  <c r="G282" i="7" s="1"/>
  <c r="E283" i="7"/>
  <c r="G283" i="7" s="1"/>
  <c r="E284" i="7"/>
  <c r="G284" i="7" s="1"/>
  <c r="E285" i="7"/>
  <c r="G285" i="7" s="1"/>
  <c r="E286" i="7"/>
  <c r="G286" i="7" s="1"/>
  <c r="E287" i="7"/>
  <c r="G287" i="7" s="1"/>
  <c r="E288" i="7"/>
  <c r="G288" i="7" s="1"/>
  <c r="E289" i="7"/>
  <c r="G289" i="7" s="1"/>
  <c r="E290" i="7"/>
  <c r="G290" i="7" s="1"/>
  <c r="E291" i="7"/>
  <c r="G291" i="7" s="1"/>
  <c r="E292" i="7"/>
  <c r="G292" i="7" s="1"/>
  <c r="E293" i="7"/>
  <c r="G293" i="7" s="1"/>
  <c r="E294" i="7"/>
  <c r="G294" i="7" s="1"/>
  <c r="E295" i="7"/>
  <c r="G295" i="7" s="1"/>
  <c r="E296" i="7"/>
  <c r="G296" i="7" s="1"/>
  <c r="E297" i="7"/>
  <c r="G297" i="7" s="1"/>
  <c r="E298" i="7"/>
  <c r="G298" i="7" s="1"/>
  <c r="E299" i="7"/>
  <c r="G299" i="7" s="1"/>
  <c r="E300" i="7"/>
  <c r="G300" i="7" s="1"/>
  <c r="E301" i="7"/>
  <c r="G301" i="7" s="1"/>
  <c r="E302" i="7"/>
  <c r="G302" i="7" s="1"/>
  <c r="E303" i="7"/>
  <c r="G303" i="7" s="1"/>
  <c r="E304" i="7"/>
  <c r="G304" i="7" s="1"/>
  <c r="E305" i="7"/>
  <c r="G305" i="7" s="1"/>
  <c r="E306" i="7"/>
  <c r="G306" i="7" s="1"/>
  <c r="E307" i="7"/>
  <c r="G307" i="7" s="1"/>
  <c r="E308" i="7"/>
  <c r="G308" i="7" s="1"/>
  <c r="E309" i="7"/>
  <c r="G309" i="7" s="1"/>
  <c r="E310" i="7"/>
  <c r="G310" i="7" s="1"/>
  <c r="E311" i="7"/>
  <c r="G311" i="7" s="1"/>
  <c r="E312" i="7"/>
  <c r="G312" i="7" s="1"/>
  <c r="E313" i="7"/>
  <c r="G313" i="7" s="1"/>
  <c r="E314" i="7"/>
  <c r="G314" i="7" s="1"/>
  <c r="E315" i="7"/>
  <c r="G315" i="7" s="1"/>
  <c r="E316" i="7"/>
  <c r="G316" i="7" s="1"/>
  <c r="E317" i="7"/>
  <c r="G317" i="7" s="1"/>
  <c r="E318" i="7"/>
  <c r="G318" i="7" s="1"/>
  <c r="E319" i="7"/>
  <c r="G319" i="7" s="1"/>
  <c r="E320" i="7"/>
  <c r="G320" i="7" s="1"/>
  <c r="E321" i="7"/>
  <c r="G321" i="7" s="1"/>
  <c r="E322" i="7"/>
  <c r="G322" i="7" s="1"/>
  <c r="E323" i="7"/>
  <c r="G323" i="7" s="1"/>
  <c r="E324" i="7"/>
  <c r="G324" i="7" s="1"/>
  <c r="E326" i="7"/>
  <c r="G326" i="7" s="1"/>
  <c r="E40" i="7"/>
  <c r="G40" i="7" s="1"/>
  <c r="C327" i="7"/>
  <c r="D11" i="2" l="1"/>
  <c r="E327" i="7"/>
  <c r="G327" i="7" l="1"/>
  <c r="F10" i="2"/>
  <c r="F9" i="2"/>
  <c r="F4" i="2"/>
  <c r="F5" i="2"/>
  <c r="F6" i="2"/>
  <c r="F7" i="2"/>
  <c r="F8" i="2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43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D330" i="1" l="1"/>
  <c r="D7" i="3" l="1"/>
  <c r="O11" i="2"/>
  <c r="K11" i="2"/>
  <c r="E11" i="2"/>
  <c r="G11" i="2"/>
  <c r="C11" i="2"/>
  <c r="G19" i="2"/>
  <c r="G18" i="2"/>
  <c r="G17" i="2"/>
  <c r="D20" i="2"/>
  <c r="C330" i="1"/>
  <c r="H43" i="1"/>
  <c r="I43" i="1" s="1"/>
  <c r="H329" i="1"/>
  <c r="I329" i="1" s="1"/>
  <c r="H328" i="1"/>
  <c r="I328" i="1"/>
  <c r="H327" i="1"/>
  <c r="I327" i="1" s="1"/>
  <c r="H326" i="1"/>
  <c r="I326" i="1" s="1"/>
  <c r="H325" i="1"/>
  <c r="I325" i="1"/>
  <c r="H324" i="1"/>
  <c r="I324" i="1" s="1"/>
  <c r="H323" i="1"/>
  <c r="I323" i="1" s="1"/>
  <c r="H322" i="1"/>
  <c r="I322" i="1" s="1"/>
  <c r="H321" i="1"/>
  <c r="I321" i="1" s="1"/>
  <c r="H320" i="1"/>
  <c r="I320" i="1"/>
  <c r="H319" i="1"/>
  <c r="I319" i="1" s="1"/>
  <c r="H318" i="1"/>
  <c r="I318" i="1" s="1"/>
  <c r="H317" i="1"/>
  <c r="I317" i="1" s="1"/>
  <c r="H316" i="1"/>
  <c r="I316" i="1"/>
  <c r="H315" i="1"/>
  <c r="I315" i="1"/>
  <c r="H314" i="1"/>
  <c r="I314" i="1" s="1"/>
  <c r="H313" i="1"/>
  <c r="I313" i="1"/>
  <c r="H312" i="1"/>
  <c r="I312" i="1"/>
  <c r="H311" i="1"/>
  <c r="I311" i="1" s="1"/>
  <c r="H310" i="1"/>
  <c r="I310" i="1" s="1"/>
  <c r="H309" i="1"/>
  <c r="I309" i="1"/>
  <c r="H308" i="1"/>
  <c r="I308" i="1" s="1"/>
  <c r="H307" i="1"/>
  <c r="I307" i="1"/>
  <c r="H306" i="1"/>
  <c r="I306" i="1" s="1"/>
  <c r="H305" i="1"/>
  <c r="I305" i="1" s="1"/>
  <c r="H304" i="1"/>
  <c r="I304" i="1"/>
  <c r="H303" i="1"/>
  <c r="I303" i="1" s="1"/>
  <c r="H302" i="1"/>
  <c r="I302" i="1" s="1"/>
  <c r="H301" i="1"/>
  <c r="I301" i="1"/>
  <c r="H300" i="1"/>
  <c r="I300" i="1" s="1"/>
  <c r="H299" i="1"/>
  <c r="I299" i="1"/>
  <c r="H298" i="1"/>
  <c r="I298" i="1" s="1"/>
  <c r="H297" i="1"/>
  <c r="I297" i="1"/>
  <c r="H296" i="1"/>
  <c r="I296" i="1"/>
  <c r="H295" i="1"/>
  <c r="I295" i="1" s="1"/>
  <c r="H294" i="1"/>
  <c r="I294" i="1" s="1"/>
  <c r="H293" i="1"/>
  <c r="I293" i="1"/>
  <c r="H292" i="1"/>
  <c r="I292" i="1"/>
  <c r="H291" i="1"/>
  <c r="I291" i="1"/>
  <c r="H290" i="1"/>
  <c r="I290" i="1" s="1"/>
  <c r="H289" i="1"/>
  <c r="I289" i="1"/>
  <c r="H288" i="1"/>
  <c r="I288" i="1" s="1"/>
  <c r="H287" i="1"/>
  <c r="I287" i="1" s="1"/>
  <c r="H286" i="1"/>
  <c r="I286" i="1" s="1"/>
  <c r="H285" i="1"/>
  <c r="I285" i="1" s="1"/>
  <c r="H284" i="1"/>
  <c r="I284" i="1" s="1"/>
  <c r="H283" i="1"/>
  <c r="I283" i="1"/>
  <c r="H282" i="1"/>
  <c r="I282" i="1" s="1"/>
  <c r="H281" i="1"/>
  <c r="I281" i="1"/>
  <c r="H280" i="1"/>
  <c r="I280" i="1"/>
  <c r="H279" i="1"/>
  <c r="I279" i="1" s="1"/>
  <c r="H278" i="1"/>
  <c r="I278" i="1" s="1"/>
  <c r="H277" i="1"/>
  <c r="I277" i="1"/>
  <c r="H276" i="1"/>
  <c r="I276" i="1"/>
  <c r="H275" i="1"/>
  <c r="I275" i="1" s="1"/>
  <c r="H274" i="1"/>
  <c r="I274" i="1" s="1"/>
  <c r="H273" i="1"/>
  <c r="I273" i="1" s="1"/>
  <c r="H272" i="1"/>
  <c r="I272" i="1"/>
  <c r="H271" i="1"/>
  <c r="I271" i="1" s="1"/>
  <c r="H270" i="1"/>
  <c r="I270" i="1" s="1"/>
  <c r="H269" i="1"/>
  <c r="I269" i="1" s="1"/>
  <c r="H268" i="1"/>
  <c r="I268" i="1" s="1"/>
  <c r="H267" i="1"/>
  <c r="I267" i="1"/>
  <c r="H266" i="1"/>
  <c r="I266" i="1" s="1"/>
  <c r="H265" i="1"/>
  <c r="I265" i="1"/>
  <c r="H264" i="1"/>
  <c r="I264" i="1"/>
  <c r="H263" i="1"/>
  <c r="I263" i="1" s="1"/>
  <c r="H262" i="1"/>
  <c r="I262" i="1" s="1"/>
  <c r="H261" i="1"/>
  <c r="I261" i="1"/>
  <c r="H260" i="1"/>
  <c r="I260" i="1" s="1"/>
  <c r="H259" i="1"/>
  <c r="I259" i="1" s="1"/>
  <c r="H258" i="1"/>
  <c r="I258" i="1" s="1"/>
  <c r="H257" i="1"/>
  <c r="I257" i="1" s="1"/>
  <c r="H256" i="1"/>
  <c r="I256" i="1"/>
  <c r="H255" i="1"/>
  <c r="I255" i="1" s="1"/>
  <c r="H254" i="1"/>
  <c r="I254" i="1" s="1"/>
  <c r="H253" i="1"/>
  <c r="I253" i="1"/>
  <c r="H252" i="1"/>
  <c r="I252" i="1"/>
  <c r="H251" i="1"/>
  <c r="I251" i="1"/>
  <c r="H250" i="1"/>
  <c r="I250" i="1" s="1"/>
  <c r="H249" i="1"/>
  <c r="I249" i="1"/>
  <c r="H248" i="1"/>
  <c r="I248" i="1"/>
  <c r="H247" i="1"/>
  <c r="I247" i="1" s="1"/>
  <c r="H246" i="1"/>
  <c r="I246" i="1" s="1"/>
  <c r="H245" i="1"/>
  <c r="I245" i="1"/>
  <c r="H244" i="1"/>
  <c r="I244" i="1" s="1"/>
  <c r="H243" i="1"/>
  <c r="I243" i="1" s="1"/>
  <c r="H242" i="1"/>
  <c r="I242" i="1" s="1"/>
  <c r="H241" i="1"/>
  <c r="I241" i="1"/>
  <c r="H240" i="1"/>
  <c r="I240" i="1"/>
  <c r="H239" i="1"/>
  <c r="I239" i="1" s="1"/>
  <c r="H238" i="1"/>
  <c r="I238" i="1" s="1"/>
  <c r="H237" i="1"/>
  <c r="I237" i="1" s="1"/>
  <c r="H236" i="1"/>
  <c r="I236" i="1" s="1"/>
  <c r="H235" i="1"/>
  <c r="I235" i="1"/>
  <c r="H234" i="1"/>
  <c r="I234" i="1" s="1"/>
  <c r="H233" i="1"/>
  <c r="I233" i="1"/>
  <c r="H232" i="1"/>
  <c r="I232" i="1"/>
  <c r="H231" i="1"/>
  <c r="I231" i="1" s="1"/>
  <c r="H230" i="1"/>
  <c r="I230" i="1" s="1"/>
  <c r="H229" i="1"/>
  <c r="I229" i="1"/>
  <c r="H228" i="1"/>
  <c r="I228" i="1" s="1"/>
  <c r="H227" i="1"/>
  <c r="I227" i="1" s="1"/>
  <c r="H226" i="1"/>
  <c r="I226" i="1" s="1"/>
  <c r="H225" i="1"/>
  <c r="I225" i="1"/>
  <c r="H224" i="1"/>
  <c r="I224" i="1"/>
  <c r="H223" i="1"/>
  <c r="I223" i="1" s="1"/>
  <c r="H222" i="1"/>
  <c r="I222" i="1" s="1"/>
  <c r="H221" i="1"/>
  <c r="I221" i="1" s="1"/>
  <c r="H220" i="1"/>
  <c r="I220" i="1"/>
  <c r="H219" i="1"/>
  <c r="I219" i="1"/>
  <c r="H218" i="1"/>
  <c r="I218" i="1" s="1"/>
  <c r="H217" i="1"/>
  <c r="I217" i="1"/>
  <c r="H216" i="1"/>
  <c r="I216" i="1"/>
  <c r="H215" i="1"/>
  <c r="I215" i="1" s="1"/>
  <c r="H214" i="1"/>
  <c r="I214" i="1" s="1"/>
  <c r="H213" i="1"/>
  <c r="I213" i="1"/>
  <c r="H212" i="1"/>
  <c r="I212" i="1" s="1"/>
  <c r="H211" i="1"/>
  <c r="I211" i="1"/>
  <c r="H210" i="1"/>
  <c r="I210" i="1" s="1"/>
  <c r="H209" i="1"/>
  <c r="I209" i="1"/>
  <c r="H208" i="1"/>
  <c r="I208" i="1"/>
  <c r="H207" i="1"/>
  <c r="I207" i="1" s="1"/>
  <c r="H206" i="1"/>
  <c r="I206" i="1" s="1"/>
  <c r="H205" i="1"/>
  <c r="I205" i="1" s="1"/>
  <c r="H204" i="1"/>
  <c r="I204" i="1"/>
  <c r="H203" i="1"/>
  <c r="I203" i="1"/>
  <c r="H202" i="1"/>
  <c r="I202" i="1" s="1"/>
  <c r="H201" i="1"/>
  <c r="I201" i="1"/>
  <c r="H200" i="1"/>
  <c r="I200" i="1"/>
  <c r="H199" i="1"/>
  <c r="I199" i="1" s="1"/>
  <c r="H198" i="1"/>
  <c r="I198" i="1" s="1"/>
  <c r="H197" i="1"/>
  <c r="I197" i="1"/>
  <c r="H196" i="1"/>
  <c r="I196" i="1"/>
  <c r="H195" i="1"/>
  <c r="I195" i="1" s="1"/>
  <c r="H194" i="1"/>
  <c r="I194" i="1" s="1"/>
  <c r="H193" i="1"/>
  <c r="I193" i="1"/>
  <c r="H192" i="1"/>
  <c r="I192" i="1"/>
  <c r="H191" i="1"/>
  <c r="I191" i="1" s="1"/>
  <c r="H190" i="1"/>
  <c r="I190" i="1" s="1"/>
  <c r="H189" i="1"/>
  <c r="I189" i="1" s="1"/>
  <c r="H188" i="1"/>
  <c r="I188" i="1" s="1"/>
  <c r="H187" i="1"/>
  <c r="I187" i="1"/>
  <c r="H186" i="1"/>
  <c r="I186" i="1" s="1"/>
  <c r="H185" i="1"/>
  <c r="I185" i="1"/>
  <c r="H184" i="1"/>
  <c r="I184" i="1"/>
  <c r="H183" i="1"/>
  <c r="I183" i="1" s="1"/>
  <c r="H182" i="1"/>
  <c r="I182" i="1" s="1"/>
  <c r="H181" i="1"/>
  <c r="I181" i="1"/>
  <c r="H180" i="1"/>
  <c r="I180" i="1" s="1"/>
  <c r="H179" i="1"/>
  <c r="I179" i="1" s="1"/>
  <c r="H178" i="1"/>
  <c r="I178" i="1" s="1"/>
  <c r="H177" i="1"/>
  <c r="I177" i="1"/>
  <c r="H176" i="1"/>
  <c r="I176" i="1"/>
  <c r="H175" i="1"/>
  <c r="I175" i="1" s="1"/>
  <c r="H174" i="1"/>
  <c r="I174" i="1" s="1"/>
  <c r="H173" i="1"/>
  <c r="I173" i="1" s="1"/>
  <c r="H172" i="1"/>
  <c r="I172" i="1"/>
  <c r="H171" i="1"/>
  <c r="I171" i="1"/>
  <c r="H170" i="1"/>
  <c r="I170" i="1" s="1"/>
  <c r="H169" i="1"/>
  <c r="I169" i="1"/>
  <c r="H168" i="1"/>
  <c r="I168" i="1"/>
  <c r="H167" i="1"/>
  <c r="I167" i="1" s="1"/>
  <c r="H166" i="1"/>
  <c r="I166" i="1" s="1"/>
  <c r="H165" i="1"/>
  <c r="I165" i="1"/>
  <c r="H164" i="1"/>
  <c r="I164" i="1" s="1"/>
  <c r="H163" i="1"/>
  <c r="I163" i="1" s="1"/>
  <c r="H162" i="1"/>
  <c r="I162" i="1" s="1"/>
  <c r="H161" i="1"/>
  <c r="I161" i="1"/>
  <c r="H160" i="1"/>
  <c r="I160" i="1"/>
  <c r="H159" i="1"/>
  <c r="I159" i="1" s="1"/>
  <c r="H158" i="1"/>
  <c r="I158" i="1" s="1"/>
  <c r="H157" i="1"/>
  <c r="I157" i="1"/>
  <c r="H156" i="1"/>
  <c r="I156" i="1"/>
  <c r="H155" i="1"/>
  <c r="I155" i="1"/>
  <c r="H154" i="1"/>
  <c r="I154" i="1" s="1"/>
  <c r="H153" i="1"/>
  <c r="I153" i="1"/>
  <c r="H152" i="1"/>
  <c r="I152" i="1"/>
  <c r="H151" i="1"/>
  <c r="I151" i="1" s="1"/>
  <c r="H150" i="1"/>
  <c r="I150" i="1" s="1"/>
  <c r="H149" i="1"/>
  <c r="I149" i="1" s="1"/>
  <c r="H148" i="1"/>
  <c r="I148" i="1" s="1"/>
  <c r="H147" i="1"/>
  <c r="I147" i="1"/>
  <c r="H146" i="1"/>
  <c r="I146" i="1" s="1"/>
  <c r="H145" i="1"/>
  <c r="I145" i="1" s="1"/>
  <c r="H144" i="1"/>
  <c r="I144" i="1"/>
  <c r="H143" i="1"/>
  <c r="I143" i="1" s="1"/>
  <c r="H142" i="1"/>
  <c r="I142" i="1" s="1"/>
  <c r="H141" i="1"/>
  <c r="I141" i="1"/>
  <c r="H140" i="1"/>
  <c r="I140" i="1" s="1"/>
  <c r="H139" i="1"/>
  <c r="I139" i="1"/>
  <c r="H138" i="1"/>
  <c r="I138" i="1" s="1"/>
  <c r="H137" i="1"/>
  <c r="I137" i="1" s="1"/>
  <c r="H136" i="1"/>
  <c r="I136" i="1"/>
  <c r="H135" i="1"/>
  <c r="I135" i="1" s="1"/>
  <c r="H134" i="1"/>
  <c r="I134" i="1" s="1"/>
  <c r="H133" i="1"/>
  <c r="I133" i="1" s="1"/>
  <c r="H132" i="1"/>
  <c r="I132" i="1" s="1"/>
  <c r="H131" i="1"/>
  <c r="I131" i="1" s="1"/>
  <c r="H130" i="1"/>
  <c r="I130" i="1" s="1"/>
  <c r="H129" i="1"/>
  <c r="I129" i="1" s="1"/>
  <c r="H128" i="1"/>
  <c r="I128" i="1"/>
  <c r="H127" i="1"/>
  <c r="I127" i="1" s="1"/>
  <c r="H126" i="1"/>
  <c r="I126" i="1" s="1"/>
  <c r="H125" i="1"/>
  <c r="I125" i="1" s="1"/>
  <c r="H124" i="1"/>
  <c r="I124" i="1"/>
  <c r="H123" i="1"/>
  <c r="I123" i="1" s="1"/>
  <c r="H122" i="1"/>
  <c r="I122" i="1" s="1"/>
  <c r="H121" i="1"/>
  <c r="I121" i="1"/>
  <c r="H120" i="1"/>
  <c r="I120" i="1"/>
  <c r="H119" i="1"/>
  <c r="I119" i="1" s="1"/>
  <c r="H118" i="1"/>
  <c r="I118" i="1" s="1"/>
  <c r="H117" i="1"/>
  <c r="I117" i="1"/>
  <c r="H116" i="1"/>
  <c r="I116" i="1" s="1"/>
  <c r="H115" i="1"/>
  <c r="I115" i="1" s="1"/>
  <c r="H114" i="1"/>
  <c r="I114" i="1" s="1"/>
  <c r="H113" i="1"/>
  <c r="I113" i="1" s="1"/>
  <c r="H112" i="1"/>
  <c r="I112" i="1"/>
  <c r="H111" i="1"/>
  <c r="I111" i="1" s="1"/>
  <c r="H110" i="1"/>
  <c r="I110" i="1" s="1"/>
  <c r="H109" i="1"/>
  <c r="I109" i="1" s="1"/>
  <c r="H108" i="1"/>
  <c r="I108" i="1" s="1"/>
  <c r="H107" i="1"/>
  <c r="I107" i="1"/>
  <c r="H106" i="1"/>
  <c r="I106" i="1" s="1"/>
  <c r="H105" i="1"/>
  <c r="I105" i="1" s="1"/>
  <c r="H104" i="1"/>
  <c r="I104" i="1"/>
  <c r="H103" i="1"/>
  <c r="I103" i="1" s="1"/>
  <c r="H102" i="1"/>
  <c r="I102" i="1" s="1"/>
  <c r="H101" i="1"/>
  <c r="I101" i="1"/>
  <c r="H100" i="1"/>
  <c r="I100" i="1"/>
  <c r="H99" i="1"/>
  <c r="I99" i="1" s="1"/>
  <c r="H98" i="1"/>
  <c r="I98" i="1" s="1"/>
  <c r="H97" i="1"/>
  <c r="I97" i="1" s="1"/>
  <c r="H96" i="1"/>
  <c r="I96" i="1"/>
  <c r="H95" i="1"/>
  <c r="I95" i="1" s="1"/>
  <c r="H94" i="1"/>
  <c r="I94" i="1" s="1"/>
  <c r="H93" i="1"/>
  <c r="I93" i="1"/>
  <c r="H92" i="1"/>
  <c r="I92" i="1" s="1"/>
  <c r="H91" i="1"/>
  <c r="I91" i="1" s="1"/>
  <c r="H90" i="1"/>
  <c r="I90" i="1" s="1"/>
  <c r="H89" i="1"/>
  <c r="I89" i="1"/>
  <c r="H88" i="1"/>
  <c r="I88" i="1"/>
  <c r="H87" i="1"/>
  <c r="I87" i="1" s="1"/>
  <c r="H86" i="1"/>
  <c r="I86" i="1" s="1"/>
  <c r="H85" i="1"/>
  <c r="I85" i="1"/>
  <c r="H84" i="1"/>
  <c r="I84" i="1"/>
  <c r="H83" i="1"/>
  <c r="I83" i="1"/>
  <c r="H82" i="1"/>
  <c r="I82" i="1" s="1"/>
  <c r="H81" i="1"/>
  <c r="I81" i="1" s="1"/>
  <c r="H80" i="1"/>
  <c r="I80" i="1"/>
  <c r="H79" i="1"/>
  <c r="I79" i="1" s="1"/>
  <c r="H78" i="1"/>
  <c r="I78" i="1" s="1"/>
  <c r="H77" i="1"/>
  <c r="I77" i="1" s="1"/>
  <c r="H76" i="1"/>
  <c r="I76" i="1"/>
  <c r="H75" i="1"/>
  <c r="I75" i="1" s="1"/>
  <c r="H74" i="1"/>
  <c r="I74" i="1" s="1"/>
  <c r="H73" i="1"/>
  <c r="I73" i="1"/>
  <c r="H72" i="1"/>
  <c r="I72" i="1"/>
  <c r="H71" i="1"/>
  <c r="I71" i="1" s="1"/>
  <c r="H70" i="1"/>
  <c r="I70" i="1" s="1"/>
  <c r="H69" i="1"/>
  <c r="I69" i="1"/>
  <c r="H68" i="1"/>
  <c r="I68" i="1" s="1"/>
  <c r="H67" i="1"/>
  <c r="I67" i="1"/>
  <c r="H66" i="1"/>
  <c r="I66" i="1" s="1"/>
  <c r="H65" i="1"/>
  <c r="I65" i="1" s="1"/>
  <c r="H64" i="1"/>
  <c r="I64" i="1" s="1"/>
  <c r="H63" i="1"/>
  <c r="I63" i="1" s="1"/>
  <c r="H62" i="1"/>
  <c r="I62" i="1" s="1"/>
  <c r="H61" i="1"/>
  <c r="I61" i="1"/>
  <c r="H60" i="1"/>
  <c r="I60" i="1"/>
  <c r="H59" i="1"/>
  <c r="I59" i="1" s="1"/>
  <c r="H58" i="1"/>
  <c r="I58" i="1" s="1"/>
  <c r="H57" i="1"/>
  <c r="I57" i="1" s="1"/>
  <c r="H56" i="1"/>
  <c r="I56" i="1"/>
  <c r="H55" i="1"/>
  <c r="I55" i="1" s="1"/>
  <c r="H54" i="1"/>
  <c r="I54" i="1" s="1"/>
  <c r="H53" i="1"/>
  <c r="I53" i="1"/>
  <c r="H52" i="1"/>
  <c r="I52" i="1" s="1"/>
  <c r="H51" i="1"/>
  <c r="I51" i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/>
  <c r="H44" i="1"/>
  <c r="I44" i="1"/>
  <c r="H41" i="1"/>
  <c r="I41" i="1" s="1"/>
  <c r="H40" i="1"/>
  <c r="I40" i="1" s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1" i="1"/>
  <c r="I11" i="1" s="1"/>
  <c r="H10" i="1"/>
  <c r="I10" i="1" s="1"/>
  <c r="H9" i="1"/>
  <c r="I9" i="1" s="1"/>
  <c r="F330" i="1"/>
  <c r="E330" i="1" l="1"/>
  <c r="J10" i="2"/>
  <c r="N10" i="2" s="1"/>
  <c r="R10" i="2" s="1"/>
  <c r="J7" i="2"/>
  <c r="N7" i="2" s="1"/>
  <c r="R7" i="2" s="1"/>
  <c r="J9" i="2"/>
  <c r="N9" i="2" s="1"/>
  <c r="R9" i="2" s="1"/>
  <c r="J5" i="2"/>
  <c r="N5" i="2" s="1"/>
  <c r="R5" i="2" s="1"/>
  <c r="J4" i="2"/>
  <c r="H7" i="2"/>
  <c r="L7" i="2" s="1"/>
  <c r="P7" i="2" s="1"/>
  <c r="J8" i="2"/>
  <c r="N8" i="2" s="1"/>
  <c r="R8" i="2" s="1"/>
  <c r="G330" i="1"/>
  <c r="H330" i="1" s="1"/>
  <c r="J6" i="2"/>
  <c r="N6" i="2" s="1"/>
  <c r="R6" i="2" s="1"/>
  <c r="H10" i="2"/>
  <c r="L10" i="2" s="1"/>
  <c r="P10" i="2" s="1"/>
  <c r="H8" i="2"/>
  <c r="L8" i="2" s="1"/>
  <c r="P8" i="2" s="1"/>
  <c r="H6" i="2"/>
  <c r="L6" i="2" s="1"/>
  <c r="P6" i="2" s="1"/>
  <c r="H9" i="2"/>
  <c r="L9" i="2" s="1"/>
  <c r="P9" i="2" s="1"/>
  <c r="H5" i="2"/>
  <c r="L5" i="2" s="1"/>
  <c r="P5" i="2" s="1"/>
  <c r="H8" i="1"/>
  <c r="I8" i="1" s="1"/>
  <c r="F11" i="2" l="1"/>
  <c r="E24" i="2" s="1"/>
  <c r="I330" i="1"/>
  <c r="D31" i="2" l="1"/>
  <c r="F24" i="2"/>
  <c r="N4" i="2"/>
  <c r="J11" i="2"/>
  <c r="G24" i="2" l="1"/>
  <c r="E23" i="2"/>
  <c r="D30" i="2" s="1"/>
  <c r="N11" i="2"/>
  <c r="R4" i="2"/>
  <c r="R11" i="2" s="1"/>
  <c r="H11" i="2"/>
  <c r="L4" i="2"/>
  <c r="H24" i="2" l="1"/>
  <c r="E25" i="2"/>
  <c r="L11" i="2"/>
  <c r="P4" i="2"/>
  <c r="P11" i="2" s="1"/>
  <c r="I24" i="2" l="1"/>
  <c r="E31" i="2"/>
  <c r="D32" i="2"/>
  <c r="F25" i="2"/>
  <c r="E27" i="2"/>
  <c r="F3" i="3" s="1"/>
  <c r="F31" i="2" l="1"/>
  <c r="E3" i="3"/>
  <c r="H23" i="2"/>
  <c r="G25" i="2"/>
  <c r="F27" i="2"/>
  <c r="F4" i="3" s="1"/>
  <c r="D33" i="2"/>
  <c r="I23" i="2" l="1"/>
  <c r="I25" i="2" s="1"/>
  <c r="E30" i="2"/>
  <c r="E32" i="2" s="1"/>
  <c r="E33" i="2" s="1"/>
  <c r="F33" i="2" s="1"/>
  <c r="H25" i="2"/>
  <c r="F32" i="2"/>
  <c r="G27" i="2"/>
  <c r="F5" i="3" s="1"/>
  <c r="H27" i="2" l="1"/>
  <c r="J26" i="2"/>
  <c r="F30" i="2"/>
  <c r="I27" i="2" l="1"/>
  <c r="F6" i="3"/>
  <c r="F7" i="3" s="1"/>
</calcChain>
</file>

<file path=xl/sharedStrings.xml><?xml version="1.0" encoding="utf-8"?>
<sst xmlns="http://schemas.openxmlformats.org/spreadsheetml/2006/main" count="817" uniqueCount="163">
  <si>
    <t xml:space="preserve">CONSOLIDADO ESTUDIO DE LA OFERTA </t>
  </si>
  <si>
    <t xml:space="preserve">CODIGO: GCO-040-PDT-002-f-016               </t>
  </si>
  <si>
    <t>VERSION: 6</t>
  </si>
  <si>
    <t>Objeto del contrato:</t>
  </si>
  <si>
    <t>Prestar el servicio integral de vigilancia y seguridad en las instalaciones del DANE a nivel nacional, para la permanente y adecuada protección de las personas, usuarios, bienes muebles e inmuebles</t>
  </si>
  <si>
    <t>Descripción del bien o servicio</t>
  </si>
  <si>
    <t>Cantidad</t>
  </si>
  <si>
    <t>PROSEGUR VIGILANCIA Y SEGURIDAD PRIVADA LTDA</t>
  </si>
  <si>
    <t>SEGURIDAD LASER LTDA</t>
  </si>
  <si>
    <t>Valor Unitario Promedio Incluido IVA</t>
  </si>
  <si>
    <t>Valor Unitario Promedio Incluido IVA (redondeado)</t>
  </si>
  <si>
    <t>Valor total promedio por ítem (para cantidad requerida) incluido IVA</t>
  </si>
  <si>
    <t>Valor unitario incluido IVA</t>
  </si>
  <si>
    <t>SERVICIO MODALIDAD/MEDIO HUMANO (valor servicio mensual)</t>
  </si>
  <si>
    <t>SEDE: CAN  -  CENTRAL: 12 HORAS DIURNAS DE LUNES A VIERNES (MEDIOS TECNOLÓGICOS)/ SIN ARMA (UNIDAD)</t>
  </si>
  <si>
    <t>SEDE: CAN  -  CENTRAL: 12 HORAS DIURNAS DE LUNES A VIERNES / SIN ARMA (UNIDAD)</t>
  </si>
  <si>
    <t>SEDE: CAN  -  CENTRAL: 24 HORAS DE DOMINGO A DOMINGO (MEDIOS TECNOLOGICOS) / SIN ARMA (UNIDAD)</t>
  </si>
  <si>
    <t>SEDE: CAN  -  CENTRAL: 24 HORAS DE DOMINGO A DOMINGO / SIN ARMA (UNIDAD)</t>
  </si>
  <si>
    <t>SEDE: CAN  -  CENTRAL: 24 HORAS DE DOMINGO A DOMINGO / CON ARMA (UNIDAD)</t>
  </si>
  <si>
    <t>SEDE: CASA ESMERALDA: 12 HORAS DIURNAS DE LUNES A VIERNES / SIN ARMA (UNIDAD)</t>
  </si>
  <si>
    <t>SEDE: BOGOTA: 12 HORAS DIURNAS DE LUNES A VIERNES / SIN ARMA (UNIDAD)</t>
  </si>
  <si>
    <t>SEDE: BOGOTA: 24 HORAS DE DOMINGO A DOMINGO / CON ARMA (UNIDAD)</t>
  </si>
  <si>
    <t>SEDE: LETICIA: 12 HORAS DIURNAS DE LUNES A VIERNES / SIN ARMA (UNIDAD)</t>
  </si>
  <si>
    <t>SEDE: IBAGUÉ: 12 HORAS DIURNAS DE LUNES A VIERNES / SIN ARMA (UNIDAD)</t>
  </si>
  <si>
    <t>SEDE: BARRANQUILLA: 24 HORAS DE DOMINGO A DOMINGO / CON ARMA (UNIDAD)</t>
  </si>
  <si>
    <t>SEDE: CARTAGENA: 12 HORAS DIURNAS DE LUNES A VIERNES / SIN ARMA (UNIDAD)</t>
  </si>
  <si>
    <t>SEDE: RIOHACHA: 12 HORAS DIURNAS DE LUNES A VIERNES / SIN ARMA (UNIDAD)</t>
  </si>
  <si>
    <t>SEDE: SAN ANDRÉS : 12 HORAS DIURNAS DE LUNES A VIERNES / SIN ARMA (UNIDAD)</t>
  </si>
  <si>
    <t>SEDE: SANTA MARTA: 12 HORAS DIURNAS DE LUNES A VIERNES / SIN ARMA (UNIDAD)</t>
  </si>
  <si>
    <t>SEDE: SINCELEJO: 12 HORAS DIURNAS DE LUNES A VIERNES / SIN ARMA (UNIDAD)</t>
  </si>
  <si>
    <t>SEDE: VALLEDUPAR: 12 HORAS DIURNAS DE LUNES A VIERNES / SIN ARMA (UNIDAD)</t>
  </si>
  <si>
    <t>SEDE: MONTERÍA: 12 HORAS DIURNAS DE LUNES A VIERNES / SIN ARMA (UNIDAD)</t>
  </si>
  <si>
    <t>SEDE: BUCARAMANGA: 12 HORAS DIURNAS DE LUNES A VIERNES / SIN ARMA (UNIDAD)</t>
  </si>
  <si>
    <t>SEDE: ARAUCA: 12 HORAS DIURNAS DE LUNES A VIERNES / SIN ARMA (UNIDAD)</t>
  </si>
  <si>
    <t>SEDE: CÚCUTA: 12 HORAS DIURNAS DE LUNES A VIERNES / SIN ARMA (UNIDAD)</t>
  </si>
  <si>
    <t>SEDE: TUNJA: 12 HORAS DIURNAS DE LUNES A VIERNES / SIN ARMA (UNIDAD)</t>
  </si>
  <si>
    <t>SEDE: CALI: 24 HORAS DE DOMINGO A DOMINGO / CON ARMA (UNIDAD)</t>
  </si>
  <si>
    <t>SEDE: PASTO: 12 HORAS DIURNAS DE LUNES A VIERNES / SIN ARMA (UNIDAD)</t>
  </si>
  <si>
    <t>SEDE: POPAYÁN: 12 HORAS DIURNAS DE LUNES A VIERNES / SIN ARMA (UNIDAD)</t>
  </si>
  <si>
    <t>SEDE: PEREIRA: 12 HORAS DIURNAS DE LUNES A VIERNES / SIN ARMA (UNIDAD)</t>
  </si>
  <si>
    <t>SEDE: MEDELLÍN: 24 HORAS DE DOMINGO A DOMINGO / CON ARMA (UNIDAD)</t>
  </si>
  <si>
    <t>SEDE: ARMENIA: 12 HORAS DIURNAS DE LUNES A VIERNES / SIN ARMA (UNIDAD)</t>
  </si>
  <si>
    <t>SEDE: MANIZALES: 24 HORAS DE DOMINGO A DOMINGO / SIN ARMA (UNIDAD)</t>
  </si>
  <si>
    <t>SEDE: QUIBDÓ: 12 HORAS DIURNAS DE LUNES A VIERNES / SIN ARMA (UNIDAD)</t>
  </si>
  <si>
    <t>SEDE: VILLAVICENCIO: 24 HORAS DE DOMINGO A DOMINGO / SIN ARMA (UNIDAD)</t>
  </si>
  <si>
    <t>SEDE: FLORENCIA: 12 HORAS DIURNAS DE LUNES A VIERNES / SIN ARMA (UNIDAD)</t>
  </si>
  <si>
    <t>SEDE: NEIVA: 24 HORAS DE DOMINGO A DOMINGO / SIN ARMA (UNIDAD)</t>
  </si>
  <si>
    <t>SEDE: YOPAL: 12 HORAS DIURNAS DE LUNES A VIERNES / SIN ARMA (UNIDAD)</t>
  </si>
  <si>
    <t>SERVICIO MODALIDAD/ALQUILER INTEGRAL DE MEDIOS TECNOLÓGICOS (valor alquiler mensual)</t>
  </si>
  <si>
    <t>DANE CENTRAL</t>
  </si>
  <si>
    <t>Botón Pánico Inalámbrico Receptor De Pánico Inalámbrico Con Dos Pulsadores). (UNIDAD);</t>
  </si>
  <si>
    <t>Cámara Exterior (Bala) Cámara Tipo Bullet, 1080, 2Mp, 20M Ir, Ip66, 2,8Mm Ó 3,6Mm,0,01Lux). (UNIDAD);</t>
  </si>
  <si>
    <t>Cámara Interior (Domo) Cámara Tipo Mini Domo, 1080, 2Mp, Ip66, D/N, 2,8Mm Ó 3,6Mm, 0,01Lux). (UNIDAD);</t>
  </si>
  <si>
    <t>Cámaras (Ptz) Cyber Domo Ptz 2Mp, Ir Turbo, 1080, 25X Optical Zoom, 0,005Lux, Digital Zoom 16X, Lente Auto 4,8Mm - 120Mm, Pan 360°, Til 160°, 10 Patrones, 32 Presets, Ptz Posición Display On/Off).
(UNIDAD);</t>
  </si>
  <si>
    <t>Control acceso de ingreso y salida biometrico sin contacto, lectura de 4 dedos en simultaneo, lectura sin contacto, para altos volumenes de personal (20000), con lectura de tarjetas, codigo QR y software
licenciado. (UNIDAD);</t>
  </si>
  <si>
    <t>Dvr (16) Dd 2Tb Dvr Hd 1080P, Trihibrido, Conectividad Tcp/Ip, Salida Video Hdmi/Vga, Interface Sata). (UNIDAD);</t>
  </si>
  <si>
    <t>Gabinete Metálico Para Alojar Equipos, Puerta Con Chapa). (UNIDAD);</t>
  </si>
  <si>
    <t>Joystick 3D, Rs 485, Multiprotocolo, Hasta 255 Dispositivos,). (UNIDAD);</t>
  </si>
  <si>
    <t>Magnéticos Contacto Magnético Nc). (UNIDAD);</t>
  </si>
  <si>
    <t>Monitor (Televisor 49") Televisor 49" Tipo Led). (UNIDAD);</t>
  </si>
  <si>
    <t>Sensor Infrarrojo Doble Tecnología Sensor Infrarrojo Microondas). (UNIDAD);</t>
  </si>
  <si>
    <t>Sistema de control de acceso de personal para funcionarios de la entidad, utilizando reconocimiento biométrico de huella o facial con capacidad total para 2500 usuarios, ubicados a nivel nacional</t>
  </si>
  <si>
    <t>CASA ESMERALDA</t>
  </si>
  <si>
    <t>BODEGA PUERTAS DEL SOL</t>
  </si>
  <si>
    <t>SEDE BOGOTÁ</t>
  </si>
  <si>
    <t>Monitor (Televisor 22") Televisor 22" Tipo Led). (UNIDAD);</t>
  </si>
  <si>
    <t>SEDE LETICIA</t>
  </si>
  <si>
    <t>Botón Pánico Fijo Pulsador De Pánico Fijo Cableado Al Panel). (UNIDAD);</t>
  </si>
  <si>
    <t>Dvr (8) Dd 2Tb Dvr Hd 1080P, Trihibrido, Conectividad Tcp/Ip, Salida Video Hdmi/Vga, Interface Sata). (UNIDAD);</t>
  </si>
  <si>
    <t>SEDE IBAGUÉ</t>
  </si>
  <si>
    <t>SIPSA BOGOTÁ</t>
  </si>
  <si>
    <t>SEDE BARRANQUILLA</t>
  </si>
  <si>
    <t>SEDE CARTAGENA</t>
  </si>
  <si>
    <t>SEDE RIOHACHA</t>
  </si>
  <si>
    <t>SEDE SAN ANDRÉS</t>
  </si>
  <si>
    <t>SEDE SANTA MARTA</t>
  </si>
  <si>
    <t>Discriminador De Audio Sensor De Ruptura De Vidrio). (UNIDAD);</t>
  </si>
  <si>
    <t>SEDE SINCELEJO</t>
  </si>
  <si>
    <t>SEDE VALLEDUPAR</t>
  </si>
  <si>
    <t>SEDE MONTERÍA</t>
  </si>
  <si>
    <t>SEDE BUCARAMANGA</t>
  </si>
  <si>
    <t>Dvr (4), Dd 2Tb Dvr Hd 1080P, Trihibrido, Conectividad Tcp/Ip, Salida Video Hdmi/Vga, Interface Sata). (UNIDAD);</t>
  </si>
  <si>
    <t>SEDE ARAUCA</t>
  </si>
  <si>
    <t>SEDE CÚCUTA</t>
  </si>
  <si>
    <t>SEDE TUNJA</t>
  </si>
  <si>
    <t>SEDE CALI</t>
  </si>
  <si>
    <t>SEDE PASTO</t>
  </si>
  <si>
    <t>SEDE POPAYÁN</t>
  </si>
  <si>
    <t>SEDE PEREIRA</t>
  </si>
  <si>
    <t>SEDE SIPSA CALI</t>
  </si>
  <si>
    <t>SEDE MEDELLÍN</t>
  </si>
  <si>
    <t>SEDE ARMENIA</t>
  </si>
  <si>
    <t>SEDE MANIZALES</t>
  </si>
  <si>
    <t>Barrera Perimetral Fotoeléctrica Detector Fotoeléctrico Doble De Largo Alcance Con Alineación Por Medio De Rayo Láser). (UNIDAD);</t>
  </si>
  <si>
    <t>SEDE QUIBDÓ</t>
  </si>
  <si>
    <t>SIPSA MEDELLÍN</t>
  </si>
  <si>
    <t>SEDE VILLAVICENCIO</t>
  </si>
  <si>
    <t>SEDE FLORENCIA</t>
  </si>
  <si>
    <t>SEDE NEIVA</t>
  </si>
  <si>
    <t>SEDE YOPAL</t>
  </si>
  <si>
    <t>SEDE INÍRIDA</t>
  </si>
  <si>
    <t>SEDE MITÚ</t>
  </si>
  <si>
    <t>SEDE SAN JOSÉ DEL GUAVIARE</t>
  </si>
  <si>
    <t>Sensores de movimiento para iluminación en horario nocturno de acuerdo a necesidad de la sede (UNIDAD);</t>
  </si>
  <si>
    <t>SEDE PUERTO CARREÑO</t>
  </si>
  <si>
    <t>Total</t>
  </si>
  <si>
    <t>Observaciones:</t>
  </si>
  <si>
    <t>Elaborado: OMGomzM
Revisado:
Aprobado:</t>
  </si>
  <si>
    <t>TERRITORIAL</t>
  </si>
  <si>
    <t>TOTAL PERSONAL HUMANO</t>
  </si>
  <si>
    <t>Valor total promedio incluido IVA</t>
  </si>
  <si>
    <t>TOTAL MEDIOS (ELEMENTOS)</t>
  </si>
  <si>
    <t>CENTRO</t>
  </si>
  <si>
    <t>NORTE</t>
  </si>
  <si>
    <t>CENTRO ORIENTE</t>
  </si>
  <si>
    <t>SUROCCIDENTE</t>
  </si>
  <si>
    <t>NOROCCIDENTE</t>
  </si>
  <si>
    <t>SURORIENTE</t>
  </si>
  <si>
    <t>TOTALES</t>
  </si>
  <si>
    <t>VIGENCIA</t>
  </si>
  <si>
    <t>MESES</t>
  </si>
  <si>
    <t>TASA % TH</t>
  </si>
  <si>
    <t>OBSERVACIONES</t>
  </si>
  <si>
    <t>N/A</t>
  </si>
  <si>
    <t>El total del incremento corresponde a la sumatoria de la tasa de incremento del salario mínimo + la tasa de incremento del IPC para los medios. 
NOTA: Para la vigencia 2026, teniendo en cuenta los valores cotizados, no se aplican tasa teniendo en cuenta que dichos valores cuentan con los incrementos establecido por  ley.</t>
  </si>
  <si>
    <t>TOTAL</t>
  </si>
  <si>
    <t>CONCEPTO</t>
  </si>
  <si>
    <t>CANTIDAD</t>
  </si>
  <si>
    <t>Valor Prom. Cotizaciones 2026</t>
  </si>
  <si>
    <t>Talento Humano</t>
  </si>
  <si>
    <t>Medios Tecnologicos</t>
  </si>
  <si>
    <t>TOTAL MES</t>
  </si>
  <si>
    <t>TOTAL VIGENCIA</t>
  </si>
  <si>
    <t>BASE PROYECCIÓN: Las proyecciones de IPC se estiman con base en las expectativas del Banco de la República y escenarios macroeconómicos del Gobierno Nacional, considerando una convergencia gradual hacia la meta de inflación de largo plazo (3%).</t>
  </si>
  <si>
    <t>IPC BASE</t>
  </si>
  <si>
    <t>Datos DANE</t>
  </si>
  <si>
    <t>Tendencia decreciente post choque inflacionario</t>
  </si>
  <si>
    <t>Meta de inflación: 3% Banco de la República.</t>
  </si>
  <si>
    <t>Impactos directos en vigilancia:</t>
  </si>
  <si>
    <t>1. Incremento salarial base (normativo)</t>
  </si>
  <si>
    <t>2. REFORMA LABORAL</t>
  </si>
  <si>
    <t>Regla típica:
Incremento = IPC causado + factor adicional (~1,5% – 2%)</t>
  </si>
  <si>
    <t>1. Recargo nocturno desde 7pm (antes 9pm)</t>
  </si>
  <si>
    <t>La proyección de costos de talento humano se estimó considerando: (i) incrementos salariales definidos por el Gobierno Nacional (IPC más factor adicional), (ii) el efecto del salario mínimo sobre estructuras de costos del sector de vigilancia, y (iii) el impacto de la reforma laboral, especialmente en recargos nocturnos, dominicales y reducción de jornada, lo cual genera un incremento estructural en servicios intensivos en turnos 24/7.</t>
  </si>
  <si>
    <r>
      <t xml:space="preserve">2. Dominicales:
</t>
    </r>
    <r>
      <rPr>
        <b/>
        <sz val="9"/>
        <color theme="1"/>
        <rFont val="Calibri"/>
        <family val="2"/>
        <scheme val="minor"/>
      </rPr>
      <t>2026</t>
    </r>
    <r>
      <rPr>
        <sz val="9"/>
        <color theme="1"/>
        <rFont val="Calibri"/>
        <family val="2"/>
        <scheme val="minor"/>
      </rPr>
      <t xml:space="preserve">: hasta 90%
</t>
    </r>
    <r>
      <rPr>
        <b/>
        <sz val="9"/>
        <color theme="1"/>
        <rFont val="Calibri"/>
        <family val="2"/>
        <scheme val="minor"/>
      </rPr>
      <t>2027</t>
    </r>
    <r>
      <rPr>
        <sz val="9"/>
        <color theme="1"/>
        <rFont val="Calibri"/>
        <family val="2"/>
        <scheme val="minor"/>
      </rPr>
      <t>: hasta 100%</t>
    </r>
  </si>
  <si>
    <t>3. Reducción jornada laboral (42h)</t>
  </si>
  <si>
    <t>Impacto estimado sectorial:
+8% a +12% sobre costos laborales</t>
  </si>
  <si>
    <t>VALOR APALANCAMIENTO</t>
  </si>
  <si>
    <t>VALOR VF</t>
  </si>
  <si>
    <t>TOTAL REDONDEADO</t>
  </si>
  <si>
    <t>TOTAL CONTRATO</t>
  </si>
  <si>
    <t>Costos por territorial</t>
  </si>
  <si>
    <t>COSTO</t>
  </si>
  <si>
    <t>% IPC</t>
  </si>
  <si>
    <t>VIGILANCIA ACOSTA</t>
  </si>
  <si>
    <t>VALOR UNITARIO INDEXADO 2026</t>
  </si>
  <si>
    <t xml:space="preserve">VALOR UNITARIO CONTRATO ACTUAL </t>
  </si>
  <si>
    <t>TOTAL PERSONAL HUMANO - SERVICIOS</t>
  </si>
  <si>
    <t>VALOR UNITARIO COTIZACIONES 2026</t>
  </si>
  <si>
    <t>Valor total promedio por ítem indexado(para cantidad requerida) incluido IVA</t>
  </si>
  <si>
    <t>Valor total promedio por ítem Cotizaciones incluido IVA</t>
  </si>
  <si>
    <t>Cantidad Requerida</t>
  </si>
  <si>
    <t>VL. REDONDEADO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</si>
</sst>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&quot;$&quot;\ #,##0"/>
    <numFmt numFmtId="167" formatCode="_-&quot;$&quot;\ * #,##0_-;\-&quot;$&quot;\ * #,##0_-;_-&quot;$&quot;\ * &quot;-&quot;??_-;_-@_-"/>
    <numFmt numFmtId="168" formatCode="&quot;$&quot;\ #,##0.00"/>
    <numFmt numFmtId="169" formatCode="&quot;$&quot;#,##0.00"/>
    <numFmt numFmtId="170" formatCode="_-* #,##0_-;\-* #,##0_-;_-* &quot;-&quot;??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Segoe UI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Arial"/>
      <family val="2"/>
    </font>
    <font>
      <sz val="7"/>
      <color theme="1"/>
      <name val="Segoe UI"/>
      <family val="2"/>
    </font>
    <font>
      <b/>
      <sz val="7"/>
      <name val="Arial"/>
      <family val="2"/>
    </font>
    <font>
      <sz val="7"/>
      <color theme="1"/>
      <name val="Arial"/>
      <family val="2"/>
    </font>
    <font>
      <b/>
      <sz val="7"/>
      <color theme="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rgb="FFC00000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rgb="FFC00000"/>
      </bottom>
      <diagonal/>
    </border>
    <border>
      <left style="thin">
        <color auto="1"/>
      </left>
      <right style="thin">
        <color auto="1"/>
      </right>
      <top/>
      <bottom style="medium">
        <color rgb="FFC00000"/>
      </bottom>
      <diagonal/>
    </border>
    <border>
      <left style="thin">
        <color auto="1"/>
      </left>
      <right style="medium">
        <color indexed="64"/>
      </right>
      <top/>
      <bottom style="medium">
        <color rgb="FFC00000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rgb="FFC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rgb="FFC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rgb="FFC00000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C00000"/>
      </bottom>
      <diagonal/>
    </border>
    <border>
      <left style="thin">
        <color indexed="64"/>
      </left>
      <right style="thin">
        <color auto="1"/>
      </right>
      <top style="medium">
        <color rgb="FFC00000"/>
      </top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rgb="FFC00000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</borders>
  <cellStyleXfs count="6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6" fillId="0" borderId="0"/>
    <xf numFmtId="0" fontId="6" fillId="0" borderId="0"/>
    <xf numFmtId="9" fontId="5" fillId="0" borderId="0" applyFont="0" applyFill="0" applyBorder="0" applyAlignment="0" applyProtection="0"/>
  </cellStyleXfs>
  <cellXfs count="270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/>
    <xf numFmtId="0" fontId="7" fillId="0" borderId="1" xfId="3" applyFont="1" applyBorder="1" applyAlignment="1">
      <alignment horizontal="center" vertical="center" wrapText="1"/>
    </xf>
    <xf numFmtId="0" fontId="7" fillId="0" borderId="18" xfId="3" applyFont="1" applyBorder="1" applyAlignment="1">
      <alignment horizontal="left" vertical="center" wrapText="1"/>
    </xf>
    <xf numFmtId="0" fontId="7" fillId="0" borderId="19" xfId="3" applyFont="1" applyBorder="1" applyAlignment="1">
      <alignment horizontal="left" vertical="center" wrapText="1"/>
    </xf>
    <xf numFmtId="0" fontId="7" fillId="0" borderId="20" xfId="3" applyFont="1" applyBorder="1" applyAlignment="1">
      <alignment horizontal="left" vertical="center" wrapText="1"/>
    </xf>
    <xf numFmtId="0" fontId="7" fillId="0" borderId="21" xfId="3" applyFont="1" applyBorder="1" applyAlignment="1">
      <alignment horizontal="center" vertical="center" wrapText="1"/>
    </xf>
    <xf numFmtId="0" fontId="7" fillId="0" borderId="22" xfId="3" applyFont="1" applyBorder="1" applyAlignment="1">
      <alignment horizontal="center" vertical="center" wrapText="1"/>
    </xf>
    <xf numFmtId="0" fontId="7" fillId="0" borderId="23" xfId="3" applyFont="1" applyBorder="1" applyAlignment="1">
      <alignment horizontal="left" vertical="center" wrapText="1"/>
    </xf>
    <xf numFmtId="0" fontId="7" fillId="0" borderId="25" xfId="3" applyFont="1" applyBorder="1" applyAlignment="1">
      <alignment horizontal="left" vertical="center" wrapText="1"/>
    </xf>
    <xf numFmtId="0" fontId="7" fillId="0" borderId="11" xfId="3" applyFont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8" fillId="0" borderId="34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7" fillId="5" borderId="1" xfId="3" applyFont="1" applyFill="1" applyBorder="1" applyAlignment="1">
      <alignment horizontal="center" vertical="center" wrapText="1"/>
    </xf>
    <xf numFmtId="0" fontId="7" fillId="8" borderId="1" xfId="3" applyFont="1" applyFill="1" applyBorder="1" applyAlignment="1">
      <alignment horizontal="center" vertical="center" wrapText="1"/>
    </xf>
    <xf numFmtId="0" fontId="7" fillId="5" borderId="22" xfId="3" applyFont="1" applyFill="1" applyBorder="1" applyAlignment="1">
      <alignment horizontal="center" vertical="center" wrapText="1"/>
    </xf>
    <xf numFmtId="168" fontId="8" fillId="0" borderId="1" xfId="2" applyNumberFormat="1" applyFont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7" fillId="8" borderId="11" xfId="3" applyFont="1" applyFill="1" applyBorder="1" applyAlignment="1">
      <alignment horizontal="center" vertical="center" wrapText="1"/>
    </xf>
    <xf numFmtId="0" fontId="7" fillId="0" borderId="44" xfId="3" applyFont="1" applyBorder="1" applyAlignment="1">
      <alignment horizontal="left" vertical="center" wrapText="1"/>
    </xf>
    <xf numFmtId="0" fontId="7" fillId="5" borderId="45" xfId="3" applyFont="1" applyFill="1" applyBorder="1" applyAlignment="1">
      <alignment horizontal="center" vertical="center" wrapText="1"/>
    </xf>
    <xf numFmtId="0" fontId="7" fillId="5" borderId="11" xfId="3" applyFont="1" applyFill="1" applyBorder="1" applyAlignment="1">
      <alignment horizontal="center" vertical="center" wrapText="1"/>
    </xf>
    <xf numFmtId="0" fontId="7" fillId="8" borderId="45" xfId="3" applyFont="1" applyFill="1" applyBorder="1" applyAlignment="1">
      <alignment horizontal="center" vertical="center" wrapText="1"/>
    </xf>
    <xf numFmtId="0" fontId="7" fillId="8" borderId="5" xfId="3" applyFont="1" applyFill="1" applyBorder="1" applyAlignment="1">
      <alignment horizontal="center" vertical="center" wrapText="1"/>
    </xf>
    <xf numFmtId="0" fontId="7" fillId="5" borderId="5" xfId="3" applyFont="1" applyFill="1" applyBorder="1" applyAlignment="1">
      <alignment horizontal="center" vertical="center" wrapText="1"/>
    </xf>
    <xf numFmtId="0" fontId="7" fillId="5" borderId="21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horizontal="left" vertical="center" wrapText="1"/>
    </xf>
    <xf numFmtId="0" fontId="7" fillId="0" borderId="52" xfId="3" applyFont="1" applyBorder="1" applyAlignment="1">
      <alignment horizontal="left" vertical="center" wrapText="1"/>
    </xf>
    <xf numFmtId="0" fontId="7" fillId="0" borderId="53" xfId="3" applyFont="1" applyBorder="1" applyAlignment="1">
      <alignment horizontal="left" vertical="center" wrapText="1"/>
    </xf>
    <xf numFmtId="0" fontId="7" fillId="0" borderId="45" xfId="3" applyFont="1" applyBorder="1" applyAlignment="1">
      <alignment horizontal="center" vertical="center" wrapText="1"/>
    </xf>
    <xf numFmtId="0" fontId="7" fillId="0" borderId="5" xfId="3" applyFont="1" applyBorder="1" applyAlignment="1">
      <alignment horizontal="center" vertical="center" wrapText="1"/>
    </xf>
    <xf numFmtId="0" fontId="7" fillId="0" borderId="4" xfId="3" applyFont="1" applyBorder="1" applyAlignment="1">
      <alignment horizontal="left" vertical="center" wrapText="1"/>
    </xf>
    <xf numFmtId="0" fontId="7" fillId="5" borderId="56" xfId="3" applyFont="1" applyFill="1" applyBorder="1" applyAlignment="1">
      <alignment horizontal="center" vertical="center" wrapText="1"/>
    </xf>
    <xf numFmtId="0" fontId="7" fillId="0" borderId="35" xfId="3" applyFont="1" applyBorder="1" applyAlignment="1">
      <alignment horizontal="left" vertical="center" wrapText="1"/>
    </xf>
    <xf numFmtId="0" fontId="7" fillId="0" borderId="36" xfId="3" applyFont="1" applyBorder="1" applyAlignment="1">
      <alignment horizontal="left" vertical="center" wrapText="1"/>
    </xf>
    <xf numFmtId="0" fontId="7" fillId="0" borderId="38" xfId="3" applyFont="1" applyBorder="1" applyAlignment="1">
      <alignment horizontal="left" vertical="center" wrapText="1"/>
    </xf>
    <xf numFmtId="0" fontId="7" fillId="0" borderId="37" xfId="3" applyFont="1" applyBorder="1" applyAlignment="1">
      <alignment horizontal="left" vertical="center" wrapText="1"/>
    </xf>
    <xf numFmtId="0" fontId="7" fillId="0" borderId="57" xfId="3" applyFont="1" applyBorder="1" applyAlignment="1">
      <alignment horizontal="left" vertical="center" wrapText="1"/>
    </xf>
    <xf numFmtId="0" fontId="7" fillId="0" borderId="58" xfId="3" applyFont="1" applyBorder="1" applyAlignment="1">
      <alignment horizontal="left" vertical="center" wrapText="1"/>
    </xf>
    <xf numFmtId="0" fontId="7" fillId="0" borderId="3" xfId="3" applyFont="1" applyBorder="1" applyAlignment="1">
      <alignment horizontal="left" vertical="center" wrapText="1"/>
    </xf>
    <xf numFmtId="0" fontId="7" fillId="0" borderId="56" xfId="3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/>
    </xf>
    <xf numFmtId="0" fontId="8" fillId="0" borderId="0" xfId="0" applyFont="1"/>
    <xf numFmtId="0" fontId="10" fillId="7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3" applyFont="1" applyBorder="1" applyAlignment="1">
      <alignment horizontal="center" vertical="center" wrapText="1"/>
    </xf>
    <xf numFmtId="44" fontId="8" fillId="0" borderId="1" xfId="2" applyFont="1" applyBorder="1" applyAlignment="1">
      <alignment horizontal="center" vertical="center" wrapText="1"/>
    </xf>
    <xf numFmtId="0" fontId="9" fillId="9" borderId="1" xfId="0" applyFont="1" applyFill="1" applyBorder="1" applyAlignment="1">
      <alignment vertical="center"/>
    </xf>
    <xf numFmtId="0" fontId="9" fillId="9" borderId="1" xfId="0" applyFont="1" applyFill="1" applyBorder="1" applyAlignment="1">
      <alignment horizontal="center"/>
    </xf>
    <xf numFmtId="0" fontId="11" fillId="0" borderId="0" xfId="0" applyFont="1"/>
    <xf numFmtId="8" fontId="8" fillId="0" borderId="0" xfId="0" applyNumberFormat="1" applyFont="1"/>
    <xf numFmtId="0" fontId="10" fillId="7" borderId="0" xfId="0" applyFont="1" applyFill="1" applyAlignment="1">
      <alignment horizontal="center" vertical="center"/>
    </xf>
    <xf numFmtId="0" fontId="10" fillId="7" borderId="0" xfId="0" applyFont="1" applyFill="1" applyAlignment="1">
      <alignment horizontal="center" vertical="center" wrapText="1"/>
    </xf>
    <xf numFmtId="6" fontId="8" fillId="0" borderId="0" xfId="0" applyNumberFormat="1" applyFont="1"/>
    <xf numFmtId="0" fontId="9" fillId="9" borderId="0" xfId="0" applyFont="1" applyFill="1"/>
    <xf numFmtId="165" fontId="8" fillId="0" borderId="0" xfId="0" applyNumberFormat="1" applyFont="1"/>
    <xf numFmtId="0" fontId="8" fillId="0" borderId="0" xfId="0" applyFont="1" applyAlignment="1">
      <alignment horizontal="center" vertical="center"/>
    </xf>
    <xf numFmtId="0" fontId="9" fillId="6" borderId="60" xfId="0" applyFont="1" applyFill="1" applyBorder="1" applyAlignment="1">
      <alignment horizontal="center" vertical="center" wrapText="1"/>
    </xf>
    <xf numFmtId="0" fontId="9" fillId="6" borderId="61" xfId="0" applyFont="1" applyFill="1" applyBorder="1" applyAlignment="1">
      <alignment horizontal="center" vertical="center" wrapText="1"/>
    </xf>
    <xf numFmtId="0" fontId="9" fillId="6" borderId="62" xfId="0" applyFont="1" applyFill="1" applyBorder="1" applyAlignment="1">
      <alignment horizontal="center" vertical="center" wrapText="1"/>
    </xf>
    <xf numFmtId="44" fontId="9" fillId="9" borderId="1" xfId="2" applyFont="1" applyFill="1" applyBorder="1"/>
    <xf numFmtId="10" fontId="8" fillId="0" borderId="0" xfId="5" applyNumberFormat="1" applyFont="1" applyAlignment="1">
      <alignment vertical="center"/>
    </xf>
    <xf numFmtId="10" fontId="8" fillId="0" borderId="0" xfId="0" applyNumberFormat="1" applyFont="1" applyAlignment="1">
      <alignment vertical="center"/>
    </xf>
    <xf numFmtId="0" fontId="9" fillId="9" borderId="0" xfId="0" applyFont="1" applyFill="1" applyAlignment="1">
      <alignment horizontal="center" vertical="center"/>
    </xf>
    <xf numFmtId="169" fontId="8" fillId="0" borderId="0" xfId="0" applyNumberFormat="1" applyFont="1"/>
    <xf numFmtId="164" fontId="8" fillId="0" borderId="0" xfId="0" applyNumberFormat="1" applyFont="1"/>
    <xf numFmtId="3" fontId="8" fillId="0" borderId="0" xfId="0" applyNumberFormat="1" applyFont="1"/>
    <xf numFmtId="0" fontId="9" fillId="0" borderId="0" xfId="0" applyFont="1"/>
    <xf numFmtId="43" fontId="8" fillId="0" borderId="0" xfId="1" applyFont="1"/>
    <xf numFmtId="43" fontId="9" fillId="0" borderId="0" xfId="1" applyFont="1"/>
    <xf numFmtId="43" fontId="8" fillId="6" borderId="0" xfId="1" applyFont="1" applyFill="1"/>
    <xf numFmtId="43" fontId="9" fillId="9" borderId="0" xfId="1" applyFont="1" applyFill="1"/>
    <xf numFmtId="43" fontId="9" fillId="6" borderId="0" xfId="1" applyFont="1" applyFill="1"/>
    <xf numFmtId="43" fontId="9" fillId="0" borderId="0" xfId="1" applyFont="1" applyFill="1"/>
    <xf numFmtId="43" fontId="8" fillId="0" borderId="0" xfId="0" applyNumberFormat="1" applyFont="1"/>
    <xf numFmtId="43" fontId="9" fillId="10" borderId="0" xfId="1" applyFont="1" applyFill="1"/>
    <xf numFmtId="43" fontId="9" fillId="10" borderId="0" xfId="0" applyNumberFormat="1" applyFont="1" applyFill="1"/>
    <xf numFmtId="0" fontId="8" fillId="0" borderId="1" xfId="0" applyFont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7" borderId="21" xfId="0" applyFont="1" applyFill="1" applyBorder="1" applyAlignment="1">
      <alignment horizontal="center" vertical="center"/>
    </xf>
    <xf numFmtId="0" fontId="10" fillId="7" borderId="26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9" borderId="20" xfId="0" applyFont="1" applyFill="1" applyBorder="1" applyAlignment="1">
      <alignment horizontal="center" vertical="center"/>
    </xf>
    <xf numFmtId="0" fontId="9" fillId="9" borderId="22" xfId="0" applyFont="1" applyFill="1" applyBorder="1" applyAlignment="1">
      <alignment horizontal="center" vertical="center"/>
    </xf>
    <xf numFmtId="168" fontId="9" fillId="9" borderId="63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 wrapText="1"/>
    </xf>
    <xf numFmtId="0" fontId="15" fillId="3" borderId="41" xfId="0" applyFont="1" applyFill="1" applyBorder="1" applyAlignment="1">
      <alignment horizontal="center" vertical="center" wrapText="1"/>
    </xf>
    <xf numFmtId="0" fontId="15" fillId="3" borderId="42" xfId="0" applyFont="1" applyFill="1" applyBorder="1" applyAlignment="1">
      <alignment horizontal="center" vertical="center" wrapText="1"/>
    </xf>
    <xf numFmtId="0" fontId="15" fillId="3" borderId="43" xfId="0" applyFont="1" applyFill="1" applyBorder="1" applyAlignment="1">
      <alignment horizontal="center" vertical="center" wrapText="1"/>
    </xf>
    <xf numFmtId="166" fontId="13" fillId="2" borderId="1" xfId="4" applyNumberFormat="1" applyFont="1" applyFill="1" applyBorder="1" applyAlignment="1">
      <alignment horizontal="right" vertical="center" wrapText="1"/>
    </xf>
    <xf numFmtId="44" fontId="4" fillId="0" borderId="1" xfId="2" applyFont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 vertical="center" wrapText="1"/>
    </xf>
    <xf numFmtId="167" fontId="4" fillId="4" borderId="39" xfId="2" applyNumberFormat="1" applyFont="1" applyFill="1" applyBorder="1" applyAlignment="1">
      <alignment horizontal="center" vertical="center" wrapText="1"/>
    </xf>
    <xf numFmtId="44" fontId="4" fillId="0" borderId="11" xfId="2" applyFont="1" applyBorder="1" applyAlignment="1">
      <alignment horizontal="center" vertical="center" wrapText="1"/>
    </xf>
    <xf numFmtId="167" fontId="4" fillId="0" borderId="11" xfId="0" applyNumberFormat="1" applyFont="1" applyBorder="1" applyAlignment="1">
      <alignment horizontal="center" vertical="center" wrapText="1"/>
    </xf>
    <xf numFmtId="167" fontId="4" fillId="4" borderId="27" xfId="2" applyNumberFormat="1" applyFont="1" applyFill="1" applyBorder="1" applyAlignment="1">
      <alignment horizontal="center" vertical="center" wrapText="1"/>
    </xf>
    <xf numFmtId="166" fontId="13" fillId="2" borderId="45" xfId="4" applyNumberFormat="1" applyFont="1" applyFill="1" applyBorder="1" applyAlignment="1">
      <alignment horizontal="right" vertical="center" wrapText="1"/>
    </xf>
    <xf numFmtId="167" fontId="4" fillId="0" borderId="46" xfId="0" applyNumberFormat="1" applyFont="1" applyBorder="1" applyAlignment="1">
      <alignment horizontal="center" vertical="center" wrapText="1"/>
    </xf>
    <xf numFmtId="167" fontId="4" fillId="4" borderId="47" xfId="2" applyNumberFormat="1" applyFont="1" applyFill="1" applyBorder="1" applyAlignment="1">
      <alignment horizontal="center" vertical="center" wrapText="1"/>
    </xf>
    <xf numFmtId="166" fontId="13" fillId="2" borderId="11" xfId="4" applyNumberFormat="1" applyFont="1" applyFill="1" applyBorder="1" applyAlignment="1">
      <alignment horizontal="right" vertical="center" wrapText="1"/>
    </xf>
    <xf numFmtId="166" fontId="13" fillId="2" borderId="5" xfId="4" applyNumberFormat="1" applyFont="1" applyFill="1" applyBorder="1" applyAlignment="1">
      <alignment horizontal="right" vertical="center" wrapText="1"/>
    </xf>
    <xf numFmtId="167" fontId="4" fillId="0" borderId="10" xfId="0" applyNumberFormat="1" applyFont="1" applyBorder="1" applyAlignment="1">
      <alignment horizontal="center" vertical="center" wrapText="1"/>
    </xf>
    <xf numFmtId="167" fontId="4" fillId="4" borderId="49" xfId="2" applyNumberFormat="1" applyFont="1" applyFill="1" applyBorder="1" applyAlignment="1">
      <alignment horizontal="center" vertical="center" wrapText="1"/>
    </xf>
    <xf numFmtId="44" fontId="4" fillId="0" borderId="45" xfId="2" applyFont="1" applyBorder="1" applyAlignment="1">
      <alignment horizontal="center" vertical="center" wrapText="1"/>
    </xf>
    <xf numFmtId="167" fontId="4" fillId="0" borderId="45" xfId="0" applyNumberFormat="1" applyFont="1" applyBorder="1" applyAlignment="1">
      <alignment horizontal="center" vertical="center" wrapText="1"/>
    </xf>
    <xf numFmtId="167" fontId="4" fillId="4" borderId="48" xfId="2" applyNumberFormat="1" applyFont="1" applyFill="1" applyBorder="1" applyAlignment="1">
      <alignment horizontal="center" vertical="center" wrapText="1"/>
    </xf>
    <xf numFmtId="166" fontId="13" fillId="0" borderId="5" xfId="0" applyNumberFormat="1" applyFont="1" applyBorder="1" applyProtection="1">
      <protection locked="0"/>
    </xf>
    <xf numFmtId="166" fontId="13" fillId="0" borderId="45" xfId="0" applyNumberFormat="1" applyFont="1" applyBorder="1" applyProtection="1">
      <protection locked="0"/>
    </xf>
    <xf numFmtId="166" fontId="13" fillId="0" borderId="11" xfId="0" applyNumberFormat="1" applyFont="1" applyBorder="1" applyProtection="1">
      <protection locked="0"/>
    </xf>
    <xf numFmtId="166" fontId="13" fillId="0" borderId="1" xfId="0" applyNumberFormat="1" applyFont="1" applyBorder="1" applyProtection="1">
      <protection locked="0"/>
    </xf>
    <xf numFmtId="166" fontId="13" fillId="2" borderId="22" xfId="4" applyNumberFormat="1" applyFont="1" applyFill="1" applyBorder="1" applyAlignment="1">
      <alignment horizontal="right" vertical="center" wrapText="1"/>
    </xf>
    <xf numFmtId="167" fontId="4" fillId="0" borderId="28" xfId="0" applyNumberFormat="1" applyFont="1" applyBorder="1" applyAlignment="1">
      <alignment horizontal="center" vertical="center" wrapText="1"/>
    </xf>
    <xf numFmtId="167" fontId="4" fillId="4" borderId="29" xfId="2" applyNumberFormat="1" applyFont="1" applyFill="1" applyBorder="1" applyAlignment="1">
      <alignment horizontal="center" vertical="center" wrapText="1"/>
    </xf>
    <xf numFmtId="0" fontId="15" fillId="3" borderId="24" xfId="0" applyFont="1" applyFill="1" applyBorder="1" applyAlignment="1">
      <alignment horizontal="center" vertical="center" wrapText="1"/>
    </xf>
    <xf numFmtId="0" fontId="15" fillId="3" borderId="21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 wrapText="1"/>
    </xf>
    <xf numFmtId="167" fontId="4" fillId="0" borderId="11" xfId="2" applyNumberFormat="1" applyFont="1" applyBorder="1" applyAlignment="1">
      <alignment horizontal="center" vertical="center" wrapText="1"/>
    </xf>
    <xf numFmtId="167" fontId="4" fillId="0" borderId="46" xfId="2" applyNumberFormat="1" applyFont="1" applyBorder="1" applyAlignment="1">
      <alignment horizontal="center" vertical="center" wrapText="1"/>
    </xf>
    <xf numFmtId="167" fontId="4" fillId="0" borderId="10" xfId="2" applyNumberFormat="1" applyFont="1" applyBorder="1" applyAlignment="1">
      <alignment horizontal="center" vertical="center" wrapText="1"/>
    </xf>
    <xf numFmtId="167" fontId="4" fillId="0" borderId="45" xfId="2" applyNumberFormat="1" applyFont="1" applyBorder="1" applyAlignment="1">
      <alignment horizontal="center" vertical="center" wrapText="1"/>
    </xf>
    <xf numFmtId="166" fontId="13" fillId="0" borderId="9" xfId="0" applyNumberFormat="1" applyFont="1" applyBorder="1" applyProtection="1">
      <protection locked="0"/>
    </xf>
    <xf numFmtId="166" fontId="13" fillId="0" borderId="52" xfId="0" applyNumberFormat="1" applyFont="1" applyBorder="1" applyProtection="1">
      <protection locked="0"/>
    </xf>
    <xf numFmtId="166" fontId="13" fillId="0" borderId="4" xfId="0" applyNumberFormat="1" applyFont="1" applyBorder="1" applyProtection="1">
      <protection locked="0"/>
    </xf>
    <xf numFmtId="0" fontId="4" fillId="0" borderId="13" xfId="0" applyFont="1" applyBorder="1" applyAlignment="1">
      <alignment horizontal="center"/>
    </xf>
    <xf numFmtId="0" fontId="13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14" fontId="14" fillId="4" borderId="6" xfId="0" applyNumberFormat="1" applyFont="1" applyFill="1" applyBorder="1" applyAlignment="1">
      <alignment horizontal="center" vertical="center" wrapText="1"/>
    </xf>
    <xf numFmtId="44" fontId="8" fillId="0" borderId="0" xfId="0" applyNumberFormat="1" applyFont="1"/>
    <xf numFmtId="166" fontId="13" fillId="0" borderId="1" xfId="0" applyNumberFormat="1" applyFont="1" applyBorder="1" applyAlignment="1">
      <alignment horizontal="right" vertical="center" wrapText="1"/>
    </xf>
    <xf numFmtId="166" fontId="13" fillId="0" borderId="45" xfId="0" applyNumberFormat="1" applyFont="1" applyBorder="1" applyAlignment="1">
      <alignment horizontal="right" vertical="center" wrapText="1"/>
    </xf>
    <xf numFmtId="166" fontId="13" fillId="0" borderId="11" xfId="0" applyNumberFormat="1" applyFont="1" applyBorder="1" applyAlignment="1">
      <alignment horizontal="right" vertical="center" wrapText="1"/>
    </xf>
    <xf numFmtId="166" fontId="13" fillId="0" borderId="5" xfId="0" applyNumberFormat="1" applyFont="1" applyBorder="1" applyAlignment="1">
      <alignment horizontal="right" vertical="center" wrapText="1"/>
    </xf>
    <xf numFmtId="166" fontId="13" fillId="0" borderId="5" xfId="0" applyNumberFormat="1" applyFont="1" applyBorder="1" applyAlignment="1" applyProtection="1">
      <alignment horizontal="right"/>
      <protection locked="0"/>
    </xf>
    <xf numFmtId="166" fontId="13" fillId="0" borderId="45" xfId="0" applyNumberFormat="1" applyFont="1" applyBorder="1" applyAlignment="1" applyProtection="1">
      <alignment horizontal="right"/>
      <protection locked="0"/>
    </xf>
    <xf numFmtId="166" fontId="13" fillId="0" borderId="11" xfId="0" applyNumberFormat="1" applyFont="1" applyBorder="1" applyAlignment="1" applyProtection="1">
      <alignment horizontal="right"/>
      <protection locked="0"/>
    </xf>
    <xf numFmtId="166" fontId="13" fillId="0" borderId="1" xfId="0" applyNumberFormat="1" applyFont="1" applyBorder="1" applyAlignment="1" applyProtection="1">
      <alignment horizontal="right"/>
      <protection locked="0"/>
    </xf>
    <xf numFmtId="166" fontId="13" fillId="0" borderId="22" xfId="0" applyNumberFormat="1" applyFont="1" applyBorder="1" applyAlignment="1" applyProtection="1">
      <alignment horizontal="right"/>
      <protection locked="0"/>
    </xf>
    <xf numFmtId="44" fontId="8" fillId="0" borderId="1" xfId="3" applyNumberFormat="1" applyFont="1" applyBorder="1" applyAlignment="1">
      <alignment horizontal="center" vertical="center" wrapText="1"/>
    </xf>
    <xf numFmtId="44" fontId="0" fillId="0" borderId="0" xfId="2" applyFont="1"/>
    <xf numFmtId="44" fontId="16" fillId="0" borderId="1" xfId="2" applyFont="1" applyBorder="1" applyAlignment="1">
      <alignment vertical="center"/>
    </xf>
    <xf numFmtId="0" fontId="16" fillId="0" borderId="0" xfId="0" applyFont="1" applyAlignment="1">
      <alignment vertical="center"/>
    </xf>
    <xf numFmtId="44" fontId="16" fillId="3" borderId="1" xfId="2" applyFont="1" applyFill="1" applyBorder="1" applyAlignment="1">
      <alignment horizontal="center" vertical="center" wrapText="1"/>
    </xf>
    <xf numFmtId="0" fontId="18" fillId="0" borderId="1" xfId="3" applyFont="1" applyBorder="1" applyAlignment="1">
      <alignment horizontal="center" vertical="center" wrapText="1"/>
    </xf>
    <xf numFmtId="44" fontId="18" fillId="0" borderId="1" xfId="2" applyFont="1" applyFill="1" applyBorder="1" applyAlignment="1">
      <alignment horizontal="center" vertical="center" wrapText="1"/>
    </xf>
    <xf numFmtId="44" fontId="18" fillId="0" borderId="5" xfId="2" applyFont="1" applyFill="1" applyBorder="1" applyAlignment="1">
      <alignment horizontal="center" vertical="center" wrapText="1"/>
    </xf>
    <xf numFmtId="44" fontId="18" fillId="0" borderId="11" xfId="2" applyFont="1" applyFill="1" applyBorder="1" applyAlignment="1">
      <alignment horizontal="center" vertical="center" wrapText="1"/>
    </xf>
    <xf numFmtId="0" fontId="16" fillId="11" borderId="66" xfId="0" applyFont="1" applyFill="1" applyBorder="1" applyAlignment="1">
      <alignment horizontal="center" vertical="center" wrapText="1"/>
    </xf>
    <xf numFmtId="44" fontId="18" fillId="0" borderId="21" xfId="2" applyFont="1" applyFill="1" applyBorder="1" applyAlignment="1">
      <alignment horizontal="center" vertical="center" wrapText="1"/>
    </xf>
    <xf numFmtId="0" fontId="18" fillId="0" borderId="1" xfId="3" applyFont="1" applyBorder="1" applyAlignment="1">
      <alignment horizontal="left" vertical="center" wrapText="1"/>
    </xf>
    <xf numFmtId="44" fontId="18" fillId="0" borderId="22" xfId="2" applyFont="1" applyFill="1" applyBorder="1" applyAlignment="1">
      <alignment horizontal="center" vertical="center" wrapText="1"/>
    </xf>
    <xf numFmtId="44" fontId="16" fillId="0" borderId="1" xfId="0" applyNumberFormat="1" applyFont="1" applyBorder="1" applyAlignment="1">
      <alignment vertical="center"/>
    </xf>
    <xf numFmtId="0" fontId="17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44" fontId="16" fillId="0" borderId="1" xfId="2" applyFont="1" applyFill="1" applyBorder="1" applyAlignment="1">
      <alignment vertical="center"/>
    </xf>
    <xf numFmtId="44" fontId="16" fillId="0" borderId="22" xfId="2" applyFont="1" applyFill="1" applyBorder="1" applyAlignment="1">
      <alignment vertical="center"/>
    </xf>
    <xf numFmtId="44" fontId="16" fillId="0" borderId="11" xfId="2" applyFont="1" applyFill="1" applyBorder="1" applyAlignment="1">
      <alignment vertical="center"/>
    </xf>
    <xf numFmtId="44" fontId="16" fillId="11" borderId="5" xfId="2" applyFont="1" applyFill="1" applyBorder="1" applyAlignment="1">
      <alignment horizontal="center" vertical="center" wrapText="1"/>
    </xf>
    <xf numFmtId="44" fontId="16" fillId="11" borderId="5" xfId="2" applyFont="1" applyFill="1" applyBorder="1" applyAlignment="1">
      <alignment vertical="center"/>
    </xf>
    <xf numFmtId="44" fontId="16" fillId="0" borderId="42" xfId="2" applyFont="1" applyFill="1" applyBorder="1" applyAlignment="1">
      <alignment vertical="center"/>
    </xf>
    <xf numFmtId="44" fontId="8" fillId="0" borderId="0" xfId="2" applyFont="1" applyFill="1"/>
    <xf numFmtId="0" fontId="15" fillId="0" borderId="0" xfId="0" applyFont="1"/>
    <xf numFmtId="0" fontId="18" fillId="0" borderId="21" xfId="3" applyFont="1" applyBorder="1" applyAlignment="1">
      <alignment horizontal="left" vertical="center" wrapText="1"/>
    </xf>
    <xf numFmtId="0" fontId="18" fillId="0" borderId="21" xfId="3" applyFont="1" applyBorder="1" applyAlignment="1">
      <alignment horizontal="center" vertical="center" wrapText="1"/>
    </xf>
    <xf numFmtId="44" fontId="16" fillId="0" borderId="26" xfId="0" applyNumberFormat="1" applyFont="1" applyBorder="1" applyAlignment="1">
      <alignment vertical="center"/>
    </xf>
    <xf numFmtId="44" fontId="16" fillId="0" borderId="39" xfId="0" applyNumberFormat="1" applyFont="1" applyBorder="1" applyAlignment="1">
      <alignment vertical="center"/>
    </xf>
    <xf numFmtId="0" fontId="18" fillId="0" borderId="22" xfId="3" applyFont="1" applyBorder="1" applyAlignment="1">
      <alignment horizontal="left" vertical="center" wrapText="1"/>
    </xf>
    <xf numFmtId="0" fontId="18" fillId="0" borderId="22" xfId="3" applyFont="1" applyBorder="1" applyAlignment="1">
      <alignment horizontal="center" vertical="center" wrapText="1"/>
    </xf>
    <xf numFmtId="44" fontId="16" fillId="0" borderId="63" xfId="0" applyNumberFormat="1" applyFont="1" applyBorder="1" applyAlignment="1">
      <alignment vertical="center"/>
    </xf>
    <xf numFmtId="44" fontId="16" fillId="0" borderId="1" xfId="2" applyFont="1" applyFill="1" applyBorder="1" applyAlignment="1">
      <alignment horizontal="center" vertical="center" wrapText="1"/>
    </xf>
    <xf numFmtId="0" fontId="18" fillId="0" borderId="11" xfId="3" applyFont="1" applyBorder="1" applyAlignment="1">
      <alignment horizontal="left" vertical="center" wrapText="1"/>
    </xf>
    <xf numFmtId="0" fontId="18" fillId="0" borderId="11" xfId="3" applyFont="1" applyBorder="1" applyAlignment="1">
      <alignment horizontal="center" vertical="center" wrapText="1"/>
    </xf>
    <xf numFmtId="44" fontId="16" fillId="0" borderId="11" xfId="0" applyNumberFormat="1" applyFont="1" applyBorder="1" applyAlignment="1">
      <alignment vertical="center"/>
    </xf>
    <xf numFmtId="0" fontId="18" fillId="0" borderId="5" xfId="3" applyFont="1" applyBorder="1" applyAlignment="1">
      <alignment horizontal="left" vertical="center" wrapText="1"/>
    </xf>
    <xf numFmtId="0" fontId="18" fillId="0" borderId="5" xfId="3" applyFont="1" applyBorder="1" applyAlignment="1">
      <alignment horizontal="center" vertical="center" wrapText="1"/>
    </xf>
    <xf numFmtId="44" fontId="16" fillId="0" borderId="5" xfId="0" applyNumberFormat="1" applyFont="1" applyBorder="1" applyAlignment="1">
      <alignment vertical="center"/>
    </xf>
    <xf numFmtId="44" fontId="16" fillId="0" borderId="69" xfId="0" applyNumberFormat="1" applyFont="1" applyBorder="1" applyAlignment="1">
      <alignment vertical="center"/>
    </xf>
    <xf numFmtId="44" fontId="16" fillId="0" borderId="27" xfId="0" applyNumberFormat="1" applyFont="1" applyBorder="1" applyAlignment="1">
      <alignment vertical="center"/>
    </xf>
    <xf numFmtId="0" fontId="20" fillId="0" borderId="0" xfId="0" applyFont="1" applyAlignment="1">
      <alignment vertical="center"/>
    </xf>
    <xf numFmtId="0" fontId="17" fillId="0" borderId="68" xfId="0" applyFont="1" applyBorder="1" applyAlignment="1">
      <alignment horizontal="center" vertical="center"/>
    </xf>
    <xf numFmtId="3" fontId="20" fillId="0" borderId="17" xfId="0" applyNumberFormat="1" applyFont="1" applyBorder="1" applyAlignment="1" applyProtection="1">
      <alignment horizontal="center" vertical="center"/>
      <protection locked="0"/>
    </xf>
    <xf numFmtId="44" fontId="20" fillId="0" borderId="0" xfId="2" applyFont="1" applyFill="1" applyBorder="1" applyAlignment="1" applyProtection="1">
      <alignment horizontal="center" vertical="center"/>
      <protection locked="0"/>
    </xf>
    <xf numFmtId="44" fontId="16" fillId="0" borderId="0" xfId="2" applyFont="1" applyFill="1" applyAlignment="1">
      <alignment vertical="center"/>
    </xf>
    <xf numFmtId="0" fontId="13" fillId="0" borderId="0" xfId="0" applyFont="1" applyAlignment="1">
      <alignment horizontal="center"/>
    </xf>
    <xf numFmtId="3" fontId="13" fillId="0" borderId="12" xfId="0" applyNumberFormat="1" applyFont="1" applyBorder="1" applyAlignment="1" applyProtection="1">
      <alignment horizontal="center"/>
      <protection locked="0"/>
    </xf>
    <xf numFmtId="166" fontId="13" fillId="0" borderId="12" xfId="0" applyNumberFormat="1" applyFont="1" applyBorder="1" applyAlignment="1" applyProtection="1">
      <alignment horizontal="center"/>
      <protection locked="0"/>
    </xf>
    <xf numFmtId="43" fontId="13" fillId="0" borderId="12" xfId="1" applyFont="1" applyBorder="1" applyAlignment="1" applyProtection="1">
      <alignment horizontal="center"/>
      <protection locked="0"/>
    </xf>
    <xf numFmtId="0" fontId="1" fillId="0" borderId="0" xfId="0" applyFont="1" applyAlignment="1">
      <alignment horizontal="center"/>
    </xf>
    <xf numFmtId="168" fontId="8" fillId="0" borderId="39" xfId="1" applyNumberFormat="1" applyFont="1" applyBorder="1" applyAlignment="1">
      <alignment horizontal="center"/>
    </xf>
    <xf numFmtId="170" fontId="8" fillId="0" borderId="0" xfId="0" applyNumberFormat="1" applyFont="1"/>
    <xf numFmtId="0" fontId="17" fillId="0" borderId="1" xfId="0" applyFont="1" applyBorder="1" applyAlignment="1">
      <alignment horizontal="center" vertical="center" wrapText="1"/>
    </xf>
    <xf numFmtId="44" fontId="17" fillId="0" borderId="1" xfId="2" applyFont="1" applyBorder="1" applyAlignment="1">
      <alignment horizontal="center" vertical="center" wrapText="1"/>
    </xf>
    <xf numFmtId="0" fontId="19" fillId="0" borderId="37" xfId="4" applyFont="1" applyBorder="1" applyAlignment="1">
      <alignment horizontal="center" vertical="center" textRotation="255" wrapText="1"/>
    </xf>
    <xf numFmtId="0" fontId="19" fillId="0" borderId="36" xfId="4" applyFont="1" applyBorder="1" applyAlignment="1">
      <alignment horizontal="center" vertical="center" textRotation="255" wrapText="1"/>
    </xf>
    <xf numFmtId="0" fontId="19" fillId="0" borderId="38" xfId="4" applyFont="1" applyBorder="1" applyAlignment="1">
      <alignment horizontal="center" vertical="center" textRotation="255" wrapText="1"/>
    </xf>
    <xf numFmtId="44" fontId="21" fillId="13" borderId="1" xfId="2" applyFont="1" applyFill="1" applyBorder="1" applyAlignment="1">
      <alignment horizontal="center" vertical="center" wrapText="1"/>
    </xf>
    <xf numFmtId="0" fontId="21" fillId="12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9" fillId="0" borderId="37" xfId="4" applyFont="1" applyBorder="1" applyAlignment="1">
      <alignment horizontal="center" vertical="center" textRotation="255"/>
    </xf>
    <xf numFmtId="0" fontId="19" fillId="0" borderId="36" xfId="4" applyFont="1" applyBorder="1" applyAlignment="1">
      <alignment horizontal="center" vertical="center" textRotation="255"/>
    </xf>
    <xf numFmtId="0" fontId="19" fillId="0" borderId="38" xfId="4" applyFont="1" applyBorder="1" applyAlignment="1">
      <alignment horizontal="center" vertical="center" textRotation="255"/>
    </xf>
    <xf numFmtId="0" fontId="17" fillId="11" borderId="71" xfId="0" applyFont="1" applyFill="1" applyBorder="1" applyAlignment="1">
      <alignment vertical="center" wrapText="1"/>
    </xf>
    <xf numFmtId="0" fontId="17" fillId="11" borderId="72" xfId="0" applyFont="1" applyFill="1" applyBorder="1" applyAlignment="1">
      <alignment vertical="center" wrapText="1"/>
    </xf>
    <xf numFmtId="0" fontId="19" fillId="0" borderId="66" xfId="4" applyFont="1" applyBorder="1" applyAlignment="1">
      <alignment horizontal="center" vertical="center" textRotation="255" wrapText="1"/>
    </xf>
    <xf numFmtId="0" fontId="19" fillId="0" borderId="67" xfId="4" applyFont="1" applyBorder="1" applyAlignment="1">
      <alignment horizontal="center" vertical="center" textRotation="255" wrapText="1"/>
    </xf>
    <xf numFmtId="0" fontId="19" fillId="0" borderId="68" xfId="4" applyFont="1" applyBorder="1" applyAlignment="1">
      <alignment horizontal="center" vertical="center" textRotation="255" wrapText="1"/>
    </xf>
    <xf numFmtId="0" fontId="19" fillId="0" borderId="36" xfId="0" applyFont="1" applyBorder="1" applyAlignment="1">
      <alignment horizontal="center" vertical="center" textRotation="255" wrapText="1"/>
    </xf>
    <xf numFmtId="0" fontId="19" fillId="0" borderId="38" xfId="0" applyFont="1" applyBorder="1" applyAlignment="1">
      <alignment horizontal="center" vertical="center" textRotation="255" wrapText="1"/>
    </xf>
    <xf numFmtId="0" fontId="19" fillId="0" borderId="37" xfId="4" applyFont="1" applyBorder="1" applyAlignment="1">
      <alignment vertical="center" textRotation="255" wrapText="1"/>
    </xf>
    <xf numFmtId="0" fontId="19" fillId="0" borderId="36" xfId="0" applyFont="1" applyBorder="1" applyAlignment="1">
      <alignment vertical="center" textRotation="255" wrapText="1"/>
    </xf>
    <xf numFmtId="0" fontId="19" fillId="0" borderId="38" xfId="0" applyFont="1" applyBorder="1" applyAlignment="1">
      <alignment vertical="center" textRotation="255" wrapText="1"/>
    </xf>
    <xf numFmtId="0" fontId="19" fillId="0" borderId="35" xfId="4" applyFont="1" applyBorder="1" applyAlignment="1">
      <alignment horizontal="center" vertical="center" textRotation="255" wrapText="1"/>
    </xf>
    <xf numFmtId="0" fontId="19" fillId="0" borderId="70" xfId="4" applyFont="1" applyBorder="1" applyAlignment="1">
      <alignment horizontal="center" vertical="center" textRotation="255" wrapText="1"/>
    </xf>
    <xf numFmtId="0" fontId="15" fillId="0" borderId="64" xfId="0" applyFont="1" applyBorder="1" applyAlignment="1">
      <alignment horizontal="center" vertical="center"/>
    </xf>
    <xf numFmtId="0" fontId="15" fillId="0" borderId="65" xfId="0" applyFont="1" applyBorder="1" applyAlignment="1">
      <alignment horizontal="center" vertical="center"/>
    </xf>
    <xf numFmtId="0" fontId="14" fillId="0" borderId="30" xfId="4" applyFont="1" applyBorder="1" applyAlignment="1">
      <alignment horizontal="center" vertical="center" textRotation="255" wrapText="1"/>
    </xf>
    <xf numFmtId="0" fontId="14" fillId="0" borderId="31" xfId="4" applyFont="1" applyBorder="1" applyAlignment="1">
      <alignment horizontal="center" vertical="center" textRotation="255" wrapText="1"/>
    </xf>
    <xf numFmtId="0" fontId="14" fillId="0" borderId="32" xfId="4" applyFont="1" applyBorder="1" applyAlignment="1">
      <alignment horizontal="center" vertical="center" textRotation="255" wrapText="1"/>
    </xf>
    <xf numFmtId="0" fontId="3" fillId="0" borderId="14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4" fillId="0" borderId="30" xfId="4" applyFont="1" applyBorder="1" applyAlignment="1">
      <alignment horizontal="center" vertical="center" textRotation="255"/>
    </xf>
    <xf numFmtId="0" fontId="14" fillId="0" borderId="31" xfId="4" applyFont="1" applyBorder="1" applyAlignment="1">
      <alignment horizontal="center" vertical="center" textRotation="255"/>
    </xf>
    <xf numFmtId="0" fontId="14" fillId="0" borderId="54" xfId="4" applyFont="1" applyBorder="1" applyAlignment="1">
      <alignment horizontal="center" vertical="center" textRotation="255"/>
    </xf>
    <xf numFmtId="0" fontId="14" fillId="0" borderId="51" xfId="4" applyFont="1" applyBorder="1" applyAlignment="1">
      <alignment horizontal="center" vertical="center" textRotation="255" wrapText="1"/>
    </xf>
    <xf numFmtId="0" fontId="14" fillId="0" borderId="50" xfId="4" applyFont="1" applyBorder="1" applyAlignment="1">
      <alignment horizontal="center" vertical="center" textRotation="255" wrapText="1"/>
    </xf>
    <xf numFmtId="0" fontId="14" fillId="0" borderId="15" xfId="4" applyFont="1" applyBorder="1" applyAlignment="1">
      <alignment horizontal="center" vertical="center" textRotation="255" wrapText="1"/>
    </xf>
    <xf numFmtId="0" fontId="14" fillId="0" borderId="16" xfId="0" applyFont="1" applyBorder="1" applyAlignment="1">
      <alignment horizontal="center" vertical="center" textRotation="255" wrapText="1"/>
    </xf>
    <xf numFmtId="0" fontId="14" fillId="0" borderId="17" xfId="0" applyFont="1" applyBorder="1" applyAlignment="1">
      <alignment horizontal="center" vertical="center" textRotation="255" wrapText="1"/>
    </xf>
    <xf numFmtId="0" fontId="14" fillId="0" borderId="16" xfId="4" applyFont="1" applyBorder="1" applyAlignment="1">
      <alignment horizontal="center" vertical="center" textRotation="255" wrapText="1"/>
    </xf>
    <xf numFmtId="0" fontId="14" fillId="0" borderId="15" xfId="4" applyFont="1" applyBorder="1" applyAlignment="1">
      <alignment vertical="center" textRotation="255" wrapText="1"/>
    </xf>
    <xf numFmtId="0" fontId="14" fillId="0" borderId="16" xfId="0" applyFont="1" applyBorder="1" applyAlignment="1">
      <alignment vertical="center" textRotation="255" wrapText="1"/>
    </xf>
    <xf numFmtId="0" fontId="14" fillId="0" borderId="55" xfId="0" applyFont="1" applyBorder="1" applyAlignment="1">
      <alignment vertical="center" textRotation="255" wrapText="1"/>
    </xf>
    <xf numFmtId="0" fontId="14" fillId="0" borderId="17" xfId="4" applyFont="1" applyBorder="1" applyAlignment="1">
      <alignment horizontal="center" vertical="center" textRotation="255" wrapText="1"/>
    </xf>
    <xf numFmtId="0" fontId="14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59" xfId="4" applyFont="1" applyBorder="1" applyAlignment="1">
      <alignment horizontal="center" vertical="center" textRotation="255" wrapText="1"/>
    </xf>
    <xf numFmtId="0" fontId="10" fillId="7" borderId="7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0" fillId="7" borderId="0" xfId="0" applyFont="1" applyFill="1" applyAlignment="1">
      <alignment horizontal="center" vertical="center"/>
    </xf>
    <xf numFmtId="10" fontId="8" fillId="0" borderId="0" xfId="5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0" fillId="7" borderId="2" xfId="0" applyFont="1" applyFill="1" applyBorder="1" applyAlignment="1">
      <alignment horizontal="center"/>
    </xf>
    <xf numFmtId="0" fontId="10" fillId="7" borderId="3" xfId="0" applyFont="1" applyFill="1" applyBorder="1" applyAlignment="1">
      <alignment horizontal="center"/>
    </xf>
    <xf numFmtId="0" fontId="10" fillId="7" borderId="4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</cellXfs>
  <cellStyles count="6">
    <cellStyle name="Millares" xfId="1" builtinId="3"/>
    <cellStyle name="Moneda" xfId="2" builtinId="4"/>
    <cellStyle name="Normal" xfId="0" builtinId="0"/>
    <cellStyle name="Normal 4" xfId="4" xr:uid="{A5979125-041A-4373-B065-97AA1067CA16}"/>
    <cellStyle name="Normal 5" xfId="3" xr:uid="{5464A22C-E8ED-495C-8B2D-BC71166D3A86}"/>
    <cellStyle name="Porcentaje" xfId="5" builtinId="5"/>
  </cellStyles>
  <dxfs count="0"/>
  <tableStyles count="0" defaultTableStyle="TableStyleMedium2" defaultPivotStyle="PivotStyleLight16"/>
  <colors>
    <mruColors>
      <color rgb="FFB600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171451</xdr:rowOff>
    </xdr:from>
    <xdr:to>
      <xdr:col>1</xdr:col>
      <xdr:colOff>1967591</xdr:colOff>
      <xdr:row>1</xdr:row>
      <xdr:rowOff>277132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7AFFC46-F005-432C-8001-D8CAAF2F4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71451"/>
          <a:ext cx="1772707" cy="5524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36"/>
  <sheetViews>
    <sheetView view="pageBreakPreview" topLeftCell="A198" zoomScaleNormal="100" zoomScaleSheetLayoutView="100" workbookViewId="0">
      <selection activeCell="C43" sqref="C43:C329"/>
    </sheetView>
  </sheetViews>
  <sheetFormatPr baseColWidth="10" defaultColWidth="11.453125" defaultRowHeight="35.15" customHeight="1" x14ac:dyDescent="0.3"/>
  <cols>
    <col min="1" max="1" width="7.54296875" style="3" customWidth="1"/>
    <col min="2" max="2" width="42" style="3" customWidth="1"/>
    <col min="3" max="3" width="10.453125" style="3" customWidth="1"/>
    <col min="4" max="4" width="15.54296875" style="3" customWidth="1"/>
    <col min="5" max="5" width="16.54296875" style="3" customWidth="1"/>
    <col min="6" max="6" width="18" style="3" customWidth="1"/>
    <col min="7" max="8" width="13.453125" style="3" customWidth="1"/>
    <col min="9" max="9" width="16" style="3" customWidth="1"/>
    <col min="10" max="16384" width="11.453125" style="3"/>
  </cols>
  <sheetData>
    <row r="1" spans="1:9" s="1" customFormat="1" ht="35.15" customHeight="1" x14ac:dyDescent="0.35">
      <c r="A1" s="132"/>
      <c r="B1" s="246"/>
      <c r="C1" s="247"/>
      <c r="D1" s="250" t="s">
        <v>0</v>
      </c>
      <c r="E1" s="251"/>
      <c r="F1" s="252"/>
      <c r="G1" s="244" t="s">
        <v>1</v>
      </c>
      <c r="H1" s="244"/>
      <c r="I1" s="244"/>
    </row>
    <row r="2" spans="1:9" s="1" customFormat="1" ht="35.15" customHeight="1" x14ac:dyDescent="0.35">
      <c r="A2" s="133"/>
      <c r="B2" s="248"/>
      <c r="C2" s="249"/>
      <c r="D2" s="253"/>
      <c r="E2" s="254"/>
      <c r="F2" s="255"/>
      <c r="G2" s="244" t="s">
        <v>2</v>
      </c>
      <c r="H2" s="244"/>
      <c r="I2" s="244"/>
    </row>
    <row r="3" spans="1:9" s="1" customFormat="1" ht="35.15" customHeight="1" x14ac:dyDescent="0.35">
      <c r="A3" s="133"/>
      <c r="B3" s="91" t="s">
        <v>3</v>
      </c>
      <c r="C3" s="245" t="s">
        <v>4</v>
      </c>
      <c r="D3" s="245"/>
      <c r="E3" s="245"/>
      <c r="F3" s="245"/>
      <c r="G3" s="245"/>
      <c r="H3" s="245"/>
      <c r="I3" s="245"/>
    </row>
    <row r="4" spans="1:9" s="2" customFormat="1" ht="35.15" customHeight="1" x14ac:dyDescent="0.35">
      <c r="A4" s="133"/>
      <c r="B4" s="228" t="s">
        <v>5</v>
      </c>
      <c r="C4" s="228" t="s">
        <v>6</v>
      </c>
      <c r="D4" s="90" t="s">
        <v>7</v>
      </c>
      <c r="E4" s="90" t="s">
        <v>8</v>
      </c>
      <c r="F4" s="90" t="s">
        <v>154</v>
      </c>
      <c r="G4" s="229" t="s">
        <v>9</v>
      </c>
      <c r="H4" s="229" t="s">
        <v>10</v>
      </c>
      <c r="I4" s="229" t="s">
        <v>11</v>
      </c>
    </row>
    <row r="5" spans="1:9" s="2" customFormat="1" ht="35.15" customHeight="1" x14ac:dyDescent="0.35">
      <c r="A5" s="133"/>
      <c r="B5" s="228"/>
      <c r="C5" s="228"/>
      <c r="D5" s="134">
        <v>46204</v>
      </c>
      <c r="E5" s="93">
        <v>46134</v>
      </c>
      <c r="F5" s="93">
        <v>46238</v>
      </c>
      <c r="G5" s="230"/>
      <c r="H5" s="230"/>
      <c r="I5" s="230"/>
    </row>
    <row r="6" spans="1:9" s="2" customFormat="1" ht="35.15" customHeight="1" thickBot="1" x14ac:dyDescent="0.4">
      <c r="A6" s="133"/>
      <c r="B6" s="229"/>
      <c r="C6" s="229"/>
      <c r="D6" s="92" t="s">
        <v>12</v>
      </c>
      <c r="E6" s="92" t="s">
        <v>12</v>
      </c>
      <c r="F6" s="92" t="s">
        <v>12</v>
      </c>
      <c r="G6" s="230"/>
      <c r="H6" s="230"/>
      <c r="I6" s="230"/>
    </row>
    <row r="7" spans="1:9" s="2" customFormat="1" ht="35.15" customHeight="1" x14ac:dyDescent="0.35">
      <c r="A7" s="220"/>
      <c r="B7" s="20" t="s">
        <v>13</v>
      </c>
      <c r="C7" s="94"/>
      <c r="D7" s="95"/>
      <c r="E7" s="95"/>
      <c r="F7" s="95"/>
      <c r="G7" s="95"/>
      <c r="H7" s="95"/>
      <c r="I7" s="96"/>
    </row>
    <row r="8" spans="1:9" s="2" customFormat="1" ht="35.15" customHeight="1" x14ac:dyDescent="0.35">
      <c r="A8" s="220"/>
      <c r="B8" s="6" t="s">
        <v>14</v>
      </c>
      <c r="C8" s="16">
        <v>1</v>
      </c>
      <c r="D8" s="97">
        <v>5761701.9730789624</v>
      </c>
      <c r="E8" s="97">
        <v>5764573.6909999996</v>
      </c>
      <c r="F8" s="136">
        <v>5762156.416051195</v>
      </c>
      <c r="G8" s="98">
        <f>+(D8+E8+F8)/3</f>
        <v>5762810.693376719</v>
      </c>
      <c r="H8" s="99">
        <f>ROUND(G8,0)</f>
        <v>5762811</v>
      </c>
      <c r="I8" s="100">
        <f>+H8*C8</f>
        <v>5762811</v>
      </c>
    </row>
    <row r="9" spans="1:9" s="2" customFormat="1" ht="35.15" customHeight="1" x14ac:dyDescent="0.35">
      <c r="A9" s="220"/>
      <c r="B9" s="6" t="s">
        <v>15</v>
      </c>
      <c r="C9" s="16">
        <v>8</v>
      </c>
      <c r="D9" s="97">
        <v>5761701.9730789624</v>
      </c>
      <c r="E9" s="97">
        <v>5764573.6909999996</v>
      </c>
      <c r="F9" s="136">
        <v>5762156.416051195</v>
      </c>
      <c r="G9" s="98">
        <f t="shared" ref="G9:G72" si="0">+(D9+E9+F9)/3</f>
        <v>5762810.693376719</v>
      </c>
      <c r="H9" s="102">
        <f t="shared" ref="H9:H73" si="1">ROUND(G9,0)</f>
        <v>5762811</v>
      </c>
      <c r="I9" s="103">
        <f t="shared" ref="I9:I73" si="2">+H9*C9</f>
        <v>46102488</v>
      </c>
    </row>
    <row r="10" spans="1:9" s="2" customFormat="1" ht="35.15" customHeight="1" x14ac:dyDescent="0.35">
      <c r="A10" s="220"/>
      <c r="B10" s="6" t="s">
        <v>16</v>
      </c>
      <c r="C10" s="16">
        <v>1</v>
      </c>
      <c r="D10" s="97">
        <v>19673809.006625995</v>
      </c>
      <c r="E10" s="97">
        <v>19683614.381000001</v>
      </c>
      <c r="F10" s="136">
        <v>19675360.739826001</v>
      </c>
      <c r="G10" s="98">
        <f t="shared" si="0"/>
        <v>19677594.709150665</v>
      </c>
      <c r="H10" s="102">
        <f t="shared" si="1"/>
        <v>19677595</v>
      </c>
      <c r="I10" s="103">
        <f t="shared" si="2"/>
        <v>19677595</v>
      </c>
    </row>
    <row r="11" spans="1:9" s="2" customFormat="1" ht="35.15" customHeight="1" x14ac:dyDescent="0.35">
      <c r="A11" s="220"/>
      <c r="B11" s="6" t="s">
        <v>17</v>
      </c>
      <c r="C11" s="16">
        <v>2</v>
      </c>
      <c r="D11" s="97">
        <v>19673809.006625995</v>
      </c>
      <c r="E11" s="97">
        <v>19683614.381000001</v>
      </c>
      <c r="F11" s="136">
        <v>19675360.739826001</v>
      </c>
      <c r="G11" s="98">
        <f t="shared" si="0"/>
        <v>19677594.709150665</v>
      </c>
      <c r="H11" s="102">
        <f t="shared" si="1"/>
        <v>19677595</v>
      </c>
      <c r="I11" s="103">
        <f t="shared" si="2"/>
        <v>39355190</v>
      </c>
    </row>
    <row r="12" spans="1:9" s="2" customFormat="1" ht="35.15" customHeight="1" x14ac:dyDescent="0.35">
      <c r="A12" s="220"/>
      <c r="B12" s="6" t="s">
        <v>18</v>
      </c>
      <c r="C12" s="16">
        <v>1</v>
      </c>
      <c r="D12" s="97">
        <v>20038138.803044997</v>
      </c>
      <c r="E12" s="97">
        <v>20048125.965999998</v>
      </c>
      <c r="F12" s="136">
        <v>20039719.272045001</v>
      </c>
      <c r="G12" s="98">
        <f t="shared" si="0"/>
        <v>20041994.680363331</v>
      </c>
      <c r="H12" s="102">
        <f t="shared" si="1"/>
        <v>20041995</v>
      </c>
      <c r="I12" s="103">
        <f t="shared" si="2"/>
        <v>20041995</v>
      </c>
    </row>
    <row r="13" spans="1:9" s="2" customFormat="1" ht="35.15" customHeight="1" thickBot="1" x14ac:dyDescent="0.4">
      <c r="A13" s="220"/>
      <c r="B13" s="22" t="s">
        <v>19</v>
      </c>
      <c r="C13" s="23">
        <v>1</v>
      </c>
      <c r="D13" s="104">
        <v>5761701.9730789624</v>
      </c>
      <c r="E13" s="104">
        <v>5764573.6909999996</v>
      </c>
      <c r="F13" s="137">
        <v>5762156.416051195</v>
      </c>
      <c r="G13" s="111">
        <f t="shared" si="0"/>
        <v>5762810.693376719</v>
      </c>
      <c r="H13" s="105">
        <f t="shared" si="1"/>
        <v>5762811</v>
      </c>
      <c r="I13" s="106">
        <f t="shared" si="2"/>
        <v>5762811</v>
      </c>
    </row>
    <row r="14" spans="1:9" s="2" customFormat="1" ht="35.15" customHeight="1" x14ac:dyDescent="0.35">
      <c r="A14" s="220"/>
      <c r="B14" s="11" t="s">
        <v>20</v>
      </c>
      <c r="C14" s="21">
        <v>2</v>
      </c>
      <c r="D14" s="107">
        <v>5761701.9730789624</v>
      </c>
      <c r="E14" s="107">
        <v>5764573.6909999996</v>
      </c>
      <c r="F14" s="138">
        <v>19675360.739826001</v>
      </c>
      <c r="G14" s="101">
        <f t="shared" si="0"/>
        <v>10400545.46796832</v>
      </c>
      <c r="H14" s="102">
        <f t="shared" si="1"/>
        <v>10400545</v>
      </c>
      <c r="I14" s="103">
        <f t="shared" si="2"/>
        <v>20801090</v>
      </c>
    </row>
    <row r="15" spans="1:9" s="2" customFormat="1" ht="35.15" customHeight="1" x14ac:dyDescent="0.35">
      <c r="A15" s="220"/>
      <c r="B15" s="6" t="s">
        <v>21</v>
      </c>
      <c r="C15" s="17">
        <v>1</v>
      </c>
      <c r="D15" s="97">
        <v>20038138.803044997</v>
      </c>
      <c r="E15" s="97">
        <v>20048125.965999998</v>
      </c>
      <c r="F15" s="136">
        <v>20039719.272045001</v>
      </c>
      <c r="G15" s="98">
        <f t="shared" si="0"/>
        <v>20041994.680363331</v>
      </c>
      <c r="H15" s="102">
        <f t="shared" si="1"/>
        <v>20041995</v>
      </c>
      <c r="I15" s="103">
        <f t="shared" si="2"/>
        <v>20041995</v>
      </c>
    </row>
    <row r="16" spans="1:9" s="2" customFormat="1" ht="35.15" customHeight="1" x14ac:dyDescent="0.35">
      <c r="A16" s="220"/>
      <c r="B16" s="10" t="s">
        <v>22</v>
      </c>
      <c r="C16" s="26">
        <v>1</v>
      </c>
      <c r="D16" s="108">
        <v>5761701.9730789624</v>
      </c>
      <c r="E16" s="108">
        <v>5764573.6909999996</v>
      </c>
      <c r="F16" s="139">
        <v>5762156.416051195</v>
      </c>
      <c r="G16" s="98">
        <f t="shared" si="0"/>
        <v>5762810.693376719</v>
      </c>
      <c r="H16" s="109">
        <f t="shared" si="1"/>
        <v>5762811</v>
      </c>
      <c r="I16" s="110">
        <f t="shared" si="2"/>
        <v>5762811</v>
      </c>
    </row>
    <row r="17" spans="1:9" s="2" customFormat="1" ht="35.15" customHeight="1" thickBot="1" x14ac:dyDescent="0.4">
      <c r="A17" s="220"/>
      <c r="B17" s="22" t="s">
        <v>23</v>
      </c>
      <c r="C17" s="25">
        <v>1</v>
      </c>
      <c r="D17" s="104">
        <v>5761701.9730789624</v>
      </c>
      <c r="E17" s="104">
        <v>5764573.6909999996</v>
      </c>
      <c r="F17" s="137">
        <v>5762156.416051195</v>
      </c>
      <c r="G17" s="98">
        <f t="shared" si="0"/>
        <v>5762810.693376719</v>
      </c>
      <c r="H17" s="112">
        <f t="shared" si="1"/>
        <v>5762811</v>
      </c>
      <c r="I17" s="113">
        <f t="shared" si="2"/>
        <v>5762811</v>
      </c>
    </row>
    <row r="18" spans="1:9" s="2" customFormat="1" ht="35.15" customHeight="1" x14ac:dyDescent="0.35">
      <c r="A18" s="220"/>
      <c r="B18" s="11" t="s">
        <v>24</v>
      </c>
      <c r="C18" s="24">
        <v>1</v>
      </c>
      <c r="D18" s="107">
        <v>20038138.803044997</v>
      </c>
      <c r="E18" s="107">
        <v>20048125.965999998</v>
      </c>
      <c r="F18" s="138">
        <v>20039719.272045001</v>
      </c>
      <c r="G18" s="98">
        <f t="shared" si="0"/>
        <v>20041994.680363331</v>
      </c>
      <c r="H18" s="102">
        <f t="shared" si="1"/>
        <v>20041995</v>
      </c>
      <c r="I18" s="103">
        <f t="shared" si="2"/>
        <v>20041995</v>
      </c>
    </row>
    <row r="19" spans="1:9" s="2" customFormat="1" ht="35.15" customHeight="1" x14ac:dyDescent="0.35">
      <c r="A19" s="220"/>
      <c r="B19" s="6" t="s">
        <v>25</v>
      </c>
      <c r="C19" s="16">
        <v>1</v>
      </c>
      <c r="D19" s="97">
        <v>5761701.9730789624</v>
      </c>
      <c r="E19" s="97">
        <v>5764573.6909999996</v>
      </c>
      <c r="F19" s="136">
        <v>5762156.416051195</v>
      </c>
      <c r="G19" s="98">
        <f t="shared" si="0"/>
        <v>5762810.693376719</v>
      </c>
      <c r="H19" s="102">
        <f t="shared" si="1"/>
        <v>5762811</v>
      </c>
      <c r="I19" s="103">
        <f t="shared" si="2"/>
        <v>5762811</v>
      </c>
    </row>
    <row r="20" spans="1:9" s="2" customFormat="1" ht="35.15" customHeight="1" x14ac:dyDescent="0.35">
      <c r="A20" s="220"/>
      <c r="B20" s="6" t="s">
        <v>26</v>
      </c>
      <c r="C20" s="16">
        <v>1</v>
      </c>
      <c r="D20" s="97">
        <v>5761701.9730789624</v>
      </c>
      <c r="E20" s="97">
        <v>5764573.6909999996</v>
      </c>
      <c r="F20" s="136">
        <v>5762156.416051195</v>
      </c>
      <c r="G20" s="98">
        <f t="shared" si="0"/>
        <v>5762810.693376719</v>
      </c>
      <c r="H20" s="102">
        <f t="shared" si="1"/>
        <v>5762811</v>
      </c>
      <c r="I20" s="103">
        <f t="shared" si="2"/>
        <v>5762811</v>
      </c>
    </row>
    <row r="21" spans="1:9" s="2" customFormat="1" ht="35.15" customHeight="1" x14ac:dyDescent="0.35">
      <c r="A21" s="220"/>
      <c r="B21" s="6" t="s">
        <v>27</v>
      </c>
      <c r="C21" s="16">
        <v>1</v>
      </c>
      <c r="D21" s="97">
        <v>5761701.9730789624</v>
      </c>
      <c r="E21" s="97">
        <v>5764573.6909999996</v>
      </c>
      <c r="F21" s="136">
        <v>5762156.416051195</v>
      </c>
      <c r="G21" s="98">
        <f t="shared" si="0"/>
        <v>5762810.693376719</v>
      </c>
      <c r="H21" s="102">
        <f t="shared" si="1"/>
        <v>5762811</v>
      </c>
      <c r="I21" s="103">
        <f t="shared" si="2"/>
        <v>5762811</v>
      </c>
    </row>
    <row r="22" spans="1:9" s="2" customFormat="1" ht="35.15" customHeight="1" x14ac:dyDescent="0.35">
      <c r="A22" s="220"/>
      <c r="B22" s="6" t="s">
        <v>28</v>
      </c>
      <c r="C22" s="16">
        <v>1</v>
      </c>
      <c r="D22" s="97">
        <v>5761701.9730789624</v>
      </c>
      <c r="E22" s="97">
        <v>5764573.6909999996</v>
      </c>
      <c r="F22" s="136">
        <v>5762156.416051195</v>
      </c>
      <c r="G22" s="98">
        <f t="shared" si="0"/>
        <v>5762810.693376719</v>
      </c>
      <c r="H22" s="102">
        <f t="shared" si="1"/>
        <v>5762811</v>
      </c>
      <c r="I22" s="103">
        <f t="shared" si="2"/>
        <v>5762811</v>
      </c>
    </row>
    <row r="23" spans="1:9" s="2" customFormat="1" ht="35.15" customHeight="1" x14ac:dyDescent="0.35">
      <c r="A23" s="220"/>
      <c r="B23" s="6" t="s">
        <v>29</v>
      </c>
      <c r="C23" s="16">
        <v>1</v>
      </c>
      <c r="D23" s="97">
        <v>5761701.9730789624</v>
      </c>
      <c r="E23" s="97">
        <v>5764573.6909999996</v>
      </c>
      <c r="F23" s="136">
        <v>5762156.416051195</v>
      </c>
      <c r="G23" s="98">
        <f t="shared" si="0"/>
        <v>5762810.693376719</v>
      </c>
      <c r="H23" s="102">
        <f t="shared" si="1"/>
        <v>5762811</v>
      </c>
      <c r="I23" s="103">
        <f t="shared" si="2"/>
        <v>5762811</v>
      </c>
    </row>
    <row r="24" spans="1:9" ht="35.15" customHeight="1" x14ac:dyDescent="0.3">
      <c r="A24" s="220"/>
      <c r="B24" s="10" t="s">
        <v>30</v>
      </c>
      <c r="C24" s="27">
        <v>1</v>
      </c>
      <c r="D24" s="108">
        <v>5761701.9730789624</v>
      </c>
      <c r="E24" s="108">
        <v>5764573.6909999996</v>
      </c>
      <c r="F24" s="140">
        <v>5762156.416051195</v>
      </c>
      <c r="G24" s="98">
        <f t="shared" si="0"/>
        <v>5762810.693376719</v>
      </c>
      <c r="H24" s="109">
        <f t="shared" si="1"/>
        <v>5762811</v>
      </c>
      <c r="I24" s="110">
        <f t="shared" si="2"/>
        <v>5762811</v>
      </c>
    </row>
    <row r="25" spans="1:9" ht="35.15" customHeight="1" thickBot="1" x14ac:dyDescent="0.35">
      <c r="A25" s="220"/>
      <c r="B25" s="22" t="s">
        <v>31</v>
      </c>
      <c r="C25" s="23">
        <v>1</v>
      </c>
      <c r="D25" s="104">
        <v>5761701.9730789624</v>
      </c>
      <c r="E25" s="104">
        <v>5764573.6909999996</v>
      </c>
      <c r="F25" s="141">
        <v>5762156.416051195</v>
      </c>
      <c r="G25" s="111">
        <f t="shared" si="0"/>
        <v>5762810.693376719</v>
      </c>
      <c r="H25" s="112">
        <f t="shared" si="1"/>
        <v>5762811</v>
      </c>
      <c r="I25" s="113">
        <f t="shared" si="2"/>
        <v>5762811</v>
      </c>
    </row>
    <row r="26" spans="1:9" ht="35.15" customHeight="1" x14ac:dyDescent="0.3">
      <c r="A26" s="220"/>
      <c r="B26" s="11" t="s">
        <v>32</v>
      </c>
      <c r="C26" s="21">
        <v>1</v>
      </c>
      <c r="D26" s="107">
        <v>5761701.9730789624</v>
      </c>
      <c r="E26" s="107">
        <v>5764573.6909999996</v>
      </c>
      <c r="F26" s="142">
        <v>5762156.416051195</v>
      </c>
      <c r="G26" s="101">
        <f t="shared" si="0"/>
        <v>5762810.693376719</v>
      </c>
      <c r="H26" s="102">
        <f t="shared" si="1"/>
        <v>5762811</v>
      </c>
      <c r="I26" s="103">
        <f t="shared" si="2"/>
        <v>5762811</v>
      </c>
    </row>
    <row r="27" spans="1:9" ht="35.15" customHeight="1" x14ac:dyDescent="0.3">
      <c r="A27" s="220"/>
      <c r="B27" s="6" t="s">
        <v>33</v>
      </c>
      <c r="C27" s="17">
        <v>1</v>
      </c>
      <c r="D27" s="97">
        <v>5761701.9730789624</v>
      </c>
      <c r="E27" s="97">
        <v>5764573.6909999996</v>
      </c>
      <c r="F27" s="143">
        <v>5762156.416051195</v>
      </c>
      <c r="G27" s="98">
        <f t="shared" si="0"/>
        <v>5762810.693376719</v>
      </c>
      <c r="H27" s="102">
        <f t="shared" si="1"/>
        <v>5762811</v>
      </c>
      <c r="I27" s="103">
        <f t="shared" si="2"/>
        <v>5762811</v>
      </c>
    </row>
    <row r="28" spans="1:9" ht="35.15" customHeight="1" x14ac:dyDescent="0.3">
      <c r="A28" s="220"/>
      <c r="B28" s="10" t="s">
        <v>34</v>
      </c>
      <c r="C28" s="26">
        <v>1</v>
      </c>
      <c r="D28" s="108">
        <v>5761701.9730789624</v>
      </c>
      <c r="E28" s="108">
        <v>5764573.6909999996</v>
      </c>
      <c r="F28" s="140">
        <v>5762156.416051195</v>
      </c>
      <c r="G28" s="98">
        <f t="shared" si="0"/>
        <v>5762810.693376719</v>
      </c>
      <c r="H28" s="109">
        <f t="shared" si="1"/>
        <v>5762811</v>
      </c>
      <c r="I28" s="110">
        <f t="shared" si="2"/>
        <v>5762811</v>
      </c>
    </row>
    <row r="29" spans="1:9" ht="35.15" customHeight="1" thickBot="1" x14ac:dyDescent="0.35">
      <c r="A29" s="220"/>
      <c r="B29" s="22" t="s">
        <v>35</v>
      </c>
      <c r="C29" s="25">
        <v>1</v>
      </c>
      <c r="D29" s="104">
        <v>5761701.9730789624</v>
      </c>
      <c r="E29" s="104">
        <v>5764573.6909999996</v>
      </c>
      <c r="F29" s="141">
        <v>5762156.416051195</v>
      </c>
      <c r="G29" s="98">
        <f t="shared" si="0"/>
        <v>5762810.693376719</v>
      </c>
      <c r="H29" s="112">
        <f t="shared" si="1"/>
        <v>5762811</v>
      </c>
      <c r="I29" s="113">
        <f t="shared" si="2"/>
        <v>5762811</v>
      </c>
    </row>
    <row r="30" spans="1:9" ht="35.15" customHeight="1" x14ac:dyDescent="0.3">
      <c r="A30" s="220"/>
      <c r="B30" s="11" t="s">
        <v>36</v>
      </c>
      <c r="C30" s="24">
        <v>1</v>
      </c>
      <c r="D30" s="107">
        <v>20038138.803044997</v>
      </c>
      <c r="E30" s="107">
        <v>20048125.965999998</v>
      </c>
      <c r="F30" s="142">
        <v>20039719.272045001</v>
      </c>
      <c r="G30" s="98">
        <f t="shared" si="0"/>
        <v>20041994.680363331</v>
      </c>
      <c r="H30" s="102">
        <f t="shared" si="1"/>
        <v>20041995</v>
      </c>
      <c r="I30" s="103">
        <f t="shared" si="2"/>
        <v>20041995</v>
      </c>
    </row>
    <row r="31" spans="1:9" ht="35.15" customHeight="1" x14ac:dyDescent="0.3">
      <c r="A31" s="220"/>
      <c r="B31" s="6" t="s">
        <v>37</v>
      </c>
      <c r="C31" s="16">
        <v>1</v>
      </c>
      <c r="D31" s="97">
        <v>5761701.9730789624</v>
      </c>
      <c r="E31" s="97">
        <v>5764573.6909999996</v>
      </c>
      <c r="F31" s="143">
        <v>5762156.416051195</v>
      </c>
      <c r="G31" s="98">
        <f t="shared" si="0"/>
        <v>5762810.693376719</v>
      </c>
      <c r="H31" s="102">
        <f t="shared" si="1"/>
        <v>5762811</v>
      </c>
      <c r="I31" s="103">
        <f t="shared" si="2"/>
        <v>5762811</v>
      </c>
    </row>
    <row r="32" spans="1:9" ht="35.15" customHeight="1" x14ac:dyDescent="0.3">
      <c r="A32" s="220"/>
      <c r="B32" s="10" t="s">
        <v>38</v>
      </c>
      <c r="C32" s="27">
        <v>1</v>
      </c>
      <c r="D32" s="108">
        <v>5761701.9730789624</v>
      </c>
      <c r="E32" s="108">
        <v>5764573.6909999996</v>
      </c>
      <c r="F32" s="140">
        <v>5762156.416051195</v>
      </c>
      <c r="G32" s="98">
        <f t="shared" si="0"/>
        <v>5762810.693376719</v>
      </c>
      <c r="H32" s="109">
        <f t="shared" si="1"/>
        <v>5762811</v>
      </c>
      <c r="I32" s="110">
        <f t="shared" si="2"/>
        <v>5762811</v>
      </c>
    </row>
    <row r="33" spans="1:9" ht="35.15" customHeight="1" thickBot="1" x14ac:dyDescent="0.35">
      <c r="A33" s="220"/>
      <c r="B33" s="22" t="s">
        <v>39</v>
      </c>
      <c r="C33" s="23">
        <v>1</v>
      </c>
      <c r="D33" s="104">
        <v>5761701.9730789624</v>
      </c>
      <c r="E33" s="104">
        <v>5764573.6909999996</v>
      </c>
      <c r="F33" s="141">
        <v>5762156.416051195</v>
      </c>
      <c r="G33" s="111">
        <f t="shared" si="0"/>
        <v>5762810.693376719</v>
      </c>
      <c r="H33" s="112">
        <f t="shared" si="1"/>
        <v>5762811</v>
      </c>
      <c r="I33" s="113">
        <f t="shared" si="2"/>
        <v>5762811</v>
      </c>
    </row>
    <row r="34" spans="1:9" ht="35.15" customHeight="1" x14ac:dyDescent="0.3">
      <c r="A34" s="220"/>
      <c r="B34" s="11" t="s">
        <v>40</v>
      </c>
      <c r="C34" s="21">
        <v>1</v>
      </c>
      <c r="D34" s="107">
        <v>20038138.803044997</v>
      </c>
      <c r="E34" s="107">
        <v>20048125.965999998</v>
      </c>
      <c r="F34" s="142">
        <v>20039719.272045001</v>
      </c>
      <c r="G34" s="101">
        <f t="shared" si="0"/>
        <v>20041994.680363331</v>
      </c>
      <c r="H34" s="102">
        <f t="shared" si="1"/>
        <v>20041995</v>
      </c>
      <c r="I34" s="103">
        <f t="shared" si="2"/>
        <v>20041995</v>
      </c>
    </row>
    <row r="35" spans="1:9" ht="35.15" customHeight="1" x14ac:dyDescent="0.3">
      <c r="A35" s="220"/>
      <c r="B35" s="6" t="s">
        <v>41</v>
      </c>
      <c r="C35" s="17">
        <v>1</v>
      </c>
      <c r="D35" s="97">
        <v>5761701.9730789624</v>
      </c>
      <c r="E35" s="97">
        <v>5764573.6909999996</v>
      </c>
      <c r="F35" s="143">
        <v>5762156.416051195</v>
      </c>
      <c r="G35" s="98">
        <f t="shared" si="0"/>
        <v>5762810.693376719</v>
      </c>
      <c r="H35" s="102">
        <f t="shared" si="1"/>
        <v>5762811</v>
      </c>
      <c r="I35" s="103">
        <f t="shared" si="2"/>
        <v>5762811</v>
      </c>
    </row>
    <row r="36" spans="1:9" ht="35.15" customHeight="1" x14ac:dyDescent="0.3">
      <c r="A36" s="220"/>
      <c r="B36" s="10" t="s">
        <v>42</v>
      </c>
      <c r="C36" s="26">
        <v>1</v>
      </c>
      <c r="D36" s="108">
        <v>19673809.006625995</v>
      </c>
      <c r="E36" s="108">
        <v>19683614.381000001</v>
      </c>
      <c r="F36" s="140">
        <v>19675360.739826001</v>
      </c>
      <c r="G36" s="98">
        <f t="shared" si="0"/>
        <v>19677594.709150665</v>
      </c>
      <c r="H36" s="109">
        <f t="shared" si="1"/>
        <v>19677595</v>
      </c>
      <c r="I36" s="110">
        <f t="shared" si="2"/>
        <v>19677595</v>
      </c>
    </row>
    <row r="37" spans="1:9" ht="35.15" customHeight="1" thickBot="1" x14ac:dyDescent="0.35">
      <c r="A37" s="220"/>
      <c r="B37" s="22" t="s">
        <v>43</v>
      </c>
      <c r="C37" s="25">
        <v>1</v>
      </c>
      <c r="D37" s="104">
        <v>5761701.9730789624</v>
      </c>
      <c r="E37" s="104">
        <v>5764573.6909999996</v>
      </c>
      <c r="F37" s="141">
        <v>5762156.416051195</v>
      </c>
      <c r="G37" s="111">
        <f t="shared" si="0"/>
        <v>5762810.693376719</v>
      </c>
      <c r="H37" s="112">
        <f t="shared" si="1"/>
        <v>5762811</v>
      </c>
      <c r="I37" s="113">
        <f t="shared" si="2"/>
        <v>5762811</v>
      </c>
    </row>
    <row r="38" spans="1:9" ht="35.15" customHeight="1" x14ac:dyDescent="0.3">
      <c r="A38" s="220"/>
      <c r="B38" s="11" t="s">
        <v>44</v>
      </c>
      <c r="C38" s="24">
        <v>1</v>
      </c>
      <c r="D38" s="107">
        <v>19673809.006625995</v>
      </c>
      <c r="E38" s="107">
        <v>19683614.381000001</v>
      </c>
      <c r="F38" s="142">
        <v>19675360.739826001</v>
      </c>
      <c r="G38" s="101">
        <f t="shared" si="0"/>
        <v>19677594.709150665</v>
      </c>
      <c r="H38" s="102">
        <f t="shared" si="1"/>
        <v>19677595</v>
      </c>
      <c r="I38" s="103">
        <f t="shared" si="2"/>
        <v>19677595</v>
      </c>
    </row>
    <row r="39" spans="1:9" ht="35.15" customHeight="1" x14ac:dyDescent="0.3">
      <c r="A39" s="220"/>
      <c r="B39" s="6" t="s">
        <v>45</v>
      </c>
      <c r="C39" s="16">
        <v>1</v>
      </c>
      <c r="D39" s="97">
        <v>5761701.9730789624</v>
      </c>
      <c r="E39" s="97">
        <v>5764573.6909999996</v>
      </c>
      <c r="F39" s="143">
        <v>5762156.416051195</v>
      </c>
      <c r="G39" s="98">
        <f t="shared" si="0"/>
        <v>5762810.693376719</v>
      </c>
      <c r="H39" s="102">
        <f t="shared" si="1"/>
        <v>5762811</v>
      </c>
      <c r="I39" s="103">
        <f t="shared" si="2"/>
        <v>5762811</v>
      </c>
    </row>
    <row r="40" spans="1:9" ht="35.15" customHeight="1" x14ac:dyDescent="0.3">
      <c r="A40" s="220"/>
      <c r="B40" s="6" t="s">
        <v>46</v>
      </c>
      <c r="C40" s="16">
        <v>1</v>
      </c>
      <c r="D40" s="97">
        <v>19673809.006625995</v>
      </c>
      <c r="E40" s="97">
        <v>19683614.381000001</v>
      </c>
      <c r="F40" s="143">
        <v>19675360.739826001</v>
      </c>
      <c r="G40" s="98">
        <f t="shared" si="0"/>
        <v>19677594.709150665</v>
      </c>
      <c r="H40" s="102">
        <f t="shared" si="1"/>
        <v>19677595</v>
      </c>
      <c r="I40" s="103">
        <f t="shared" si="2"/>
        <v>19677595</v>
      </c>
    </row>
    <row r="41" spans="1:9" ht="35.15" customHeight="1" thickBot="1" x14ac:dyDescent="0.35">
      <c r="A41" s="221"/>
      <c r="B41" s="7" t="s">
        <v>47</v>
      </c>
      <c r="C41" s="18">
        <v>1</v>
      </c>
      <c r="D41" s="118">
        <v>5761701.9730789624</v>
      </c>
      <c r="E41" s="118">
        <v>5764573.6909999996</v>
      </c>
      <c r="F41" s="144">
        <v>5762156.416051195</v>
      </c>
      <c r="G41" s="98">
        <f t="shared" si="0"/>
        <v>5762810.693376719</v>
      </c>
      <c r="H41" s="119">
        <f t="shared" si="1"/>
        <v>5762811</v>
      </c>
      <c r="I41" s="120">
        <f t="shared" si="2"/>
        <v>5762811</v>
      </c>
    </row>
    <row r="42" spans="1:9" ht="35.15" customHeight="1" thickBot="1" x14ac:dyDescent="0.35">
      <c r="A42" s="121"/>
      <c r="B42" s="13" t="s">
        <v>48</v>
      </c>
      <c r="C42" s="121"/>
      <c r="D42" s="122"/>
      <c r="E42" s="122"/>
      <c r="F42" s="122"/>
      <c r="G42" s="122"/>
      <c r="H42" s="122"/>
      <c r="I42" s="123"/>
    </row>
    <row r="43" spans="1:9" ht="35.15" customHeight="1" x14ac:dyDescent="0.3">
      <c r="A43" s="222" t="s">
        <v>49</v>
      </c>
      <c r="B43" s="11" t="s">
        <v>50</v>
      </c>
      <c r="C43" s="24">
        <v>3</v>
      </c>
      <c r="D43" s="116">
        <v>178500</v>
      </c>
      <c r="E43" s="116">
        <v>142660</v>
      </c>
      <c r="F43" s="116">
        <v>192780</v>
      </c>
      <c r="G43" s="98">
        <f t="shared" si="0"/>
        <v>171313.33333333334</v>
      </c>
      <c r="H43" s="102">
        <f t="shared" si="1"/>
        <v>171313</v>
      </c>
      <c r="I43" s="124">
        <f t="shared" si="2"/>
        <v>513939</v>
      </c>
    </row>
    <row r="44" spans="1:9" ht="35.15" customHeight="1" x14ac:dyDescent="0.3">
      <c r="A44" s="223"/>
      <c r="B44" s="6" t="s">
        <v>51</v>
      </c>
      <c r="C44" s="16">
        <v>20</v>
      </c>
      <c r="D44" s="117">
        <v>333200</v>
      </c>
      <c r="E44" s="117">
        <v>152850</v>
      </c>
      <c r="F44" s="117">
        <v>333200</v>
      </c>
      <c r="G44" s="98">
        <f t="shared" si="0"/>
        <v>273083.33333333331</v>
      </c>
      <c r="H44" s="102">
        <f t="shared" si="1"/>
        <v>273083</v>
      </c>
      <c r="I44" s="124">
        <f t="shared" si="2"/>
        <v>5461660</v>
      </c>
    </row>
    <row r="45" spans="1:9" ht="35.15" customHeight="1" x14ac:dyDescent="0.3">
      <c r="A45" s="223"/>
      <c r="B45" s="6" t="s">
        <v>52</v>
      </c>
      <c r="C45" s="16">
        <v>70</v>
      </c>
      <c r="D45" s="117">
        <v>309400</v>
      </c>
      <c r="E45" s="117">
        <v>132470</v>
      </c>
      <c r="F45" s="117">
        <v>261800</v>
      </c>
      <c r="G45" s="98">
        <f t="shared" si="0"/>
        <v>234556.66666666666</v>
      </c>
      <c r="H45" s="102">
        <f t="shared" si="1"/>
        <v>234557</v>
      </c>
      <c r="I45" s="124">
        <f t="shared" si="2"/>
        <v>16418990</v>
      </c>
    </row>
    <row r="46" spans="1:9" ht="35.15" customHeight="1" x14ac:dyDescent="0.3">
      <c r="A46" s="223"/>
      <c r="B46" s="6" t="s">
        <v>53</v>
      </c>
      <c r="C46" s="16">
        <v>4</v>
      </c>
      <c r="D46" s="117">
        <v>1785000</v>
      </c>
      <c r="E46" s="117">
        <v>1375650</v>
      </c>
      <c r="F46" s="117">
        <v>481950</v>
      </c>
      <c r="G46" s="98">
        <f t="shared" si="0"/>
        <v>1214200</v>
      </c>
      <c r="H46" s="102">
        <f t="shared" si="1"/>
        <v>1214200</v>
      </c>
      <c r="I46" s="124">
        <f t="shared" si="2"/>
        <v>4856800</v>
      </c>
    </row>
    <row r="47" spans="1:9" ht="57.65" customHeight="1" x14ac:dyDescent="0.3">
      <c r="A47" s="223"/>
      <c r="B47" s="6" t="s">
        <v>54</v>
      </c>
      <c r="C47" s="16">
        <v>7</v>
      </c>
      <c r="D47" s="117">
        <v>1666000</v>
      </c>
      <c r="E47" s="117">
        <v>4076000</v>
      </c>
      <c r="F47" s="117">
        <v>1487500</v>
      </c>
      <c r="G47" s="98">
        <f t="shared" si="0"/>
        <v>2409833.3333333335</v>
      </c>
      <c r="H47" s="102">
        <f t="shared" si="1"/>
        <v>2409833</v>
      </c>
      <c r="I47" s="124">
        <f t="shared" si="2"/>
        <v>16868831</v>
      </c>
    </row>
    <row r="48" spans="1:9" ht="35.15" customHeight="1" x14ac:dyDescent="0.3">
      <c r="A48" s="223"/>
      <c r="B48" s="6" t="s">
        <v>55</v>
      </c>
      <c r="C48" s="16">
        <v>7</v>
      </c>
      <c r="D48" s="117">
        <v>476000</v>
      </c>
      <c r="E48" s="117">
        <v>458550</v>
      </c>
      <c r="F48" s="117">
        <v>931770</v>
      </c>
      <c r="G48" s="98">
        <f t="shared" si="0"/>
        <v>622106.66666666663</v>
      </c>
      <c r="H48" s="102">
        <f t="shared" si="1"/>
        <v>622107</v>
      </c>
      <c r="I48" s="124">
        <f t="shared" si="2"/>
        <v>4354749</v>
      </c>
    </row>
    <row r="49" spans="1:9" ht="35.15" customHeight="1" x14ac:dyDescent="0.3">
      <c r="A49" s="223"/>
      <c r="B49" s="6" t="s">
        <v>56</v>
      </c>
      <c r="C49" s="16">
        <v>2</v>
      </c>
      <c r="D49" s="117">
        <v>142800</v>
      </c>
      <c r="E49" s="117">
        <v>203800</v>
      </c>
      <c r="F49" s="117">
        <v>452200</v>
      </c>
      <c r="G49" s="98">
        <f t="shared" si="0"/>
        <v>266266.66666666669</v>
      </c>
      <c r="H49" s="102">
        <f t="shared" si="1"/>
        <v>266267</v>
      </c>
      <c r="I49" s="124">
        <f t="shared" si="2"/>
        <v>532534</v>
      </c>
    </row>
    <row r="50" spans="1:9" ht="35.15" customHeight="1" x14ac:dyDescent="0.3">
      <c r="A50" s="223"/>
      <c r="B50" s="6" t="s">
        <v>57</v>
      </c>
      <c r="C50" s="16">
        <v>1</v>
      </c>
      <c r="D50" s="117">
        <v>380800</v>
      </c>
      <c r="E50" s="117">
        <v>458550</v>
      </c>
      <c r="F50" s="117">
        <v>1677900</v>
      </c>
      <c r="G50" s="98">
        <f t="shared" si="0"/>
        <v>839083.33333333337</v>
      </c>
      <c r="H50" s="102">
        <f t="shared" si="1"/>
        <v>839083</v>
      </c>
      <c r="I50" s="124">
        <f t="shared" si="2"/>
        <v>839083</v>
      </c>
    </row>
    <row r="51" spans="1:9" ht="35.15" customHeight="1" x14ac:dyDescent="0.3">
      <c r="A51" s="223"/>
      <c r="B51" s="6" t="s">
        <v>58</v>
      </c>
      <c r="C51" s="16">
        <v>0</v>
      </c>
      <c r="D51" s="117">
        <v>41650</v>
      </c>
      <c r="E51" s="117">
        <v>18342</v>
      </c>
      <c r="F51" s="117">
        <v>71400</v>
      </c>
      <c r="G51" s="98">
        <f t="shared" si="0"/>
        <v>43797.333333333336</v>
      </c>
      <c r="H51" s="102">
        <f t="shared" si="1"/>
        <v>43797</v>
      </c>
      <c r="I51" s="124">
        <f t="shared" si="2"/>
        <v>0</v>
      </c>
    </row>
    <row r="52" spans="1:9" ht="35.15" customHeight="1" x14ac:dyDescent="0.3">
      <c r="A52" s="223"/>
      <c r="B52" s="6" t="s">
        <v>59</v>
      </c>
      <c r="C52" s="16">
        <v>18</v>
      </c>
      <c r="D52" s="117">
        <v>309400</v>
      </c>
      <c r="E52" s="117">
        <v>1019000</v>
      </c>
      <c r="F52" s="117">
        <v>69377</v>
      </c>
      <c r="G52" s="98">
        <f t="shared" si="0"/>
        <v>465925.66666666669</v>
      </c>
      <c r="H52" s="102">
        <f t="shared" si="1"/>
        <v>465926</v>
      </c>
      <c r="I52" s="124">
        <f t="shared" si="2"/>
        <v>8386668</v>
      </c>
    </row>
    <row r="53" spans="1:9" ht="35.15" customHeight="1" x14ac:dyDescent="0.3">
      <c r="A53" s="223"/>
      <c r="B53" s="6" t="s">
        <v>60</v>
      </c>
      <c r="C53" s="16">
        <v>0</v>
      </c>
      <c r="D53" s="117">
        <v>83300</v>
      </c>
      <c r="E53" s="117">
        <v>127375</v>
      </c>
      <c r="F53" s="117">
        <v>19159</v>
      </c>
      <c r="G53" s="98">
        <f t="shared" si="0"/>
        <v>76611.333333333328</v>
      </c>
      <c r="H53" s="102">
        <f t="shared" si="1"/>
        <v>76611</v>
      </c>
      <c r="I53" s="124">
        <f t="shared" si="2"/>
        <v>0</v>
      </c>
    </row>
    <row r="54" spans="1:9" ht="35.15" customHeight="1" thickBot="1" x14ac:dyDescent="0.35">
      <c r="A54" s="224"/>
      <c r="B54" s="10" t="s">
        <v>61</v>
      </c>
      <c r="C54" s="18">
        <v>1</v>
      </c>
      <c r="D54" s="117">
        <v>1190000</v>
      </c>
      <c r="E54" s="117">
        <v>12228000</v>
      </c>
      <c r="F54" s="117">
        <v>1785000</v>
      </c>
      <c r="G54" s="98">
        <f t="shared" si="0"/>
        <v>5067666.666666667</v>
      </c>
      <c r="H54" s="102">
        <f t="shared" si="1"/>
        <v>5067667</v>
      </c>
      <c r="I54" s="124">
        <f t="shared" si="2"/>
        <v>5067667</v>
      </c>
    </row>
    <row r="55" spans="1:9" ht="35.15" customHeight="1" x14ac:dyDescent="0.3">
      <c r="A55" s="231" t="s">
        <v>62</v>
      </c>
      <c r="B55" s="5" t="s">
        <v>50</v>
      </c>
      <c r="C55" s="28">
        <v>1</v>
      </c>
      <c r="D55" s="117">
        <v>178500</v>
      </c>
      <c r="E55" s="117">
        <v>142660</v>
      </c>
      <c r="F55" s="117">
        <v>192780</v>
      </c>
      <c r="G55" s="98">
        <f t="shared" si="0"/>
        <v>171313.33333333334</v>
      </c>
      <c r="H55" s="102">
        <f t="shared" si="1"/>
        <v>171313</v>
      </c>
      <c r="I55" s="124">
        <f t="shared" si="2"/>
        <v>171313</v>
      </c>
    </row>
    <row r="56" spans="1:9" ht="35.15" customHeight="1" x14ac:dyDescent="0.3">
      <c r="A56" s="232"/>
      <c r="B56" s="6" t="s">
        <v>51</v>
      </c>
      <c r="C56" s="16">
        <v>2</v>
      </c>
      <c r="D56" s="117">
        <v>333200</v>
      </c>
      <c r="E56" s="117">
        <v>152850</v>
      </c>
      <c r="F56" s="117">
        <v>333200</v>
      </c>
      <c r="G56" s="98">
        <f t="shared" si="0"/>
        <v>273083.33333333331</v>
      </c>
      <c r="H56" s="102">
        <f t="shared" si="1"/>
        <v>273083</v>
      </c>
      <c r="I56" s="124">
        <f t="shared" si="2"/>
        <v>546166</v>
      </c>
    </row>
    <row r="57" spans="1:9" ht="35.15" customHeight="1" x14ac:dyDescent="0.3">
      <c r="A57" s="232"/>
      <c r="B57" s="6" t="s">
        <v>52</v>
      </c>
      <c r="C57" s="16">
        <v>7</v>
      </c>
      <c r="D57" s="117">
        <v>309400</v>
      </c>
      <c r="E57" s="117">
        <v>132470</v>
      </c>
      <c r="F57" s="117">
        <v>261800</v>
      </c>
      <c r="G57" s="98">
        <f t="shared" si="0"/>
        <v>234556.66666666666</v>
      </c>
      <c r="H57" s="102">
        <f t="shared" si="1"/>
        <v>234557</v>
      </c>
      <c r="I57" s="124">
        <f t="shared" si="2"/>
        <v>1641899</v>
      </c>
    </row>
    <row r="58" spans="1:9" ht="35.15" customHeight="1" x14ac:dyDescent="0.3">
      <c r="A58" s="232"/>
      <c r="B58" s="6" t="s">
        <v>54</v>
      </c>
      <c r="C58" s="16">
        <v>0</v>
      </c>
      <c r="D58" s="117">
        <v>1666000</v>
      </c>
      <c r="E58" s="117">
        <v>1375650</v>
      </c>
      <c r="F58" s="117">
        <v>1487500</v>
      </c>
      <c r="G58" s="98">
        <f t="shared" si="0"/>
        <v>1509716.6666666667</v>
      </c>
      <c r="H58" s="102">
        <f t="shared" si="1"/>
        <v>1509717</v>
      </c>
      <c r="I58" s="124">
        <f t="shared" si="2"/>
        <v>0</v>
      </c>
    </row>
    <row r="59" spans="1:9" ht="35.15" customHeight="1" x14ac:dyDescent="0.3">
      <c r="A59" s="232"/>
      <c r="B59" s="6" t="s">
        <v>55</v>
      </c>
      <c r="C59" s="16">
        <v>1</v>
      </c>
      <c r="D59" s="117">
        <v>476000</v>
      </c>
      <c r="E59" s="117">
        <v>458550</v>
      </c>
      <c r="F59" s="117">
        <v>931770</v>
      </c>
      <c r="G59" s="98">
        <f t="shared" si="0"/>
        <v>622106.66666666663</v>
      </c>
      <c r="H59" s="102">
        <f t="shared" si="1"/>
        <v>622107</v>
      </c>
      <c r="I59" s="124">
        <f t="shared" si="2"/>
        <v>622107</v>
      </c>
    </row>
    <row r="60" spans="1:9" ht="35.15" customHeight="1" x14ac:dyDescent="0.3">
      <c r="A60" s="232"/>
      <c r="B60" s="6" t="s">
        <v>56</v>
      </c>
      <c r="C60" s="16">
        <v>0</v>
      </c>
      <c r="D60" s="117">
        <v>142800</v>
      </c>
      <c r="E60" s="117">
        <v>203800</v>
      </c>
      <c r="F60" s="117">
        <v>452200</v>
      </c>
      <c r="G60" s="98">
        <f t="shared" si="0"/>
        <v>266266.66666666669</v>
      </c>
      <c r="H60" s="102">
        <f t="shared" si="1"/>
        <v>266267</v>
      </c>
      <c r="I60" s="124">
        <f t="shared" si="2"/>
        <v>0</v>
      </c>
    </row>
    <row r="61" spans="1:9" ht="35.15" customHeight="1" thickBot="1" x14ac:dyDescent="0.35">
      <c r="A61" s="233"/>
      <c r="B61" s="7" t="s">
        <v>60</v>
      </c>
      <c r="C61" s="18">
        <v>0</v>
      </c>
      <c r="D61" s="117">
        <v>83300</v>
      </c>
      <c r="E61" s="117">
        <v>25475</v>
      </c>
      <c r="F61" s="117">
        <v>19159</v>
      </c>
      <c r="G61" s="98">
        <f t="shared" si="0"/>
        <v>42644.666666666664</v>
      </c>
      <c r="H61" s="102">
        <f t="shared" si="1"/>
        <v>42645</v>
      </c>
      <c r="I61" s="124">
        <f t="shared" si="2"/>
        <v>0</v>
      </c>
    </row>
    <row r="62" spans="1:9" ht="35.15" customHeight="1" x14ac:dyDescent="0.3">
      <c r="A62" s="222" t="s">
        <v>63</v>
      </c>
      <c r="B62" s="29" t="s">
        <v>50</v>
      </c>
      <c r="C62" s="28">
        <v>0</v>
      </c>
      <c r="D62" s="117">
        <v>178500</v>
      </c>
      <c r="E62" s="117">
        <v>458550</v>
      </c>
      <c r="F62" s="117">
        <v>192780</v>
      </c>
      <c r="G62" s="98">
        <f t="shared" si="0"/>
        <v>276610</v>
      </c>
      <c r="H62" s="102">
        <f t="shared" si="1"/>
        <v>276610</v>
      </c>
      <c r="I62" s="124">
        <f t="shared" si="2"/>
        <v>0</v>
      </c>
    </row>
    <row r="63" spans="1:9" ht="35.15" customHeight="1" x14ac:dyDescent="0.3">
      <c r="A63" s="223"/>
      <c r="B63" s="30" t="s">
        <v>52</v>
      </c>
      <c r="C63" s="16">
        <v>0</v>
      </c>
      <c r="D63" s="117">
        <v>309400</v>
      </c>
      <c r="E63" s="117">
        <v>132470</v>
      </c>
      <c r="F63" s="117">
        <v>261800</v>
      </c>
      <c r="G63" s="98">
        <f t="shared" si="0"/>
        <v>234556.66666666666</v>
      </c>
      <c r="H63" s="102">
        <f t="shared" si="1"/>
        <v>234557</v>
      </c>
      <c r="I63" s="124">
        <f t="shared" si="2"/>
        <v>0</v>
      </c>
    </row>
    <row r="64" spans="1:9" ht="35.15" customHeight="1" x14ac:dyDescent="0.3">
      <c r="A64" s="223"/>
      <c r="B64" s="30" t="s">
        <v>55</v>
      </c>
      <c r="C64" s="16">
        <v>0</v>
      </c>
      <c r="D64" s="117">
        <v>476000</v>
      </c>
      <c r="E64" s="117">
        <v>458550</v>
      </c>
      <c r="F64" s="117">
        <v>931770</v>
      </c>
      <c r="G64" s="98">
        <f t="shared" si="0"/>
        <v>622106.66666666663</v>
      </c>
      <c r="H64" s="102">
        <f t="shared" si="1"/>
        <v>622107</v>
      </c>
      <c r="I64" s="124">
        <f t="shared" si="2"/>
        <v>0</v>
      </c>
    </row>
    <row r="65" spans="1:9" ht="35.15" customHeight="1" x14ac:dyDescent="0.3">
      <c r="A65" s="223"/>
      <c r="B65" s="30" t="s">
        <v>56</v>
      </c>
      <c r="C65" s="16">
        <v>0</v>
      </c>
      <c r="D65" s="117">
        <v>142800</v>
      </c>
      <c r="E65" s="117">
        <v>203800</v>
      </c>
      <c r="F65" s="117">
        <v>452200</v>
      </c>
      <c r="G65" s="98">
        <f t="shared" si="0"/>
        <v>266266.66666666669</v>
      </c>
      <c r="H65" s="102">
        <f t="shared" si="1"/>
        <v>266267</v>
      </c>
      <c r="I65" s="124">
        <f t="shared" si="2"/>
        <v>0</v>
      </c>
    </row>
    <row r="66" spans="1:9" ht="35.15" customHeight="1" thickBot="1" x14ac:dyDescent="0.35">
      <c r="A66" s="234"/>
      <c r="B66" s="31" t="s">
        <v>60</v>
      </c>
      <c r="C66" s="23">
        <v>0</v>
      </c>
      <c r="D66" s="115">
        <v>83300</v>
      </c>
      <c r="E66" s="115">
        <v>25475</v>
      </c>
      <c r="F66" s="115">
        <v>19159</v>
      </c>
      <c r="G66" s="98">
        <f t="shared" si="0"/>
        <v>42644.666666666664</v>
      </c>
      <c r="H66" s="105">
        <f t="shared" si="1"/>
        <v>42645</v>
      </c>
      <c r="I66" s="125">
        <f t="shared" si="2"/>
        <v>0</v>
      </c>
    </row>
    <row r="67" spans="1:9" ht="35.15" customHeight="1" x14ac:dyDescent="0.3">
      <c r="A67" s="235" t="s">
        <v>64</v>
      </c>
      <c r="B67" s="11" t="s">
        <v>50</v>
      </c>
      <c r="C67" s="12">
        <v>1</v>
      </c>
      <c r="D67" s="116">
        <v>178500</v>
      </c>
      <c r="E67" s="116">
        <v>458550</v>
      </c>
      <c r="F67" s="116">
        <v>192780</v>
      </c>
      <c r="G67" s="98">
        <f t="shared" si="0"/>
        <v>276610</v>
      </c>
      <c r="H67" s="102">
        <f t="shared" si="1"/>
        <v>276610</v>
      </c>
      <c r="I67" s="124">
        <f t="shared" si="2"/>
        <v>276610</v>
      </c>
    </row>
    <row r="68" spans="1:9" ht="35.15" customHeight="1" x14ac:dyDescent="0.3">
      <c r="A68" s="223"/>
      <c r="B68" s="6" t="s">
        <v>51</v>
      </c>
      <c r="C68" s="4">
        <v>2</v>
      </c>
      <c r="D68" s="117">
        <v>333200</v>
      </c>
      <c r="E68" s="117">
        <v>152850</v>
      </c>
      <c r="F68" s="117">
        <v>333200</v>
      </c>
      <c r="G68" s="98">
        <f t="shared" si="0"/>
        <v>273083.33333333331</v>
      </c>
      <c r="H68" s="102">
        <f t="shared" si="1"/>
        <v>273083</v>
      </c>
      <c r="I68" s="124">
        <f t="shared" si="2"/>
        <v>546166</v>
      </c>
    </row>
    <row r="69" spans="1:9" ht="35.15" customHeight="1" x14ac:dyDescent="0.3">
      <c r="A69" s="223"/>
      <c r="B69" s="6" t="s">
        <v>52</v>
      </c>
      <c r="C69" s="4">
        <v>42</v>
      </c>
      <c r="D69" s="117">
        <v>309400</v>
      </c>
      <c r="E69" s="117">
        <v>132470</v>
      </c>
      <c r="F69" s="117">
        <v>261800</v>
      </c>
      <c r="G69" s="98">
        <f t="shared" si="0"/>
        <v>234556.66666666666</v>
      </c>
      <c r="H69" s="102">
        <f t="shared" si="1"/>
        <v>234557</v>
      </c>
      <c r="I69" s="124">
        <f t="shared" si="2"/>
        <v>9851394</v>
      </c>
    </row>
    <row r="70" spans="1:9" ht="35.15" customHeight="1" x14ac:dyDescent="0.3">
      <c r="A70" s="223"/>
      <c r="B70" s="6" t="s">
        <v>54</v>
      </c>
      <c r="C70" s="4">
        <v>0</v>
      </c>
      <c r="D70" s="117">
        <v>1666000</v>
      </c>
      <c r="E70" s="117">
        <v>1375650</v>
      </c>
      <c r="F70" s="117">
        <v>1487500</v>
      </c>
      <c r="G70" s="98">
        <f t="shared" si="0"/>
        <v>1509716.6666666667</v>
      </c>
      <c r="H70" s="102">
        <f t="shared" si="1"/>
        <v>1509717</v>
      </c>
      <c r="I70" s="124">
        <f t="shared" si="2"/>
        <v>0</v>
      </c>
    </row>
    <row r="71" spans="1:9" ht="35.15" customHeight="1" x14ac:dyDescent="0.3">
      <c r="A71" s="223"/>
      <c r="B71" s="6" t="s">
        <v>55</v>
      </c>
      <c r="C71" s="4">
        <v>3</v>
      </c>
      <c r="D71" s="117">
        <v>476000</v>
      </c>
      <c r="E71" s="117">
        <v>458550</v>
      </c>
      <c r="F71" s="117">
        <v>931770</v>
      </c>
      <c r="G71" s="98">
        <f t="shared" si="0"/>
        <v>622106.66666666663</v>
      </c>
      <c r="H71" s="102">
        <f t="shared" si="1"/>
        <v>622107</v>
      </c>
      <c r="I71" s="124">
        <f t="shared" si="2"/>
        <v>1866321</v>
      </c>
    </row>
    <row r="72" spans="1:9" ht="35.15" customHeight="1" x14ac:dyDescent="0.3">
      <c r="A72" s="223"/>
      <c r="B72" s="6" t="s">
        <v>56</v>
      </c>
      <c r="C72" s="4">
        <v>0</v>
      </c>
      <c r="D72" s="117">
        <v>142800</v>
      </c>
      <c r="E72" s="117">
        <v>203800</v>
      </c>
      <c r="F72" s="117">
        <v>452200</v>
      </c>
      <c r="G72" s="98">
        <f t="shared" si="0"/>
        <v>266266.66666666669</v>
      </c>
      <c r="H72" s="102">
        <f t="shared" si="1"/>
        <v>266267</v>
      </c>
      <c r="I72" s="124">
        <f t="shared" si="2"/>
        <v>0</v>
      </c>
    </row>
    <row r="73" spans="1:9" ht="35.15" customHeight="1" thickBot="1" x14ac:dyDescent="0.35">
      <c r="A73" s="224"/>
      <c r="B73" s="7" t="s">
        <v>65</v>
      </c>
      <c r="C73" s="9">
        <v>0</v>
      </c>
      <c r="D73" s="117">
        <v>190400</v>
      </c>
      <c r="E73" s="117">
        <v>1019000</v>
      </c>
      <c r="F73" s="117">
        <v>69377</v>
      </c>
      <c r="G73" s="98">
        <f t="shared" ref="G73:G136" si="3">+(D73+E73+F73)/3</f>
        <v>426259</v>
      </c>
      <c r="H73" s="102">
        <f t="shared" si="1"/>
        <v>426259</v>
      </c>
      <c r="I73" s="124">
        <f t="shared" si="2"/>
        <v>0</v>
      </c>
    </row>
    <row r="74" spans="1:9" ht="35.15" customHeight="1" x14ac:dyDescent="0.3">
      <c r="A74" s="236" t="s">
        <v>66</v>
      </c>
      <c r="B74" s="5" t="s">
        <v>67</v>
      </c>
      <c r="C74" s="8">
        <v>1</v>
      </c>
      <c r="D74" s="117">
        <v>107100</v>
      </c>
      <c r="E74" s="117">
        <v>458550</v>
      </c>
      <c r="F74" s="117">
        <v>273700</v>
      </c>
      <c r="G74" s="98">
        <f t="shared" si="3"/>
        <v>279783.33333333331</v>
      </c>
      <c r="H74" s="102">
        <f t="shared" ref="H74:H137" si="4">ROUND(G74,0)</f>
        <v>279783</v>
      </c>
      <c r="I74" s="124">
        <f t="shared" ref="I74:I137" si="5">+H74*C74</f>
        <v>279783</v>
      </c>
    </row>
    <row r="75" spans="1:9" ht="35.15" customHeight="1" x14ac:dyDescent="0.3">
      <c r="A75" s="237"/>
      <c r="B75" s="6" t="s">
        <v>50</v>
      </c>
      <c r="C75" s="4">
        <v>0</v>
      </c>
      <c r="D75" s="117">
        <v>178500</v>
      </c>
      <c r="E75" s="117">
        <v>458550</v>
      </c>
      <c r="F75" s="117">
        <v>192780</v>
      </c>
      <c r="G75" s="98">
        <f t="shared" si="3"/>
        <v>276610</v>
      </c>
      <c r="H75" s="102">
        <f t="shared" si="4"/>
        <v>276610</v>
      </c>
      <c r="I75" s="124">
        <f t="shared" si="5"/>
        <v>0</v>
      </c>
    </row>
    <row r="76" spans="1:9" ht="35.15" customHeight="1" x14ac:dyDescent="0.3">
      <c r="A76" s="237"/>
      <c r="B76" s="6" t="s">
        <v>51</v>
      </c>
      <c r="C76" s="4">
        <v>0</v>
      </c>
      <c r="D76" s="117">
        <v>333200</v>
      </c>
      <c r="E76" s="117">
        <v>152850</v>
      </c>
      <c r="F76" s="117">
        <v>333200</v>
      </c>
      <c r="G76" s="98">
        <f t="shared" si="3"/>
        <v>273083.33333333331</v>
      </c>
      <c r="H76" s="102">
        <f t="shared" si="4"/>
        <v>273083</v>
      </c>
      <c r="I76" s="124">
        <f t="shared" si="5"/>
        <v>0</v>
      </c>
    </row>
    <row r="77" spans="1:9" ht="35.15" customHeight="1" x14ac:dyDescent="0.3">
      <c r="A77" s="237"/>
      <c r="B77" s="6" t="s">
        <v>52</v>
      </c>
      <c r="C77" s="4">
        <v>3</v>
      </c>
      <c r="D77" s="117">
        <v>309400</v>
      </c>
      <c r="E77" s="117">
        <v>132470</v>
      </c>
      <c r="F77" s="117">
        <v>261800</v>
      </c>
      <c r="G77" s="98">
        <f t="shared" si="3"/>
        <v>234556.66666666666</v>
      </c>
      <c r="H77" s="102">
        <f t="shared" si="4"/>
        <v>234557</v>
      </c>
      <c r="I77" s="124">
        <f t="shared" si="5"/>
        <v>703671</v>
      </c>
    </row>
    <row r="78" spans="1:9" ht="35.15" customHeight="1" x14ac:dyDescent="0.3">
      <c r="A78" s="237"/>
      <c r="B78" s="6" t="s">
        <v>54</v>
      </c>
      <c r="C78" s="4">
        <v>0</v>
      </c>
      <c r="D78" s="117">
        <v>1666000</v>
      </c>
      <c r="E78" s="117">
        <v>1375650</v>
      </c>
      <c r="F78" s="117">
        <v>1487500</v>
      </c>
      <c r="G78" s="98">
        <f t="shared" si="3"/>
        <v>1509716.6666666667</v>
      </c>
      <c r="H78" s="102">
        <f t="shared" si="4"/>
        <v>1509717</v>
      </c>
      <c r="I78" s="124">
        <f t="shared" si="5"/>
        <v>0</v>
      </c>
    </row>
    <row r="79" spans="1:9" ht="35.15" customHeight="1" x14ac:dyDescent="0.3">
      <c r="A79" s="237"/>
      <c r="B79" s="6" t="s">
        <v>68</v>
      </c>
      <c r="C79" s="4">
        <v>1</v>
      </c>
      <c r="D79" s="117">
        <v>380800</v>
      </c>
      <c r="E79" s="117">
        <v>458550</v>
      </c>
      <c r="F79" s="117">
        <v>771715</v>
      </c>
      <c r="G79" s="98">
        <f t="shared" si="3"/>
        <v>537021.66666666663</v>
      </c>
      <c r="H79" s="102">
        <f t="shared" si="4"/>
        <v>537022</v>
      </c>
      <c r="I79" s="124">
        <f t="shared" si="5"/>
        <v>537022</v>
      </c>
    </row>
    <row r="80" spans="1:9" ht="35.15" customHeight="1" x14ac:dyDescent="0.3">
      <c r="A80" s="237"/>
      <c r="B80" s="6" t="s">
        <v>56</v>
      </c>
      <c r="C80" s="4">
        <v>0</v>
      </c>
      <c r="D80" s="117">
        <v>142800</v>
      </c>
      <c r="E80" s="117">
        <v>203800</v>
      </c>
      <c r="F80" s="117">
        <v>452200</v>
      </c>
      <c r="G80" s="98">
        <f t="shared" si="3"/>
        <v>266266.66666666669</v>
      </c>
      <c r="H80" s="102">
        <f t="shared" si="4"/>
        <v>266267</v>
      </c>
      <c r="I80" s="124">
        <f t="shared" si="5"/>
        <v>0</v>
      </c>
    </row>
    <row r="81" spans="1:9" ht="35.15" customHeight="1" thickBot="1" x14ac:dyDescent="0.35">
      <c r="A81" s="238"/>
      <c r="B81" s="7" t="s">
        <v>60</v>
      </c>
      <c r="C81" s="9">
        <v>0</v>
      </c>
      <c r="D81" s="117">
        <v>83300</v>
      </c>
      <c r="E81" s="117">
        <v>25475</v>
      </c>
      <c r="F81" s="117">
        <v>19159</v>
      </c>
      <c r="G81" s="98">
        <f t="shared" si="3"/>
        <v>42644.666666666664</v>
      </c>
      <c r="H81" s="102">
        <f t="shared" si="4"/>
        <v>42645</v>
      </c>
      <c r="I81" s="124">
        <f t="shared" si="5"/>
        <v>0</v>
      </c>
    </row>
    <row r="82" spans="1:9" ht="35.15" customHeight="1" x14ac:dyDescent="0.3">
      <c r="A82" s="236" t="s">
        <v>69</v>
      </c>
      <c r="B82" s="5" t="s">
        <v>67</v>
      </c>
      <c r="C82" s="8">
        <v>1</v>
      </c>
      <c r="D82" s="117">
        <v>107100</v>
      </c>
      <c r="E82" s="117">
        <v>458550</v>
      </c>
      <c r="F82" s="117">
        <v>273700</v>
      </c>
      <c r="G82" s="98">
        <f t="shared" si="3"/>
        <v>279783.33333333331</v>
      </c>
      <c r="H82" s="102">
        <f t="shared" si="4"/>
        <v>279783</v>
      </c>
      <c r="I82" s="124">
        <f t="shared" si="5"/>
        <v>279783</v>
      </c>
    </row>
    <row r="83" spans="1:9" ht="35.15" customHeight="1" x14ac:dyDescent="0.3">
      <c r="A83" s="239"/>
      <c r="B83" s="6" t="s">
        <v>52</v>
      </c>
      <c r="C83" s="4">
        <v>2</v>
      </c>
      <c r="D83" s="117">
        <v>309400</v>
      </c>
      <c r="E83" s="117">
        <v>132470</v>
      </c>
      <c r="F83" s="117">
        <v>261800</v>
      </c>
      <c r="G83" s="98">
        <f t="shared" si="3"/>
        <v>234556.66666666666</v>
      </c>
      <c r="H83" s="102">
        <f t="shared" si="4"/>
        <v>234557</v>
      </c>
      <c r="I83" s="124">
        <f t="shared" si="5"/>
        <v>469114</v>
      </c>
    </row>
    <row r="84" spans="1:9" ht="45.75" customHeight="1" x14ac:dyDescent="0.3">
      <c r="A84" s="239"/>
      <c r="B84" s="6" t="s">
        <v>54</v>
      </c>
      <c r="C84" s="4">
        <v>0</v>
      </c>
      <c r="D84" s="117">
        <v>1666000</v>
      </c>
      <c r="E84" s="117">
        <v>1375650</v>
      </c>
      <c r="F84" s="117">
        <v>1487500</v>
      </c>
      <c r="G84" s="98">
        <f t="shared" si="3"/>
        <v>1509716.6666666667</v>
      </c>
      <c r="H84" s="102">
        <f t="shared" si="4"/>
        <v>1509717</v>
      </c>
      <c r="I84" s="124">
        <f t="shared" si="5"/>
        <v>0</v>
      </c>
    </row>
    <row r="85" spans="1:9" ht="35.15" customHeight="1" x14ac:dyDescent="0.3">
      <c r="A85" s="239"/>
      <c r="B85" s="6" t="s">
        <v>68</v>
      </c>
      <c r="C85" s="4">
        <v>1</v>
      </c>
      <c r="D85" s="117">
        <v>380800</v>
      </c>
      <c r="E85" s="117">
        <v>458550</v>
      </c>
      <c r="F85" s="117">
        <v>771715</v>
      </c>
      <c r="G85" s="98">
        <f t="shared" si="3"/>
        <v>537021.66666666663</v>
      </c>
      <c r="H85" s="102">
        <f t="shared" si="4"/>
        <v>537022</v>
      </c>
      <c r="I85" s="124">
        <f t="shared" si="5"/>
        <v>537022</v>
      </c>
    </row>
    <row r="86" spans="1:9" ht="35.15" customHeight="1" x14ac:dyDescent="0.3">
      <c r="A86" s="239"/>
      <c r="B86" s="6" t="s">
        <v>56</v>
      </c>
      <c r="C86" s="4">
        <v>0</v>
      </c>
      <c r="D86" s="117">
        <v>142800</v>
      </c>
      <c r="E86" s="117">
        <v>203800</v>
      </c>
      <c r="F86" s="117">
        <v>452200</v>
      </c>
      <c r="G86" s="98">
        <f t="shared" si="3"/>
        <v>266266.66666666669</v>
      </c>
      <c r="H86" s="102">
        <f t="shared" si="4"/>
        <v>266267</v>
      </c>
      <c r="I86" s="124">
        <f t="shared" si="5"/>
        <v>0</v>
      </c>
    </row>
    <row r="87" spans="1:9" ht="35.15" customHeight="1" x14ac:dyDescent="0.3">
      <c r="A87" s="239"/>
      <c r="B87" s="6" t="s">
        <v>58</v>
      </c>
      <c r="C87" s="4">
        <v>0</v>
      </c>
      <c r="D87" s="117">
        <v>41650</v>
      </c>
      <c r="E87" s="117">
        <v>18342</v>
      </c>
      <c r="F87" s="117">
        <v>71400</v>
      </c>
      <c r="G87" s="98">
        <f t="shared" si="3"/>
        <v>43797.333333333336</v>
      </c>
      <c r="H87" s="102">
        <f t="shared" si="4"/>
        <v>43797</v>
      </c>
      <c r="I87" s="124">
        <f t="shared" si="5"/>
        <v>0</v>
      </c>
    </row>
    <row r="88" spans="1:9" ht="35.15" customHeight="1" thickBot="1" x14ac:dyDescent="0.35">
      <c r="A88" s="239"/>
      <c r="B88" s="7" t="s">
        <v>60</v>
      </c>
      <c r="C88" s="9">
        <v>0</v>
      </c>
      <c r="D88" s="117">
        <v>83300</v>
      </c>
      <c r="E88" s="117">
        <v>25475</v>
      </c>
      <c r="F88" s="117">
        <v>19159</v>
      </c>
      <c r="G88" s="98">
        <f t="shared" si="3"/>
        <v>42644.666666666664</v>
      </c>
      <c r="H88" s="102">
        <f t="shared" si="4"/>
        <v>42645</v>
      </c>
      <c r="I88" s="124">
        <f t="shared" si="5"/>
        <v>0</v>
      </c>
    </row>
    <row r="89" spans="1:9" ht="35.15" customHeight="1" x14ac:dyDescent="0.3">
      <c r="A89" s="240" t="s">
        <v>70</v>
      </c>
      <c r="B89" s="29" t="s">
        <v>52</v>
      </c>
      <c r="C89" s="8">
        <v>2</v>
      </c>
      <c r="D89" s="117">
        <v>309400</v>
      </c>
      <c r="E89" s="117">
        <v>132470</v>
      </c>
      <c r="F89" s="117">
        <v>261800</v>
      </c>
      <c r="G89" s="98">
        <f t="shared" si="3"/>
        <v>234556.66666666666</v>
      </c>
      <c r="H89" s="102">
        <f t="shared" si="4"/>
        <v>234557</v>
      </c>
      <c r="I89" s="124">
        <f t="shared" si="5"/>
        <v>469114</v>
      </c>
    </row>
    <row r="90" spans="1:9" ht="35.15" customHeight="1" x14ac:dyDescent="0.3">
      <c r="A90" s="241"/>
      <c r="B90" s="30" t="s">
        <v>54</v>
      </c>
      <c r="C90" s="4">
        <v>0</v>
      </c>
      <c r="D90" s="117">
        <v>1666000</v>
      </c>
      <c r="E90" s="117">
        <v>1375650</v>
      </c>
      <c r="F90" s="117">
        <v>1487500</v>
      </c>
      <c r="G90" s="98">
        <f t="shared" si="3"/>
        <v>1509716.6666666667</v>
      </c>
      <c r="H90" s="102">
        <f t="shared" si="4"/>
        <v>1509717</v>
      </c>
      <c r="I90" s="124">
        <f t="shared" si="5"/>
        <v>0</v>
      </c>
    </row>
    <row r="91" spans="1:9" ht="35.15" customHeight="1" x14ac:dyDescent="0.3">
      <c r="A91" s="241"/>
      <c r="B91" s="30" t="s">
        <v>68</v>
      </c>
      <c r="C91" s="4">
        <v>1</v>
      </c>
      <c r="D91" s="117">
        <v>380800</v>
      </c>
      <c r="E91" s="117">
        <v>458550</v>
      </c>
      <c r="F91" s="117">
        <v>771715</v>
      </c>
      <c r="G91" s="98">
        <f t="shared" si="3"/>
        <v>537021.66666666663</v>
      </c>
      <c r="H91" s="102">
        <f t="shared" si="4"/>
        <v>537022</v>
      </c>
      <c r="I91" s="124">
        <f t="shared" si="5"/>
        <v>537022</v>
      </c>
    </row>
    <row r="92" spans="1:9" ht="35.15" customHeight="1" x14ac:dyDescent="0.3">
      <c r="A92" s="241"/>
      <c r="B92" s="30" t="s">
        <v>56</v>
      </c>
      <c r="C92" s="4">
        <v>0</v>
      </c>
      <c r="D92" s="117">
        <v>142800</v>
      </c>
      <c r="E92" s="117">
        <v>203800</v>
      </c>
      <c r="F92" s="117">
        <v>452200</v>
      </c>
      <c r="G92" s="98">
        <f t="shared" si="3"/>
        <v>266266.66666666669</v>
      </c>
      <c r="H92" s="102">
        <f t="shared" si="4"/>
        <v>266267</v>
      </c>
      <c r="I92" s="124">
        <f t="shared" si="5"/>
        <v>0</v>
      </c>
    </row>
    <row r="93" spans="1:9" ht="35.15" customHeight="1" x14ac:dyDescent="0.3">
      <c r="A93" s="241"/>
      <c r="B93" s="34" t="s">
        <v>58</v>
      </c>
      <c r="C93" s="33">
        <v>1</v>
      </c>
      <c r="D93" s="114">
        <v>41650</v>
      </c>
      <c r="E93" s="114">
        <v>18342</v>
      </c>
      <c r="F93" s="114">
        <v>71400</v>
      </c>
      <c r="G93" s="98">
        <f t="shared" si="3"/>
        <v>43797.333333333336</v>
      </c>
      <c r="H93" s="109">
        <f t="shared" si="4"/>
        <v>43797</v>
      </c>
      <c r="I93" s="126">
        <f t="shared" si="5"/>
        <v>43797</v>
      </c>
    </row>
    <row r="94" spans="1:9" ht="35.15" customHeight="1" thickBot="1" x14ac:dyDescent="0.35">
      <c r="A94" s="242"/>
      <c r="B94" s="31" t="s">
        <v>60</v>
      </c>
      <c r="C94" s="33">
        <v>0</v>
      </c>
      <c r="D94" s="115">
        <v>83300</v>
      </c>
      <c r="E94" s="115">
        <v>25475</v>
      </c>
      <c r="F94" s="115">
        <v>19159</v>
      </c>
      <c r="G94" s="98">
        <f t="shared" si="3"/>
        <v>42644.666666666664</v>
      </c>
      <c r="H94" s="112">
        <f t="shared" si="4"/>
        <v>42645</v>
      </c>
      <c r="I94" s="127">
        <f t="shared" si="5"/>
        <v>0</v>
      </c>
    </row>
    <row r="95" spans="1:9" ht="35.15" customHeight="1" x14ac:dyDescent="0.3">
      <c r="A95" s="239" t="s">
        <v>71</v>
      </c>
      <c r="B95" s="36" t="s">
        <v>67</v>
      </c>
      <c r="C95" s="35">
        <v>1</v>
      </c>
      <c r="D95" s="128">
        <v>107100</v>
      </c>
      <c r="E95" s="116">
        <v>458550</v>
      </c>
      <c r="F95" s="116">
        <v>273700</v>
      </c>
      <c r="G95" s="98">
        <f t="shared" si="3"/>
        <v>279783.33333333331</v>
      </c>
      <c r="H95" s="102">
        <f t="shared" si="4"/>
        <v>279783</v>
      </c>
      <c r="I95" s="124">
        <f t="shared" si="5"/>
        <v>279783</v>
      </c>
    </row>
    <row r="96" spans="1:9" ht="35.15" customHeight="1" x14ac:dyDescent="0.3">
      <c r="A96" s="239"/>
      <c r="B96" s="37" t="s">
        <v>51</v>
      </c>
      <c r="C96" s="16">
        <v>4</v>
      </c>
      <c r="D96" s="129">
        <v>333200</v>
      </c>
      <c r="E96" s="117">
        <v>152850</v>
      </c>
      <c r="F96" s="117">
        <v>333200</v>
      </c>
      <c r="G96" s="98">
        <f t="shared" si="3"/>
        <v>273083.33333333331</v>
      </c>
      <c r="H96" s="102">
        <f t="shared" si="4"/>
        <v>273083</v>
      </c>
      <c r="I96" s="124">
        <f t="shared" si="5"/>
        <v>1092332</v>
      </c>
    </row>
    <row r="97" spans="1:9" ht="35.15" customHeight="1" x14ac:dyDescent="0.3">
      <c r="A97" s="239"/>
      <c r="B97" s="37" t="s">
        <v>52</v>
      </c>
      <c r="C97" s="16">
        <v>19</v>
      </c>
      <c r="D97" s="129">
        <v>309400</v>
      </c>
      <c r="E97" s="117">
        <v>132470</v>
      </c>
      <c r="F97" s="117">
        <v>261800</v>
      </c>
      <c r="G97" s="98">
        <f t="shared" si="3"/>
        <v>234556.66666666666</v>
      </c>
      <c r="H97" s="102">
        <f t="shared" si="4"/>
        <v>234557</v>
      </c>
      <c r="I97" s="124">
        <f t="shared" si="5"/>
        <v>4456583</v>
      </c>
    </row>
    <row r="98" spans="1:9" ht="35.15" customHeight="1" x14ac:dyDescent="0.3">
      <c r="A98" s="239"/>
      <c r="B98" s="37" t="s">
        <v>54</v>
      </c>
      <c r="C98" s="16">
        <v>0</v>
      </c>
      <c r="D98" s="129">
        <v>1666000</v>
      </c>
      <c r="E98" s="117">
        <v>1375650</v>
      </c>
      <c r="F98" s="117">
        <v>1487500</v>
      </c>
      <c r="G98" s="98">
        <f t="shared" si="3"/>
        <v>1509716.6666666667</v>
      </c>
      <c r="H98" s="102">
        <f t="shared" si="4"/>
        <v>1509717</v>
      </c>
      <c r="I98" s="124">
        <f t="shared" si="5"/>
        <v>0</v>
      </c>
    </row>
    <row r="99" spans="1:9" ht="35.15" customHeight="1" x14ac:dyDescent="0.3">
      <c r="A99" s="239"/>
      <c r="B99" s="37" t="s">
        <v>55</v>
      </c>
      <c r="C99" s="16">
        <v>1</v>
      </c>
      <c r="D99" s="129">
        <v>476000</v>
      </c>
      <c r="E99" s="117">
        <v>458550</v>
      </c>
      <c r="F99" s="117">
        <v>931770</v>
      </c>
      <c r="G99" s="98">
        <f t="shared" si="3"/>
        <v>622106.66666666663</v>
      </c>
      <c r="H99" s="102">
        <f t="shared" si="4"/>
        <v>622107</v>
      </c>
      <c r="I99" s="124">
        <f t="shared" si="5"/>
        <v>622107</v>
      </c>
    </row>
    <row r="100" spans="1:9" ht="35.15" customHeight="1" x14ac:dyDescent="0.3">
      <c r="A100" s="239"/>
      <c r="B100" s="37" t="s">
        <v>68</v>
      </c>
      <c r="C100" s="16">
        <v>1</v>
      </c>
      <c r="D100" s="129">
        <v>380800</v>
      </c>
      <c r="E100" s="117">
        <v>407600</v>
      </c>
      <c r="F100" s="117">
        <v>771715</v>
      </c>
      <c r="G100" s="98">
        <f t="shared" si="3"/>
        <v>520038.33333333331</v>
      </c>
      <c r="H100" s="102">
        <f t="shared" si="4"/>
        <v>520038</v>
      </c>
      <c r="I100" s="124">
        <f t="shared" si="5"/>
        <v>520038</v>
      </c>
    </row>
    <row r="101" spans="1:9" ht="35.15" customHeight="1" x14ac:dyDescent="0.3">
      <c r="A101" s="239"/>
      <c r="B101" s="37" t="s">
        <v>56</v>
      </c>
      <c r="C101" s="16">
        <v>0</v>
      </c>
      <c r="D101" s="129">
        <v>142800</v>
      </c>
      <c r="E101" s="117">
        <v>203800</v>
      </c>
      <c r="F101" s="117">
        <v>452200</v>
      </c>
      <c r="G101" s="98">
        <f t="shared" si="3"/>
        <v>266266.66666666669</v>
      </c>
      <c r="H101" s="102">
        <f t="shared" si="4"/>
        <v>266267</v>
      </c>
      <c r="I101" s="124">
        <f t="shared" si="5"/>
        <v>0</v>
      </c>
    </row>
    <row r="102" spans="1:9" ht="35.15" customHeight="1" thickBot="1" x14ac:dyDescent="0.35">
      <c r="A102" s="243"/>
      <c r="B102" s="38" t="s">
        <v>60</v>
      </c>
      <c r="C102" s="18">
        <v>0</v>
      </c>
      <c r="D102" s="129">
        <v>83300</v>
      </c>
      <c r="E102" s="117">
        <v>25475</v>
      </c>
      <c r="F102" s="117">
        <v>19159</v>
      </c>
      <c r="G102" s="98">
        <f t="shared" si="3"/>
        <v>42644.666666666664</v>
      </c>
      <c r="H102" s="102">
        <f t="shared" si="4"/>
        <v>42645</v>
      </c>
      <c r="I102" s="124">
        <f t="shared" si="5"/>
        <v>0</v>
      </c>
    </row>
    <row r="103" spans="1:9" ht="35.15" customHeight="1" x14ac:dyDescent="0.3">
      <c r="A103" s="236" t="s">
        <v>72</v>
      </c>
      <c r="B103" s="39" t="s">
        <v>67</v>
      </c>
      <c r="C103" s="28">
        <v>2</v>
      </c>
      <c r="D103" s="129">
        <v>107100</v>
      </c>
      <c r="E103" s="117">
        <v>458550</v>
      </c>
      <c r="F103" s="117">
        <v>273700</v>
      </c>
      <c r="G103" s="98">
        <f t="shared" si="3"/>
        <v>279783.33333333331</v>
      </c>
      <c r="H103" s="102">
        <f t="shared" si="4"/>
        <v>279783</v>
      </c>
      <c r="I103" s="124">
        <f t="shared" si="5"/>
        <v>559566</v>
      </c>
    </row>
    <row r="104" spans="1:9" ht="35.15" customHeight="1" x14ac:dyDescent="0.3">
      <c r="A104" s="239"/>
      <c r="B104" s="37" t="s">
        <v>52</v>
      </c>
      <c r="C104" s="16">
        <v>4</v>
      </c>
      <c r="D104" s="129">
        <v>309400</v>
      </c>
      <c r="E104" s="117">
        <v>132470</v>
      </c>
      <c r="F104" s="117">
        <v>261800</v>
      </c>
      <c r="G104" s="98">
        <f t="shared" si="3"/>
        <v>234556.66666666666</v>
      </c>
      <c r="H104" s="102">
        <f t="shared" si="4"/>
        <v>234557</v>
      </c>
      <c r="I104" s="124">
        <f t="shared" si="5"/>
        <v>938228</v>
      </c>
    </row>
    <row r="105" spans="1:9" ht="35.15" customHeight="1" x14ac:dyDescent="0.3">
      <c r="A105" s="239"/>
      <c r="B105" s="37" t="s">
        <v>54</v>
      </c>
      <c r="C105" s="16">
        <v>0</v>
      </c>
      <c r="D105" s="129">
        <v>1666000</v>
      </c>
      <c r="E105" s="117">
        <v>1375650</v>
      </c>
      <c r="F105" s="117">
        <v>1487500</v>
      </c>
      <c r="G105" s="98">
        <f t="shared" si="3"/>
        <v>1509716.6666666667</v>
      </c>
      <c r="H105" s="102">
        <f t="shared" si="4"/>
        <v>1509717</v>
      </c>
      <c r="I105" s="124">
        <f t="shared" si="5"/>
        <v>0</v>
      </c>
    </row>
    <row r="106" spans="1:9" ht="35.15" customHeight="1" x14ac:dyDescent="0.3">
      <c r="A106" s="239"/>
      <c r="B106" s="37" t="s">
        <v>68</v>
      </c>
      <c r="C106" s="16">
        <v>1</v>
      </c>
      <c r="D106" s="129">
        <v>380800</v>
      </c>
      <c r="E106" s="117">
        <v>407600</v>
      </c>
      <c r="F106" s="117">
        <v>771715</v>
      </c>
      <c r="G106" s="98">
        <f t="shared" si="3"/>
        <v>520038.33333333331</v>
      </c>
      <c r="H106" s="102">
        <f t="shared" si="4"/>
        <v>520038</v>
      </c>
      <c r="I106" s="124">
        <f t="shared" si="5"/>
        <v>520038</v>
      </c>
    </row>
    <row r="107" spans="1:9" ht="35.15" customHeight="1" x14ac:dyDescent="0.3">
      <c r="A107" s="239"/>
      <c r="B107" s="37" t="s">
        <v>56</v>
      </c>
      <c r="C107" s="16">
        <v>0</v>
      </c>
      <c r="D107" s="129">
        <v>142800</v>
      </c>
      <c r="E107" s="117">
        <v>203800</v>
      </c>
      <c r="F107" s="117">
        <v>452200</v>
      </c>
      <c r="G107" s="98">
        <f t="shared" si="3"/>
        <v>266266.66666666669</v>
      </c>
      <c r="H107" s="102">
        <f t="shared" si="4"/>
        <v>266267</v>
      </c>
      <c r="I107" s="124">
        <f t="shared" si="5"/>
        <v>0</v>
      </c>
    </row>
    <row r="108" spans="1:9" ht="35.15" customHeight="1" x14ac:dyDescent="0.3">
      <c r="A108" s="239"/>
      <c r="B108" s="37" t="s">
        <v>58</v>
      </c>
      <c r="C108" s="16">
        <v>0</v>
      </c>
      <c r="D108" s="129">
        <v>41650</v>
      </c>
      <c r="E108" s="117">
        <v>18342</v>
      </c>
      <c r="F108" s="117">
        <v>71400</v>
      </c>
      <c r="G108" s="98">
        <f t="shared" si="3"/>
        <v>43797.333333333336</v>
      </c>
      <c r="H108" s="102">
        <f t="shared" si="4"/>
        <v>43797</v>
      </c>
      <c r="I108" s="124">
        <f t="shared" si="5"/>
        <v>0</v>
      </c>
    </row>
    <row r="109" spans="1:9" ht="35.15" customHeight="1" thickBot="1" x14ac:dyDescent="0.35">
      <c r="A109" s="243"/>
      <c r="B109" s="38" t="s">
        <v>60</v>
      </c>
      <c r="C109" s="18">
        <v>0</v>
      </c>
      <c r="D109" s="129">
        <v>83300</v>
      </c>
      <c r="E109" s="117">
        <v>25475</v>
      </c>
      <c r="F109" s="117">
        <v>19159</v>
      </c>
      <c r="G109" s="98">
        <f t="shared" si="3"/>
        <v>42644.666666666664</v>
      </c>
      <c r="H109" s="102">
        <f t="shared" si="4"/>
        <v>42645</v>
      </c>
      <c r="I109" s="124">
        <f t="shared" si="5"/>
        <v>0</v>
      </c>
    </row>
    <row r="110" spans="1:9" ht="35.15" customHeight="1" x14ac:dyDescent="0.3">
      <c r="A110" s="236" t="s">
        <v>73</v>
      </c>
      <c r="B110" s="39" t="s">
        <v>67</v>
      </c>
      <c r="C110" s="28">
        <v>3</v>
      </c>
      <c r="D110" s="129">
        <v>107100</v>
      </c>
      <c r="E110" s="117">
        <v>458550</v>
      </c>
      <c r="F110" s="117">
        <v>273700</v>
      </c>
      <c r="G110" s="98">
        <f t="shared" si="3"/>
        <v>279783.33333333331</v>
      </c>
      <c r="H110" s="102">
        <f t="shared" si="4"/>
        <v>279783</v>
      </c>
      <c r="I110" s="124">
        <f t="shared" si="5"/>
        <v>839349</v>
      </c>
    </row>
    <row r="111" spans="1:9" ht="35.15" customHeight="1" x14ac:dyDescent="0.3">
      <c r="A111" s="239"/>
      <c r="B111" s="37" t="s">
        <v>51</v>
      </c>
      <c r="C111" s="16">
        <v>2</v>
      </c>
      <c r="D111" s="129">
        <v>333200</v>
      </c>
      <c r="E111" s="117">
        <v>152850</v>
      </c>
      <c r="F111" s="117">
        <v>333200</v>
      </c>
      <c r="G111" s="98">
        <f t="shared" si="3"/>
        <v>273083.33333333331</v>
      </c>
      <c r="H111" s="102">
        <f t="shared" si="4"/>
        <v>273083</v>
      </c>
      <c r="I111" s="124">
        <f t="shared" si="5"/>
        <v>546166</v>
      </c>
    </row>
    <row r="112" spans="1:9" ht="35.15" customHeight="1" x14ac:dyDescent="0.3">
      <c r="A112" s="239"/>
      <c r="B112" s="37" t="s">
        <v>52</v>
      </c>
      <c r="C112" s="16">
        <v>7</v>
      </c>
      <c r="D112" s="129">
        <v>309400</v>
      </c>
      <c r="E112" s="117">
        <v>132470</v>
      </c>
      <c r="F112" s="117">
        <v>261800</v>
      </c>
      <c r="G112" s="98">
        <f t="shared" si="3"/>
        <v>234556.66666666666</v>
      </c>
      <c r="H112" s="102">
        <f t="shared" si="4"/>
        <v>234557</v>
      </c>
      <c r="I112" s="124">
        <f t="shared" si="5"/>
        <v>1641899</v>
      </c>
    </row>
    <row r="113" spans="1:9" ht="35.15" customHeight="1" x14ac:dyDescent="0.3">
      <c r="A113" s="239"/>
      <c r="B113" s="37" t="s">
        <v>54</v>
      </c>
      <c r="C113" s="16">
        <v>0</v>
      </c>
      <c r="D113" s="129">
        <v>1666000</v>
      </c>
      <c r="E113" s="117">
        <v>1375650</v>
      </c>
      <c r="F113" s="117">
        <v>1487500</v>
      </c>
      <c r="G113" s="98">
        <f t="shared" si="3"/>
        <v>1509716.6666666667</v>
      </c>
      <c r="H113" s="102">
        <f t="shared" si="4"/>
        <v>1509717</v>
      </c>
      <c r="I113" s="124">
        <f t="shared" si="5"/>
        <v>0</v>
      </c>
    </row>
    <row r="114" spans="1:9" ht="35.15" customHeight="1" x14ac:dyDescent="0.3">
      <c r="A114" s="239"/>
      <c r="B114" s="37" t="s">
        <v>55</v>
      </c>
      <c r="C114" s="16">
        <v>1</v>
      </c>
      <c r="D114" s="129">
        <v>476000</v>
      </c>
      <c r="E114" s="117">
        <v>458550</v>
      </c>
      <c r="F114" s="117">
        <v>931770</v>
      </c>
      <c r="G114" s="98">
        <f t="shared" si="3"/>
        <v>622106.66666666663</v>
      </c>
      <c r="H114" s="102">
        <f t="shared" si="4"/>
        <v>622107</v>
      </c>
      <c r="I114" s="124">
        <f t="shared" si="5"/>
        <v>622107</v>
      </c>
    </row>
    <row r="115" spans="1:9" ht="35.15" customHeight="1" x14ac:dyDescent="0.3">
      <c r="A115" s="239"/>
      <c r="B115" s="37" t="s">
        <v>56</v>
      </c>
      <c r="C115" s="16">
        <v>0</v>
      </c>
      <c r="D115" s="129">
        <v>142800</v>
      </c>
      <c r="E115" s="117">
        <v>203800</v>
      </c>
      <c r="F115" s="117">
        <v>452200</v>
      </c>
      <c r="G115" s="98">
        <f t="shared" si="3"/>
        <v>266266.66666666669</v>
      </c>
      <c r="H115" s="102">
        <f t="shared" si="4"/>
        <v>266267</v>
      </c>
      <c r="I115" s="124">
        <f t="shared" si="5"/>
        <v>0</v>
      </c>
    </row>
    <row r="116" spans="1:9" ht="35.15" customHeight="1" x14ac:dyDescent="0.3">
      <c r="A116" s="239"/>
      <c r="B116" s="37" t="s">
        <v>58</v>
      </c>
      <c r="C116" s="16">
        <v>2</v>
      </c>
      <c r="D116" s="129">
        <v>41650</v>
      </c>
      <c r="E116" s="117">
        <v>18342</v>
      </c>
      <c r="F116" s="117">
        <v>71400</v>
      </c>
      <c r="G116" s="98">
        <f t="shared" si="3"/>
        <v>43797.333333333336</v>
      </c>
      <c r="H116" s="102">
        <f t="shared" si="4"/>
        <v>43797</v>
      </c>
      <c r="I116" s="124">
        <f t="shared" si="5"/>
        <v>87594</v>
      </c>
    </row>
    <row r="117" spans="1:9" ht="35.15" customHeight="1" thickBot="1" x14ac:dyDescent="0.35">
      <c r="A117" s="243"/>
      <c r="B117" s="38" t="s">
        <v>60</v>
      </c>
      <c r="C117" s="18">
        <v>0</v>
      </c>
      <c r="D117" s="129">
        <v>83300</v>
      </c>
      <c r="E117" s="117">
        <v>25475</v>
      </c>
      <c r="F117" s="117">
        <v>19159</v>
      </c>
      <c r="G117" s="98">
        <f t="shared" si="3"/>
        <v>42644.666666666664</v>
      </c>
      <c r="H117" s="102">
        <f t="shared" si="4"/>
        <v>42645</v>
      </c>
      <c r="I117" s="124">
        <f t="shared" si="5"/>
        <v>0</v>
      </c>
    </row>
    <row r="118" spans="1:9" ht="35.15" customHeight="1" x14ac:dyDescent="0.3">
      <c r="A118" s="236" t="s">
        <v>74</v>
      </c>
      <c r="B118" s="39" t="s">
        <v>50</v>
      </c>
      <c r="C118" s="28">
        <v>0</v>
      </c>
      <c r="D118" s="129">
        <v>178500</v>
      </c>
      <c r="E118" s="117">
        <v>458550</v>
      </c>
      <c r="F118" s="117">
        <v>192780</v>
      </c>
      <c r="G118" s="98">
        <f t="shared" si="3"/>
        <v>276610</v>
      </c>
      <c r="H118" s="102">
        <f t="shared" si="4"/>
        <v>276610</v>
      </c>
      <c r="I118" s="124">
        <f t="shared" si="5"/>
        <v>0</v>
      </c>
    </row>
    <row r="119" spans="1:9" ht="35.15" customHeight="1" x14ac:dyDescent="0.3">
      <c r="A119" s="239"/>
      <c r="B119" s="37" t="s">
        <v>51</v>
      </c>
      <c r="C119" s="16">
        <v>2</v>
      </c>
      <c r="D119" s="129">
        <v>333200</v>
      </c>
      <c r="E119" s="117">
        <v>152850</v>
      </c>
      <c r="F119" s="117">
        <v>333200</v>
      </c>
      <c r="G119" s="98">
        <f t="shared" si="3"/>
        <v>273083.33333333331</v>
      </c>
      <c r="H119" s="102">
        <f t="shared" si="4"/>
        <v>273083</v>
      </c>
      <c r="I119" s="124">
        <f t="shared" si="5"/>
        <v>546166</v>
      </c>
    </row>
    <row r="120" spans="1:9" ht="35.15" customHeight="1" x14ac:dyDescent="0.3">
      <c r="A120" s="239"/>
      <c r="B120" s="37" t="s">
        <v>52</v>
      </c>
      <c r="C120" s="16">
        <v>10</v>
      </c>
      <c r="D120" s="129">
        <v>309400</v>
      </c>
      <c r="E120" s="117">
        <v>132470</v>
      </c>
      <c r="F120" s="117">
        <v>261800</v>
      </c>
      <c r="G120" s="98">
        <f t="shared" si="3"/>
        <v>234556.66666666666</v>
      </c>
      <c r="H120" s="102">
        <f t="shared" si="4"/>
        <v>234557</v>
      </c>
      <c r="I120" s="124">
        <f t="shared" si="5"/>
        <v>2345570</v>
      </c>
    </row>
    <row r="121" spans="1:9" ht="35.15" customHeight="1" x14ac:dyDescent="0.3">
      <c r="A121" s="239"/>
      <c r="B121" s="37" t="s">
        <v>54</v>
      </c>
      <c r="C121" s="16">
        <v>0</v>
      </c>
      <c r="D121" s="129">
        <v>1666000</v>
      </c>
      <c r="E121" s="117">
        <v>1375650</v>
      </c>
      <c r="F121" s="117">
        <v>1487500</v>
      </c>
      <c r="G121" s="98">
        <f t="shared" si="3"/>
        <v>1509716.6666666667</v>
      </c>
      <c r="H121" s="102">
        <f t="shared" si="4"/>
        <v>1509717</v>
      </c>
      <c r="I121" s="124">
        <f t="shared" si="5"/>
        <v>0</v>
      </c>
    </row>
    <row r="122" spans="1:9" ht="35.15" customHeight="1" x14ac:dyDescent="0.3">
      <c r="A122" s="239"/>
      <c r="B122" s="37" t="s">
        <v>55</v>
      </c>
      <c r="C122" s="16">
        <v>1</v>
      </c>
      <c r="D122" s="129">
        <v>476000</v>
      </c>
      <c r="E122" s="117">
        <v>458550</v>
      </c>
      <c r="F122" s="117">
        <v>931770</v>
      </c>
      <c r="G122" s="98">
        <f t="shared" si="3"/>
        <v>622106.66666666663</v>
      </c>
      <c r="H122" s="102">
        <f t="shared" si="4"/>
        <v>622107</v>
      </c>
      <c r="I122" s="124">
        <f t="shared" si="5"/>
        <v>622107</v>
      </c>
    </row>
    <row r="123" spans="1:9" ht="35.15" customHeight="1" x14ac:dyDescent="0.3">
      <c r="A123" s="239"/>
      <c r="B123" s="37" t="s">
        <v>56</v>
      </c>
      <c r="C123" s="16">
        <v>0</v>
      </c>
      <c r="D123" s="129">
        <v>142800</v>
      </c>
      <c r="E123" s="117">
        <v>203800</v>
      </c>
      <c r="F123" s="117">
        <v>452200</v>
      </c>
      <c r="G123" s="98">
        <f t="shared" si="3"/>
        <v>266266.66666666669</v>
      </c>
      <c r="H123" s="102">
        <f t="shared" si="4"/>
        <v>266267</v>
      </c>
      <c r="I123" s="124">
        <f t="shared" si="5"/>
        <v>0</v>
      </c>
    </row>
    <row r="124" spans="1:9" ht="35.15" customHeight="1" x14ac:dyDescent="0.3">
      <c r="A124" s="239"/>
      <c r="B124" s="37" t="s">
        <v>58</v>
      </c>
      <c r="C124" s="16">
        <v>2</v>
      </c>
      <c r="D124" s="129">
        <v>41650</v>
      </c>
      <c r="E124" s="117">
        <v>18342</v>
      </c>
      <c r="F124" s="117">
        <v>71400</v>
      </c>
      <c r="G124" s="98">
        <f t="shared" si="3"/>
        <v>43797.333333333336</v>
      </c>
      <c r="H124" s="102">
        <f t="shared" si="4"/>
        <v>43797</v>
      </c>
      <c r="I124" s="124">
        <f t="shared" si="5"/>
        <v>87594</v>
      </c>
    </row>
    <row r="125" spans="1:9" ht="35.15" customHeight="1" thickBot="1" x14ac:dyDescent="0.35">
      <c r="A125" s="243"/>
      <c r="B125" s="38" t="s">
        <v>60</v>
      </c>
      <c r="C125" s="18">
        <v>0</v>
      </c>
      <c r="D125" s="129">
        <v>83300</v>
      </c>
      <c r="E125" s="117">
        <v>25475</v>
      </c>
      <c r="F125" s="117">
        <v>19159</v>
      </c>
      <c r="G125" s="98">
        <f t="shared" si="3"/>
        <v>42644.666666666664</v>
      </c>
      <c r="H125" s="102">
        <f t="shared" si="4"/>
        <v>42645</v>
      </c>
      <c r="I125" s="124">
        <f t="shared" si="5"/>
        <v>0</v>
      </c>
    </row>
    <row r="126" spans="1:9" ht="35.15" customHeight="1" x14ac:dyDescent="0.3">
      <c r="A126" s="236" t="s">
        <v>75</v>
      </c>
      <c r="B126" s="39" t="s">
        <v>67</v>
      </c>
      <c r="C126" s="28">
        <v>0</v>
      </c>
      <c r="D126" s="129">
        <v>107100</v>
      </c>
      <c r="E126" s="117">
        <v>458550</v>
      </c>
      <c r="F126" s="117">
        <v>273700</v>
      </c>
      <c r="G126" s="98">
        <f t="shared" si="3"/>
        <v>279783.33333333331</v>
      </c>
      <c r="H126" s="102">
        <f t="shared" si="4"/>
        <v>279783</v>
      </c>
      <c r="I126" s="124">
        <f t="shared" si="5"/>
        <v>0</v>
      </c>
    </row>
    <row r="127" spans="1:9" ht="35.15" customHeight="1" x14ac:dyDescent="0.3">
      <c r="A127" s="239"/>
      <c r="B127" s="37" t="s">
        <v>50</v>
      </c>
      <c r="C127" s="16">
        <v>5</v>
      </c>
      <c r="D127" s="129">
        <v>178500</v>
      </c>
      <c r="E127" s="117">
        <v>458550</v>
      </c>
      <c r="F127" s="117">
        <v>192780</v>
      </c>
      <c r="G127" s="98">
        <f t="shared" si="3"/>
        <v>276610</v>
      </c>
      <c r="H127" s="102">
        <f t="shared" si="4"/>
        <v>276610</v>
      </c>
      <c r="I127" s="124">
        <f t="shared" si="5"/>
        <v>1383050</v>
      </c>
    </row>
    <row r="128" spans="1:9" ht="35.15" customHeight="1" x14ac:dyDescent="0.3">
      <c r="A128" s="239"/>
      <c r="B128" s="37" t="s">
        <v>51</v>
      </c>
      <c r="C128" s="16">
        <v>3</v>
      </c>
      <c r="D128" s="129">
        <v>333200</v>
      </c>
      <c r="E128" s="117">
        <v>152850</v>
      </c>
      <c r="F128" s="117">
        <v>333200</v>
      </c>
      <c r="G128" s="98">
        <f t="shared" si="3"/>
        <v>273083.33333333331</v>
      </c>
      <c r="H128" s="102">
        <f t="shared" si="4"/>
        <v>273083</v>
      </c>
      <c r="I128" s="124">
        <f t="shared" si="5"/>
        <v>819249</v>
      </c>
    </row>
    <row r="129" spans="1:9" ht="35.15" customHeight="1" x14ac:dyDescent="0.3">
      <c r="A129" s="239"/>
      <c r="B129" s="37" t="s">
        <v>52</v>
      </c>
      <c r="C129" s="16">
        <v>6</v>
      </c>
      <c r="D129" s="129">
        <v>309400</v>
      </c>
      <c r="E129" s="117">
        <v>132470</v>
      </c>
      <c r="F129" s="117">
        <v>261800</v>
      </c>
      <c r="G129" s="98">
        <f t="shared" si="3"/>
        <v>234556.66666666666</v>
      </c>
      <c r="H129" s="102">
        <f t="shared" si="4"/>
        <v>234557</v>
      </c>
      <c r="I129" s="124">
        <f t="shared" si="5"/>
        <v>1407342</v>
      </c>
    </row>
    <row r="130" spans="1:9" ht="35.15" customHeight="1" x14ac:dyDescent="0.3">
      <c r="A130" s="239"/>
      <c r="B130" s="37" t="s">
        <v>54</v>
      </c>
      <c r="C130" s="16">
        <v>0</v>
      </c>
      <c r="D130" s="129">
        <v>1666000</v>
      </c>
      <c r="E130" s="117">
        <v>1375650</v>
      </c>
      <c r="F130" s="117">
        <v>1487500</v>
      </c>
      <c r="G130" s="98">
        <f t="shared" si="3"/>
        <v>1509716.6666666667</v>
      </c>
      <c r="H130" s="102">
        <f t="shared" si="4"/>
        <v>1509717</v>
      </c>
      <c r="I130" s="124">
        <f t="shared" si="5"/>
        <v>0</v>
      </c>
    </row>
    <row r="131" spans="1:9" ht="35.15" customHeight="1" x14ac:dyDescent="0.3">
      <c r="A131" s="239"/>
      <c r="B131" s="37" t="s">
        <v>76</v>
      </c>
      <c r="C131" s="16">
        <v>0</v>
      </c>
      <c r="D131" s="129">
        <v>119000</v>
      </c>
      <c r="E131" s="117">
        <v>998620</v>
      </c>
      <c r="F131" s="117">
        <v>107338</v>
      </c>
      <c r="G131" s="98">
        <f t="shared" si="3"/>
        <v>408319.33333333331</v>
      </c>
      <c r="H131" s="102">
        <f t="shared" si="4"/>
        <v>408319</v>
      </c>
      <c r="I131" s="124">
        <f t="shared" si="5"/>
        <v>0</v>
      </c>
    </row>
    <row r="132" spans="1:9" ht="35.15" customHeight="1" x14ac:dyDescent="0.3">
      <c r="A132" s="239"/>
      <c r="B132" s="37" t="s">
        <v>55</v>
      </c>
      <c r="C132" s="16">
        <v>1</v>
      </c>
      <c r="D132" s="129">
        <v>476000</v>
      </c>
      <c r="E132" s="117">
        <v>458550</v>
      </c>
      <c r="F132" s="117">
        <v>931770</v>
      </c>
      <c r="G132" s="98">
        <f t="shared" si="3"/>
        <v>622106.66666666663</v>
      </c>
      <c r="H132" s="102">
        <f t="shared" si="4"/>
        <v>622107</v>
      </c>
      <c r="I132" s="124">
        <f t="shared" si="5"/>
        <v>622107</v>
      </c>
    </row>
    <row r="133" spans="1:9" ht="35.15" customHeight="1" x14ac:dyDescent="0.3">
      <c r="A133" s="239"/>
      <c r="B133" s="37" t="s">
        <v>56</v>
      </c>
      <c r="C133" s="16">
        <v>0</v>
      </c>
      <c r="D133" s="129">
        <v>142800</v>
      </c>
      <c r="E133" s="117">
        <v>203800</v>
      </c>
      <c r="F133" s="117">
        <v>452200</v>
      </c>
      <c r="G133" s="98">
        <f t="shared" si="3"/>
        <v>266266.66666666669</v>
      </c>
      <c r="H133" s="102">
        <f t="shared" si="4"/>
        <v>266267</v>
      </c>
      <c r="I133" s="124">
        <f t="shared" si="5"/>
        <v>0</v>
      </c>
    </row>
    <row r="134" spans="1:9" ht="35.15" customHeight="1" x14ac:dyDescent="0.3">
      <c r="A134" s="239"/>
      <c r="B134" s="37" t="s">
        <v>58</v>
      </c>
      <c r="C134" s="16">
        <v>3</v>
      </c>
      <c r="D134" s="129">
        <v>41650</v>
      </c>
      <c r="E134" s="117">
        <v>18342</v>
      </c>
      <c r="F134" s="117">
        <v>71400</v>
      </c>
      <c r="G134" s="98">
        <f t="shared" si="3"/>
        <v>43797.333333333336</v>
      </c>
      <c r="H134" s="102">
        <f t="shared" si="4"/>
        <v>43797</v>
      </c>
      <c r="I134" s="124">
        <f t="shared" si="5"/>
        <v>131391</v>
      </c>
    </row>
    <row r="135" spans="1:9" ht="35.15" customHeight="1" thickBot="1" x14ac:dyDescent="0.35">
      <c r="A135" s="243"/>
      <c r="B135" s="38" t="s">
        <v>60</v>
      </c>
      <c r="C135" s="18">
        <v>0</v>
      </c>
      <c r="D135" s="129">
        <v>83300</v>
      </c>
      <c r="E135" s="117">
        <v>25475</v>
      </c>
      <c r="F135" s="117">
        <v>19159</v>
      </c>
      <c r="G135" s="98">
        <f t="shared" si="3"/>
        <v>42644.666666666664</v>
      </c>
      <c r="H135" s="102">
        <f t="shared" si="4"/>
        <v>42645</v>
      </c>
      <c r="I135" s="124">
        <f t="shared" si="5"/>
        <v>0</v>
      </c>
    </row>
    <row r="136" spans="1:9" ht="35.15" customHeight="1" x14ac:dyDescent="0.3">
      <c r="A136" s="236" t="s">
        <v>77</v>
      </c>
      <c r="B136" s="39" t="s">
        <v>67</v>
      </c>
      <c r="C136" s="28">
        <v>3</v>
      </c>
      <c r="D136" s="129">
        <v>107100</v>
      </c>
      <c r="E136" s="117">
        <v>458550</v>
      </c>
      <c r="F136" s="117">
        <v>273700</v>
      </c>
      <c r="G136" s="98">
        <f t="shared" si="3"/>
        <v>279783.33333333331</v>
      </c>
      <c r="H136" s="102">
        <f t="shared" si="4"/>
        <v>279783</v>
      </c>
      <c r="I136" s="124">
        <f t="shared" si="5"/>
        <v>839349</v>
      </c>
    </row>
    <row r="137" spans="1:9" ht="35.15" customHeight="1" x14ac:dyDescent="0.3">
      <c r="A137" s="239"/>
      <c r="B137" s="37" t="s">
        <v>50</v>
      </c>
      <c r="C137" s="16">
        <v>0</v>
      </c>
      <c r="D137" s="129">
        <v>178500</v>
      </c>
      <c r="E137" s="117">
        <v>458550</v>
      </c>
      <c r="F137" s="117">
        <v>192780</v>
      </c>
      <c r="G137" s="98">
        <f t="shared" ref="G137:G200" si="6">+(D137+E137+F137)/3</f>
        <v>276610</v>
      </c>
      <c r="H137" s="102">
        <f t="shared" si="4"/>
        <v>276610</v>
      </c>
      <c r="I137" s="124">
        <f t="shared" si="5"/>
        <v>0</v>
      </c>
    </row>
    <row r="138" spans="1:9" ht="35.15" customHeight="1" x14ac:dyDescent="0.3">
      <c r="A138" s="239"/>
      <c r="B138" s="37" t="s">
        <v>51</v>
      </c>
      <c r="C138" s="16">
        <v>3</v>
      </c>
      <c r="D138" s="129">
        <v>333200</v>
      </c>
      <c r="E138" s="117">
        <v>152850</v>
      </c>
      <c r="F138" s="117">
        <v>333200</v>
      </c>
      <c r="G138" s="98">
        <f t="shared" si="6"/>
        <v>273083.33333333331</v>
      </c>
      <c r="H138" s="102">
        <f t="shared" ref="H138:H201" si="7">ROUND(G138,0)</f>
        <v>273083</v>
      </c>
      <c r="I138" s="124">
        <f t="shared" ref="I138:I201" si="8">+H138*C138</f>
        <v>819249</v>
      </c>
    </row>
    <row r="139" spans="1:9" ht="35.15" customHeight="1" x14ac:dyDescent="0.3">
      <c r="A139" s="239"/>
      <c r="B139" s="37" t="s">
        <v>52</v>
      </c>
      <c r="C139" s="16">
        <v>5</v>
      </c>
      <c r="D139" s="129">
        <v>309400</v>
      </c>
      <c r="E139" s="117">
        <v>132470</v>
      </c>
      <c r="F139" s="117">
        <v>261800</v>
      </c>
      <c r="G139" s="98">
        <f t="shared" si="6"/>
        <v>234556.66666666666</v>
      </c>
      <c r="H139" s="102">
        <f t="shared" si="7"/>
        <v>234557</v>
      </c>
      <c r="I139" s="124">
        <f t="shared" si="8"/>
        <v>1172785</v>
      </c>
    </row>
    <row r="140" spans="1:9" ht="35.15" customHeight="1" x14ac:dyDescent="0.3">
      <c r="A140" s="239"/>
      <c r="B140" s="37" t="s">
        <v>54</v>
      </c>
      <c r="C140" s="16">
        <v>0</v>
      </c>
      <c r="D140" s="129">
        <v>1666000</v>
      </c>
      <c r="E140" s="117">
        <v>1375650</v>
      </c>
      <c r="F140" s="117">
        <v>1487500</v>
      </c>
      <c r="G140" s="98">
        <f t="shared" si="6"/>
        <v>1509716.6666666667</v>
      </c>
      <c r="H140" s="102">
        <f t="shared" si="7"/>
        <v>1509717</v>
      </c>
      <c r="I140" s="124">
        <f t="shared" si="8"/>
        <v>0</v>
      </c>
    </row>
    <row r="141" spans="1:9" ht="35.15" customHeight="1" x14ac:dyDescent="0.3">
      <c r="A141" s="239"/>
      <c r="B141" s="37" t="s">
        <v>68</v>
      </c>
      <c r="C141" s="16">
        <v>1</v>
      </c>
      <c r="D141" s="129">
        <v>380800</v>
      </c>
      <c r="E141" s="117">
        <v>458550</v>
      </c>
      <c r="F141" s="117">
        <v>771715</v>
      </c>
      <c r="G141" s="98">
        <f t="shared" si="6"/>
        <v>537021.66666666663</v>
      </c>
      <c r="H141" s="102">
        <f t="shared" si="7"/>
        <v>537022</v>
      </c>
      <c r="I141" s="124">
        <f t="shared" si="8"/>
        <v>537022</v>
      </c>
    </row>
    <row r="142" spans="1:9" ht="35.15" customHeight="1" x14ac:dyDescent="0.3">
      <c r="A142" s="239"/>
      <c r="B142" s="37" t="s">
        <v>56</v>
      </c>
      <c r="C142" s="16">
        <v>0</v>
      </c>
      <c r="D142" s="129">
        <v>142800</v>
      </c>
      <c r="E142" s="117">
        <v>203800</v>
      </c>
      <c r="F142" s="117">
        <v>452200</v>
      </c>
      <c r="G142" s="98">
        <f t="shared" si="6"/>
        <v>266266.66666666669</v>
      </c>
      <c r="H142" s="102">
        <f t="shared" si="7"/>
        <v>266267</v>
      </c>
      <c r="I142" s="124">
        <f t="shared" si="8"/>
        <v>0</v>
      </c>
    </row>
    <row r="143" spans="1:9" ht="35.15" customHeight="1" x14ac:dyDescent="0.3">
      <c r="A143" s="239"/>
      <c r="B143" s="37" t="s">
        <v>58</v>
      </c>
      <c r="C143" s="16">
        <v>5</v>
      </c>
      <c r="D143" s="129">
        <v>41650</v>
      </c>
      <c r="E143" s="117">
        <v>18342</v>
      </c>
      <c r="F143" s="117">
        <v>71400</v>
      </c>
      <c r="G143" s="98">
        <f t="shared" si="6"/>
        <v>43797.333333333336</v>
      </c>
      <c r="H143" s="102">
        <f t="shared" si="7"/>
        <v>43797</v>
      </c>
      <c r="I143" s="124">
        <f t="shared" si="8"/>
        <v>218985</v>
      </c>
    </row>
    <row r="144" spans="1:9" ht="35.15" customHeight="1" thickBot="1" x14ac:dyDescent="0.35">
      <c r="A144" s="243"/>
      <c r="B144" s="38" t="s">
        <v>60</v>
      </c>
      <c r="C144" s="18">
        <v>0</v>
      </c>
      <c r="D144" s="129">
        <v>83300</v>
      </c>
      <c r="E144" s="117">
        <v>25475</v>
      </c>
      <c r="F144" s="117">
        <v>19159</v>
      </c>
      <c r="G144" s="98">
        <f t="shared" si="6"/>
        <v>42644.666666666664</v>
      </c>
      <c r="H144" s="102">
        <f t="shared" si="7"/>
        <v>42645</v>
      </c>
      <c r="I144" s="124">
        <f t="shared" si="8"/>
        <v>0</v>
      </c>
    </row>
    <row r="145" spans="1:9" ht="35.15" customHeight="1" x14ac:dyDescent="0.3">
      <c r="A145" s="236" t="s">
        <v>78</v>
      </c>
      <c r="B145" s="39" t="s">
        <v>67</v>
      </c>
      <c r="C145" s="28">
        <v>1</v>
      </c>
      <c r="D145" s="129">
        <v>107100</v>
      </c>
      <c r="E145" s="117">
        <v>458550</v>
      </c>
      <c r="F145" s="117">
        <v>273700</v>
      </c>
      <c r="G145" s="98">
        <f t="shared" si="6"/>
        <v>279783.33333333331</v>
      </c>
      <c r="H145" s="102">
        <f t="shared" si="7"/>
        <v>279783</v>
      </c>
      <c r="I145" s="124">
        <f t="shared" si="8"/>
        <v>279783</v>
      </c>
    </row>
    <row r="146" spans="1:9" ht="35.15" customHeight="1" x14ac:dyDescent="0.3">
      <c r="A146" s="239"/>
      <c r="B146" s="37" t="s">
        <v>51</v>
      </c>
      <c r="C146" s="16">
        <v>4</v>
      </c>
      <c r="D146" s="129">
        <v>333200</v>
      </c>
      <c r="E146" s="117">
        <v>152850</v>
      </c>
      <c r="F146" s="117">
        <v>333200</v>
      </c>
      <c r="G146" s="98">
        <f t="shared" si="6"/>
        <v>273083.33333333331</v>
      </c>
      <c r="H146" s="102">
        <f t="shared" si="7"/>
        <v>273083</v>
      </c>
      <c r="I146" s="124">
        <f t="shared" si="8"/>
        <v>1092332</v>
      </c>
    </row>
    <row r="147" spans="1:9" ht="35.15" customHeight="1" x14ac:dyDescent="0.3">
      <c r="A147" s="239"/>
      <c r="B147" s="37" t="s">
        <v>52</v>
      </c>
      <c r="C147" s="16">
        <v>4</v>
      </c>
      <c r="D147" s="129">
        <v>309400</v>
      </c>
      <c r="E147" s="117">
        <v>132470</v>
      </c>
      <c r="F147" s="117">
        <v>261800</v>
      </c>
      <c r="G147" s="98">
        <f t="shared" si="6"/>
        <v>234556.66666666666</v>
      </c>
      <c r="H147" s="102">
        <f t="shared" si="7"/>
        <v>234557</v>
      </c>
      <c r="I147" s="124">
        <f t="shared" si="8"/>
        <v>938228</v>
      </c>
    </row>
    <row r="148" spans="1:9" ht="35.15" customHeight="1" x14ac:dyDescent="0.3">
      <c r="A148" s="239"/>
      <c r="B148" s="37" t="s">
        <v>54</v>
      </c>
      <c r="C148" s="16">
        <v>0</v>
      </c>
      <c r="D148" s="129">
        <v>1666000</v>
      </c>
      <c r="E148" s="117">
        <v>1375650</v>
      </c>
      <c r="F148" s="117">
        <v>1487500</v>
      </c>
      <c r="G148" s="98">
        <f t="shared" si="6"/>
        <v>1509716.6666666667</v>
      </c>
      <c r="H148" s="102">
        <f t="shared" si="7"/>
        <v>1509717</v>
      </c>
      <c r="I148" s="124">
        <f t="shared" si="8"/>
        <v>0</v>
      </c>
    </row>
    <row r="149" spans="1:9" ht="35.15" customHeight="1" x14ac:dyDescent="0.3">
      <c r="A149" s="239"/>
      <c r="B149" s="37" t="s">
        <v>68</v>
      </c>
      <c r="C149" s="16">
        <v>1</v>
      </c>
      <c r="D149" s="129">
        <v>380800</v>
      </c>
      <c r="E149" s="117">
        <v>458550</v>
      </c>
      <c r="F149" s="117">
        <v>771715</v>
      </c>
      <c r="G149" s="98">
        <f t="shared" si="6"/>
        <v>537021.66666666663</v>
      </c>
      <c r="H149" s="102">
        <f t="shared" si="7"/>
        <v>537022</v>
      </c>
      <c r="I149" s="124">
        <f t="shared" si="8"/>
        <v>537022</v>
      </c>
    </row>
    <row r="150" spans="1:9" ht="35.15" customHeight="1" x14ac:dyDescent="0.3">
      <c r="A150" s="239"/>
      <c r="B150" s="37" t="s">
        <v>56</v>
      </c>
      <c r="C150" s="16">
        <v>0</v>
      </c>
      <c r="D150" s="129">
        <v>142800</v>
      </c>
      <c r="E150" s="117">
        <v>203800</v>
      </c>
      <c r="F150" s="117">
        <v>452200</v>
      </c>
      <c r="G150" s="98">
        <f t="shared" si="6"/>
        <v>266266.66666666669</v>
      </c>
      <c r="H150" s="102">
        <f t="shared" si="7"/>
        <v>266267</v>
      </c>
      <c r="I150" s="124">
        <f t="shared" si="8"/>
        <v>0</v>
      </c>
    </row>
    <row r="151" spans="1:9" ht="35.15" customHeight="1" x14ac:dyDescent="0.3">
      <c r="A151" s="239"/>
      <c r="B151" s="37" t="s">
        <v>58</v>
      </c>
      <c r="C151" s="16">
        <v>0</v>
      </c>
      <c r="D151" s="129">
        <v>41650</v>
      </c>
      <c r="E151" s="117">
        <v>18342</v>
      </c>
      <c r="F151" s="117">
        <v>71400</v>
      </c>
      <c r="G151" s="98">
        <f t="shared" si="6"/>
        <v>43797.333333333336</v>
      </c>
      <c r="H151" s="102">
        <f t="shared" si="7"/>
        <v>43797</v>
      </c>
      <c r="I151" s="124">
        <f t="shared" si="8"/>
        <v>0</v>
      </c>
    </row>
    <row r="152" spans="1:9" ht="35.15" customHeight="1" thickBot="1" x14ac:dyDescent="0.35">
      <c r="A152" s="239"/>
      <c r="B152" s="38" t="s">
        <v>60</v>
      </c>
      <c r="C152" s="18">
        <v>0</v>
      </c>
      <c r="D152" s="129">
        <v>83300</v>
      </c>
      <c r="E152" s="117">
        <v>25475</v>
      </c>
      <c r="F152" s="117">
        <v>19159</v>
      </c>
      <c r="G152" s="98">
        <f t="shared" si="6"/>
        <v>42644.666666666664</v>
      </c>
      <c r="H152" s="102">
        <f t="shared" si="7"/>
        <v>42645</v>
      </c>
      <c r="I152" s="124">
        <f t="shared" si="8"/>
        <v>0</v>
      </c>
    </row>
    <row r="153" spans="1:9" ht="35.15" customHeight="1" x14ac:dyDescent="0.3">
      <c r="A153" s="236" t="s">
        <v>79</v>
      </c>
      <c r="B153" s="40" t="s">
        <v>67</v>
      </c>
      <c r="C153" s="28">
        <v>1</v>
      </c>
      <c r="D153" s="129">
        <v>107100</v>
      </c>
      <c r="E153" s="117">
        <v>458550</v>
      </c>
      <c r="F153" s="117">
        <v>273700</v>
      </c>
      <c r="G153" s="98">
        <f t="shared" si="6"/>
        <v>279783.33333333331</v>
      </c>
      <c r="H153" s="102">
        <f t="shared" si="7"/>
        <v>279783</v>
      </c>
      <c r="I153" s="124">
        <f t="shared" si="8"/>
        <v>279783</v>
      </c>
    </row>
    <row r="154" spans="1:9" ht="35.15" customHeight="1" x14ac:dyDescent="0.3">
      <c r="A154" s="239"/>
      <c r="B154" s="41" t="s">
        <v>67</v>
      </c>
      <c r="C154" s="16">
        <v>0</v>
      </c>
      <c r="D154" s="129">
        <v>107100</v>
      </c>
      <c r="E154" s="117">
        <v>458550</v>
      </c>
      <c r="F154" s="117">
        <v>273700</v>
      </c>
      <c r="G154" s="98">
        <f t="shared" si="6"/>
        <v>279783.33333333331</v>
      </c>
      <c r="H154" s="102">
        <f t="shared" si="7"/>
        <v>279783</v>
      </c>
      <c r="I154" s="124">
        <f t="shared" si="8"/>
        <v>0</v>
      </c>
    </row>
    <row r="155" spans="1:9" ht="35.15" customHeight="1" x14ac:dyDescent="0.3">
      <c r="A155" s="239"/>
      <c r="B155" s="41" t="s">
        <v>51</v>
      </c>
      <c r="C155" s="16">
        <v>3</v>
      </c>
      <c r="D155" s="129">
        <v>333200</v>
      </c>
      <c r="E155" s="117">
        <v>152850</v>
      </c>
      <c r="F155" s="117">
        <v>333200</v>
      </c>
      <c r="G155" s="98">
        <f t="shared" si="6"/>
        <v>273083.33333333331</v>
      </c>
      <c r="H155" s="102">
        <f t="shared" si="7"/>
        <v>273083</v>
      </c>
      <c r="I155" s="124">
        <f t="shared" si="8"/>
        <v>819249</v>
      </c>
    </row>
    <row r="156" spans="1:9" ht="35.15" customHeight="1" x14ac:dyDescent="0.3">
      <c r="A156" s="239"/>
      <c r="B156" s="41" t="s">
        <v>52</v>
      </c>
      <c r="C156" s="16">
        <v>12</v>
      </c>
      <c r="D156" s="129">
        <v>309400</v>
      </c>
      <c r="E156" s="117">
        <v>132470</v>
      </c>
      <c r="F156" s="117">
        <v>261800</v>
      </c>
      <c r="G156" s="98">
        <f t="shared" si="6"/>
        <v>234556.66666666666</v>
      </c>
      <c r="H156" s="102">
        <f t="shared" si="7"/>
        <v>234557</v>
      </c>
      <c r="I156" s="124">
        <f t="shared" si="8"/>
        <v>2814684</v>
      </c>
    </row>
    <row r="157" spans="1:9" ht="35.15" customHeight="1" x14ac:dyDescent="0.3">
      <c r="A157" s="239"/>
      <c r="B157" s="41" t="s">
        <v>54</v>
      </c>
      <c r="C157" s="16">
        <v>0</v>
      </c>
      <c r="D157" s="129">
        <v>1666000</v>
      </c>
      <c r="E157" s="117">
        <v>1375650</v>
      </c>
      <c r="F157" s="117">
        <v>1487500</v>
      </c>
      <c r="G157" s="98">
        <f t="shared" si="6"/>
        <v>1509716.6666666667</v>
      </c>
      <c r="H157" s="102">
        <f t="shared" si="7"/>
        <v>1509717</v>
      </c>
      <c r="I157" s="124">
        <f t="shared" si="8"/>
        <v>0</v>
      </c>
    </row>
    <row r="158" spans="1:9" ht="35.15" customHeight="1" x14ac:dyDescent="0.3">
      <c r="A158" s="239"/>
      <c r="B158" s="41" t="s">
        <v>55</v>
      </c>
      <c r="C158" s="16">
        <v>1</v>
      </c>
      <c r="D158" s="129">
        <v>476000</v>
      </c>
      <c r="E158" s="117">
        <v>458550</v>
      </c>
      <c r="F158" s="117">
        <v>931770</v>
      </c>
      <c r="G158" s="98">
        <f t="shared" si="6"/>
        <v>622106.66666666663</v>
      </c>
      <c r="H158" s="102">
        <f t="shared" si="7"/>
        <v>622107</v>
      </c>
      <c r="I158" s="124">
        <f t="shared" si="8"/>
        <v>622107</v>
      </c>
    </row>
    <row r="159" spans="1:9" ht="35.15" customHeight="1" x14ac:dyDescent="0.3">
      <c r="A159" s="239"/>
      <c r="B159" s="41" t="s">
        <v>56</v>
      </c>
      <c r="C159" s="16">
        <v>0</v>
      </c>
      <c r="D159" s="129">
        <v>142800</v>
      </c>
      <c r="E159" s="117">
        <v>203800</v>
      </c>
      <c r="F159" s="117">
        <v>452200</v>
      </c>
      <c r="G159" s="98">
        <f t="shared" si="6"/>
        <v>266266.66666666669</v>
      </c>
      <c r="H159" s="102">
        <f t="shared" si="7"/>
        <v>266267</v>
      </c>
      <c r="I159" s="124">
        <f t="shared" si="8"/>
        <v>0</v>
      </c>
    </row>
    <row r="160" spans="1:9" ht="35.15" customHeight="1" x14ac:dyDescent="0.3">
      <c r="A160" s="239"/>
      <c r="B160" s="42" t="s">
        <v>58</v>
      </c>
      <c r="C160" s="27">
        <v>0</v>
      </c>
      <c r="D160" s="130">
        <v>41650</v>
      </c>
      <c r="E160" s="114">
        <v>18342</v>
      </c>
      <c r="F160" s="114">
        <v>71400</v>
      </c>
      <c r="G160" s="98">
        <f t="shared" si="6"/>
        <v>43797.333333333336</v>
      </c>
      <c r="H160" s="109">
        <f t="shared" si="7"/>
        <v>43797</v>
      </c>
      <c r="I160" s="126">
        <f t="shared" si="8"/>
        <v>0</v>
      </c>
    </row>
    <row r="161" spans="1:9" ht="35.15" customHeight="1" thickBot="1" x14ac:dyDescent="0.35">
      <c r="A161" s="256"/>
      <c r="B161" s="22" t="s">
        <v>60</v>
      </c>
      <c r="C161" s="23">
        <v>0</v>
      </c>
      <c r="D161" s="115">
        <v>83300</v>
      </c>
      <c r="E161" s="115">
        <v>25475</v>
      </c>
      <c r="F161" s="115">
        <v>19159</v>
      </c>
      <c r="G161" s="98">
        <f t="shared" si="6"/>
        <v>42644.666666666664</v>
      </c>
      <c r="H161" s="112">
        <f t="shared" si="7"/>
        <v>42645</v>
      </c>
      <c r="I161" s="127">
        <f t="shared" si="8"/>
        <v>0</v>
      </c>
    </row>
    <row r="162" spans="1:9" ht="35.15" customHeight="1" x14ac:dyDescent="0.3">
      <c r="A162" s="239" t="s">
        <v>80</v>
      </c>
      <c r="B162" s="11" t="s">
        <v>50</v>
      </c>
      <c r="C162" s="12">
        <v>1</v>
      </c>
      <c r="D162" s="116">
        <v>178500</v>
      </c>
      <c r="E162" s="116">
        <v>458550</v>
      </c>
      <c r="F162" s="116">
        <v>192780</v>
      </c>
      <c r="G162" s="98">
        <f t="shared" si="6"/>
        <v>276610</v>
      </c>
      <c r="H162" s="102">
        <f t="shared" si="7"/>
        <v>276610</v>
      </c>
      <c r="I162" s="124">
        <f t="shared" si="8"/>
        <v>276610</v>
      </c>
    </row>
    <row r="163" spans="1:9" ht="35.15" customHeight="1" x14ac:dyDescent="0.3">
      <c r="A163" s="239"/>
      <c r="B163" s="6" t="s">
        <v>51</v>
      </c>
      <c r="C163" s="4">
        <v>2</v>
      </c>
      <c r="D163" s="117">
        <v>333200</v>
      </c>
      <c r="E163" s="117">
        <v>152850</v>
      </c>
      <c r="F163" s="117">
        <v>333200</v>
      </c>
      <c r="G163" s="98">
        <f t="shared" si="6"/>
        <v>273083.33333333331</v>
      </c>
      <c r="H163" s="102">
        <f t="shared" si="7"/>
        <v>273083</v>
      </c>
      <c r="I163" s="124">
        <f t="shared" si="8"/>
        <v>546166</v>
      </c>
    </row>
    <row r="164" spans="1:9" ht="35.15" customHeight="1" x14ac:dyDescent="0.3">
      <c r="A164" s="239"/>
      <c r="B164" s="6" t="s">
        <v>52</v>
      </c>
      <c r="C164" s="4">
        <v>16</v>
      </c>
      <c r="D164" s="117">
        <v>309400</v>
      </c>
      <c r="E164" s="117">
        <v>132470</v>
      </c>
      <c r="F164" s="117">
        <v>261800</v>
      </c>
      <c r="G164" s="98">
        <f t="shared" si="6"/>
        <v>234556.66666666666</v>
      </c>
      <c r="H164" s="102">
        <f t="shared" si="7"/>
        <v>234557</v>
      </c>
      <c r="I164" s="124">
        <f t="shared" si="8"/>
        <v>3752912</v>
      </c>
    </row>
    <row r="165" spans="1:9" ht="35.15" customHeight="1" x14ac:dyDescent="0.3">
      <c r="A165" s="239"/>
      <c r="B165" s="6" t="s">
        <v>54</v>
      </c>
      <c r="C165" s="4">
        <v>0</v>
      </c>
      <c r="D165" s="117">
        <v>1666000</v>
      </c>
      <c r="E165" s="117">
        <v>1375650</v>
      </c>
      <c r="F165" s="117">
        <v>1487500</v>
      </c>
      <c r="G165" s="98">
        <f t="shared" si="6"/>
        <v>1509716.6666666667</v>
      </c>
      <c r="H165" s="102">
        <f t="shared" si="7"/>
        <v>1509717</v>
      </c>
      <c r="I165" s="124">
        <f t="shared" si="8"/>
        <v>0</v>
      </c>
    </row>
    <row r="166" spans="1:9" ht="35.15" customHeight="1" x14ac:dyDescent="0.3">
      <c r="A166" s="239"/>
      <c r="B166" s="6" t="s">
        <v>55</v>
      </c>
      <c r="C166" s="4">
        <v>1</v>
      </c>
      <c r="D166" s="117">
        <v>476000</v>
      </c>
      <c r="E166" s="117">
        <v>458550</v>
      </c>
      <c r="F166" s="117">
        <v>931770</v>
      </c>
      <c r="G166" s="98">
        <f t="shared" si="6"/>
        <v>622106.66666666663</v>
      </c>
      <c r="H166" s="102">
        <f t="shared" si="7"/>
        <v>622107</v>
      </c>
      <c r="I166" s="124">
        <f t="shared" si="8"/>
        <v>622107</v>
      </c>
    </row>
    <row r="167" spans="1:9" ht="35.15" customHeight="1" x14ac:dyDescent="0.3">
      <c r="A167" s="239"/>
      <c r="B167" s="6" t="s">
        <v>81</v>
      </c>
      <c r="C167" s="4">
        <v>1</v>
      </c>
      <c r="D167" s="117">
        <v>261800</v>
      </c>
      <c r="E167" s="117">
        <v>203800</v>
      </c>
      <c r="F167" s="117">
        <v>476000</v>
      </c>
      <c r="G167" s="98">
        <f t="shared" si="6"/>
        <v>313866.66666666669</v>
      </c>
      <c r="H167" s="102">
        <f t="shared" si="7"/>
        <v>313867</v>
      </c>
      <c r="I167" s="124">
        <f t="shared" si="8"/>
        <v>313867</v>
      </c>
    </row>
    <row r="168" spans="1:9" ht="35.15" customHeight="1" x14ac:dyDescent="0.3">
      <c r="A168" s="239"/>
      <c r="B168" s="6" t="s">
        <v>56</v>
      </c>
      <c r="C168" s="4">
        <v>0</v>
      </c>
      <c r="D168" s="117">
        <v>142800</v>
      </c>
      <c r="E168" s="117">
        <v>18342</v>
      </c>
      <c r="F168" s="117">
        <v>452200</v>
      </c>
      <c r="G168" s="98">
        <f t="shared" si="6"/>
        <v>204447.33333333334</v>
      </c>
      <c r="H168" s="102">
        <f t="shared" si="7"/>
        <v>204447</v>
      </c>
      <c r="I168" s="124">
        <f t="shared" si="8"/>
        <v>0</v>
      </c>
    </row>
    <row r="169" spans="1:9" ht="35.15" customHeight="1" thickBot="1" x14ac:dyDescent="0.35">
      <c r="A169" s="243"/>
      <c r="B169" s="7" t="s">
        <v>60</v>
      </c>
      <c r="C169" s="9">
        <v>0</v>
      </c>
      <c r="D169" s="117">
        <v>83300</v>
      </c>
      <c r="E169" s="117">
        <v>25475</v>
      </c>
      <c r="F169" s="117">
        <v>19159</v>
      </c>
      <c r="G169" s="98">
        <f t="shared" si="6"/>
        <v>42644.666666666664</v>
      </c>
      <c r="H169" s="102">
        <f t="shared" si="7"/>
        <v>42645</v>
      </c>
      <c r="I169" s="124">
        <f t="shared" si="8"/>
        <v>0</v>
      </c>
    </row>
    <row r="170" spans="1:9" ht="35.15" customHeight="1" x14ac:dyDescent="0.3">
      <c r="A170" s="236" t="s">
        <v>82</v>
      </c>
      <c r="B170" s="5" t="s">
        <v>50</v>
      </c>
      <c r="C170" s="8">
        <v>0</v>
      </c>
      <c r="D170" s="117">
        <v>178500</v>
      </c>
      <c r="E170" s="117">
        <v>458550</v>
      </c>
      <c r="F170" s="117">
        <v>192780</v>
      </c>
      <c r="G170" s="98">
        <f t="shared" si="6"/>
        <v>276610</v>
      </c>
      <c r="H170" s="102">
        <f t="shared" si="7"/>
        <v>276610</v>
      </c>
      <c r="I170" s="124">
        <f t="shared" si="8"/>
        <v>0</v>
      </c>
    </row>
    <row r="171" spans="1:9" ht="35.15" customHeight="1" x14ac:dyDescent="0.3">
      <c r="A171" s="239"/>
      <c r="B171" s="6" t="s">
        <v>51</v>
      </c>
      <c r="C171" s="4">
        <v>1</v>
      </c>
      <c r="D171" s="117">
        <v>333200</v>
      </c>
      <c r="E171" s="117">
        <v>152850</v>
      </c>
      <c r="F171" s="117">
        <v>333200</v>
      </c>
      <c r="G171" s="98">
        <f t="shared" si="6"/>
        <v>273083.33333333331</v>
      </c>
      <c r="H171" s="102">
        <f t="shared" si="7"/>
        <v>273083</v>
      </c>
      <c r="I171" s="124">
        <f t="shared" si="8"/>
        <v>273083</v>
      </c>
    </row>
    <row r="172" spans="1:9" ht="35.15" customHeight="1" x14ac:dyDescent="0.3">
      <c r="A172" s="239"/>
      <c r="B172" s="6" t="s">
        <v>52</v>
      </c>
      <c r="C172" s="4">
        <v>3</v>
      </c>
      <c r="D172" s="117">
        <v>309400</v>
      </c>
      <c r="E172" s="117">
        <v>132470</v>
      </c>
      <c r="F172" s="117">
        <v>261800</v>
      </c>
      <c r="G172" s="98">
        <f t="shared" si="6"/>
        <v>234556.66666666666</v>
      </c>
      <c r="H172" s="102">
        <f t="shared" si="7"/>
        <v>234557</v>
      </c>
      <c r="I172" s="124">
        <f t="shared" si="8"/>
        <v>703671</v>
      </c>
    </row>
    <row r="173" spans="1:9" ht="35.15" customHeight="1" x14ac:dyDescent="0.3">
      <c r="A173" s="239"/>
      <c r="B173" s="6" t="s">
        <v>54</v>
      </c>
      <c r="C173" s="4">
        <v>0</v>
      </c>
      <c r="D173" s="117">
        <v>1666000</v>
      </c>
      <c r="E173" s="117">
        <v>1375650</v>
      </c>
      <c r="F173" s="117">
        <v>1487500</v>
      </c>
      <c r="G173" s="98">
        <f t="shared" si="6"/>
        <v>1509716.6666666667</v>
      </c>
      <c r="H173" s="102">
        <f t="shared" si="7"/>
        <v>1509717</v>
      </c>
      <c r="I173" s="124">
        <f t="shared" si="8"/>
        <v>0</v>
      </c>
    </row>
    <row r="174" spans="1:9" ht="35.15" customHeight="1" x14ac:dyDescent="0.3">
      <c r="A174" s="239"/>
      <c r="B174" s="6" t="s">
        <v>76</v>
      </c>
      <c r="C174" s="4">
        <v>1</v>
      </c>
      <c r="D174" s="117">
        <v>119000</v>
      </c>
      <c r="E174" s="117">
        <v>998620</v>
      </c>
      <c r="F174" s="117">
        <v>107338</v>
      </c>
      <c r="G174" s="98">
        <f t="shared" si="6"/>
        <v>408319.33333333331</v>
      </c>
      <c r="H174" s="102">
        <f t="shared" si="7"/>
        <v>408319</v>
      </c>
      <c r="I174" s="124">
        <f t="shared" si="8"/>
        <v>408319</v>
      </c>
    </row>
    <row r="175" spans="1:9" ht="35.15" customHeight="1" x14ac:dyDescent="0.3">
      <c r="A175" s="239"/>
      <c r="B175" s="6" t="s">
        <v>68</v>
      </c>
      <c r="C175" s="4">
        <v>0</v>
      </c>
      <c r="D175" s="117">
        <v>380800</v>
      </c>
      <c r="E175" s="117">
        <v>458550</v>
      </c>
      <c r="F175" s="117">
        <v>771715</v>
      </c>
      <c r="G175" s="98">
        <f t="shared" si="6"/>
        <v>537021.66666666663</v>
      </c>
      <c r="H175" s="102">
        <f t="shared" si="7"/>
        <v>537022</v>
      </c>
      <c r="I175" s="124">
        <f t="shared" si="8"/>
        <v>0</v>
      </c>
    </row>
    <row r="176" spans="1:9" ht="35.15" customHeight="1" x14ac:dyDescent="0.3">
      <c r="A176" s="239"/>
      <c r="B176" s="6" t="s">
        <v>56</v>
      </c>
      <c r="C176" s="4">
        <v>0</v>
      </c>
      <c r="D176" s="117">
        <v>142800</v>
      </c>
      <c r="E176" s="117">
        <v>203800</v>
      </c>
      <c r="F176" s="117">
        <v>452200</v>
      </c>
      <c r="G176" s="98">
        <f t="shared" si="6"/>
        <v>266266.66666666669</v>
      </c>
      <c r="H176" s="102">
        <f t="shared" si="7"/>
        <v>266267</v>
      </c>
      <c r="I176" s="124">
        <f t="shared" si="8"/>
        <v>0</v>
      </c>
    </row>
    <row r="177" spans="1:9" ht="35.15" customHeight="1" x14ac:dyDescent="0.3">
      <c r="A177" s="239"/>
      <c r="B177" s="6" t="s">
        <v>58</v>
      </c>
      <c r="C177" s="4">
        <v>2</v>
      </c>
      <c r="D177" s="117">
        <v>41650</v>
      </c>
      <c r="E177" s="117">
        <v>18342</v>
      </c>
      <c r="F177" s="117">
        <v>71400</v>
      </c>
      <c r="G177" s="98">
        <f t="shared" si="6"/>
        <v>43797.333333333336</v>
      </c>
      <c r="H177" s="102">
        <f t="shared" si="7"/>
        <v>43797</v>
      </c>
      <c r="I177" s="124">
        <f t="shared" si="8"/>
        <v>87594</v>
      </c>
    </row>
    <row r="178" spans="1:9" ht="35.15" customHeight="1" thickBot="1" x14ac:dyDescent="0.35">
      <c r="A178" s="243"/>
      <c r="B178" s="7" t="s">
        <v>60</v>
      </c>
      <c r="C178" s="9">
        <v>0</v>
      </c>
      <c r="D178" s="117">
        <v>83300</v>
      </c>
      <c r="E178" s="117">
        <v>25475</v>
      </c>
      <c r="F178" s="117">
        <v>19159</v>
      </c>
      <c r="G178" s="98">
        <f t="shared" si="6"/>
        <v>42644.666666666664</v>
      </c>
      <c r="H178" s="102">
        <f t="shared" si="7"/>
        <v>42645</v>
      </c>
      <c r="I178" s="124">
        <f t="shared" si="8"/>
        <v>0</v>
      </c>
    </row>
    <row r="179" spans="1:9" ht="35.15" customHeight="1" x14ac:dyDescent="0.3">
      <c r="A179" s="236" t="s">
        <v>83</v>
      </c>
      <c r="B179" s="5" t="s">
        <v>67</v>
      </c>
      <c r="C179" s="8">
        <v>1</v>
      </c>
      <c r="D179" s="117">
        <v>107100</v>
      </c>
      <c r="E179" s="117">
        <v>458550</v>
      </c>
      <c r="F179" s="117">
        <v>273700</v>
      </c>
      <c r="G179" s="98">
        <f t="shared" si="6"/>
        <v>279783.33333333331</v>
      </c>
      <c r="H179" s="102">
        <f t="shared" si="7"/>
        <v>279783</v>
      </c>
      <c r="I179" s="124">
        <f t="shared" si="8"/>
        <v>279783</v>
      </c>
    </row>
    <row r="180" spans="1:9" ht="35.15" customHeight="1" x14ac:dyDescent="0.3">
      <c r="A180" s="239"/>
      <c r="B180" s="6" t="s">
        <v>51</v>
      </c>
      <c r="C180" s="4">
        <v>2</v>
      </c>
      <c r="D180" s="117">
        <v>333200</v>
      </c>
      <c r="E180" s="117">
        <v>152850</v>
      </c>
      <c r="F180" s="117">
        <v>333200</v>
      </c>
      <c r="G180" s="98">
        <f t="shared" si="6"/>
        <v>273083.33333333331</v>
      </c>
      <c r="H180" s="102">
        <f t="shared" si="7"/>
        <v>273083</v>
      </c>
      <c r="I180" s="124">
        <f t="shared" si="8"/>
        <v>546166</v>
      </c>
    </row>
    <row r="181" spans="1:9" ht="35.15" customHeight="1" x14ac:dyDescent="0.3">
      <c r="A181" s="239"/>
      <c r="B181" s="6" t="s">
        <v>52</v>
      </c>
      <c r="C181" s="4">
        <v>6</v>
      </c>
      <c r="D181" s="117">
        <v>309400</v>
      </c>
      <c r="E181" s="117">
        <v>1324700</v>
      </c>
      <c r="F181" s="117">
        <v>261800</v>
      </c>
      <c r="G181" s="98">
        <f t="shared" si="6"/>
        <v>631966.66666666663</v>
      </c>
      <c r="H181" s="102">
        <f t="shared" si="7"/>
        <v>631967</v>
      </c>
      <c r="I181" s="124">
        <f t="shared" si="8"/>
        <v>3791802</v>
      </c>
    </row>
    <row r="182" spans="1:9" ht="35.15" customHeight="1" x14ac:dyDescent="0.3">
      <c r="A182" s="239"/>
      <c r="B182" s="6" t="s">
        <v>54</v>
      </c>
      <c r="C182" s="4">
        <v>0</v>
      </c>
      <c r="D182" s="117">
        <v>1666000</v>
      </c>
      <c r="E182" s="117">
        <v>1324700</v>
      </c>
      <c r="F182" s="117">
        <v>1487500</v>
      </c>
      <c r="G182" s="98">
        <f t="shared" si="6"/>
        <v>1492733.3333333333</v>
      </c>
      <c r="H182" s="102">
        <f t="shared" si="7"/>
        <v>1492733</v>
      </c>
      <c r="I182" s="124">
        <f t="shared" si="8"/>
        <v>0</v>
      </c>
    </row>
    <row r="183" spans="1:9" ht="35.15" customHeight="1" x14ac:dyDescent="0.3">
      <c r="A183" s="239"/>
      <c r="B183" s="6" t="s">
        <v>76</v>
      </c>
      <c r="C183" s="4">
        <v>2</v>
      </c>
      <c r="D183" s="117">
        <v>119000</v>
      </c>
      <c r="E183" s="117">
        <v>998620</v>
      </c>
      <c r="F183" s="117">
        <v>107338</v>
      </c>
      <c r="G183" s="98">
        <f t="shared" si="6"/>
        <v>408319.33333333331</v>
      </c>
      <c r="H183" s="102">
        <f t="shared" si="7"/>
        <v>408319</v>
      </c>
      <c r="I183" s="124">
        <f t="shared" si="8"/>
        <v>816638</v>
      </c>
    </row>
    <row r="184" spans="1:9" ht="35.15" customHeight="1" x14ac:dyDescent="0.3">
      <c r="A184" s="239"/>
      <c r="B184" s="6" t="s">
        <v>68</v>
      </c>
      <c r="C184" s="4">
        <v>1</v>
      </c>
      <c r="D184" s="117">
        <v>380800</v>
      </c>
      <c r="E184" s="117">
        <v>458550</v>
      </c>
      <c r="F184" s="117">
        <v>771715</v>
      </c>
      <c r="G184" s="98">
        <f t="shared" si="6"/>
        <v>537021.66666666663</v>
      </c>
      <c r="H184" s="102">
        <f t="shared" si="7"/>
        <v>537022</v>
      </c>
      <c r="I184" s="124">
        <f t="shared" si="8"/>
        <v>537022</v>
      </c>
    </row>
    <row r="185" spans="1:9" ht="35.15" customHeight="1" x14ac:dyDescent="0.3">
      <c r="A185" s="239"/>
      <c r="B185" s="6" t="s">
        <v>56</v>
      </c>
      <c r="C185" s="4">
        <v>0</v>
      </c>
      <c r="D185" s="117">
        <v>142800</v>
      </c>
      <c r="E185" s="117">
        <v>203800</v>
      </c>
      <c r="F185" s="117">
        <v>452200</v>
      </c>
      <c r="G185" s="98">
        <f t="shared" si="6"/>
        <v>266266.66666666669</v>
      </c>
      <c r="H185" s="102">
        <f t="shared" si="7"/>
        <v>266267</v>
      </c>
      <c r="I185" s="124">
        <f t="shared" si="8"/>
        <v>0</v>
      </c>
    </row>
    <row r="186" spans="1:9" ht="35.15" customHeight="1" thickBot="1" x14ac:dyDescent="0.35">
      <c r="A186" s="239"/>
      <c r="B186" s="7" t="s">
        <v>60</v>
      </c>
      <c r="C186" s="9">
        <v>0</v>
      </c>
      <c r="D186" s="117">
        <v>83300</v>
      </c>
      <c r="E186" s="117">
        <v>25475</v>
      </c>
      <c r="F186" s="117">
        <v>19159</v>
      </c>
      <c r="G186" s="98">
        <f t="shared" si="6"/>
        <v>42644.666666666664</v>
      </c>
      <c r="H186" s="102">
        <f t="shared" si="7"/>
        <v>42645</v>
      </c>
      <c r="I186" s="124">
        <f t="shared" si="8"/>
        <v>0</v>
      </c>
    </row>
    <row r="187" spans="1:9" ht="35.15" customHeight="1" x14ac:dyDescent="0.3">
      <c r="A187" s="236" t="s">
        <v>84</v>
      </c>
      <c r="B187" s="29" t="s">
        <v>67</v>
      </c>
      <c r="C187" s="8">
        <v>2</v>
      </c>
      <c r="D187" s="117">
        <v>107100</v>
      </c>
      <c r="E187" s="117">
        <v>458550</v>
      </c>
      <c r="F187" s="117">
        <v>273700</v>
      </c>
      <c r="G187" s="98">
        <f t="shared" si="6"/>
        <v>279783.33333333331</v>
      </c>
      <c r="H187" s="102">
        <f t="shared" si="7"/>
        <v>279783</v>
      </c>
      <c r="I187" s="124">
        <f t="shared" si="8"/>
        <v>559566</v>
      </c>
    </row>
    <row r="188" spans="1:9" ht="35.15" customHeight="1" x14ac:dyDescent="0.3">
      <c r="A188" s="239"/>
      <c r="B188" s="30" t="s">
        <v>50</v>
      </c>
      <c r="C188" s="4">
        <v>0</v>
      </c>
      <c r="D188" s="117">
        <v>178500</v>
      </c>
      <c r="E188" s="117">
        <v>458550</v>
      </c>
      <c r="F188" s="117">
        <v>192780</v>
      </c>
      <c r="G188" s="98">
        <f t="shared" si="6"/>
        <v>276610</v>
      </c>
      <c r="H188" s="102">
        <f t="shared" si="7"/>
        <v>276610</v>
      </c>
      <c r="I188" s="124">
        <f t="shared" si="8"/>
        <v>0</v>
      </c>
    </row>
    <row r="189" spans="1:9" ht="35.15" customHeight="1" x14ac:dyDescent="0.3">
      <c r="A189" s="239"/>
      <c r="B189" s="30" t="s">
        <v>51</v>
      </c>
      <c r="C189" s="4">
        <v>2</v>
      </c>
      <c r="D189" s="117">
        <v>333200</v>
      </c>
      <c r="E189" s="117">
        <v>152850</v>
      </c>
      <c r="F189" s="117">
        <v>333200</v>
      </c>
      <c r="G189" s="98">
        <f t="shared" si="6"/>
        <v>273083.33333333331</v>
      </c>
      <c r="H189" s="102">
        <f t="shared" si="7"/>
        <v>273083</v>
      </c>
      <c r="I189" s="124">
        <f t="shared" si="8"/>
        <v>546166</v>
      </c>
    </row>
    <row r="190" spans="1:9" ht="35.15" customHeight="1" x14ac:dyDescent="0.3">
      <c r="A190" s="239"/>
      <c r="B190" s="30" t="s">
        <v>52</v>
      </c>
      <c r="C190" s="4">
        <v>2</v>
      </c>
      <c r="D190" s="117">
        <v>309400</v>
      </c>
      <c r="E190" s="117">
        <v>132470</v>
      </c>
      <c r="F190" s="117">
        <v>261800</v>
      </c>
      <c r="G190" s="98">
        <f t="shared" si="6"/>
        <v>234556.66666666666</v>
      </c>
      <c r="H190" s="102">
        <f t="shared" si="7"/>
        <v>234557</v>
      </c>
      <c r="I190" s="124">
        <f t="shared" si="8"/>
        <v>469114</v>
      </c>
    </row>
    <row r="191" spans="1:9" ht="35.15" customHeight="1" x14ac:dyDescent="0.3">
      <c r="A191" s="239"/>
      <c r="B191" s="30" t="s">
        <v>54</v>
      </c>
      <c r="C191" s="4">
        <v>0</v>
      </c>
      <c r="D191" s="117">
        <v>1666000</v>
      </c>
      <c r="E191" s="117">
        <v>1324700</v>
      </c>
      <c r="F191" s="117">
        <v>1487500</v>
      </c>
      <c r="G191" s="98">
        <f t="shared" si="6"/>
        <v>1492733.3333333333</v>
      </c>
      <c r="H191" s="102">
        <f t="shared" si="7"/>
        <v>1492733</v>
      </c>
      <c r="I191" s="124">
        <f t="shared" si="8"/>
        <v>0</v>
      </c>
    </row>
    <row r="192" spans="1:9" ht="35.15" customHeight="1" x14ac:dyDescent="0.3">
      <c r="A192" s="239"/>
      <c r="B192" s="30" t="s">
        <v>55</v>
      </c>
      <c r="C192" s="4">
        <v>1</v>
      </c>
      <c r="D192" s="117">
        <v>476000</v>
      </c>
      <c r="E192" s="117">
        <v>458550</v>
      </c>
      <c r="F192" s="117">
        <v>931770</v>
      </c>
      <c r="G192" s="98">
        <f t="shared" si="6"/>
        <v>622106.66666666663</v>
      </c>
      <c r="H192" s="102">
        <f t="shared" si="7"/>
        <v>622107</v>
      </c>
      <c r="I192" s="124">
        <f t="shared" si="8"/>
        <v>622107</v>
      </c>
    </row>
    <row r="193" spans="1:9" ht="35.15" customHeight="1" x14ac:dyDescent="0.3">
      <c r="A193" s="239"/>
      <c r="B193" s="30" t="s">
        <v>56</v>
      </c>
      <c r="C193" s="4">
        <v>0</v>
      </c>
      <c r="D193" s="117">
        <v>142800</v>
      </c>
      <c r="E193" s="117">
        <v>203800</v>
      </c>
      <c r="F193" s="117">
        <v>452200</v>
      </c>
      <c r="G193" s="98">
        <f t="shared" si="6"/>
        <v>266266.66666666669</v>
      </c>
      <c r="H193" s="102">
        <f t="shared" si="7"/>
        <v>266267</v>
      </c>
      <c r="I193" s="124">
        <f t="shared" si="8"/>
        <v>0</v>
      </c>
    </row>
    <row r="194" spans="1:9" ht="35.15" customHeight="1" x14ac:dyDescent="0.3">
      <c r="A194" s="239"/>
      <c r="B194" s="34" t="s">
        <v>58</v>
      </c>
      <c r="C194" s="33">
        <v>0</v>
      </c>
      <c r="D194" s="114">
        <v>41650</v>
      </c>
      <c r="E194" s="114">
        <v>25475</v>
      </c>
      <c r="F194" s="114">
        <v>71400</v>
      </c>
      <c r="G194" s="98">
        <f t="shared" si="6"/>
        <v>46175</v>
      </c>
      <c r="H194" s="109">
        <f t="shared" si="7"/>
        <v>46175</v>
      </c>
      <c r="I194" s="126">
        <f t="shared" si="8"/>
        <v>0</v>
      </c>
    </row>
    <row r="195" spans="1:9" ht="35.15" customHeight="1" thickBot="1" x14ac:dyDescent="0.35">
      <c r="A195" s="256"/>
      <c r="B195" s="22" t="s">
        <v>60</v>
      </c>
      <c r="C195" s="33">
        <v>0</v>
      </c>
      <c r="D195" s="115">
        <v>83300</v>
      </c>
      <c r="E195" s="115">
        <v>18342</v>
      </c>
      <c r="F195" s="115">
        <v>19159</v>
      </c>
      <c r="G195" s="98">
        <f t="shared" si="6"/>
        <v>40267</v>
      </c>
      <c r="H195" s="112">
        <f t="shared" si="7"/>
        <v>40267</v>
      </c>
      <c r="I195" s="127">
        <f t="shared" si="8"/>
        <v>0</v>
      </c>
    </row>
    <row r="196" spans="1:9" ht="35.15" customHeight="1" x14ac:dyDescent="0.3">
      <c r="A196" s="239" t="s">
        <v>85</v>
      </c>
      <c r="B196" s="36" t="s">
        <v>67</v>
      </c>
      <c r="C196" s="35">
        <v>0</v>
      </c>
      <c r="D196" s="128">
        <v>107100</v>
      </c>
      <c r="E196" s="116">
        <v>458550</v>
      </c>
      <c r="F196" s="116">
        <v>273700</v>
      </c>
      <c r="G196" s="98">
        <f t="shared" si="6"/>
        <v>279783.33333333331</v>
      </c>
      <c r="H196" s="102">
        <f t="shared" si="7"/>
        <v>279783</v>
      </c>
      <c r="I196" s="124">
        <f t="shared" si="8"/>
        <v>0</v>
      </c>
    </row>
    <row r="197" spans="1:9" ht="35.15" customHeight="1" x14ac:dyDescent="0.3">
      <c r="A197" s="239"/>
      <c r="B197" s="37" t="s">
        <v>51</v>
      </c>
      <c r="C197" s="16">
        <v>8</v>
      </c>
      <c r="D197" s="129">
        <v>333200</v>
      </c>
      <c r="E197" s="117">
        <v>152850</v>
      </c>
      <c r="F197" s="117">
        <v>333200</v>
      </c>
      <c r="G197" s="98">
        <f t="shared" si="6"/>
        <v>273083.33333333331</v>
      </c>
      <c r="H197" s="102">
        <f t="shared" si="7"/>
        <v>273083</v>
      </c>
      <c r="I197" s="124">
        <f t="shared" si="8"/>
        <v>2184664</v>
      </c>
    </row>
    <row r="198" spans="1:9" ht="35.15" customHeight="1" x14ac:dyDescent="0.3">
      <c r="A198" s="239"/>
      <c r="B198" s="37" t="s">
        <v>52</v>
      </c>
      <c r="C198" s="16">
        <v>12</v>
      </c>
      <c r="D198" s="129">
        <v>309400</v>
      </c>
      <c r="E198" s="117">
        <v>132470</v>
      </c>
      <c r="F198" s="117">
        <v>261800</v>
      </c>
      <c r="G198" s="98">
        <f t="shared" si="6"/>
        <v>234556.66666666666</v>
      </c>
      <c r="H198" s="102">
        <f t="shared" si="7"/>
        <v>234557</v>
      </c>
      <c r="I198" s="124">
        <f t="shared" si="8"/>
        <v>2814684</v>
      </c>
    </row>
    <row r="199" spans="1:9" ht="35.15" customHeight="1" x14ac:dyDescent="0.3">
      <c r="A199" s="239"/>
      <c r="B199" s="37" t="s">
        <v>53</v>
      </c>
      <c r="C199" s="16">
        <v>0</v>
      </c>
      <c r="D199" s="129">
        <v>1785000</v>
      </c>
      <c r="E199" s="117">
        <v>912005</v>
      </c>
      <c r="F199" s="117">
        <v>481950</v>
      </c>
      <c r="G199" s="98">
        <f t="shared" si="6"/>
        <v>1059651.6666666667</v>
      </c>
      <c r="H199" s="102">
        <f t="shared" si="7"/>
        <v>1059652</v>
      </c>
      <c r="I199" s="124">
        <f t="shared" si="8"/>
        <v>0</v>
      </c>
    </row>
    <row r="200" spans="1:9" ht="35.15" customHeight="1" x14ac:dyDescent="0.3">
      <c r="A200" s="239"/>
      <c r="B200" s="37" t="s">
        <v>54</v>
      </c>
      <c r="C200" s="16">
        <v>0</v>
      </c>
      <c r="D200" s="129">
        <v>1666000</v>
      </c>
      <c r="E200" s="117">
        <v>1324700</v>
      </c>
      <c r="F200" s="117">
        <v>1487500</v>
      </c>
      <c r="G200" s="98">
        <f t="shared" si="6"/>
        <v>1492733.3333333333</v>
      </c>
      <c r="H200" s="102">
        <f t="shared" si="7"/>
        <v>1492733</v>
      </c>
      <c r="I200" s="124">
        <f t="shared" si="8"/>
        <v>0</v>
      </c>
    </row>
    <row r="201" spans="1:9" ht="35.15" customHeight="1" x14ac:dyDescent="0.3">
      <c r="A201" s="239"/>
      <c r="B201" s="37" t="s">
        <v>55</v>
      </c>
      <c r="C201" s="16">
        <v>2</v>
      </c>
      <c r="D201" s="129">
        <v>476000</v>
      </c>
      <c r="E201" s="117">
        <v>458550</v>
      </c>
      <c r="F201" s="117">
        <v>931770</v>
      </c>
      <c r="G201" s="98">
        <f t="shared" ref="G201:G264" si="9">+(D201+E201+F201)/3</f>
        <v>622106.66666666663</v>
      </c>
      <c r="H201" s="102">
        <f t="shared" si="7"/>
        <v>622107</v>
      </c>
      <c r="I201" s="124">
        <f t="shared" si="8"/>
        <v>1244214</v>
      </c>
    </row>
    <row r="202" spans="1:9" ht="35.15" customHeight="1" x14ac:dyDescent="0.3">
      <c r="A202" s="239"/>
      <c r="B202" s="37" t="s">
        <v>56</v>
      </c>
      <c r="C202" s="16">
        <v>0</v>
      </c>
      <c r="D202" s="129">
        <v>142800</v>
      </c>
      <c r="E202" s="117">
        <v>203800</v>
      </c>
      <c r="F202" s="117">
        <v>452200</v>
      </c>
      <c r="G202" s="98">
        <f t="shared" si="9"/>
        <v>266266.66666666669</v>
      </c>
      <c r="H202" s="102">
        <f t="shared" ref="H202:H265" si="10">ROUND(G202,0)</f>
        <v>266267</v>
      </c>
      <c r="I202" s="124">
        <f t="shared" ref="I202:I265" si="11">+H202*C202</f>
        <v>0</v>
      </c>
    </row>
    <row r="203" spans="1:9" ht="35.15" customHeight="1" x14ac:dyDescent="0.3">
      <c r="A203" s="239"/>
      <c r="B203" s="37" t="s">
        <v>58</v>
      </c>
      <c r="C203" s="16">
        <v>0</v>
      </c>
      <c r="D203" s="129">
        <v>41650</v>
      </c>
      <c r="E203" s="117">
        <v>25475</v>
      </c>
      <c r="F203" s="117">
        <v>71400</v>
      </c>
      <c r="G203" s="98">
        <f t="shared" si="9"/>
        <v>46175</v>
      </c>
      <c r="H203" s="102">
        <f t="shared" si="10"/>
        <v>46175</v>
      </c>
      <c r="I203" s="124">
        <f t="shared" si="11"/>
        <v>0</v>
      </c>
    </row>
    <row r="204" spans="1:9" ht="35.15" customHeight="1" thickBot="1" x14ac:dyDescent="0.35">
      <c r="A204" s="243"/>
      <c r="B204" s="38" t="s">
        <v>60</v>
      </c>
      <c r="C204" s="18">
        <v>0</v>
      </c>
      <c r="D204" s="129">
        <v>83300</v>
      </c>
      <c r="E204" s="117">
        <v>18342</v>
      </c>
      <c r="F204" s="117">
        <v>19159</v>
      </c>
      <c r="G204" s="98">
        <f t="shared" si="9"/>
        <v>40267</v>
      </c>
      <c r="H204" s="102">
        <f t="shared" si="10"/>
        <v>40267</v>
      </c>
      <c r="I204" s="124">
        <f t="shared" si="11"/>
        <v>0</v>
      </c>
    </row>
    <row r="205" spans="1:9" ht="35.15" customHeight="1" x14ac:dyDescent="0.3">
      <c r="A205" s="236" t="s">
        <v>86</v>
      </c>
      <c r="B205" s="39" t="s">
        <v>50</v>
      </c>
      <c r="C205" s="28">
        <v>2</v>
      </c>
      <c r="D205" s="129">
        <v>178500</v>
      </c>
      <c r="E205" s="117">
        <v>458550</v>
      </c>
      <c r="F205" s="117">
        <v>192780</v>
      </c>
      <c r="G205" s="98">
        <f t="shared" si="9"/>
        <v>276610</v>
      </c>
      <c r="H205" s="102">
        <f t="shared" si="10"/>
        <v>276610</v>
      </c>
      <c r="I205" s="124">
        <f t="shared" si="11"/>
        <v>553220</v>
      </c>
    </row>
    <row r="206" spans="1:9" ht="35.15" customHeight="1" x14ac:dyDescent="0.3">
      <c r="A206" s="239"/>
      <c r="B206" s="37" t="s">
        <v>51</v>
      </c>
      <c r="C206" s="16">
        <v>1</v>
      </c>
      <c r="D206" s="129">
        <v>333200</v>
      </c>
      <c r="E206" s="117">
        <v>152850</v>
      </c>
      <c r="F206" s="117">
        <v>333200</v>
      </c>
      <c r="G206" s="98">
        <f t="shared" si="9"/>
        <v>273083.33333333331</v>
      </c>
      <c r="H206" s="102">
        <f t="shared" si="10"/>
        <v>273083</v>
      </c>
      <c r="I206" s="124">
        <f t="shared" si="11"/>
        <v>273083</v>
      </c>
    </row>
    <row r="207" spans="1:9" ht="35.15" customHeight="1" x14ac:dyDescent="0.3">
      <c r="A207" s="239"/>
      <c r="B207" s="37" t="s">
        <v>52</v>
      </c>
      <c r="C207" s="16">
        <v>7</v>
      </c>
      <c r="D207" s="129">
        <v>309400</v>
      </c>
      <c r="E207" s="117">
        <v>132470</v>
      </c>
      <c r="F207" s="117">
        <v>261800</v>
      </c>
      <c r="G207" s="98">
        <f t="shared" si="9"/>
        <v>234556.66666666666</v>
      </c>
      <c r="H207" s="102">
        <f t="shared" si="10"/>
        <v>234557</v>
      </c>
      <c r="I207" s="124">
        <f t="shared" si="11"/>
        <v>1641899</v>
      </c>
    </row>
    <row r="208" spans="1:9" ht="35.15" customHeight="1" x14ac:dyDescent="0.3">
      <c r="A208" s="239"/>
      <c r="B208" s="37" t="s">
        <v>54</v>
      </c>
      <c r="C208" s="16">
        <v>0</v>
      </c>
      <c r="D208" s="129">
        <v>1666000</v>
      </c>
      <c r="E208" s="117">
        <v>1324700</v>
      </c>
      <c r="F208" s="117">
        <v>1487500</v>
      </c>
      <c r="G208" s="98">
        <f t="shared" si="9"/>
        <v>1492733.3333333333</v>
      </c>
      <c r="H208" s="102">
        <f t="shared" si="10"/>
        <v>1492733</v>
      </c>
      <c r="I208" s="124">
        <f t="shared" si="11"/>
        <v>0</v>
      </c>
    </row>
    <row r="209" spans="1:9" ht="35.15" customHeight="1" x14ac:dyDescent="0.3">
      <c r="A209" s="239"/>
      <c r="B209" s="37" t="s">
        <v>68</v>
      </c>
      <c r="C209" s="16">
        <v>1</v>
      </c>
      <c r="D209" s="129">
        <v>380800</v>
      </c>
      <c r="E209" s="117">
        <v>458550</v>
      </c>
      <c r="F209" s="117">
        <v>771715</v>
      </c>
      <c r="G209" s="98">
        <f t="shared" si="9"/>
        <v>537021.66666666663</v>
      </c>
      <c r="H209" s="102">
        <f t="shared" si="10"/>
        <v>537022</v>
      </c>
      <c r="I209" s="124">
        <f t="shared" si="11"/>
        <v>537022</v>
      </c>
    </row>
    <row r="210" spans="1:9" ht="35.15" customHeight="1" x14ac:dyDescent="0.3">
      <c r="A210" s="239"/>
      <c r="B210" s="37" t="s">
        <v>56</v>
      </c>
      <c r="C210" s="16">
        <v>0</v>
      </c>
      <c r="D210" s="129">
        <v>142800</v>
      </c>
      <c r="E210" s="117">
        <v>203800</v>
      </c>
      <c r="F210" s="117">
        <v>452200</v>
      </c>
      <c r="G210" s="98">
        <f t="shared" si="9"/>
        <v>266266.66666666669</v>
      </c>
      <c r="H210" s="102">
        <f t="shared" si="10"/>
        <v>266267</v>
      </c>
      <c r="I210" s="124">
        <f t="shared" si="11"/>
        <v>0</v>
      </c>
    </row>
    <row r="211" spans="1:9" ht="35.15" customHeight="1" x14ac:dyDescent="0.3">
      <c r="A211" s="239"/>
      <c r="B211" s="37" t="s">
        <v>58</v>
      </c>
      <c r="C211" s="16">
        <v>0</v>
      </c>
      <c r="D211" s="129">
        <v>41650</v>
      </c>
      <c r="E211" s="117">
        <v>25475</v>
      </c>
      <c r="F211" s="117">
        <v>71400</v>
      </c>
      <c r="G211" s="98">
        <f t="shared" si="9"/>
        <v>46175</v>
      </c>
      <c r="H211" s="102">
        <f t="shared" si="10"/>
        <v>46175</v>
      </c>
      <c r="I211" s="124">
        <f t="shared" si="11"/>
        <v>0</v>
      </c>
    </row>
    <row r="212" spans="1:9" ht="35.15" customHeight="1" thickBot="1" x14ac:dyDescent="0.35">
      <c r="A212" s="243"/>
      <c r="B212" s="38" t="s">
        <v>60</v>
      </c>
      <c r="C212" s="18">
        <v>0</v>
      </c>
      <c r="D212" s="129">
        <v>83300</v>
      </c>
      <c r="E212" s="117">
        <v>18342</v>
      </c>
      <c r="F212" s="117">
        <v>19159</v>
      </c>
      <c r="G212" s="98">
        <f t="shared" si="9"/>
        <v>40267</v>
      </c>
      <c r="H212" s="102">
        <f t="shared" si="10"/>
        <v>40267</v>
      </c>
      <c r="I212" s="124">
        <f t="shared" si="11"/>
        <v>0</v>
      </c>
    </row>
    <row r="213" spans="1:9" ht="35.15" customHeight="1" x14ac:dyDescent="0.3">
      <c r="A213" s="236" t="s">
        <v>87</v>
      </c>
      <c r="B213" s="39" t="s">
        <v>51</v>
      </c>
      <c r="C213" s="28">
        <v>2</v>
      </c>
      <c r="D213" s="129">
        <v>333200</v>
      </c>
      <c r="E213" s="117">
        <v>152850</v>
      </c>
      <c r="F213" s="117">
        <v>333200</v>
      </c>
      <c r="G213" s="98">
        <f t="shared" si="9"/>
        <v>273083.33333333331</v>
      </c>
      <c r="H213" s="102">
        <f t="shared" si="10"/>
        <v>273083</v>
      </c>
      <c r="I213" s="124">
        <f t="shared" si="11"/>
        <v>546166</v>
      </c>
    </row>
    <row r="214" spans="1:9" ht="35.15" customHeight="1" x14ac:dyDescent="0.3">
      <c r="A214" s="239"/>
      <c r="B214" s="37" t="s">
        <v>52</v>
      </c>
      <c r="C214" s="16">
        <v>7</v>
      </c>
      <c r="D214" s="129">
        <v>309400</v>
      </c>
      <c r="E214" s="117">
        <v>132470</v>
      </c>
      <c r="F214" s="117">
        <v>261800</v>
      </c>
      <c r="G214" s="98">
        <f t="shared" si="9"/>
        <v>234556.66666666666</v>
      </c>
      <c r="H214" s="102">
        <f t="shared" si="10"/>
        <v>234557</v>
      </c>
      <c r="I214" s="124">
        <f t="shared" si="11"/>
        <v>1641899</v>
      </c>
    </row>
    <row r="215" spans="1:9" ht="35.15" customHeight="1" x14ac:dyDescent="0.3">
      <c r="A215" s="239"/>
      <c r="B215" s="37" t="s">
        <v>54</v>
      </c>
      <c r="C215" s="16">
        <v>0</v>
      </c>
      <c r="D215" s="129">
        <v>1666000</v>
      </c>
      <c r="E215" s="117">
        <v>1324700</v>
      </c>
      <c r="F215" s="117">
        <v>1487500</v>
      </c>
      <c r="G215" s="98">
        <f t="shared" si="9"/>
        <v>1492733.3333333333</v>
      </c>
      <c r="H215" s="102">
        <f t="shared" si="10"/>
        <v>1492733</v>
      </c>
      <c r="I215" s="124">
        <f t="shared" si="11"/>
        <v>0</v>
      </c>
    </row>
    <row r="216" spans="1:9" ht="35.15" customHeight="1" x14ac:dyDescent="0.3">
      <c r="A216" s="239"/>
      <c r="B216" s="37" t="s">
        <v>55</v>
      </c>
      <c r="C216" s="16">
        <v>1</v>
      </c>
      <c r="D216" s="129">
        <v>476000</v>
      </c>
      <c r="E216" s="117">
        <v>458550</v>
      </c>
      <c r="F216" s="117">
        <v>931770</v>
      </c>
      <c r="G216" s="98">
        <f t="shared" si="9"/>
        <v>622106.66666666663</v>
      </c>
      <c r="H216" s="102">
        <f t="shared" si="10"/>
        <v>622107</v>
      </c>
      <c r="I216" s="124">
        <f t="shared" si="11"/>
        <v>622107</v>
      </c>
    </row>
    <row r="217" spans="1:9" ht="35.15" customHeight="1" x14ac:dyDescent="0.3">
      <c r="A217" s="239"/>
      <c r="B217" s="37" t="s">
        <v>56</v>
      </c>
      <c r="C217" s="16">
        <v>0</v>
      </c>
      <c r="D217" s="129">
        <v>142800</v>
      </c>
      <c r="E217" s="117">
        <v>203800</v>
      </c>
      <c r="F217" s="117">
        <v>452200</v>
      </c>
      <c r="G217" s="98">
        <f t="shared" si="9"/>
        <v>266266.66666666669</v>
      </c>
      <c r="H217" s="102">
        <f t="shared" si="10"/>
        <v>266267</v>
      </c>
      <c r="I217" s="124">
        <f t="shared" si="11"/>
        <v>0</v>
      </c>
    </row>
    <row r="218" spans="1:9" ht="35.15" customHeight="1" x14ac:dyDescent="0.3">
      <c r="A218" s="239"/>
      <c r="B218" s="37" t="s">
        <v>58</v>
      </c>
      <c r="C218" s="16">
        <v>2</v>
      </c>
      <c r="D218" s="129">
        <v>41650</v>
      </c>
      <c r="E218" s="117">
        <v>25475</v>
      </c>
      <c r="F218" s="117">
        <v>71400</v>
      </c>
      <c r="G218" s="98">
        <f t="shared" si="9"/>
        <v>46175</v>
      </c>
      <c r="H218" s="102">
        <f t="shared" si="10"/>
        <v>46175</v>
      </c>
      <c r="I218" s="124">
        <f t="shared" si="11"/>
        <v>92350</v>
      </c>
    </row>
    <row r="219" spans="1:9" ht="35.15" customHeight="1" thickBot="1" x14ac:dyDescent="0.35">
      <c r="A219" s="243"/>
      <c r="B219" s="38" t="s">
        <v>60</v>
      </c>
      <c r="C219" s="18">
        <v>0</v>
      </c>
      <c r="D219" s="129">
        <v>83300</v>
      </c>
      <c r="E219" s="117">
        <v>18342</v>
      </c>
      <c r="F219" s="117">
        <v>19159</v>
      </c>
      <c r="G219" s="98">
        <f t="shared" si="9"/>
        <v>40267</v>
      </c>
      <c r="H219" s="102">
        <f t="shared" si="10"/>
        <v>40267</v>
      </c>
      <c r="I219" s="124">
        <f t="shared" si="11"/>
        <v>0</v>
      </c>
    </row>
    <row r="220" spans="1:9" ht="35.15" customHeight="1" x14ac:dyDescent="0.3">
      <c r="A220" s="236" t="s">
        <v>88</v>
      </c>
      <c r="B220" s="39" t="s">
        <v>52</v>
      </c>
      <c r="C220" s="28">
        <v>6</v>
      </c>
      <c r="D220" s="129">
        <v>309400</v>
      </c>
      <c r="E220" s="117">
        <v>132470</v>
      </c>
      <c r="F220" s="117">
        <v>261800</v>
      </c>
      <c r="G220" s="98">
        <f t="shared" si="9"/>
        <v>234556.66666666666</v>
      </c>
      <c r="H220" s="102">
        <f t="shared" si="10"/>
        <v>234557</v>
      </c>
      <c r="I220" s="124">
        <f t="shared" si="11"/>
        <v>1407342</v>
      </c>
    </row>
    <row r="221" spans="1:9" ht="35.15" customHeight="1" x14ac:dyDescent="0.3">
      <c r="A221" s="239"/>
      <c r="B221" s="37" t="s">
        <v>54</v>
      </c>
      <c r="C221" s="16">
        <v>0</v>
      </c>
      <c r="D221" s="129">
        <v>1666000</v>
      </c>
      <c r="E221" s="117">
        <v>1324700</v>
      </c>
      <c r="F221" s="117">
        <v>1487500</v>
      </c>
      <c r="G221" s="98">
        <f t="shared" si="9"/>
        <v>1492733.3333333333</v>
      </c>
      <c r="H221" s="102">
        <f t="shared" si="10"/>
        <v>1492733</v>
      </c>
      <c r="I221" s="124">
        <f t="shared" si="11"/>
        <v>0</v>
      </c>
    </row>
    <row r="222" spans="1:9" ht="35.15" customHeight="1" x14ac:dyDescent="0.3">
      <c r="A222" s="239"/>
      <c r="B222" s="37" t="s">
        <v>68</v>
      </c>
      <c r="C222" s="16">
        <v>1</v>
      </c>
      <c r="D222" s="129">
        <v>380800</v>
      </c>
      <c r="E222" s="117">
        <v>458550</v>
      </c>
      <c r="F222" s="117">
        <v>771715</v>
      </c>
      <c r="G222" s="98">
        <f t="shared" si="9"/>
        <v>537021.66666666663</v>
      </c>
      <c r="H222" s="102">
        <f t="shared" si="10"/>
        <v>537022</v>
      </c>
      <c r="I222" s="124">
        <f t="shared" si="11"/>
        <v>537022</v>
      </c>
    </row>
    <row r="223" spans="1:9" ht="35.15" customHeight="1" x14ac:dyDescent="0.3">
      <c r="A223" s="239"/>
      <c r="B223" s="37" t="s">
        <v>56</v>
      </c>
      <c r="C223" s="16">
        <v>0</v>
      </c>
      <c r="D223" s="129">
        <v>142800</v>
      </c>
      <c r="E223" s="117">
        <v>203800</v>
      </c>
      <c r="F223" s="117">
        <v>452200</v>
      </c>
      <c r="G223" s="98">
        <f t="shared" si="9"/>
        <v>266266.66666666669</v>
      </c>
      <c r="H223" s="102">
        <f t="shared" si="10"/>
        <v>266267</v>
      </c>
      <c r="I223" s="124">
        <f t="shared" si="11"/>
        <v>0</v>
      </c>
    </row>
    <row r="224" spans="1:9" ht="35.15" customHeight="1" x14ac:dyDescent="0.3">
      <c r="A224" s="239"/>
      <c r="B224" s="37" t="s">
        <v>58</v>
      </c>
      <c r="C224" s="16">
        <v>0</v>
      </c>
      <c r="D224" s="129">
        <v>41650</v>
      </c>
      <c r="E224" s="117">
        <v>25475</v>
      </c>
      <c r="F224" s="117">
        <v>71400</v>
      </c>
      <c r="G224" s="98">
        <f t="shared" si="9"/>
        <v>46175</v>
      </c>
      <c r="H224" s="102">
        <f t="shared" si="10"/>
        <v>46175</v>
      </c>
      <c r="I224" s="124">
        <f t="shared" si="11"/>
        <v>0</v>
      </c>
    </row>
    <row r="225" spans="1:9" ht="35.15" customHeight="1" thickBot="1" x14ac:dyDescent="0.35">
      <c r="A225" s="239"/>
      <c r="B225" s="38" t="s">
        <v>60</v>
      </c>
      <c r="C225" s="18">
        <v>0</v>
      </c>
      <c r="D225" s="129">
        <v>83300</v>
      </c>
      <c r="E225" s="117">
        <v>18342</v>
      </c>
      <c r="F225" s="117">
        <v>19159</v>
      </c>
      <c r="G225" s="98">
        <f t="shared" si="9"/>
        <v>40267</v>
      </c>
      <c r="H225" s="102">
        <f t="shared" si="10"/>
        <v>40267</v>
      </c>
      <c r="I225" s="124">
        <f t="shared" si="11"/>
        <v>0</v>
      </c>
    </row>
    <row r="226" spans="1:9" ht="35.15" customHeight="1" x14ac:dyDescent="0.3">
      <c r="A226" s="236" t="s">
        <v>89</v>
      </c>
      <c r="B226" s="40" t="s">
        <v>67</v>
      </c>
      <c r="C226" s="28">
        <v>0</v>
      </c>
      <c r="D226" s="129">
        <v>107100</v>
      </c>
      <c r="E226" s="117">
        <v>458550</v>
      </c>
      <c r="F226" s="117">
        <v>273700</v>
      </c>
      <c r="G226" s="98">
        <f t="shared" si="9"/>
        <v>279783.33333333331</v>
      </c>
      <c r="H226" s="102">
        <f t="shared" si="10"/>
        <v>279783</v>
      </c>
      <c r="I226" s="124">
        <f t="shared" si="11"/>
        <v>0</v>
      </c>
    </row>
    <row r="227" spans="1:9" ht="35.15" customHeight="1" x14ac:dyDescent="0.3">
      <c r="A227" s="239"/>
      <c r="B227" s="41" t="s">
        <v>52</v>
      </c>
      <c r="C227" s="16">
        <v>3</v>
      </c>
      <c r="D227" s="129">
        <v>309400</v>
      </c>
      <c r="E227" s="117">
        <v>132470</v>
      </c>
      <c r="F227" s="117">
        <v>261800</v>
      </c>
      <c r="G227" s="98">
        <f t="shared" si="9"/>
        <v>234556.66666666666</v>
      </c>
      <c r="H227" s="102">
        <f t="shared" si="10"/>
        <v>234557</v>
      </c>
      <c r="I227" s="124">
        <f t="shared" si="11"/>
        <v>703671</v>
      </c>
    </row>
    <row r="228" spans="1:9" ht="35.15" customHeight="1" x14ac:dyDescent="0.3">
      <c r="A228" s="239"/>
      <c r="B228" s="41" t="s">
        <v>68</v>
      </c>
      <c r="C228" s="16">
        <v>1</v>
      </c>
      <c r="D228" s="129">
        <v>380800</v>
      </c>
      <c r="E228" s="117">
        <v>458550</v>
      </c>
      <c r="F228" s="117">
        <v>771715</v>
      </c>
      <c r="G228" s="98">
        <f t="shared" si="9"/>
        <v>537021.66666666663</v>
      </c>
      <c r="H228" s="102">
        <f t="shared" si="10"/>
        <v>537022</v>
      </c>
      <c r="I228" s="124">
        <f t="shared" si="11"/>
        <v>537022</v>
      </c>
    </row>
    <row r="229" spans="1:9" ht="35.15" customHeight="1" x14ac:dyDescent="0.3">
      <c r="A229" s="239"/>
      <c r="B229" s="41" t="s">
        <v>56</v>
      </c>
      <c r="C229" s="16">
        <v>0</v>
      </c>
      <c r="D229" s="129">
        <v>142800</v>
      </c>
      <c r="E229" s="117">
        <v>203800</v>
      </c>
      <c r="F229" s="117">
        <v>452200</v>
      </c>
      <c r="G229" s="98">
        <f t="shared" si="9"/>
        <v>266266.66666666669</v>
      </c>
      <c r="H229" s="102">
        <f t="shared" si="10"/>
        <v>266267</v>
      </c>
      <c r="I229" s="124">
        <f t="shared" si="11"/>
        <v>0</v>
      </c>
    </row>
    <row r="230" spans="1:9" ht="35.15" customHeight="1" x14ac:dyDescent="0.3">
      <c r="A230" s="239"/>
      <c r="B230" s="42" t="s">
        <v>58</v>
      </c>
      <c r="C230" s="27">
        <v>1</v>
      </c>
      <c r="D230" s="130">
        <v>41650</v>
      </c>
      <c r="E230" s="114">
        <v>25475</v>
      </c>
      <c r="F230" s="114">
        <v>71400</v>
      </c>
      <c r="G230" s="98">
        <f t="shared" si="9"/>
        <v>46175</v>
      </c>
      <c r="H230" s="109">
        <f t="shared" si="10"/>
        <v>46175</v>
      </c>
      <c r="I230" s="126">
        <f t="shared" si="11"/>
        <v>46175</v>
      </c>
    </row>
    <row r="231" spans="1:9" ht="35.15" customHeight="1" thickBot="1" x14ac:dyDescent="0.35">
      <c r="A231" s="256"/>
      <c r="B231" s="22" t="s">
        <v>60</v>
      </c>
      <c r="C231" s="27">
        <v>0</v>
      </c>
      <c r="D231" s="115">
        <v>83300</v>
      </c>
      <c r="E231" s="115">
        <v>18342</v>
      </c>
      <c r="F231" s="115">
        <v>19159</v>
      </c>
      <c r="G231" s="98">
        <f t="shared" si="9"/>
        <v>40267</v>
      </c>
      <c r="H231" s="112">
        <f t="shared" si="10"/>
        <v>40267</v>
      </c>
      <c r="I231" s="127">
        <f t="shared" si="11"/>
        <v>0</v>
      </c>
    </row>
    <row r="232" spans="1:9" ht="35.15" customHeight="1" x14ac:dyDescent="0.3">
      <c r="A232" s="239" t="s">
        <v>90</v>
      </c>
      <c r="B232" s="36" t="s">
        <v>50</v>
      </c>
      <c r="C232" s="43"/>
      <c r="D232" s="128">
        <v>178500</v>
      </c>
      <c r="E232" s="116">
        <v>458550</v>
      </c>
      <c r="F232" s="116">
        <v>192780</v>
      </c>
      <c r="G232" s="98">
        <f t="shared" si="9"/>
        <v>276610</v>
      </c>
      <c r="H232" s="102">
        <f t="shared" si="10"/>
        <v>276610</v>
      </c>
      <c r="I232" s="124">
        <f t="shared" si="11"/>
        <v>0</v>
      </c>
    </row>
    <row r="233" spans="1:9" ht="35.15" customHeight="1" x14ac:dyDescent="0.3">
      <c r="A233" s="239"/>
      <c r="B233" s="37" t="s">
        <v>51</v>
      </c>
      <c r="C233" s="4">
        <v>2</v>
      </c>
      <c r="D233" s="129">
        <v>333200</v>
      </c>
      <c r="E233" s="117">
        <v>152850</v>
      </c>
      <c r="F233" s="117">
        <v>333200</v>
      </c>
      <c r="G233" s="98">
        <f t="shared" si="9"/>
        <v>273083.33333333331</v>
      </c>
      <c r="H233" s="102">
        <f t="shared" si="10"/>
        <v>273083</v>
      </c>
      <c r="I233" s="124">
        <f t="shared" si="11"/>
        <v>546166</v>
      </c>
    </row>
    <row r="234" spans="1:9" ht="35.15" customHeight="1" x14ac:dyDescent="0.3">
      <c r="A234" s="239"/>
      <c r="B234" s="37" t="s">
        <v>52</v>
      </c>
      <c r="C234" s="4">
        <v>14</v>
      </c>
      <c r="D234" s="129">
        <v>309400</v>
      </c>
      <c r="E234" s="117">
        <v>132470</v>
      </c>
      <c r="F234" s="117">
        <v>261800</v>
      </c>
      <c r="G234" s="98">
        <f t="shared" si="9"/>
        <v>234556.66666666666</v>
      </c>
      <c r="H234" s="102">
        <f t="shared" si="10"/>
        <v>234557</v>
      </c>
      <c r="I234" s="124">
        <f t="shared" si="11"/>
        <v>3283798</v>
      </c>
    </row>
    <row r="235" spans="1:9" ht="35.15" customHeight="1" x14ac:dyDescent="0.3">
      <c r="A235" s="239"/>
      <c r="B235" s="37" t="s">
        <v>54</v>
      </c>
      <c r="C235" s="4">
        <v>1</v>
      </c>
      <c r="D235" s="129">
        <v>1666000</v>
      </c>
      <c r="E235" s="117">
        <v>1324700</v>
      </c>
      <c r="F235" s="117">
        <v>1487500</v>
      </c>
      <c r="G235" s="98">
        <f t="shared" si="9"/>
        <v>1492733.3333333333</v>
      </c>
      <c r="H235" s="102">
        <f t="shared" si="10"/>
        <v>1492733</v>
      </c>
      <c r="I235" s="124">
        <f t="shared" si="11"/>
        <v>1492733</v>
      </c>
    </row>
    <row r="236" spans="1:9" ht="35.15" customHeight="1" x14ac:dyDescent="0.3">
      <c r="A236" s="239"/>
      <c r="B236" s="37" t="s">
        <v>55</v>
      </c>
      <c r="C236" s="4">
        <v>1</v>
      </c>
      <c r="D236" s="129">
        <v>476000</v>
      </c>
      <c r="E236" s="117">
        <v>458550</v>
      </c>
      <c r="F236" s="117">
        <v>931770</v>
      </c>
      <c r="G236" s="98">
        <f t="shared" si="9"/>
        <v>622106.66666666663</v>
      </c>
      <c r="H236" s="102">
        <f t="shared" si="10"/>
        <v>622107</v>
      </c>
      <c r="I236" s="124">
        <f t="shared" si="11"/>
        <v>622107</v>
      </c>
    </row>
    <row r="237" spans="1:9" ht="35.15" customHeight="1" x14ac:dyDescent="0.3">
      <c r="A237" s="239"/>
      <c r="B237" s="37" t="s">
        <v>56</v>
      </c>
      <c r="C237" s="4">
        <v>0</v>
      </c>
      <c r="D237" s="129">
        <v>142800</v>
      </c>
      <c r="E237" s="117">
        <v>203800</v>
      </c>
      <c r="F237" s="117">
        <v>452200</v>
      </c>
      <c r="G237" s="98">
        <f t="shared" si="9"/>
        <v>266266.66666666669</v>
      </c>
      <c r="H237" s="102">
        <f t="shared" si="10"/>
        <v>266267</v>
      </c>
      <c r="I237" s="124">
        <f t="shared" si="11"/>
        <v>0</v>
      </c>
    </row>
    <row r="238" spans="1:9" ht="35.15" customHeight="1" thickBot="1" x14ac:dyDescent="0.35">
      <c r="A238" s="243"/>
      <c r="B238" s="38" t="s">
        <v>58</v>
      </c>
      <c r="C238" s="9">
        <v>1</v>
      </c>
      <c r="D238" s="129">
        <v>41650</v>
      </c>
      <c r="E238" s="117">
        <v>25475</v>
      </c>
      <c r="F238" s="117">
        <v>71400</v>
      </c>
      <c r="G238" s="98">
        <f t="shared" si="9"/>
        <v>46175</v>
      </c>
      <c r="H238" s="102">
        <f t="shared" si="10"/>
        <v>46175</v>
      </c>
      <c r="I238" s="124">
        <f t="shared" si="11"/>
        <v>46175</v>
      </c>
    </row>
    <row r="239" spans="1:9" ht="35.15" customHeight="1" x14ac:dyDescent="0.3">
      <c r="A239" s="236" t="s">
        <v>91</v>
      </c>
      <c r="B239" s="39" t="s">
        <v>51</v>
      </c>
      <c r="C239" s="8">
        <v>2</v>
      </c>
      <c r="D239" s="129">
        <v>333200</v>
      </c>
      <c r="E239" s="117">
        <v>152850</v>
      </c>
      <c r="F239" s="117">
        <v>333200</v>
      </c>
      <c r="G239" s="98">
        <f t="shared" si="9"/>
        <v>273083.33333333331</v>
      </c>
      <c r="H239" s="102">
        <f t="shared" si="10"/>
        <v>273083</v>
      </c>
      <c r="I239" s="124">
        <f t="shared" si="11"/>
        <v>546166</v>
      </c>
    </row>
    <row r="240" spans="1:9" ht="35.15" customHeight="1" x14ac:dyDescent="0.3">
      <c r="A240" s="239"/>
      <c r="B240" s="37" t="s">
        <v>52</v>
      </c>
      <c r="C240" s="4">
        <v>6</v>
      </c>
      <c r="D240" s="129">
        <v>309400</v>
      </c>
      <c r="E240" s="117">
        <v>132470</v>
      </c>
      <c r="F240" s="117">
        <v>261800</v>
      </c>
      <c r="G240" s="98">
        <f t="shared" si="9"/>
        <v>234556.66666666666</v>
      </c>
      <c r="H240" s="102">
        <f t="shared" si="10"/>
        <v>234557</v>
      </c>
      <c r="I240" s="124">
        <f t="shared" si="11"/>
        <v>1407342</v>
      </c>
    </row>
    <row r="241" spans="1:9" ht="35.15" customHeight="1" x14ac:dyDescent="0.3">
      <c r="A241" s="239"/>
      <c r="B241" s="37" t="s">
        <v>54</v>
      </c>
      <c r="C241" s="4">
        <v>0</v>
      </c>
      <c r="D241" s="129">
        <v>1666000</v>
      </c>
      <c r="E241" s="117">
        <v>1324700</v>
      </c>
      <c r="F241" s="117">
        <v>1487500</v>
      </c>
      <c r="G241" s="98">
        <f t="shared" si="9"/>
        <v>1492733.3333333333</v>
      </c>
      <c r="H241" s="102">
        <f t="shared" si="10"/>
        <v>1492733</v>
      </c>
      <c r="I241" s="124">
        <f t="shared" si="11"/>
        <v>0</v>
      </c>
    </row>
    <row r="242" spans="1:9" ht="35.15" customHeight="1" x14ac:dyDescent="0.3">
      <c r="A242" s="239"/>
      <c r="B242" s="37" t="s">
        <v>55</v>
      </c>
      <c r="C242" s="4">
        <v>1</v>
      </c>
      <c r="D242" s="129">
        <v>476000</v>
      </c>
      <c r="E242" s="117">
        <v>458550</v>
      </c>
      <c r="F242" s="117">
        <v>931770</v>
      </c>
      <c r="G242" s="98">
        <f t="shared" si="9"/>
        <v>622106.66666666663</v>
      </c>
      <c r="H242" s="102">
        <f t="shared" si="10"/>
        <v>622107</v>
      </c>
      <c r="I242" s="124">
        <f t="shared" si="11"/>
        <v>622107</v>
      </c>
    </row>
    <row r="243" spans="1:9" ht="35.15" customHeight="1" x14ac:dyDescent="0.3">
      <c r="A243" s="239"/>
      <c r="B243" s="37" t="s">
        <v>56</v>
      </c>
      <c r="C243" s="4">
        <v>0</v>
      </c>
      <c r="D243" s="129">
        <v>142800</v>
      </c>
      <c r="E243" s="117">
        <v>203800</v>
      </c>
      <c r="F243" s="117">
        <v>452200</v>
      </c>
      <c r="G243" s="98">
        <f t="shared" si="9"/>
        <v>266266.66666666669</v>
      </c>
      <c r="H243" s="102">
        <f t="shared" si="10"/>
        <v>266267</v>
      </c>
      <c r="I243" s="124">
        <f t="shared" si="11"/>
        <v>0</v>
      </c>
    </row>
    <row r="244" spans="1:9" ht="35.15" customHeight="1" x14ac:dyDescent="0.3">
      <c r="A244" s="239"/>
      <c r="B244" s="37" t="s">
        <v>58</v>
      </c>
      <c r="C244" s="4">
        <v>1</v>
      </c>
      <c r="D244" s="129">
        <v>41650</v>
      </c>
      <c r="E244" s="117">
        <v>25475</v>
      </c>
      <c r="F244" s="117">
        <v>71400</v>
      </c>
      <c r="G244" s="98">
        <f t="shared" si="9"/>
        <v>46175</v>
      </c>
      <c r="H244" s="102">
        <f t="shared" si="10"/>
        <v>46175</v>
      </c>
      <c r="I244" s="124">
        <f t="shared" si="11"/>
        <v>46175</v>
      </c>
    </row>
    <row r="245" spans="1:9" ht="35.15" customHeight="1" thickBot="1" x14ac:dyDescent="0.35">
      <c r="A245" s="243"/>
      <c r="B245" s="38" t="s">
        <v>60</v>
      </c>
      <c r="C245" s="9">
        <v>0</v>
      </c>
      <c r="D245" s="129">
        <v>83300</v>
      </c>
      <c r="E245" s="117">
        <v>18342</v>
      </c>
      <c r="F245" s="117">
        <v>19159</v>
      </c>
      <c r="G245" s="98">
        <f t="shared" si="9"/>
        <v>40267</v>
      </c>
      <c r="H245" s="102">
        <f t="shared" si="10"/>
        <v>40267</v>
      </c>
      <c r="I245" s="124">
        <f t="shared" si="11"/>
        <v>0</v>
      </c>
    </row>
    <row r="246" spans="1:9" ht="35.15" customHeight="1" x14ac:dyDescent="0.3">
      <c r="A246" s="236" t="s">
        <v>92</v>
      </c>
      <c r="B246" s="39" t="s">
        <v>93</v>
      </c>
      <c r="C246" s="8">
        <v>1</v>
      </c>
      <c r="D246" s="129">
        <v>214200</v>
      </c>
      <c r="E246" s="117">
        <v>1375650</v>
      </c>
      <c r="F246" s="117">
        <v>322609</v>
      </c>
      <c r="G246" s="98">
        <f t="shared" si="9"/>
        <v>637486.33333333337</v>
      </c>
      <c r="H246" s="102">
        <f t="shared" si="10"/>
        <v>637486</v>
      </c>
      <c r="I246" s="124">
        <f t="shared" si="11"/>
        <v>637486</v>
      </c>
    </row>
    <row r="247" spans="1:9" ht="35.15" customHeight="1" x14ac:dyDescent="0.3">
      <c r="A247" s="239"/>
      <c r="B247" s="37" t="s">
        <v>50</v>
      </c>
      <c r="C247" s="4">
        <v>1</v>
      </c>
      <c r="D247" s="129">
        <v>178500</v>
      </c>
      <c r="E247" s="117">
        <v>458550</v>
      </c>
      <c r="F247" s="117">
        <v>192780</v>
      </c>
      <c r="G247" s="98">
        <f t="shared" si="9"/>
        <v>276610</v>
      </c>
      <c r="H247" s="102">
        <f t="shared" si="10"/>
        <v>276610</v>
      </c>
      <c r="I247" s="124">
        <f t="shared" si="11"/>
        <v>276610</v>
      </c>
    </row>
    <row r="248" spans="1:9" ht="35.15" customHeight="1" x14ac:dyDescent="0.3">
      <c r="A248" s="239"/>
      <c r="B248" s="37" t="s">
        <v>51</v>
      </c>
      <c r="C248" s="4">
        <v>4</v>
      </c>
      <c r="D248" s="129">
        <v>333200</v>
      </c>
      <c r="E248" s="117">
        <v>152850</v>
      </c>
      <c r="F248" s="117">
        <v>333200</v>
      </c>
      <c r="G248" s="98">
        <f t="shared" si="9"/>
        <v>273083.33333333331</v>
      </c>
      <c r="H248" s="102">
        <f t="shared" si="10"/>
        <v>273083</v>
      </c>
      <c r="I248" s="124">
        <f t="shared" si="11"/>
        <v>1092332</v>
      </c>
    </row>
    <row r="249" spans="1:9" ht="35.15" customHeight="1" x14ac:dyDescent="0.3">
      <c r="A249" s="239"/>
      <c r="B249" s="37" t="s">
        <v>52</v>
      </c>
      <c r="C249" s="4">
        <v>12</v>
      </c>
      <c r="D249" s="129">
        <v>309400</v>
      </c>
      <c r="E249" s="117">
        <v>132470</v>
      </c>
      <c r="F249" s="117">
        <v>261800</v>
      </c>
      <c r="G249" s="98">
        <f t="shared" si="9"/>
        <v>234556.66666666666</v>
      </c>
      <c r="H249" s="102">
        <f t="shared" si="10"/>
        <v>234557</v>
      </c>
      <c r="I249" s="124">
        <f t="shared" si="11"/>
        <v>2814684</v>
      </c>
    </row>
    <row r="250" spans="1:9" ht="46.5" customHeight="1" x14ac:dyDescent="0.3">
      <c r="A250" s="239"/>
      <c r="B250" s="37" t="s">
        <v>54</v>
      </c>
      <c r="C250" s="4">
        <v>0</v>
      </c>
      <c r="D250" s="129">
        <v>1666000</v>
      </c>
      <c r="E250" s="117">
        <v>1324700</v>
      </c>
      <c r="F250" s="117">
        <v>1487500</v>
      </c>
      <c r="G250" s="98">
        <f t="shared" si="9"/>
        <v>1492733.3333333333</v>
      </c>
      <c r="H250" s="102">
        <f t="shared" si="10"/>
        <v>1492733</v>
      </c>
      <c r="I250" s="124">
        <f t="shared" si="11"/>
        <v>0</v>
      </c>
    </row>
    <row r="251" spans="1:9" ht="35.15" customHeight="1" x14ac:dyDescent="0.3">
      <c r="A251" s="239"/>
      <c r="B251" s="37" t="s">
        <v>55</v>
      </c>
      <c r="C251" s="4">
        <v>1</v>
      </c>
      <c r="D251" s="129">
        <v>476000</v>
      </c>
      <c r="E251" s="117">
        <v>458550</v>
      </c>
      <c r="F251" s="117">
        <v>931770</v>
      </c>
      <c r="G251" s="98">
        <f t="shared" si="9"/>
        <v>622106.66666666663</v>
      </c>
      <c r="H251" s="102">
        <f t="shared" si="10"/>
        <v>622107</v>
      </c>
      <c r="I251" s="124">
        <f t="shared" si="11"/>
        <v>622107</v>
      </c>
    </row>
    <row r="252" spans="1:9" ht="35.15" customHeight="1" x14ac:dyDescent="0.3">
      <c r="A252" s="239"/>
      <c r="B252" s="37" t="s">
        <v>56</v>
      </c>
      <c r="C252" s="4">
        <v>0</v>
      </c>
      <c r="D252" s="129">
        <v>142800</v>
      </c>
      <c r="E252" s="117">
        <v>203800</v>
      </c>
      <c r="F252" s="117">
        <v>452200</v>
      </c>
      <c r="G252" s="98">
        <f t="shared" si="9"/>
        <v>266266.66666666669</v>
      </c>
      <c r="H252" s="102">
        <f t="shared" si="10"/>
        <v>266267</v>
      </c>
      <c r="I252" s="124">
        <f t="shared" si="11"/>
        <v>0</v>
      </c>
    </row>
    <row r="253" spans="1:9" ht="35.15" customHeight="1" x14ac:dyDescent="0.3">
      <c r="A253" s="239"/>
      <c r="B253" s="37" t="s">
        <v>58</v>
      </c>
      <c r="C253" s="4">
        <v>1</v>
      </c>
      <c r="D253" s="129">
        <v>41650</v>
      </c>
      <c r="E253" s="117">
        <v>25475</v>
      </c>
      <c r="F253" s="117">
        <v>71400</v>
      </c>
      <c r="G253" s="98">
        <f t="shared" si="9"/>
        <v>46175</v>
      </c>
      <c r="H253" s="102">
        <f t="shared" si="10"/>
        <v>46175</v>
      </c>
      <c r="I253" s="124">
        <f t="shared" si="11"/>
        <v>46175</v>
      </c>
    </row>
    <row r="254" spans="1:9" ht="35.15" customHeight="1" thickBot="1" x14ac:dyDescent="0.35">
      <c r="A254" s="243"/>
      <c r="B254" s="38" t="s">
        <v>60</v>
      </c>
      <c r="C254" s="9">
        <v>0</v>
      </c>
      <c r="D254" s="129">
        <v>83300</v>
      </c>
      <c r="E254" s="117">
        <v>18342</v>
      </c>
      <c r="F254" s="117">
        <v>19159</v>
      </c>
      <c r="G254" s="98">
        <f t="shared" si="9"/>
        <v>40267</v>
      </c>
      <c r="H254" s="102">
        <f t="shared" si="10"/>
        <v>40267</v>
      </c>
      <c r="I254" s="124">
        <f t="shared" si="11"/>
        <v>0</v>
      </c>
    </row>
    <row r="255" spans="1:9" ht="35.15" customHeight="1" x14ac:dyDescent="0.3">
      <c r="A255" s="236" t="s">
        <v>94</v>
      </c>
      <c r="B255" s="39" t="s">
        <v>50</v>
      </c>
      <c r="C255" s="8">
        <v>0</v>
      </c>
      <c r="D255" s="129">
        <v>178500</v>
      </c>
      <c r="E255" s="117">
        <v>458550</v>
      </c>
      <c r="F255" s="117">
        <v>192780</v>
      </c>
      <c r="G255" s="98">
        <f t="shared" si="9"/>
        <v>276610</v>
      </c>
      <c r="H255" s="102">
        <f t="shared" si="10"/>
        <v>276610</v>
      </c>
      <c r="I255" s="124">
        <f t="shared" si="11"/>
        <v>0</v>
      </c>
    </row>
    <row r="256" spans="1:9" ht="35.15" customHeight="1" x14ac:dyDescent="0.3">
      <c r="A256" s="239"/>
      <c r="B256" s="37" t="s">
        <v>51</v>
      </c>
      <c r="C256" s="4">
        <v>2</v>
      </c>
      <c r="D256" s="129">
        <v>333200</v>
      </c>
      <c r="E256" s="117">
        <v>152850</v>
      </c>
      <c r="F256" s="117">
        <v>333200</v>
      </c>
      <c r="G256" s="98">
        <f t="shared" si="9"/>
        <v>273083.33333333331</v>
      </c>
      <c r="H256" s="102">
        <f t="shared" si="10"/>
        <v>273083</v>
      </c>
      <c r="I256" s="124">
        <f t="shared" si="11"/>
        <v>546166</v>
      </c>
    </row>
    <row r="257" spans="1:9" ht="35.15" customHeight="1" x14ac:dyDescent="0.3">
      <c r="A257" s="239"/>
      <c r="B257" s="37" t="s">
        <v>52</v>
      </c>
      <c r="C257" s="4">
        <v>7</v>
      </c>
      <c r="D257" s="129">
        <v>309400</v>
      </c>
      <c r="E257" s="117">
        <v>132470</v>
      </c>
      <c r="F257" s="117">
        <v>261800</v>
      </c>
      <c r="G257" s="98">
        <f t="shared" si="9"/>
        <v>234556.66666666666</v>
      </c>
      <c r="H257" s="102">
        <f t="shared" si="10"/>
        <v>234557</v>
      </c>
      <c r="I257" s="124">
        <f t="shared" si="11"/>
        <v>1641899</v>
      </c>
    </row>
    <row r="258" spans="1:9" ht="53.25" customHeight="1" x14ac:dyDescent="0.3">
      <c r="A258" s="239"/>
      <c r="B258" s="37" t="s">
        <v>54</v>
      </c>
      <c r="C258" s="4">
        <v>0</v>
      </c>
      <c r="D258" s="129">
        <v>1666000</v>
      </c>
      <c r="E258" s="117">
        <v>1324700</v>
      </c>
      <c r="F258" s="117">
        <v>1487500</v>
      </c>
      <c r="G258" s="98">
        <f t="shared" si="9"/>
        <v>1492733.3333333333</v>
      </c>
      <c r="H258" s="102">
        <f t="shared" si="10"/>
        <v>1492733</v>
      </c>
      <c r="I258" s="124">
        <f t="shared" si="11"/>
        <v>0</v>
      </c>
    </row>
    <row r="259" spans="1:9" ht="35.15" customHeight="1" x14ac:dyDescent="0.3">
      <c r="A259" s="239"/>
      <c r="B259" s="37" t="s">
        <v>55</v>
      </c>
      <c r="C259" s="4">
        <v>1</v>
      </c>
      <c r="D259" s="129">
        <v>476000</v>
      </c>
      <c r="E259" s="117">
        <v>458550</v>
      </c>
      <c r="F259" s="117">
        <v>931770</v>
      </c>
      <c r="G259" s="98">
        <f t="shared" si="9"/>
        <v>622106.66666666663</v>
      </c>
      <c r="H259" s="102">
        <f t="shared" si="10"/>
        <v>622107</v>
      </c>
      <c r="I259" s="124">
        <f t="shared" si="11"/>
        <v>622107</v>
      </c>
    </row>
    <row r="260" spans="1:9" ht="35.15" customHeight="1" x14ac:dyDescent="0.3">
      <c r="A260" s="239"/>
      <c r="B260" s="37" t="s">
        <v>56</v>
      </c>
      <c r="C260" s="4">
        <v>0</v>
      </c>
      <c r="D260" s="129">
        <v>142800</v>
      </c>
      <c r="E260" s="117">
        <v>203800</v>
      </c>
      <c r="F260" s="117">
        <v>452200</v>
      </c>
      <c r="G260" s="98">
        <f t="shared" si="9"/>
        <v>266266.66666666669</v>
      </c>
      <c r="H260" s="102">
        <f t="shared" si="10"/>
        <v>266267</v>
      </c>
      <c r="I260" s="124">
        <f t="shared" si="11"/>
        <v>0</v>
      </c>
    </row>
    <row r="261" spans="1:9" ht="35.15" customHeight="1" x14ac:dyDescent="0.3">
      <c r="A261" s="239"/>
      <c r="B261" s="37" t="s">
        <v>58</v>
      </c>
      <c r="C261" s="4">
        <v>3</v>
      </c>
      <c r="D261" s="129">
        <v>41650</v>
      </c>
      <c r="E261" s="117">
        <v>25475</v>
      </c>
      <c r="F261" s="117">
        <v>71400</v>
      </c>
      <c r="G261" s="98">
        <f t="shared" si="9"/>
        <v>46175</v>
      </c>
      <c r="H261" s="102">
        <f t="shared" si="10"/>
        <v>46175</v>
      </c>
      <c r="I261" s="124">
        <f t="shared" si="11"/>
        <v>138525</v>
      </c>
    </row>
    <row r="262" spans="1:9" ht="35.15" customHeight="1" thickBot="1" x14ac:dyDescent="0.35">
      <c r="A262" s="239"/>
      <c r="B262" s="38" t="s">
        <v>60</v>
      </c>
      <c r="C262" s="9">
        <v>0</v>
      </c>
      <c r="D262" s="129">
        <v>83300</v>
      </c>
      <c r="E262" s="117">
        <v>18342</v>
      </c>
      <c r="F262" s="117">
        <v>19159</v>
      </c>
      <c r="G262" s="98">
        <f t="shared" si="9"/>
        <v>40267</v>
      </c>
      <c r="H262" s="102">
        <f t="shared" si="10"/>
        <v>40267</v>
      </c>
      <c r="I262" s="124">
        <f t="shared" si="11"/>
        <v>0</v>
      </c>
    </row>
    <row r="263" spans="1:9" ht="35.15" customHeight="1" x14ac:dyDescent="0.3">
      <c r="A263" s="236" t="s">
        <v>95</v>
      </c>
      <c r="B263" s="40" t="s">
        <v>50</v>
      </c>
      <c r="C263" s="8">
        <v>1</v>
      </c>
      <c r="D263" s="129">
        <v>178500</v>
      </c>
      <c r="E263" s="117">
        <v>458550</v>
      </c>
      <c r="F263" s="117">
        <v>192780</v>
      </c>
      <c r="G263" s="98">
        <f t="shared" si="9"/>
        <v>276610</v>
      </c>
      <c r="H263" s="102">
        <f t="shared" si="10"/>
        <v>276610</v>
      </c>
      <c r="I263" s="124">
        <f t="shared" si="11"/>
        <v>276610</v>
      </c>
    </row>
    <row r="264" spans="1:9" ht="35.15" customHeight="1" x14ac:dyDescent="0.3">
      <c r="A264" s="239"/>
      <c r="B264" s="41" t="s">
        <v>52</v>
      </c>
      <c r="C264" s="4">
        <v>0</v>
      </c>
      <c r="D264" s="129">
        <v>309400</v>
      </c>
      <c r="E264" s="117">
        <v>132470</v>
      </c>
      <c r="F264" s="117">
        <v>261800</v>
      </c>
      <c r="G264" s="98">
        <f t="shared" si="9"/>
        <v>234556.66666666666</v>
      </c>
      <c r="H264" s="102">
        <f t="shared" si="10"/>
        <v>234557</v>
      </c>
      <c r="I264" s="124">
        <f t="shared" si="11"/>
        <v>0</v>
      </c>
    </row>
    <row r="265" spans="1:9" ht="35.15" customHeight="1" x14ac:dyDescent="0.3">
      <c r="A265" s="239"/>
      <c r="B265" s="41" t="s">
        <v>54</v>
      </c>
      <c r="C265" s="4">
        <v>0</v>
      </c>
      <c r="D265" s="129">
        <v>1666000</v>
      </c>
      <c r="E265" s="117">
        <v>1324700</v>
      </c>
      <c r="F265" s="117">
        <v>1487500</v>
      </c>
      <c r="G265" s="98">
        <f t="shared" ref="G265:G328" si="12">+(D265+E265+F265)/3</f>
        <v>1492733.3333333333</v>
      </c>
      <c r="H265" s="102">
        <f t="shared" si="10"/>
        <v>1492733</v>
      </c>
      <c r="I265" s="124">
        <f t="shared" si="11"/>
        <v>0</v>
      </c>
    </row>
    <row r="266" spans="1:9" ht="35.15" customHeight="1" x14ac:dyDescent="0.3">
      <c r="A266" s="239"/>
      <c r="B266" s="41" t="s">
        <v>81</v>
      </c>
      <c r="C266" s="4">
        <v>0</v>
      </c>
      <c r="D266" s="129">
        <v>261800</v>
      </c>
      <c r="E266" s="117">
        <v>458550</v>
      </c>
      <c r="F266" s="117">
        <v>476000</v>
      </c>
      <c r="G266" s="98">
        <f t="shared" si="12"/>
        <v>398783.33333333331</v>
      </c>
      <c r="H266" s="102">
        <f t="shared" ref="H266:H329" si="13">ROUND(G266,0)</f>
        <v>398783</v>
      </c>
      <c r="I266" s="124">
        <f t="shared" ref="I266:I329" si="14">+H266*C266</f>
        <v>0</v>
      </c>
    </row>
    <row r="267" spans="1:9" ht="35.15" customHeight="1" x14ac:dyDescent="0.3">
      <c r="A267" s="239"/>
      <c r="B267" s="41" t="s">
        <v>56</v>
      </c>
      <c r="C267" s="4">
        <v>0</v>
      </c>
      <c r="D267" s="129">
        <v>142800</v>
      </c>
      <c r="E267" s="117">
        <v>203800</v>
      </c>
      <c r="F267" s="117">
        <v>452200</v>
      </c>
      <c r="G267" s="98">
        <f t="shared" si="12"/>
        <v>266266.66666666669</v>
      </c>
      <c r="H267" s="102">
        <f t="shared" si="13"/>
        <v>266267</v>
      </c>
      <c r="I267" s="124">
        <f t="shared" si="14"/>
        <v>0</v>
      </c>
    </row>
    <row r="268" spans="1:9" ht="35.15" customHeight="1" x14ac:dyDescent="0.3">
      <c r="A268" s="239"/>
      <c r="B268" s="42" t="s">
        <v>58</v>
      </c>
      <c r="C268" s="33">
        <v>3</v>
      </c>
      <c r="D268" s="130">
        <v>41650</v>
      </c>
      <c r="E268" s="114">
        <v>25475</v>
      </c>
      <c r="F268" s="114">
        <v>71400</v>
      </c>
      <c r="G268" s="98">
        <f t="shared" si="12"/>
        <v>46175</v>
      </c>
      <c r="H268" s="109">
        <f t="shared" si="13"/>
        <v>46175</v>
      </c>
      <c r="I268" s="126">
        <f t="shared" si="14"/>
        <v>138525</v>
      </c>
    </row>
    <row r="269" spans="1:9" ht="35.15" customHeight="1" thickBot="1" x14ac:dyDescent="0.35">
      <c r="A269" s="256"/>
      <c r="B269" s="22" t="s">
        <v>60</v>
      </c>
      <c r="C269" s="32">
        <v>0</v>
      </c>
      <c r="D269" s="115">
        <v>83300</v>
      </c>
      <c r="E269" s="115">
        <v>18342</v>
      </c>
      <c r="F269" s="115">
        <v>19159</v>
      </c>
      <c r="G269" s="98">
        <f t="shared" si="12"/>
        <v>40267</v>
      </c>
      <c r="H269" s="112">
        <f t="shared" si="13"/>
        <v>40267</v>
      </c>
      <c r="I269" s="127">
        <f t="shared" si="14"/>
        <v>0</v>
      </c>
    </row>
    <row r="270" spans="1:9" ht="35.15" customHeight="1" x14ac:dyDescent="0.3">
      <c r="A270" s="239" t="s">
        <v>96</v>
      </c>
      <c r="B270" s="11" t="s">
        <v>67</v>
      </c>
      <c r="C270" s="24">
        <v>1</v>
      </c>
      <c r="D270" s="116">
        <v>107100</v>
      </c>
      <c r="E270" s="116">
        <v>458550</v>
      </c>
      <c r="F270" s="116">
        <v>273700</v>
      </c>
      <c r="G270" s="98">
        <f t="shared" si="12"/>
        <v>279783.33333333331</v>
      </c>
      <c r="H270" s="102">
        <f t="shared" si="13"/>
        <v>279783</v>
      </c>
      <c r="I270" s="124">
        <f t="shared" si="14"/>
        <v>279783</v>
      </c>
    </row>
    <row r="271" spans="1:9" ht="35.15" customHeight="1" x14ac:dyDescent="0.3">
      <c r="A271" s="239"/>
      <c r="B271" s="6" t="s">
        <v>51</v>
      </c>
      <c r="C271" s="16">
        <v>8</v>
      </c>
      <c r="D271" s="117">
        <v>333200</v>
      </c>
      <c r="E271" s="117">
        <v>152850</v>
      </c>
      <c r="F271" s="117">
        <v>333200</v>
      </c>
      <c r="G271" s="98">
        <f t="shared" si="12"/>
        <v>273083.33333333331</v>
      </c>
      <c r="H271" s="102">
        <f t="shared" si="13"/>
        <v>273083</v>
      </c>
      <c r="I271" s="124">
        <f t="shared" si="14"/>
        <v>2184664</v>
      </c>
    </row>
    <row r="272" spans="1:9" ht="35.15" customHeight="1" x14ac:dyDescent="0.3">
      <c r="A272" s="239"/>
      <c r="B272" s="6" t="s">
        <v>52</v>
      </c>
      <c r="C272" s="16">
        <v>3</v>
      </c>
      <c r="D272" s="117">
        <v>309400</v>
      </c>
      <c r="E272" s="117">
        <v>132470</v>
      </c>
      <c r="F272" s="117">
        <v>261800</v>
      </c>
      <c r="G272" s="98">
        <f t="shared" si="12"/>
        <v>234556.66666666666</v>
      </c>
      <c r="H272" s="102">
        <f t="shared" si="13"/>
        <v>234557</v>
      </c>
      <c r="I272" s="124">
        <f t="shared" si="14"/>
        <v>703671</v>
      </c>
    </row>
    <row r="273" spans="1:9" ht="35.15" customHeight="1" x14ac:dyDescent="0.3">
      <c r="A273" s="239"/>
      <c r="B273" s="6" t="s">
        <v>54</v>
      </c>
      <c r="C273" s="16">
        <v>0</v>
      </c>
      <c r="D273" s="117">
        <v>1666000</v>
      </c>
      <c r="E273" s="117">
        <v>1324700</v>
      </c>
      <c r="F273" s="117">
        <v>1487500</v>
      </c>
      <c r="G273" s="98">
        <f t="shared" si="12"/>
        <v>1492733.3333333333</v>
      </c>
      <c r="H273" s="102">
        <f t="shared" si="13"/>
        <v>1492733</v>
      </c>
      <c r="I273" s="124">
        <f t="shared" si="14"/>
        <v>0</v>
      </c>
    </row>
    <row r="274" spans="1:9" ht="35.15" customHeight="1" x14ac:dyDescent="0.3">
      <c r="A274" s="239"/>
      <c r="B274" s="6" t="s">
        <v>55</v>
      </c>
      <c r="C274" s="16">
        <v>1</v>
      </c>
      <c r="D274" s="117">
        <v>476000</v>
      </c>
      <c r="E274" s="117">
        <v>458550</v>
      </c>
      <c r="F274" s="117">
        <v>931770</v>
      </c>
      <c r="G274" s="98">
        <f t="shared" si="12"/>
        <v>622106.66666666663</v>
      </c>
      <c r="H274" s="102">
        <f t="shared" si="13"/>
        <v>622107</v>
      </c>
      <c r="I274" s="124">
        <f t="shared" si="14"/>
        <v>622107</v>
      </c>
    </row>
    <row r="275" spans="1:9" ht="35.15" customHeight="1" x14ac:dyDescent="0.3">
      <c r="A275" s="239"/>
      <c r="B275" s="6" t="s">
        <v>56</v>
      </c>
      <c r="C275" s="16">
        <v>0</v>
      </c>
      <c r="D275" s="117">
        <v>142800</v>
      </c>
      <c r="E275" s="117">
        <v>203800</v>
      </c>
      <c r="F275" s="117">
        <v>452200</v>
      </c>
      <c r="G275" s="98">
        <f t="shared" si="12"/>
        <v>266266.66666666669</v>
      </c>
      <c r="H275" s="102">
        <f t="shared" si="13"/>
        <v>266267</v>
      </c>
      <c r="I275" s="124">
        <f t="shared" si="14"/>
        <v>0</v>
      </c>
    </row>
    <row r="276" spans="1:9" ht="35.15" customHeight="1" x14ac:dyDescent="0.3">
      <c r="A276" s="239"/>
      <c r="B276" s="6" t="s">
        <v>58</v>
      </c>
      <c r="C276" s="16">
        <v>1</v>
      </c>
      <c r="D276" s="117">
        <v>41650</v>
      </c>
      <c r="E276" s="117">
        <v>25475</v>
      </c>
      <c r="F276" s="117">
        <v>71400</v>
      </c>
      <c r="G276" s="98">
        <f t="shared" si="12"/>
        <v>46175</v>
      </c>
      <c r="H276" s="102">
        <f t="shared" si="13"/>
        <v>46175</v>
      </c>
      <c r="I276" s="124">
        <f t="shared" si="14"/>
        <v>46175</v>
      </c>
    </row>
    <row r="277" spans="1:9" ht="35.15" customHeight="1" thickBot="1" x14ac:dyDescent="0.35">
      <c r="A277" s="243"/>
      <c r="B277" s="7" t="s">
        <v>60</v>
      </c>
      <c r="C277" s="18">
        <v>0</v>
      </c>
      <c r="D277" s="117">
        <v>83300</v>
      </c>
      <c r="E277" s="117">
        <v>18342</v>
      </c>
      <c r="F277" s="117">
        <v>19159</v>
      </c>
      <c r="G277" s="98">
        <f t="shared" si="12"/>
        <v>40267</v>
      </c>
      <c r="H277" s="102">
        <f t="shared" si="13"/>
        <v>40267</v>
      </c>
      <c r="I277" s="124">
        <f t="shared" si="14"/>
        <v>0</v>
      </c>
    </row>
    <row r="278" spans="1:9" ht="35.15" customHeight="1" x14ac:dyDescent="0.3">
      <c r="A278" s="236" t="s">
        <v>97</v>
      </c>
      <c r="B278" s="5" t="s">
        <v>67</v>
      </c>
      <c r="C278" s="28">
        <v>1</v>
      </c>
      <c r="D278" s="117">
        <v>107100</v>
      </c>
      <c r="E278" s="117">
        <v>458550</v>
      </c>
      <c r="F278" s="117">
        <v>273700</v>
      </c>
      <c r="G278" s="98">
        <f t="shared" si="12"/>
        <v>279783.33333333331</v>
      </c>
      <c r="H278" s="102">
        <f t="shared" si="13"/>
        <v>279783</v>
      </c>
      <c r="I278" s="124">
        <f t="shared" si="14"/>
        <v>279783</v>
      </c>
    </row>
    <row r="279" spans="1:9" ht="35.15" customHeight="1" x14ac:dyDescent="0.3">
      <c r="A279" s="239"/>
      <c r="B279" s="6" t="s">
        <v>51</v>
      </c>
      <c r="C279" s="16">
        <v>4</v>
      </c>
      <c r="D279" s="117">
        <v>333200</v>
      </c>
      <c r="E279" s="117">
        <v>152850</v>
      </c>
      <c r="F279" s="117">
        <v>333200</v>
      </c>
      <c r="G279" s="98">
        <f t="shared" si="12"/>
        <v>273083.33333333331</v>
      </c>
      <c r="H279" s="102">
        <f t="shared" si="13"/>
        <v>273083</v>
      </c>
      <c r="I279" s="124">
        <f t="shared" si="14"/>
        <v>1092332</v>
      </c>
    </row>
    <row r="280" spans="1:9" ht="35.15" customHeight="1" x14ac:dyDescent="0.3">
      <c r="A280" s="239"/>
      <c r="B280" s="6" t="s">
        <v>52</v>
      </c>
      <c r="C280" s="16">
        <v>4</v>
      </c>
      <c r="D280" s="117">
        <v>309400</v>
      </c>
      <c r="E280" s="117">
        <v>132470</v>
      </c>
      <c r="F280" s="117">
        <v>261800</v>
      </c>
      <c r="G280" s="98">
        <f t="shared" si="12"/>
        <v>234556.66666666666</v>
      </c>
      <c r="H280" s="102">
        <f t="shared" si="13"/>
        <v>234557</v>
      </c>
      <c r="I280" s="124">
        <f t="shared" si="14"/>
        <v>938228</v>
      </c>
    </row>
    <row r="281" spans="1:9" ht="35.15" customHeight="1" x14ac:dyDescent="0.3">
      <c r="A281" s="239"/>
      <c r="B281" s="6" t="s">
        <v>54</v>
      </c>
      <c r="C281" s="16">
        <v>0</v>
      </c>
      <c r="D281" s="117">
        <v>1666000</v>
      </c>
      <c r="E281" s="117">
        <v>1324700</v>
      </c>
      <c r="F281" s="117">
        <v>1487500</v>
      </c>
      <c r="G281" s="98">
        <f t="shared" si="12"/>
        <v>1492733.3333333333</v>
      </c>
      <c r="H281" s="102">
        <f t="shared" si="13"/>
        <v>1492733</v>
      </c>
      <c r="I281" s="124">
        <f t="shared" si="14"/>
        <v>0</v>
      </c>
    </row>
    <row r="282" spans="1:9" ht="35.15" customHeight="1" x14ac:dyDescent="0.3">
      <c r="A282" s="239"/>
      <c r="B282" s="6" t="s">
        <v>55</v>
      </c>
      <c r="C282" s="16">
        <v>1</v>
      </c>
      <c r="D282" s="117">
        <v>476000</v>
      </c>
      <c r="E282" s="117">
        <v>458550</v>
      </c>
      <c r="F282" s="117">
        <v>931770</v>
      </c>
      <c r="G282" s="98">
        <f t="shared" si="12"/>
        <v>622106.66666666663</v>
      </c>
      <c r="H282" s="102">
        <f t="shared" si="13"/>
        <v>622107</v>
      </c>
      <c r="I282" s="124">
        <f t="shared" si="14"/>
        <v>622107</v>
      </c>
    </row>
    <row r="283" spans="1:9" ht="35.15" customHeight="1" x14ac:dyDescent="0.3">
      <c r="A283" s="239"/>
      <c r="B283" s="6" t="s">
        <v>56</v>
      </c>
      <c r="C283" s="16">
        <v>0</v>
      </c>
      <c r="D283" s="117">
        <v>142800</v>
      </c>
      <c r="E283" s="117">
        <v>203800</v>
      </c>
      <c r="F283" s="117">
        <v>452200</v>
      </c>
      <c r="G283" s="98">
        <f t="shared" si="12"/>
        <v>266266.66666666669</v>
      </c>
      <c r="H283" s="102">
        <f t="shared" si="13"/>
        <v>266267</v>
      </c>
      <c r="I283" s="124">
        <f t="shared" si="14"/>
        <v>0</v>
      </c>
    </row>
    <row r="284" spans="1:9" ht="35.15" customHeight="1" thickBot="1" x14ac:dyDescent="0.35">
      <c r="A284" s="243"/>
      <c r="B284" s="7" t="s">
        <v>58</v>
      </c>
      <c r="C284" s="18">
        <v>1</v>
      </c>
      <c r="D284" s="117">
        <v>41650</v>
      </c>
      <c r="E284" s="117">
        <v>25475</v>
      </c>
      <c r="F284" s="117">
        <v>71400</v>
      </c>
      <c r="G284" s="98">
        <f t="shared" si="12"/>
        <v>46175</v>
      </c>
      <c r="H284" s="102">
        <f t="shared" si="13"/>
        <v>46175</v>
      </c>
      <c r="I284" s="124">
        <f t="shared" si="14"/>
        <v>46175</v>
      </c>
    </row>
    <row r="285" spans="1:9" ht="35.15" customHeight="1" x14ac:dyDescent="0.3">
      <c r="A285" s="236" t="s">
        <v>98</v>
      </c>
      <c r="B285" s="5" t="s">
        <v>67</v>
      </c>
      <c r="C285" s="28">
        <v>1</v>
      </c>
      <c r="D285" s="117">
        <v>107100</v>
      </c>
      <c r="E285" s="117">
        <v>458550</v>
      </c>
      <c r="F285" s="117">
        <v>273700</v>
      </c>
      <c r="G285" s="98">
        <f t="shared" si="12"/>
        <v>279783.33333333331</v>
      </c>
      <c r="H285" s="102">
        <f t="shared" si="13"/>
        <v>279783</v>
      </c>
      <c r="I285" s="124">
        <f t="shared" si="14"/>
        <v>279783</v>
      </c>
    </row>
    <row r="286" spans="1:9" ht="35.15" customHeight="1" x14ac:dyDescent="0.3">
      <c r="A286" s="239"/>
      <c r="B286" s="6" t="s">
        <v>51</v>
      </c>
      <c r="C286" s="16">
        <v>3</v>
      </c>
      <c r="D286" s="117">
        <v>333200</v>
      </c>
      <c r="E286" s="117">
        <v>152850</v>
      </c>
      <c r="F286" s="117">
        <v>333200</v>
      </c>
      <c r="G286" s="98">
        <f t="shared" si="12"/>
        <v>273083.33333333331</v>
      </c>
      <c r="H286" s="102">
        <f t="shared" si="13"/>
        <v>273083</v>
      </c>
      <c r="I286" s="124">
        <f t="shared" si="14"/>
        <v>819249</v>
      </c>
    </row>
    <row r="287" spans="1:9" ht="35.15" customHeight="1" x14ac:dyDescent="0.3">
      <c r="A287" s="239"/>
      <c r="B287" s="6" t="s">
        <v>52</v>
      </c>
      <c r="C287" s="16">
        <v>6</v>
      </c>
      <c r="D287" s="117">
        <v>309400</v>
      </c>
      <c r="E287" s="117">
        <v>132470</v>
      </c>
      <c r="F287" s="117">
        <v>261800</v>
      </c>
      <c r="G287" s="98">
        <f t="shared" si="12"/>
        <v>234556.66666666666</v>
      </c>
      <c r="H287" s="102">
        <f t="shared" si="13"/>
        <v>234557</v>
      </c>
      <c r="I287" s="124">
        <f t="shared" si="14"/>
        <v>1407342</v>
      </c>
    </row>
    <row r="288" spans="1:9" ht="35.15" customHeight="1" x14ac:dyDescent="0.3">
      <c r="A288" s="239"/>
      <c r="B288" s="6" t="s">
        <v>54</v>
      </c>
      <c r="C288" s="16">
        <v>0</v>
      </c>
      <c r="D288" s="117">
        <v>1666000</v>
      </c>
      <c r="E288" s="117">
        <v>1324700</v>
      </c>
      <c r="F288" s="117">
        <v>1487500</v>
      </c>
      <c r="G288" s="98">
        <f t="shared" si="12"/>
        <v>1492733.3333333333</v>
      </c>
      <c r="H288" s="102">
        <f t="shared" si="13"/>
        <v>1492733</v>
      </c>
      <c r="I288" s="124">
        <f t="shared" si="14"/>
        <v>0</v>
      </c>
    </row>
    <row r="289" spans="1:9" ht="35.15" customHeight="1" x14ac:dyDescent="0.3">
      <c r="A289" s="239"/>
      <c r="B289" s="6" t="s">
        <v>55</v>
      </c>
      <c r="C289" s="16">
        <v>1</v>
      </c>
      <c r="D289" s="117">
        <v>476000</v>
      </c>
      <c r="E289" s="117">
        <v>458550</v>
      </c>
      <c r="F289" s="117">
        <v>931770</v>
      </c>
      <c r="G289" s="98">
        <f t="shared" si="12"/>
        <v>622106.66666666663</v>
      </c>
      <c r="H289" s="102">
        <f t="shared" si="13"/>
        <v>622107</v>
      </c>
      <c r="I289" s="124">
        <f t="shared" si="14"/>
        <v>622107</v>
      </c>
    </row>
    <row r="290" spans="1:9" ht="35.15" customHeight="1" x14ac:dyDescent="0.3">
      <c r="A290" s="239"/>
      <c r="B290" s="6" t="s">
        <v>56</v>
      </c>
      <c r="C290" s="16">
        <v>0</v>
      </c>
      <c r="D290" s="117">
        <v>142800</v>
      </c>
      <c r="E290" s="117">
        <v>203800</v>
      </c>
      <c r="F290" s="117">
        <v>452200</v>
      </c>
      <c r="G290" s="98">
        <f t="shared" si="12"/>
        <v>266266.66666666669</v>
      </c>
      <c r="H290" s="102">
        <f t="shared" si="13"/>
        <v>266267</v>
      </c>
      <c r="I290" s="124">
        <f t="shared" si="14"/>
        <v>0</v>
      </c>
    </row>
    <row r="291" spans="1:9" ht="35.15" customHeight="1" x14ac:dyDescent="0.3">
      <c r="A291" s="239"/>
      <c r="B291" s="6" t="s">
        <v>58</v>
      </c>
      <c r="C291" s="16">
        <v>0</v>
      </c>
      <c r="D291" s="117">
        <v>41650</v>
      </c>
      <c r="E291" s="117">
        <v>25475</v>
      </c>
      <c r="F291" s="117">
        <v>71400</v>
      </c>
      <c r="G291" s="98">
        <f t="shared" si="12"/>
        <v>46175</v>
      </c>
      <c r="H291" s="102">
        <f t="shared" si="13"/>
        <v>46175</v>
      </c>
      <c r="I291" s="124">
        <f t="shared" si="14"/>
        <v>0</v>
      </c>
    </row>
    <row r="292" spans="1:9" ht="35.15" customHeight="1" thickBot="1" x14ac:dyDescent="0.35">
      <c r="A292" s="243"/>
      <c r="B292" s="7" t="s">
        <v>60</v>
      </c>
      <c r="C292" s="18">
        <v>0</v>
      </c>
      <c r="D292" s="117">
        <v>83300</v>
      </c>
      <c r="E292" s="117">
        <v>18342</v>
      </c>
      <c r="F292" s="117">
        <v>19159</v>
      </c>
      <c r="G292" s="98">
        <f t="shared" si="12"/>
        <v>40267</v>
      </c>
      <c r="H292" s="102">
        <f t="shared" si="13"/>
        <v>40267</v>
      </c>
      <c r="I292" s="124">
        <f t="shared" si="14"/>
        <v>0</v>
      </c>
    </row>
    <row r="293" spans="1:9" ht="35.15" customHeight="1" x14ac:dyDescent="0.3">
      <c r="A293" s="236" t="s">
        <v>99</v>
      </c>
      <c r="B293" s="5" t="s">
        <v>51</v>
      </c>
      <c r="C293" s="28">
        <v>3</v>
      </c>
      <c r="D293" s="117">
        <v>333200</v>
      </c>
      <c r="E293" s="117">
        <v>152850</v>
      </c>
      <c r="F293" s="117">
        <v>333200</v>
      </c>
      <c r="G293" s="98">
        <f t="shared" si="12"/>
        <v>273083.33333333331</v>
      </c>
      <c r="H293" s="102">
        <f t="shared" si="13"/>
        <v>273083</v>
      </c>
      <c r="I293" s="124">
        <f t="shared" si="14"/>
        <v>819249</v>
      </c>
    </row>
    <row r="294" spans="1:9" ht="35.15" customHeight="1" x14ac:dyDescent="0.3">
      <c r="A294" s="239"/>
      <c r="B294" s="6" t="s">
        <v>52</v>
      </c>
      <c r="C294" s="16">
        <v>4</v>
      </c>
      <c r="D294" s="117">
        <v>309400</v>
      </c>
      <c r="E294" s="117">
        <v>132470</v>
      </c>
      <c r="F294" s="117">
        <v>261800</v>
      </c>
      <c r="G294" s="98">
        <f t="shared" si="12"/>
        <v>234556.66666666666</v>
      </c>
      <c r="H294" s="102">
        <f t="shared" si="13"/>
        <v>234557</v>
      </c>
      <c r="I294" s="124">
        <f t="shared" si="14"/>
        <v>938228</v>
      </c>
    </row>
    <row r="295" spans="1:9" ht="35.15" customHeight="1" x14ac:dyDescent="0.3">
      <c r="A295" s="239"/>
      <c r="B295" s="6" t="s">
        <v>54</v>
      </c>
      <c r="C295" s="16">
        <v>0</v>
      </c>
      <c r="D295" s="117">
        <v>1666000</v>
      </c>
      <c r="E295" s="117">
        <v>1324700</v>
      </c>
      <c r="F295" s="117">
        <v>1487500</v>
      </c>
      <c r="G295" s="98">
        <f t="shared" si="12"/>
        <v>1492733.3333333333</v>
      </c>
      <c r="H295" s="102">
        <f t="shared" si="13"/>
        <v>1492733</v>
      </c>
      <c r="I295" s="124">
        <f t="shared" si="14"/>
        <v>0</v>
      </c>
    </row>
    <row r="296" spans="1:9" ht="35.15" customHeight="1" x14ac:dyDescent="0.3">
      <c r="A296" s="239"/>
      <c r="B296" s="6" t="s">
        <v>68</v>
      </c>
      <c r="C296" s="16">
        <v>1</v>
      </c>
      <c r="D296" s="117">
        <v>380800</v>
      </c>
      <c r="E296" s="117">
        <v>458550</v>
      </c>
      <c r="F296" s="117">
        <v>771715</v>
      </c>
      <c r="G296" s="98">
        <f t="shared" si="12"/>
        <v>537021.66666666663</v>
      </c>
      <c r="H296" s="102">
        <f t="shared" si="13"/>
        <v>537022</v>
      </c>
      <c r="I296" s="124">
        <f t="shared" si="14"/>
        <v>537022</v>
      </c>
    </row>
    <row r="297" spans="1:9" ht="35.15" customHeight="1" x14ac:dyDescent="0.3">
      <c r="A297" s="239"/>
      <c r="B297" s="6" t="s">
        <v>56</v>
      </c>
      <c r="C297" s="16">
        <v>0</v>
      </c>
      <c r="D297" s="117">
        <v>142800</v>
      </c>
      <c r="E297" s="117">
        <v>203800</v>
      </c>
      <c r="F297" s="117">
        <v>452200</v>
      </c>
      <c r="G297" s="98">
        <f t="shared" si="12"/>
        <v>266266.66666666669</v>
      </c>
      <c r="H297" s="102">
        <f t="shared" si="13"/>
        <v>266267</v>
      </c>
      <c r="I297" s="124">
        <f t="shared" si="14"/>
        <v>0</v>
      </c>
    </row>
    <row r="298" spans="1:9" ht="35.15" customHeight="1" x14ac:dyDescent="0.3">
      <c r="A298" s="239"/>
      <c r="B298" s="6" t="s">
        <v>58</v>
      </c>
      <c r="C298" s="16">
        <v>2</v>
      </c>
      <c r="D298" s="117">
        <v>41650</v>
      </c>
      <c r="E298" s="117">
        <v>25475</v>
      </c>
      <c r="F298" s="117">
        <v>71400</v>
      </c>
      <c r="G298" s="98">
        <f t="shared" si="12"/>
        <v>46175</v>
      </c>
      <c r="H298" s="102">
        <f t="shared" si="13"/>
        <v>46175</v>
      </c>
      <c r="I298" s="124">
        <f t="shared" si="14"/>
        <v>92350</v>
      </c>
    </row>
    <row r="299" spans="1:9" ht="35.15" customHeight="1" thickBot="1" x14ac:dyDescent="0.35">
      <c r="A299" s="243"/>
      <c r="B299" s="7" t="s">
        <v>60</v>
      </c>
      <c r="C299" s="18">
        <v>0</v>
      </c>
      <c r="D299" s="117">
        <v>83300</v>
      </c>
      <c r="E299" s="117">
        <v>18342</v>
      </c>
      <c r="F299" s="117">
        <v>19159</v>
      </c>
      <c r="G299" s="98">
        <f t="shared" si="12"/>
        <v>40267</v>
      </c>
      <c r="H299" s="102">
        <f t="shared" si="13"/>
        <v>40267</v>
      </c>
      <c r="I299" s="124">
        <f t="shared" si="14"/>
        <v>0</v>
      </c>
    </row>
    <row r="300" spans="1:9" ht="35.15" customHeight="1" x14ac:dyDescent="0.3">
      <c r="A300" s="236" t="s">
        <v>100</v>
      </c>
      <c r="B300" s="5" t="s">
        <v>50</v>
      </c>
      <c r="C300" s="28">
        <v>0</v>
      </c>
      <c r="D300" s="117">
        <v>178500</v>
      </c>
      <c r="E300" s="117">
        <v>458550</v>
      </c>
      <c r="F300" s="117">
        <v>192780</v>
      </c>
      <c r="G300" s="98">
        <f t="shared" si="12"/>
        <v>276610</v>
      </c>
      <c r="H300" s="102">
        <f t="shared" si="13"/>
        <v>276610</v>
      </c>
      <c r="I300" s="124">
        <f t="shared" si="14"/>
        <v>0</v>
      </c>
    </row>
    <row r="301" spans="1:9" ht="35.15" customHeight="1" x14ac:dyDescent="0.3">
      <c r="A301" s="239"/>
      <c r="B301" s="6" t="s">
        <v>51</v>
      </c>
      <c r="C301" s="16">
        <v>1</v>
      </c>
      <c r="D301" s="117">
        <v>333200</v>
      </c>
      <c r="E301" s="117">
        <v>152850</v>
      </c>
      <c r="F301" s="117">
        <v>333200</v>
      </c>
      <c r="G301" s="98">
        <f t="shared" si="12"/>
        <v>273083.33333333331</v>
      </c>
      <c r="H301" s="102">
        <f t="shared" si="13"/>
        <v>273083</v>
      </c>
      <c r="I301" s="124">
        <f t="shared" si="14"/>
        <v>273083</v>
      </c>
    </row>
    <row r="302" spans="1:9" ht="35.15" customHeight="1" x14ac:dyDescent="0.3">
      <c r="A302" s="239"/>
      <c r="B302" s="6" t="s">
        <v>52</v>
      </c>
      <c r="C302" s="16">
        <v>5</v>
      </c>
      <c r="D302" s="117">
        <v>309400</v>
      </c>
      <c r="E302" s="117">
        <v>132470</v>
      </c>
      <c r="F302" s="117">
        <v>261800</v>
      </c>
      <c r="G302" s="98">
        <f t="shared" si="12"/>
        <v>234556.66666666666</v>
      </c>
      <c r="H302" s="102">
        <f t="shared" si="13"/>
        <v>234557</v>
      </c>
      <c r="I302" s="124">
        <f t="shared" si="14"/>
        <v>1172785</v>
      </c>
    </row>
    <row r="303" spans="1:9" ht="35.15" customHeight="1" x14ac:dyDescent="0.3">
      <c r="A303" s="239"/>
      <c r="B303" s="6" t="s">
        <v>54</v>
      </c>
      <c r="C303" s="16">
        <v>0</v>
      </c>
      <c r="D303" s="117">
        <v>1666000</v>
      </c>
      <c r="E303" s="117">
        <v>1324700</v>
      </c>
      <c r="F303" s="117">
        <v>1487500</v>
      </c>
      <c r="G303" s="98">
        <f t="shared" si="12"/>
        <v>1492733.3333333333</v>
      </c>
      <c r="H303" s="102">
        <f t="shared" si="13"/>
        <v>1492733</v>
      </c>
      <c r="I303" s="124">
        <f t="shared" si="14"/>
        <v>0</v>
      </c>
    </row>
    <row r="304" spans="1:9" ht="35.15" customHeight="1" x14ac:dyDescent="0.3">
      <c r="A304" s="239"/>
      <c r="B304" s="6" t="s">
        <v>68</v>
      </c>
      <c r="C304" s="16">
        <v>1</v>
      </c>
      <c r="D304" s="117">
        <v>380800</v>
      </c>
      <c r="E304" s="117">
        <v>458550</v>
      </c>
      <c r="F304" s="117">
        <v>771715</v>
      </c>
      <c r="G304" s="98">
        <f t="shared" si="12"/>
        <v>537021.66666666663</v>
      </c>
      <c r="H304" s="102">
        <f t="shared" si="13"/>
        <v>537022</v>
      </c>
      <c r="I304" s="124">
        <f t="shared" si="14"/>
        <v>537022</v>
      </c>
    </row>
    <row r="305" spans="1:9" ht="35.15" customHeight="1" x14ac:dyDescent="0.3">
      <c r="A305" s="239"/>
      <c r="B305" s="6" t="s">
        <v>56</v>
      </c>
      <c r="C305" s="16">
        <v>0</v>
      </c>
      <c r="D305" s="117">
        <v>142800</v>
      </c>
      <c r="E305" s="117">
        <v>203800</v>
      </c>
      <c r="F305" s="117">
        <v>452200</v>
      </c>
      <c r="G305" s="98">
        <f t="shared" si="12"/>
        <v>266266.66666666669</v>
      </c>
      <c r="H305" s="102">
        <f t="shared" si="13"/>
        <v>266267</v>
      </c>
      <c r="I305" s="124">
        <f t="shared" si="14"/>
        <v>0</v>
      </c>
    </row>
    <row r="306" spans="1:9" ht="35.15" customHeight="1" thickBot="1" x14ac:dyDescent="0.35">
      <c r="A306" s="243"/>
      <c r="B306" s="7" t="s">
        <v>60</v>
      </c>
      <c r="C306" s="18">
        <v>0</v>
      </c>
      <c r="D306" s="117">
        <v>83300</v>
      </c>
      <c r="E306" s="117">
        <v>25475</v>
      </c>
      <c r="F306" s="117">
        <v>19159</v>
      </c>
      <c r="G306" s="98">
        <f t="shared" si="12"/>
        <v>42644.666666666664</v>
      </c>
      <c r="H306" s="102">
        <f t="shared" si="13"/>
        <v>42645</v>
      </c>
      <c r="I306" s="124">
        <f t="shared" si="14"/>
        <v>0</v>
      </c>
    </row>
    <row r="307" spans="1:9" ht="35.15" customHeight="1" x14ac:dyDescent="0.3">
      <c r="A307" s="236" t="s">
        <v>101</v>
      </c>
      <c r="B307" s="5" t="s">
        <v>67</v>
      </c>
      <c r="C307" s="28">
        <v>1</v>
      </c>
      <c r="D307" s="117">
        <v>107100</v>
      </c>
      <c r="E307" s="117">
        <v>458550</v>
      </c>
      <c r="F307" s="117">
        <v>273700</v>
      </c>
      <c r="G307" s="98">
        <f t="shared" si="12"/>
        <v>279783.33333333331</v>
      </c>
      <c r="H307" s="102">
        <f t="shared" si="13"/>
        <v>279783</v>
      </c>
      <c r="I307" s="124">
        <f t="shared" si="14"/>
        <v>279783</v>
      </c>
    </row>
    <row r="308" spans="1:9" ht="35.15" customHeight="1" x14ac:dyDescent="0.3">
      <c r="A308" s="239"/>
      <c r="B308" s="6" t="s">
        <v>52</v>
      </c>
      <c r="C308" s="16">
        <v>2</v>
      </c>
      <c r="D308" s="117">
        <v>309400</v>
      </c>
      <c r="E308" s="117">
        <v>152850</v>
      </c>
      <c r="F308" s="117">
        <v>261800</v>
      </c>
      <c r="G308" s="98">
        <f t="shared" si="12"/>
        <v>241350</v>
      </c>
      <c r="H308" s="102">
        <f t="shared" si="13"/>
        <v>241350</v>
      </c>
      <c r="I308" s="124">
        <f t="shared" si="14"/>
        <v>482700</v>
      </c>
    </row>
    <row r="309" spans="1:9" ht="35.15" customHeight="1" x14ac:dyDescent="0.3">
      <c r="A309" s="239"/>
      <c r="B309" s="6" t="s">
        <v>54</v>
      </c>
      <c r="C309" s="16">
        <v>0</v>
      </c>
      <c r="D309" s="117">
        <v>1666000</v>
      </c>
      <c r="E309" s="117">
        <v>1324700</v>
      </c>
      <c r="F309" s="117">
        <v>1487500</v>
      </c>
      <c r="G309" s="98">
        <f t="shared" si="12"/>
        <v>1492733.3333333333</v>
      </c>
      <c r="H309" s="102">
        <f t="shared" si="13"/>
        <v>1492733</v>
      </c>
      <c r="I309" s="124">
        <f t="shared" si="14"/>
        <v>0</v>
      </c>
    </row>
    <row r="310" spans="1:9" ht="35.15" customHeight="1" x14ac:dyDescent="0.3">
      <c r="A310" s="239"/>
      <c r="B310" s="6" t="s">
        <v>68</v>
      </c>
      <c r="C310" s="16">
        <v>1</v>
      </c>
      <c r="D310" s="117">
        <v>380800</v>
      </c>
      <c r="E310" s="117">
        <v>458550</v>
      </c>
      <c r="F310" s="117">
        <v>771715</v>
      </c>
      <c r="G310" s="98">
        <f t="shared" si="12"/>
        <v>537021.66666666663</v>
      </c>
      <c r="H310" s="102">
        <f t="shared" si="13"/>
        <v>537022</v>
      </c>
      <c r="I310" s="124">
        <f t="shared" si="14"/>
        <v>537022</v>
      </c>
    </row>
    <row r="311" spans="1:9" ht="35.15" customHeight="1" x14ac:dyDescent="0.3">
      <c r="A311" s="239"/>
      <c r="B311" s="6" t="s">
        <v>56</v>
      </c>
      <c r="C311" s="16">
        <v>0</v>
      </c>
      <c r="D311" s="117">
        <v>142800</v>
      </c>
      <c r="E311" s="117">
        <v>203800</v>
      </c>
      <c r="F311" s="117">
        <v>452200</v>
      </c>
      <c r="G311" s="98">
        <f t="shared" si="12"/>
        <v>266266.66666666669</v>
      </c>
      <c r="H311" s="102">
        <f t="shared" si="13"/>
        <v>266267</v>
      </c>
      <c r="I311" s="124">
        <f t="shared" si="14"/>
        <v>0</v>
      </c>
    </row>
    <row r="312" spans="1:9" ht="35.15" customHeight="1" x14ac:dyDescent="0.3">
      <c r="A312" s="239"/>
      <c r="B312" s="6" t="s">
        <v>58</v>
      </c>
      <c r="C312" s="16">
        <v>1</v>
      </c>
      <c r="D312" s="117">
        <v>41650</v>
      </c>
      <c r="E312" s="117">
        <v>25475</v>
      </c>
      <c r="F312" s="117">
        <v>71400</v>
      </c>
      <c r="G312" s="98">
        <f t="shared" si="12"/>
        <v>46175</v>
      </c>
      <c r="H312" s="102">
        <f t="shared" si="13"/>
        <v>46175</v>
      </c>
      <c r="I312" s="124">
        <f t="shared" si="14"/>
        <v>46175</v>
      </c>
    </row>
    <row r="313" spans="1:9" ht="35.15" customHeight="1" thickBot="1" x14ac:dyDescent="0.35">
      <c r="A313" s="243"/>
      <c r="B313" s="7" t="s">
        <v>60</v>
      </c>
      <c r="C313" s="18">
        <v>0</v>
      </c>
      <c r="D313" s="117">
        <v>83300</v>
      </c>
      <c r="E313" s="117">
        <v>18342</v>
      </c>
      <c r="F313" s="117">
        <v>19159</v>
      </c>
      <c r="G313" s="98">
        <f t="shared" si="12"/>
        <v>40267</v>
      </c>
      <c r="H313" s="102">
        <f t="shared" si="13"/>
        <v>40267</v>
      </c>
      <c r="I313" s="124">
        <f t="shared" si="14"/>
        <v>0</v>
      </c>
    </row>
    <row r="314" spans="1:9" ht="35.15" customHeight="1" x14ac:dyDescent="0.3">
      <c r="A314" s="236" t="s">
        <v>102</v>
      </c>
      <c r="B314" s="5" t="s">
        <v>67</v>
      </c>
      <c r="C314" s="28">
        <v>1</v>
      </c>
      <c r="D314" s="117">
        <v>107100</v>
      </c>
      <c r="E314" s="117">
        <v>458550</v>
      </c>
      <c r="F314" s="117">
        <v>273700</v>
      </c>
      <c r="G314" s="98">
        <f t="shared" si="12"/>
        <v>279783.33333333331</v>
      </c>
      <c r="H314" s="102">
        <f t="shared" si="13"/>
        <v>279783</v>
      </c>
      <c r="I314" s="124">
        <f t="shared" si="14"/>
        <v>279783</v>
      </c>
    </row>
    <row r="315" spans="1:9" ht="35.15" customHeight="1" x14ac:dyDescent="0.3">
      <c r="A315" s="239"/>
      <c r="B315" s="6" t="s">
        <v>51</v>
      </c>
      <c r="C315" s="16">
        <v>1</v>
      </c>
      <c r="D315" s="117">
        <v>333200</v>
      </c>
      <c r="E315" s="117">
        <v>152850</v>
      </c>
      <c r="F315" s="117">
        <v>333200</v>
      </c>
      <c r="G315" s="98">
        <f t="shared" si="12"/>
        <v>273083.33333333331</v>
      </c>
      <c r="H315" s="102">
        <f t="shared" si="13"/>
        <v>273083</v>
      </c>
      <c r="I315" s="124">
        <f t="shared" si="14"/>
        <v>273083</v>
      </c>
    </row>
    <row r="316" spans="1:9" ht="35.15" customHeight="1" x14ac:dyDescent="0.3">
      <c r="A316" s="239"/>
      <c r="B316" s="6" t="s">
        <v>52</v>
      </c>
      <c r="C316" s="16">
        <v>3</v>
      </c>
      <c r="D316" s="117">
        <v>309400</v>
      </c>
      <c r="E316" s="117">
        <v>132470</v>
      </c>
      <c r="F316" s="117">
        <v>261800</v>
      </c>
      <c r="G316" s="98">
        <f t="shared" si="12"/>
        <v>234556.66666666666</v>
      </c>
      <c r="H316" s="102">
        <f t="shared" si="13"/>
        <v>234557</v>
      </c>
      <c r="I316" s="124">
        <f t="shared" si="14"/>
        <v>703671</v>
      </c>
    </row>
    <row r="317" spans="1:9" ht="52.5" customHeight="1" x14ac:dyDescent="0.3">
      <c r="A317" s="239"/>
      <c r="B317" s="6" t="s">
        <v>54</v>
      </c>
      <c r="C317" s="16">
        <v>0</v>
      </c>
      <c r="D317" s="117">
        <v>1666000</v>
      </c>
      <c r="E317" s="117">
        <v>1324700</v>
      </c>
      <c r="F317" s="117">
        <v>1487500</v>
      </c>
      <c r="G317" s="98">
        <f t="shared" si="12"/>
        <v>1492733.3333333333</v>
      </c>
      <c r="H317" s="102">
        <f t="shared" si="13"/>
        <v>1492733</v>
      </c>
      <c r="I317" s="124">
        <f t="shared" si="14"/>
        <v>0</v>
      </c>
    </row>
    <row r="318" spans="1:9" ht="35.15" customHeight="1" x14ac:dyDescent="0.3">
      <c r="A318" s="239"/>
      <c r="B318" s="6" t="s">
        <v>81</v>
      </c>
      <c r="C318" s="16">
        <v>1</v>
      </c>
      <c r="D318" s="117">
        <v>261800</v>
      </c>
      <c r="E318" s="117">
        <v>458550</v>
      </c>
      <c r="F318" s="117">
        <v>476000</v>
      </c>
      <c r="G318" s="98">
        <f t="shared" si="12"/>
        <v>398783.33333333331</v>
      </c>
      <c r="H318" s="102">
        <f t="shared" si="13"/>
        <v>398783</v>
      </c>
      <c r="I318" s="124">
        <f t="shared" si="14"/>
        <v>398783</v>
      </c>
    </row>
    <row r="319" spans="1:9" ht="35.15" customHeight="1" x14ac:dyDescent="0.3">
      <c r="A319" s="239"/>
      <c r="B319" s="6" t="s">
        <v>56</v>
      </c>
      <c r="C319" s="16">
        <v>0</v>
      </c>
      <c r="D319" s="117">
        <v>142800</v>
      </c>
      <c r="E319" s="117">
        <v>203800</v>
      </c>
      <c r="F319" s="117">
        <v>452200</v>
      </c>
      <c r="G319" s="98">
        <f t="shared" si="12"/>
        <v>266266.66666666669</v>
      </c>
      <c r="H319" s="102">
        <f t="shared" si="13"/>
        <v>266267</v>
      </c>
      <c r="I319" s="124">
        <f t="shared" si="14"/>
        <v>0</v>
      </c>
    </row>
    <row r="320" spans="1:9" ht="35.15" customHeight="1" x14ac:dyDescent="0.3">
      <c r="A320" s="239"/>
      <c r="B320" s="6" t="s">
        <v>58</v>
      </c>
      <c r="C320" s="16">
        <v>2</v>
      </c>
      <c r="D320" s="117">
        <v>41650</v>
      </c>
      <c r="E320" s="117">
        <v>25475</v>
      </c>
      <c r="F320" s="117">
        <v>71400</v>
      </c>
      <c r="G320" s="98">
        <f t="shared" si="12"/>
        <v>46175</v>
      </c>
      <c r="H320" s="102">
        <f t="shared" si="13"/>
        <v>46175</v>
      </c>
      <c r="I320" s="124">
        <f t="shared" si="14"/>
        <v>92350</v>
      </c>
    </row>
    <row r="321" spans="1:9" ht="35.15" customHeight="1" thickBot="1" x14ac:dyDescent="0.35">
      <c r="A321" s="243"/>
      <c r="B321" s="7" t="s">
        <v>103</v>
      </c>
      <c r="C321" s="18">
        <v>0</v>
      </c>
      <c r="D321" s="117">
        <v>77350</v>
      </c>
      <c r="E321" s="117">
        <v>18342</v>
      </c>
      <c r="F321" s="117">
        <v>95200</v>
      </c>
      <c r="G321" s="98">
        <f t="shared" si="12"/>
        <v>63630.666666666664</v>
      </c>
      <c r="H321" s="102">
        <f t="shared" si="13"/>
        <v>63631</v>
      </c>
      <c r="I321" s="124">
        <f t="shared" si="14"/>
        <v>0</v>
      </c>
    </row>
    <row r="322" spans="1:9" ht="35.15" customHeight="1" x14ac:dyDescent="0.3">
      <c r="A322" s="236" t="s">
        <v>104</v>
      </c>
      <c r="B322" s="5" t="s">
        <v>50</v>
      </c>
      <c r="C322" s="28">
        <v>1</v>
      </c>
      <c r="D322" s="117">
        <v>178500</v>
      </c>
      <c r="E322" s="117">
        <v>458550</v>
      </c>
      <c r="F322" s="117">
        <v>192780</v>
      </c>
      <c r="G322" s="98">
        <f t="shared" si="12"/>
        <v>276610</v>
      </c>
      <c r="H322" s="102">
        <f t="shared" si="13"/>
        <v>276610</v>
      </c>
      <c r="I322" s="124">
        <f t="shared" si="14"/>
        <v>276610</v>
      </c>
    </row>
    <row r="323" spans="1:9" ht="35.15" customHeight="1" x14ac:dyDescent="0.3">
      <c r="A323" s="239"/>
      <c r="B323" s="6" t="s">
        <v>51</v>
      </c>
      <c r="C323" s="16">
        <v>3</v>
      </c>
      <c r="D323" s="117">
        <v>333200</v>
      </c>
      <c r="E323" s="117">
        <v>152850</v>
      </c>
      <c r="F323" s="117">
        <v>333200</v>
      </c>
      <c r="G323" s="98">
        <f t="shared" si="12"/>
        <v>273083.33333333331</v>
      </c>
      <c r="H323" s="102">
        <f t="shared" si="13"/>
        <v>273083</v>
      </c>
      <c r="I323" s="124">
        <f t="shared" si="14"/>
        <v>819249</v>
      </c>
    </row>
    <row r="324" spans="1:9" ht="35.15" customHeight="1" x14ac:dyDescent="0.3">
      <c r="A324" s="239"/>
      <c r="B324" s="6" t="s">
        <v>52</v>
      </c>
      <c r="C324" s="16">
        <v>1</v>
      </c>
      <c r="D324" s="117">
        <v>309400</v>
      </c>
      <c r="E324" s="117">
        <v>132470</v>
      </c>
      <c r="F324" s="117">
        <v>261800</v>
      </c>
      <c r="G324" s="98">
        <f t="shared" si="12"/>
        <v>234556.66666666666</v>
      </c>
      <c r="H324" s="102">
        <f t="shared" si="13"/>
        <v>234557</v>
      </c>
      <c r="I324" s="124">
        <f t="shared" si="14"/>
        <v>234557</v>
      </c>
    </row>
    <row r="325" spans="1:9" ht="35.15" customHeight="1" x14ac:dyDescent="0.3">
      <c r="A325" s="239"/>
      <c r="B325" s="6" t="s">
        <v>54</v>
      </c>
      <c r="C325" s="16">
        <v>0</v>
      </c>
      <c r="D325" s="117">
        <v>1666000</v>
      </c>
      <c r="E325" s="117">
        <v>1324700</v>
      </c>
      <c r="F325" s="117">
        <v>1487500</v>
      </c>
      <c r="G325" s="98">
        <f t="shared" si="12"/>
        <v>1492733.3333333333</v>
      </c>
      <c r="H325" s="102">
        <f t="shared" si="13"/>
        <v>1492733</v>
      </c>
      <c r="I325" s="124">
        <f t="shared" si="14"/>
        <v>0</v>
      </c>
    </row>
    <row r="326" spans="1:9" ht="35.15" customHeight="1" x14ac:dyDescent="0.3">
      <c r="A326" s="239"/>
      <c r="B326" s="6" t="s">
        <v>68</v>
      </c>
      <c r="C326" s="16">
        <v>1</v>
      </c>
      <c r="D326" s="117">
        <v>380800</v>
      </c>
      <c r="E326" s="117">
        <v>458550</v>
      </c>
      <c r="F326" s="117">
        <v>771715</v>
      </c>
      <c r="G326" s="98">
        <f t="shared" si="12"/>
        <v>537021.66666666663</v>
      </c>
      <c r="H326" s="102">
        <f t="shared" si="13"/>
        <v>537022</v>
      </c>
      <c r="I326" s="124">
        <f t="shared" si="14"/>
        <v>537022</v>
      </c>
    </row>
    <row r="327" spans="1:9" ht="35.15" customHeight="1" x14ac:dyDescent="0.3">
      <c r="A327" s="239"/>
      <c r="B327" s="6" t="s">
        <v>56</v>
      </c>
      <c r="C327" s="16">
        <v>0</v>
      </c>
      <c r="D327" s="117">
        <v>142800</v>
      </c>
      <c r="E327" s="117">
        <v>203800</v>
      </c>
      <c r="F327" s="117">
        <v>452200</v>
      </c>
      <c r="G327" s="98">
        <f t="shared" si="12"/>
        <v>266266.66666666669</v>
      </c>
      <c r="H327" s="102">
        <f t="shared" si="13"/>
        <v>266267</v>
      </c>
      <c r="I327" s="124">
        <f t="shared" si="14"/>
        <v>0</v>
      </c>
    </row>
    <row r="328" spans="1:9" ht="35.15" customHeight="1" x14ac:dyDescent="0.3">
      <c r="A328" s="239"/>
      <c r="B328" s="6" t="s">
        <v>58</v>
      </c>
      <c r="C328" s="16">
        <v>0</v>
      </c>
      <c r="D328" s="117">
        <v>41650</v>
      </c>
      <c r="E328" s="117">
        <v>25475</v>
      </c>
      <c r="F328" s="117">
        <v>71400</v>
      </c>
      <c r="G328" s="98">
        <f t="shared" si="12"/>
        <v>46175</v>
      </c>
      <c r="H328" s="102">
        <f t="shared" si="13"/>
        <v>46175</v>
      </c>
      <c r="I328" s="124">
        <f t="shared" si="14"/>
        <v>0</v>
      </c>
    </row>
    <row r="329" spans="1:9" ht="35.15" customHeight="1" thickBot="1" x14ac:dyDescent="0.35">
      <c r="A329" s="243"/>
      <c r="B329" s="7" t="s">
        <v>60</v>
      </c>
      <c r="C329" s="18">
        <v>0</v>
      </c>
      <c r="D329" s="117">
        <v>83300</v>
      </c>
      <c r="E329" s="117">
        <v>18342</v>
      </c>
      <c r="F329" s="117">
        <v>19159</v>
      </c>
      <c r="G329" s="98">
        <f t="shared" ref="G329" si="15">+(D329+E329+F329)/3</f>
        <v>40267</v>
      </c>
      <c r="H329" s="102">
        <f t="shared" si="13"/>
        <v>40267</v>
      </c>
      <c r="I329" s="124">
        <f t="shared" si="14"/>
        <v>0</v>
      </c>
    </row>
    <row r="330" spans="1:9" s="194" customFormat="1" ht="23.15" customHeight="1" thickBot="1" x14ac:dyDescent="0.35">
      <c r="A330" s="190"/>
      <c r="B330" s="131" t="s">
        <v>105</v>
      </c>
      <c r="C330" s="191">
        <f>SUM(C8:C329)</f>
        <v>615</v>
      </c>
      <c r="D330" s="192">
        <f>SUM(D8:D329)</f>
        <v>453436786.40225017</v>
      </c>
      <c r="E330" s="192">
        <f>SUM(E8:E329)</f>
        <v>461549631.31899971</v>
      </c>
      <c r="F330" s="192">
        <f>SUM(F24:F329)</f>
        <v>311246258.17223358</v>
      </c>
      <c r="G330" s="193">
        <f>SUM(G8:G329)</f>
        <v>467666493.36320388</v>
      </c>
      <c r="H330" s="192">
        <f t="shared" ref="H330" si="16">ROUNDUP(G330,0)</f>
        <v>467666494</v>
      </c>
      <c r="I330" s="192">
        <f>SUM(I3:I329)</f>
        <v>593576395</v>
      </c>
    </row>
    <row r="331" spans="1:9" ht="14" x14ac:dyDescent="0.3">
      <c r="B331" s="225" t="s">
        <v>106</v>
      </c>
      <c r="C331" s="225"/>
      <c r="D331" s="225"/>
      <c r="E331" s="225"/>
      <c r="F331" s="225"/>
      <c r="G331" s="225"/>
      <c r="H331" s="225"/>
      <c r="I331" s="225"/>
    </row>
    <row r="332" spans="1:9" ht="14" x14ac:dyDescent="0.3">
      <c r="B332" s="226"/>
      <c r="C332" s="226"/>
      <c r="D332" s="226"/>
      <c r="E332" s="226"/>
      <c r="F332" s="226"/>
      <c r="G332" s="226"/>
      <c r="H332" s="226"/>
      <c r="I332" s="226"/>
    </row>
    <row r="333" spans="1:9" ht="14" x14ac:dyDescent="0.3"/>
    <row r="334" spans="1:9" ht="35.15" customHeight="1" x14ac:dyDescent="0.3">
      <c r="B334" s="227" t="s">
        <v>107</v>
      </c>
      <c r="C334" s="227"/>
      <c r="D334" s="227"/>
    </row>
    <row r="335" spans="1:9" ht="14" x14ac:dyDescent="0.3">
      <c r="B335" s="227"/>
      <c r="C335" s="227"/>
      <c r="D335" s="227"/>
    </row>
    <row r="336" spans="1:9" ht="14" x14ac:dyDescent="0.3">
      <c r="B336" s="227"/>
      <c r="C336" s="227"/>
      <c r="D336" s="227"/>
    </row>
  </sheetData>
  <autoFilter ref="A7:I332" xr:uid="{00000000-0001-0000-0000-000000000000}"/>
  <mergeCells count="50">
    <mergeCell ref="A263:A269"/>
    <mergeCell ref="A270:A277"/>
    <mergeCell ref="A278:A284"/>
    <mergeCell ref="A322:A329"/>
    <mergeCell ref="A285:A292"/>
    <mergeCell ref="A293:A299"/>
    <mergeCell ref="A300:A306"/>
    <mergeCell ref="A307:A313"/>
    <mergeCell ref="A314:A321"/>
    <mergeCell ref="A226:A231"/>
    <mergeCell ref="A232:A238"/>
    <mergeCell ref="A239:A245"/>
    <mergeCell ref="A246:A254"/>
    <mergeCell ref="A255:A262"/>
    <mergeCell ref="A187:A195"/>
    <mergeCell ref="A196:A204"/>
    <mergeCell ref="A205:A212"/>
    <mergeCell ref="A213:A219"/>
    <mergeCell ref="A220:A225"/>
    <mergeCell ref="A145:A152"/>
    <mergeCell ref="A153:A161"/>
    <mergeCell ref="A162:A169"/>
    <mergeCell ref="A170:A178"/>
    <mergeCell ref="A179:A186"/>
    <mergeCell ref="A103:A109"/>
    <mergeCell ref="A110:A117"/>
    <mergeCell ref="A118:A125"/>
    <mergeCell ref="A126:A135"/>
    <mergeCell ref="A136:A144"/>
    <mergeCell ref="G1:I1"/>
    <mergeCell ref="G2:I2"/>
    <mergeCell ref="C3:I3"/>
    <mergeCell ref="B1:C2"/>
    <mergeCell ref="D1:F2"/>
    <mergeCell ref="A7:A41"/>
    <mergeCell ref="A43:A54"/>
    <mergeCell ref="B331:I332"/>
    <mergeCell ref="B334:D336"/>
    <mergeCell ref="B4:B6"/>
    <mergeCell ref="C4:C6"/>
    <mergeCell ref="G4:G6"/>
    <mergeCell ref="I4:I6"/>
    <mergeCell ref="H4:H6"/>
    <mergeCell ref="A55:A61"/>
    <mergeCell ref="A62:A66"/>
    <mergeCell ref="A67:A73"/>
    <mergeCell ref="A74:A81"/>
    <mergeCell ref="A82:A88"/>
    <mergeCell ref="A89:A94"/>
    <mergeCell ref="A95:A102"/>
  </mergeCells>
  <pageMargins left="0.25" right="0.25" top="0.75" bottom="0.75" header="0.3" footer="0.3"/>
  <pageSetup scale="8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BE780-B700-407F-A1BA-558AB451EB78}">
  <sheetPr>
    <tabColor theme="5" tint="-0.249977111117893"/>
  </sheetPr>
  <dimension ref="A1:H327"/>
  <sheetViews>
    <sheetView zoomScale="120" zoomScaleNormal="120" workbookViewId="0">
      <pane xSplit="1" ySplit="3" topLeftCell="B36" activePane="bottomRight" state="frozen"/>
      <selection pane="topRight" activeCell="B1" sqref="B1"/>
      <selection pane="bottomLeft" activeCell="A5" sqref="A5"/>
      <selection pane="bottomRight" activeCell="B4" sqref="B4:C38"/>
    </sheetView>
  </sheetViews>
  <sheetFormatPr baseColWidth="10" defaultColWidth="11.54296875" defaultRowHeight="9.5" x14ac:dyDescent="0.35"/>
  <cols>
    <col min="1" max="1" width="11.54296875" style="148"/>
    <col min="2" max="2" width="56.08984375" style="148" customWidth="1"/>
    <col min="3" max="3" width="14.453125" style="148" customWidth="1"/>
    <col min="4" max="6" width="14.453125" style="189" customWidth="1"/>
    <col min="7" max="7" width="15.90625" style="189" customWidth="1"/>
    <col min="8" max="8" width="16" style="148" customWidth="1"/>
    <col min="9" max="16384" width="11.54296875" style="148"/>
  </cols>
  <sheetData>
    <row r="1" spans="1:8" x14ac:dyDescent="0.35">
      <c r="B1" s="197" t="s">
        <v>5</v>
      </c>
      <c r="C1" s="203" t="s">
        <v>161</v>
      </c>
      <c r="D1" s="198" t="s">
        <v>156</v>
      </c>
      <c r="E1" s="202" t="s">
        <v>155</v>
      </c>
      <c r="F1" s="198" t="s">
        <v>158</v>
      </c>
      <c r="G1" s="197" t="s">
        <v>159</v>
      </c>
      <c r="H1" s="197" t="s">
        <v>160</v>
      </c>
    </row>
    <row r="2" spans="1:8" x14ac:dyDescent="0.35">
      <c r="B2" s="197"/>
      <c r="C2" s="203"/>
      <c r="D2" s="198"/>
      <c r="E2" s="202"/>
      <c r="F2" s="198"/>
      <c r="G2" s="197"/>
      <c r="H2" s="197"/>
    </row>
    <row r="3" spans="1:8" x14ac:dyDescent="0.35">
      <c r="B3" s="197"/>
      <c r="C3" s="203"/>
      <c r="D3" s="198"/>
      <c r="E3" s="202"/>
      <c r="F3" s="198"/>
      <c r="G3" s="197"/>
      <c r="H3" s="197"/>
    </row>
    <row r="4" spans="1:8" x14ac:dyDescent="0.35">
      <c r="A4" s="204"/>
      <c r="B4" s="159" t="s">
        <v>13</v>
      </c>
      <c r="C4" s="160"/>
      <c r="D4" s="149"/>
      <c r="E4" s="149"/>
      <c r="F4" s="149"/>
      <c r="G4" s="149"/>
      <c r="H4" s="149"/>
    </row>
    <row r="5" spans="1:8" ht="21" x14ac:dyDescent="0.35">
      <c r="A5" s="204"/>
      <c r="B5" s="156" t="s">
        <v>14</v>
      </c>
      <c r="C5" s="150">
        <v>1</v>
      </c>
      <c r="D5" s="151">
        <v>5761948.0999999996</v>
      </c>
      <c r="E5" s="151">
        <v>5761948.0999999996</v>
      </c>
      <c r="F5" s="151">
        <f>'GCO-040-PDT-002-f-016_Consolida'!H8</f>
        <v>5762811</v>
      </c>
      <c r="G5" s="147">
        <f>ROUNDUP(C5*E5,0)</f>
        <v>5761949</v>
      </c>
      <c r="H5" s="158">
        <f>F5*C5</f>
        <v>5762811</v>
      </c>
    </row>
    <row r="6" spans="1:8" ht="10.5" x14ac:dyDescent="0.35">
      <c r="A6" s="204"/>
      <c r="B6" s="156" t="s">
        <v>15</v>
      </c>
      <c r="C6" s="150">
        <v>8</v>
      </c>
      <c r="D6" s="151">
        <v>5761948.0999999996</v>
      </c>
      <c r="E6" s="151">
        <v>5761948.0999999996</v>
      </c>
      <c r="F6" s="151">
        <f>'GCO-040-PDT-002-f-016_Consolida'!H9</f>
        <v>5762811</v>
      </c>
      <c r="G6" s="147">
        <f>ROUNDUP(C6*E6,0)</f>
        <v>46095585</v>
      </c>
      <c r="H6" s="158">
        <f t="shared" ref="H6:H69" si="0">F6*C6</f>
        <v>46102488</v>
      </c>
    </row>
    <row r="7" spans="1:8" ht="21" x14ac:dyDescent="0.35">
      <c r="A7" s="204"/>
      <c r="B7" s="156" t="s">
        <v>16</v>
      </c>
      <c r="C7" s="150">
        <v>1</v>
      </c>
      <c r="D7" s="151">
        <v>19674535.350000001</v>
      </c>
      <c r="E7" s="151">
        <v>19674535.350000001</v>
      </c>
      <c r="F7" s="151">
        <f>'GCO-040-PDT-002-f-016_Consolida'!H10</f>
        <v>19677595</v>
      </c>
      <c r="G7" s="147">
        <f t="shared" ref="G7:G38" si="1">ROUNDUP(C7*E7,0)</f>
        <v>19674536</v>
      </c>
      <c r="H7" s="158">
        <f t="shared" si="0"/>
        <v>19677595</v>
      </c>
    </row>
    <row r="8" spans="1:8" ht="10.5" x14ac:dyDescent="0.35">
      <c r="A8" s="204"/>
      <c r="B8" s="156" t="s">
        <v>17</v>
      </c>
      <c r="C8" s="150">
        <v>2</v>
      </c>
      <c r="D8" s="151">
        <v>19674535.350000001</v>
      </c>
      <c r="E8" s="151">
        <v>19674535.350000001</v>
      </c>
      <c r="F8" s="151">
        <f>'GCO-040-PDT-002-f-016_Consolida'!H11</f>
        <v>19677595</v>
      </c>
      <c r="G8" s="147">
        <f t="shared" si="1"/>
        <v>39349071</v>
      </c>
      <c r="H8" s="158">
        <f t="shared" si="0"/>
        <v>39355190</v>
      </c>
    </row>
    <row r="9" spans="1:8" ht="10.5" x14ac:dyDescent="0.35">
      <c r="A9" s="204"/>
      <c r="B9" s="156" t="s">
        <v>18</v>
      </c>
      <c r="C9" s="150">
        <v>1</v>
      </c>
      <c r="D9" s="151">
        <v>20038878.600000001</v>
      </c>
      <c r="E9" s="151">
        <v>20038878.600000001</v>
      </c>
      <c r="F9" s="151">
        <f>'GCO-040-PDT-002-f-016_Consolida'!H12</f>
        <v>20041995</v>
      </c>
      <c r="G9" s="147">
        <f t="shared" si="1"/>
        <v>20038879</v>
      </c>
      <c r="H9" s="158">
        <f t="shared" si="0"/>
        <v>20041995</v>
      </c>
    </row>
    <row r="10" spans="1:8" ht="10.5" x14ac:dyDescent="0.35">
      <c r="A10" s="204"/>
      <c r="B10" s="156" t="s">
        <v>19</v>
      </c>
      <c r="C10" s="150">
        <v>1</v>
      </c>
      <c r="D10" s="151">
        <v>5761948.0999999996</v>
      </c>
      <c r="E10" s="151">
        <v>5761948.0999999996</v>
      </c>
      <c r="F10" s="151">
        <f>'GCO-040-PDT-002-f-016_Consolida'!H13</f>
        <v>5762811</v>
      </c>
      <c r="G10" s="147">
        <f t="shared" si="1"/>
        <v>5761949</v>
      </c>
      <c r="H10" s="158">
        <f t="shared" si="0"/>
        <v>5762811</v>
      </c>
    </row>
    <row r="11" spans="1:8" ht="10.5" x14ac:dyDescent="0.35">
      <c r="A11" s="204"/>
      <c r="B11" s="156" t="s">
        <v>20</v>
      </c>
      <c r="C11" s="150">
        <v>2</v>
      </c>
      <c r="D11" s="151">
        <v>5761948.0999999996</v>
      </c>
      <c r="E11" s="151">
        <v>5761948.0999999996</v>
      </c>
      <c r="F11" s="151">
        <f>'GCO-040-PDT-002-f-016_Consolida'!H14</f>
        <v>10400545</v>
      </c>
      <c r="G11" s="147">
        <f t="shared" si="1"/>
        <v>11523897</v>
      </c>
      <c r="H11" s="158">
        <f t="shared" si="0"/>
        <v>20801090</v>
      </c>
    </row>
    <row r="12" spans="1:8" ht="10.5" x14ac:dyDescent="0.35">
      <c r="A12" s="204"/>
      <c r="B12" s="156" t="s">
        <v>21</v>
      </c>
      <c r="C12" s="150">
        <v>1</v>
      </c>
      <c r="D12" s="151">
        <v>20038878.600000001</v>
      </c>
      <c r="E12" s="151">
        <v>20038878.600000001</v>
      </c>
      <c r="F12" s="151">
        <f>'GCO-040-PDT-002-f-016_Consolida'!H15</f>
        <v>20041995</v>
      </c>
      <c r="G12" s="147">
        <f t="shared" si="1"/>
        <v>20038879</v>
      </c>
      <c r="H12" s="158">
        <f t="shared" si="0"/>
        <v>20041995</v>
      </c>
    </row>
    <row r="13" spans="1:8" ht="10.5" x14ac:dyDescent="0.35">
      <c r="A13" s="204"/>
      <c r="B13" s="156" t="s">
        <v>22</v>
      </c>
      <c r="C13" s="150">
        <v>1</v>
      </c>
      <c r="D13" s="151">
        <v>5654512.3600000003</v>
      </c>
      <c r="E13" s="151">
        <v>5654512.3600000003</v>
      </c>
      <c r="F13" s="151">
        <f>'GCO-040-PDT-002-f-016_Consolida'!H16</f>
        <v>5762811</v>
      </c>
      <c r="G13" s="147">
        <f t="shared" si="1"/>
        <v>5654513</v>
      </c>
      <c r="H13" s="158">
        <f t="shared" si="0"/>
        <v>5762811</v>
      </c>
    </row>
    <row r="14" spans="1:8" ht="10.5" x14ac:dyDescent="0.35">
      <c r="A14" s="204"/>
      <c r="B14" s="156" t="s">
        <v>23</v>
      </c>
      <c r="C14" s="150">
        <v>1</v>
      </c>
      <c r="D14" s="151">
        <v>5761948.0999999996</v>
      </c>
      <c r="E14" s="151">
        <v>5761948.0999999996</v>
      </c>
      <c r="F14" s="151">
        <f>'GCO-040-PDT-002-f-016_Consolida'!H17</f>
        <v>5762811</v>
      </c>
      <c r="G14" s="147">
        <f t="shared" si="1"/>
        <v>5761949</v>
      </c>
      <c r="H14" s="158">
        <f t="shared" si="0"/>
        <v>5762811</v>
      </c>
    </row>
    <row r="15" spans="1:8" ht="10.5" x14ac:dyDescent="0.35">
      <c r="A15" s="204"/>
      <c r="B15" s="156" t="s">
        <v>24</v>
      </c>
      <c r="C15" s="150">
        <v>1</v>
      </c>
      <c r="D15" s="151">
        <v>20038878.600000001</v>
      </c>
      <c r="E15" s="151">
        <v>20038878.600000001</v>
      </c>
      <c r="F15" s="151">
        <f>'GCO-040-PDT-002-f-016_Consolida'!H18</f>
        <v>20041995</v>
      </c>
      <c r="G15" s="147">
        <f t="shared" si="1"/>
        <v>20038879</v>
      </c>
      <c r="H15" s="158">
        <f t="shared" si="0"/>
        <v>20041995</v>
      </c>
    </row>
    <row r="16" spans="1:8" ht="10.5" x14ac:dyDescent="0.35">
      <c r="A16" s="204"/>
      <c r="B16" s="156" t="s">
        <v>25</v>
      </c>
      <c r="C16" s="150">
        <v>1</v>
      </c>
      <c r="D16" s="151">
        <v>5761948.0999999996</v>
      </c>
      <c r="E16" s="151">
        <v>5761948.0999999996</v>
      </c>
      <c r="F16" s="151">
        <f>'GCO-040-PDT-002-f-016_Consolida'!H19</f>
        <v>5762811</v>
      </c>
      <c r="G16" s="147">
        <f t="shared" si="1"/>
        <v>5761949</v>
      </c>
      <c r="H16" s="158">
        <f t="shared" si="0"/>
        <v>5762811</v>
      </c>
    </row>
    <row r="17" spans="1:8" ht="10.5" x14ac:dyDescent="0.35">
      <c r="A17" s="204"/>
      <c r="B17" s="156" t="s">
        <v>26</v>
      </c>
      <c r="C17" s="150">
        <v>1</v>
      </c>
      <c r="D17" s="151">
        <v>5761948.0999999996</v>
      </c>
      <c r="E17" s="151">
        <v>5761948.0999999996</v>
      </c>
      <c r="F17" s="151">
        <f>'GCO-040-PDT-002-f-016_Consolida'!H20</f>
        <v>5762811</v>
      </c>
      <c r="G17" s="147">
        <f t="shared" si="1"/>
        <v>5761949</v>
      </c>
      <c r="H17" s="158">
        <f t="shared" si="0"/>
        <v>5762811</v>
      </c>
    </row>
    <row r="18" spans="1:8" ht="10.5" x14ac:dyDescent="0.35">
      <c r="A18" s="204"/>
      <c r="B18" s="156" t="s">
        <v>27</v>
      </c>
      <c r="C18" s="150">
        <v>1</v>
      </c>
      <c r="D18" s="151">
        <v>5654512.3600000003</v>
      </c>
      <c r="E18" s="151">
        <v>5654512.3600000003</v>
      </c>
      <c r="F18" s="151">
        <f>'GCO-040-PDT-002-f-016_Consolida'!H21</f>
        <v>5762811</v>
      </c>
      <c r="G18" s="147">
        <f t="shared" si="1"/>
        <v>5654513</v>
      </c>
      <c r="H18" s="158">
        <f t="shared" si="0"/>
        <v>5762811</v>
      </c>
    </row>
    <row r="19" spans="1:8" ht="10.5" x14ac:dyDescent="0.35">
      <c r="A19" s="204"/>
      <c r="B19" s="156" t="s">
        <v>28</v>
      </c>
      <c r="C19" s="150">
        <v>1</v>
      </c>
      <c r="D19" s="151">
        <v>5761948.0999999996</v>
      </c>
      <c r="E19" s="151">
        <v>5761948.0999999996</v>
      </c>
      <c r="F19" s="151">
        <f>'GCO-040-PDT-002-f-016_Consolida'!H22</f>
        <v>5762811</v>
      </c>
      <c r="G19" s="147">
        <f t="shared" si="1"/>
        <v>5761949</v>
      </c>
      <c r="H19" s="158">
        <f t="shared" si="0"/>
        <v>5762811</v>
      </c>
    </row>
    <row r="20" spans="1:8" ht="10.5" x14ac:dyDescent="0.35">
      <c r="A20" s="204"/>
      <c r="B20" s="156" t="s">
        <v>29</v>
      </c>
      <c r="C20" s="150">
        <v>1</v>
      </c>
      <c r="D20" s="151">
        <v>5761948.0999999996</v>
      </c>
      <c r="E20" s="151">
        <v>5761948.0999999996</v>
      </c>
      <c r="F20" s="151">
        <f>'GCO-040-PDT-002-f-016_Consolida'!H23</f>
        <v>5762811</v>
      </c>
      <c r="G20" s="147">
        <f t="shared" si="1"/>
        <v>5761949</v>
      </c>
      <c r="H20" s="158">
        <f t="shared" si="0"/>
        <v>5762811</v>
      </c>
    </row>
    <row r="21" spans="1:8" ht="10.5" x14ac:dyDescent="0.35">
      <c r="A21" s="204"/>
      <c r="B21" s="156" t="s">
        <v>30</v>
      </c>
      <c r="C21" s="150">
        <v>1</v>
      </c>
      <c r="D21" s="151">
        <v>5761948.0999999996</v>
      </c>
      <c r="E21" s="151">
        <v>5761948.0999999996</v>
      </c>
      <c r="F21" s="151">
        <f>'GCO-040-PDT-002-f-016_Consolida'!H24</f>
        <v>5762811</v>
      </c>
      <c r="G21" s="147">
        <f t="shared" si="1"/>
        <v>5761949</v>
      </c>
      <c r="H21" s="158">
        <f t="shared" si="0"/>
        <v>5762811</v>
      </c>
    </row>
    <row r="22" spans="1:8" ht="10.5" x14ac:dyDescent="0.35">
      <c r="A22" s="204"/>
      <c r="B22" s="156" t="s">
        <v>31</v>
      </c>
      <c r="C22" s="150">
        <v>1</v>
      </c>
      <c r="D22" s="151">
        <v>5761948.0999999996</v>
      </c>
      <c r="E22" s="151">
        <v>5761948.0999999996</v>
      </c>
      <c r="F22" s="151">
        <f>'GCO-040-PDT-002-f-016_Consolida'!H25</f>
        <v>5762811</v>
      </c>
      <c r="G22" s="147">
        <f t="shared" si="1"/>
        <v>5761949</v>
      </c>
      <c r="H22" s="158">
        <f t="shared" si="0"/>
        <v>5762811</v>
      </c>
    </row>
    <row r="23" spans="1:8" ht="10.5" x14ac:dyDescent="0.35">
      <c r="A23" s="204"/>
      <c r="B23" s="156" t="s">
        <v>32</v>
      </c>
      <c r="C23" s="150">
        <v>1</v>
      </c>
      <c r="D23" s="151">
        <v>5761948.0999999996</v>
      </c>
      <c r="E23" s="151">
        <v>5761948.0999999996</v>
      </c>
      <c r="F23" s="151">
        <f>'GCO-040-PDT-002-f-016_Consolida'!H26</f>
        <v>5762811</v>
      </c>
      <c r="G23" s="147">
        <f t="shared" si="1"/>
        <v>5761949</v>
      </c>
      <c r="H23" s="158">
        <f t="shared" si="0"/>
        <v>5762811</v>
      </c>
    </row>
    <row r="24" spans="1:8" ht="10.5" x14ac:dyDescent="0.35">
      <c r="A24" s="204"/>
      <c r="B24" s="156" t="s">
        <v>33</v>
      </c>
      <c r="C24" s="150">
        <v>1</v>
      </c>
      <c r="D24" s="151">
        <v>5761948.0999999996</v>
      </c>
      <c r="E24" s="151">
        <v>5761948.0999999996</v>
      </c>
      <c r="F24" s="151">
        <f>'GCO-040-PDT-002-f-016_Consolida'!H27</f>
        <v>5762811</v>
      </c>
      <c r="G24" s="147">
        <f t="shared" si="1"/>
        <v>5761949</v>
      </c>
      <c r="H24" s="158">
        <f t="shared" si="0"/>
        <v>5762811</v>
      </c>
    </row>
    <row r="25" spans="1:8" ht="10.5" x14ac:dyDescent="0.35">
      <c r="A25" s="204"/>
      <c r="B25" s="156" t="s">
        <v>34</v>
      </c>
      <c r="C25" s="150">
        <v>1</v>
      </c>
      <c r="D25" s="151">
        <v>5761948.0999999996</v>
      </c>
      <c r="E25" s="151">
        <v>5761948.0999999996</v>
      </c>
      <c r="F25" s="151">
        <f>'GCO-040-PDT-002-f-016_Consolida'!H28</f>
        <v>5762811</v>
      </c>
      <c r="G25" s="147">
        <f t="shared" si="1"/>
        <v>5761949</v>
      </c>
      <c r="H25" s="158">
        <f t="shared" si="0"/>
        <v>5762811</v>
      </c>
    </row>
    <row r="26" spans="1:8" ht="10.5" x14ac:dyDescent="0.35">
      <c r="A26" s="204"/>
      <c r="B26" s="156" t="s">
        <v>35</v>
      </c>
      <c r="C26" s="150">
        <v>1</v>
      </c>
      <c r="D26" s="151">
        <v>5761948.0999999996</v>
      </c>
      <c r="E26" s="151">
        <v>5761948.0999999996</v>
      </c>
      <c r="F26" s="151">
        <f>'GCO-040-PDT-002-f-016_Consolida'!H29</f>
        <v>5762811</v>
      </c>
      <c r="G26" s="147">
        <f t="shared" si="1"/>
        <v>5761949</v>
      </c>
      <c r="H26" s="158">
        <f t="shared" si="0"/>
        <v>5762811</v>
      </c>
    </row>
    <row r="27" spans="1:8" ht="10.5" x14ac:dyDescent="0.35">
      <c r="A27" s="204"/>
      <c r="B27" s="156" t="s">
        <v>36</v>
      </c>
      <c r="C27" s="150">
        <v>1</v>
      </c>
      <c r="D27" s="151">
        <v>20038878.600000001</v>
      </c>
      <c r="E27" s="151">
        <v>20038878.600000001</v>
      </c>
      <c r="F27" s="151">
        <f>'GCO-040-PDT-002-f-016_Consolida'!H30</f>
        <v>20041995</v>
      </c>
      <c r="G27" s="147">
        <f t="shared" si="1"/>
        <v>20038879</v>
      </c>
      <c r="H27" s="158">
        <f t="shared" si="0"/>
        <v>20041995</v>
      </c>
    </row>
    <row r="28" spans="1:8" ht="10.5" x14ac:dyDescent="0.35">
      <c r="A28" s="204"/>
      <c r="B28" s="156" t="s">
        <v>37</v>
      </c>
      <c r="C28" s="150">
        <v>1</v>
      </c>
      <c r="D28" s="151">
        <v>5761948.0999999996</v>
      </c>
      <c r="E28" s="151">
        <v>5761948.0999999996</v>
      </c>
      <c r="F28" s="151">
        <f>'GCO-040-PDT-002-f-016_Consolida'!H31</f>
        <v>5762811</v>
      </c>
      <c r="G28" s="147">
        <f t="shared" si="1"/>
        <v>5761949</v>
      </c>
      <c r="H28" s="158">
        <f t="shared" si="0"/>
        <v>5762811</v>
      </c>
    </row>
    <row r="29" spans="1:8" ht="10.5" x14ac:dyDescent="0.35">
      <c r="A29" s="204"/>
      <c r="B29" s="156" t="s">
        <v>38</v>
      </c>
      <c r="C29" s="150">
        <v>1</v>
      </c>
      <c r="D29" s="151">
        <v>5761948.0999999996</v>
      </c>
      <c r="E29" s="151">
        <v>5761948.0999999996</v>
      </c>
      <c r="F29" s="151">
        <f>'GCO-040-PDT-002-f-016_Consolida'!H32</f>
        <v>5762811</v>
      </c>
      <c r="G29" s="147">
        <f t="shared" si="1"/>
        <v>5761949</v>
      </c>
      <c r="H29" s="158">
        <f t="shared" si="0"/>
        <v>5762811</v>
      </c>
    </row>
    <row r="30" spans="1:8" ht="10.5" x14ac:dyDescent="0.35">
      <c r="A30" s="204"/>
      <c r="B30" s="156" t="s">
        <v>39</v>
      </c>
      <c r="C30" s="150">
        <v>1</v>
      </c>
      <c r="D30" s="151">
        <v>5761948.0999999996</v>
      </c>
      <c r="E30" s="151">
        <v>5761948.0999999996</v>
      </c>
      <c r="F30" s="151">
        <f>'GCO-040-PDT-002-f-016_Consolida'!H33</f>
        <v>5762811</v>
      </c>
      <c r="G30" s="147">
        <f t="shared" si="1"/>
        <v>5761949</v>
      </c>
      <c r="H30" s="158">
        <f t="shared" si="0"/>
        <v>5762811</v>
      </c>
    </row>
    <row r="31" spans="1:8" ht="10.5" x14ac:dyDescent="0.35">
      <c r="A31" s="204"/>
      <c r="B31" s="156" t="s">
        <v>40</v>
      </c>
      <c r="C31" s="150">
        <v>1</v>
      </c>
      <c r="D31" s="151">
        <v>20038878.600000001</v>
      </c>
      <c r="E31" s="151">
        <v>20038878.600000001</v>
      </c>
      <c r="F31" s="151">
        <f>'GCO-040-PDT-002-f-016_Consolida'!H34</f>
        <v>20041995</v>
      </c>
      <c r="G31" s="147">
        <f t="shared" si="1"/>
        <v>20038879</v>
      </c>
      <c r="H31" s="158">
        <f t="shared" si="0"/>
        <v>20041995</v>
      </c>
    </row>
    <row r="32" spans="1:8" ht="10.5" x14ac:dyDescent="0.35">
      <c r="A32" s="204"/>
      <c r="B32" s="156" t="s">
        <v>41</v>
      </c>
      <c r="C32" s="150">
        <v>1</v>
      </c>
      <c r="D32" s="151">
        <v>5761948.0999999996</v>
      </c>
      <c r="E32" s="151">
        <v>5761948.0999999996</v>
      </c>
      <c r="F32" s="151">
        <f>'GCO-040-PDT-002-f-016_Consolida'!H35</f>
        <v>5762811</v>
      </c>
      <c r="G32" s="147">
        <f t="shared" si="1"/>
        <v>5761949</v>
      </c>
      <c r="H32" s="158">
        <f t="shared" si="0"/>
        <v>5762811</v>
      </c>
    </row>
    <row r="33" spans="1:8" ht="10.5" x14ac:dyDescent="0.35">
      <c r="A33" s="204"/>
      <c r="B33" s="156" t="s">
        <v>42</v>
      </c>
      <c r="C33" s="150">
        <v>1</v>
      </c>
      <c r="D33" s="151">
        <v>19674535.350000001</v>
      </c>
      <c r="E33" s="151">
        <v>19674535.350000001</v>
      </c>
      <c r="F33" s="151">
        <f>'GCO-040-PDT-002-f-016_Consolida'!H36</f>
        <v>19677595</v>
      </c>
      <c r="G33" s="147">
        <f t="shared" si="1"/>
        <v>19674536</v>
      </c>
      <c r="H33" s="158">
        <f t="shared" si="0"/>
        <v>19677595</v>
      </c>
    </row>
    <row r="34" spans="1:8" ht="10.5" x14ac:dyDescent="0.35">
      <c r="A34" s="204"/>
      <c r="B34" s="156" t="s">
        <v>43</v>
      </c>
      <c r="C34" s="150">
        <v>1</v>
      </c>
      <c r="D34" s="151">
        <v>5761948.0999999996</v>
      </c>
      <c r="E34" s="151">
        <v>5761948.0999999996</v>
      </c>
      <c r="F34" s="151">
        <f>'GCO-040-PDT-002-f-016_Consolida'!H37</f>
        <v>5762811</v>
      </c>
      <c r="G34" s="147">
        <f t="shared" si="1"/>
        <v>5761949</v>
      </c>
      <c r="H34" s="158">
        <f t="shared" si="0"/>
        <v>5762811</v>
      </c>
    </row>
    <row r="35" spans="1:8" ht="10.5" x14ac:dyDescent="0.35">
      <c r="A35" s="204"/>
      <c r="B35" s="156" t="s">
        <v>44</v>
      </c>
      <c r="C35" s="150">
        <v>1</v>
      </c>
      <c r="D35" s="151">
        <v>5761948.0999999996</v>
      </c>
      <c r="E35" s="151">
        <v>5761948.0999999996</v>
      </c>
      <c r="F35" s="151">
        <f>'GCO-040-PDT-002-f-016_Consolida'!H38</f>
        <v>19677595</v>
      </c>
      <c r="G35" s="147">
        <f t="shared" si="1"/>
        <v>5761949</v>
      </c>
      <c r="H35" s="158">
        <f t="shared" si="0"/>
        <v>19677595</v>
      </c>
    </row>
    <row r="36" spans="1:8" ht="10.5" x14ac:dyDescent="0.35">
      <c r="A36" s="204"/>
      <c r="B36" s="156" t="s">
        <v>45</v>
      </c>
      <c r="C36" s="150">
        <v>1</v>
      </c>
      <c r="D36" s="151">
        <v>5761948.0999999996</v>
      </c>
      <c r="E36" s="151">
        <v>5761948.0999999996</v>
      </c>
      <c r="F36" s="151">
        <f>'GCO-040-PDT-002-f-016_Consolida'!H39</f>
        <v>5762811</v>
      </c>
      <c r="G36" s="147">
        <f t="shared" si="1"/>
        <v>5761949</v>
      </c>
      <c r="H36" s="158">
        <f t="shared" si="0"/>
        <v>5762811</v>
      </c>
    </row>
    <row r="37" spans="1:8" ht="10.5" x14ac:dyDescent="0.35">
      <c r="A37" s="204"/>
      <c r="B37" s="156" t="s">
        <v>46</v>
      </c>
      <c r="C37" s="150">
        <v>1</v>
      </c>
      <c r="D37" s="151">
        <v>20038878.600000001</v>
      </c>
      <c r="E37" s="151">
        <v>20038878.600000001</v>
      </c>
      <c r="F37" s="151">
        <f>'GCO-040-PDT-002-f-016_Consolida'!H40</f>
        <v>19677595</v>
      </c>
      <c r="G37" s="147">
        <f t="shared" si="1"/>
        <v>20038879</v>
      </c>
      <c r="H37" s="158">
        <f t="shared" si="0"/>
        <v>19677595</v>
      </c>
    </row>
    <row r="38" spans="1:8" ht="11" thickBot="1" x14ac:dyDescent="0.4">
      <c r="A38" s="204"/>
      <c r="B38" s="156" t="s">
        <v>47</v>
      </c>
      <c r="C38" s="150">
        <v>1</v>
      </c>
      <c r="D38" s="151">
        <v>5761948.0999999996</v>
      </c>
      <c r="E38" s="151">
        <v>5761948.0999999996</v>
      </c>
      <c r="F38" s="151">
        <f>'GCO-040-PDT-002-f-016_Consolida'!H41</f>
        <v>5762811</v>
      </c>
      <c r="G38" s="147">
        <f t="shared" si="1"/>
        <v>5761949</v>
      </c>
      <c r="H38" s="158">
        <f t="shared" si="0"/>
        <v>5762811</v>
      </c>
    </row>
    <row r="39" spans="1:8" ht="19.649999999999999" customHeight="1" thickBot="1" x14ac:dyDescent="0.4">
      <c r="A39" s="154"/>
      <c r="B39" s="208" t="s">
        <v>48</v>
      </c>
      <c r="C39" s="209"/>
      <c r="D39" s="164"/>
      <c r="E39" s="165"/>
      <c r="F39" s="165"/>
      <c r="G39" s="165"/>
      <c r="H39" s="165"/>
    </row>
    <row r="40" spans="1:8" ht="10.5" x14ac:dyDescent="0.35">
      <c r="A40" s="199" t="s">
        <v>49</v>
      </c>
      <c r="B40" s="169" t="s">
        <v>50</v>
      </c>
      <c r="C40" s="170">
        <v>3</v>
      </c>
      <c r="D40" s="155">
        <v>97956.59</v>
      </c>
      <c r="E40" s="155">
        <f>D40*1.0614</f>
        <v>103971.12462599999</v>
      </c>
      <c r="F40" s="155">
        <f>'GCO-040-PDT-002-f-016_Consolida'!H43</f>
        <v>171313</v>
      </c>
      <c r="G40" s="166">
        <f>ROUNDUP(C40*E40,0)</f>
        <v>311914</v>
      </c>
      <c r="H40" s="171">
        <f t="shared" si="0"/>
        <v>513939</v>
      </c>
    </row>
    <row r="41" spans="1:8" ht="21" x14ac:dyDescent="0.35">
      <c r="A41" s="200"/>
      <c r="B41" s="156" t="s">
        <v>51</v>
      </c>
      <c r="C41" s="150">
        <v>20</v>
      </c>
      <c r="D41" s="151">
        <v>209207.36</v>
      </c>
      <c r="E41" s="151">
        <f t="shared" ref="E41:E104" si="2">D41*1.0614</f>
        <v>222052.69190399998</v>
      </c>
      <c r="F41" s="151">
        <f>'GCO-040-PDT-002-f-016_Consolida'!H44</f>
        <v>273083</v>
      </c>
      <c r="G41" s="161">
        <f t="shared" ref="G41:G104" si="3">ROUNDUP(C41*E41,0)</f>
        <v>4441054</v>
      </c>
      <c r="H41" s="172">
        <f t="shared" si="0"/>
        <v>5461660</v>
      </c>
    </row>
    <row r="42" spans="1:8" ht="21" x14ac:dyDescent="0.35">
      <c r="A42" s="200"/>
      <c r="B42" s="156" t="s">
        <v>52</v>
      </c>
      <c r="C42" s="150">
        <v>70</v>
      </c>
      <c r="D42" s="151">
        <v>205377.72</v>
      </c>
      <c r="E42" s="151">
        <f t="shared" si="2"/>
        <v>217987.91200799998</v>
      </c>
      <c r="F42" s="151">
        <f>'GCO-040-PDT-002-f-016_Consolida'!H45</f>
        <v>234557</v>
      </c>
      <c r="G42" s="161">
        <f t="shared" si="3"/>
        <v>15259154</v>
      </c>
      <c r="H42" s="172">
        <f t="shared" si="0"/>
        <v>16418990</v>
      </c>
    </row>
    <row r="43" spans="1:8" ht="42" x14ac:dyDescent="0.35">
      <c r="A43" s="200"/>
      <c r="B43" s="156" t="s">
        <v>53</v>
      </c>
      <c r="C43" s="150">
        <v>4</v>
      </c>
      <c r="D43" s="151">
        <v>388995.52</v>
      </c>
      <c r="E43" s="151">
        <f t="shared" si="2"/>
        <v>412879.84492800001</v>
      </c>
      <c r="F43" s="151">
        <f>'GCO-040-PDT-002-f-016_Consolida'!H46</f>
        <v>1214200</v>
      </c>
      <c r="G43" s="161">
        <f t="shared" si="3"/>
        <v>1651520</v>
      </c>
      <c r="H43" s="172">
        <f t="shared" si="0"/>
        <v>4856800</v>
      </c>
    </row>
    <row r="44" spans="1:8" ht="42" x14ac:dyDescent="0.35">
      <c r="A44" s="200"/>
      <c r="B44" s="156" t="s">
        <v>54</v>
      </c>
      <c r="C44" s="150">
        <v>7</v>
      </c>
      <c r="D44" s="151">
        <v>4590752.62</v>
      </c>
      <c r="E44" s="151">
        <f t="shared" si="2"/>
        <v>4872624.8308679992</v>
      </c>
      <c r="F44" s="151">
        <f>'GCO-040-PDT-002-f-016_Consolida'!H47</f>
        <v>2409833</v>
      </c>
      <c r="G44" s="161">
        <f t="shared" si="3"/>
        <v>34108374</v>
      </c>
      <c r="H44" s="172">
        <f t="shared" si="0"/>
        <v>16868831</v>
      </c>
    </row>
    <row r="45" spans="1:8" ht="21" x14ac:dyDescent="0.35">
      <c r="A45" s="200"/>
      <c r="B45" s="156" t="s">
        <v>55</v>
      </c>
      <c r="C45" s="150">
        <v>7</v>
      </c>
      <c r="D45" s="151">
        <v>595200.06000000006</v>
      </c>
      <c r="E45" s="151">
        <f t="shared" si="2"/>
        <v>631745.34368399996</v>
      </c>
      <c r="F45" s="151">
        <f>'GCO-040-PDT-002-f-016_Consolida'!H48</f>
        <v>622107</v>
      </c>
      <c r="G45" s="161">
        <f t="shared" si="3"/>
        <v>4422218</v>
      </c>
      <c r="H45" s="172">
        <f t="shared" si="0"/>
        <v>4354749</v>
      </c>
    </row>
    <row r="46" spans="1:8" ht="10.5" x14ac:dyDescent="0.35">
      <c r="A46" s="200"/>
      <c r="B46" s="156" t="s">
        <v>56</v>
      </c>
      <c r="C46" s="150">
        <v>2</v>
      </c>
      <c r="D46" s="151">
        <v>304733.78999999998</v>
      </c>
      <c r="E46" s="151">
        <f t="shared" si="2"/>
        <v>323444.44470599992</v>
      </c>
      <c r="F46" s="151">
        <f>'GCO-040-PDT-002-f-016_Consolida'!H49</f>
        <v>266267</v>
      </c>
      <c r="G46" s="161">
        <f t="shared" si="3"/>
        <v>646889</v>
      </c>
      <c r="H46" s="172">
        <f t="shared" si="0"/>
        <v>532534</v>
      </c>
    </row>
    <row r="47" spans="1:8" ht="10.5" x14ac:dyDescent="0.35">
      <c r="A47" s="200"/>
      <c r="B47" s="156" t="s">
        <v>57</v>
      </c>
      <c r="C47" s="150">
        <v>1</v>
      </c>
      <c r="D47" s="151">
        <v>1310141.47</v>
      </c>
      <c r="E47" s="151">
        <f t="shared" si="2"/>
        <v>1390584.1562579998</v>
      </c>
      <c r="F47" s="151">
        <f>'GCO-040-PDT-002-f-016_Consolida'!H50</f>
        <v>839083</v>
      </c>
      <c r="G47" s="161">
        <f t="shared" si="3"/>
        <v>1390585</v>
      </c>
      <c r="H47" s="172">
        <f t="shared" si="0"/>
        <v>839083</v>
      </c>
    </row>
    <row r="48" spans="1:8" ht="10.5" x14ac:dyDescent="0.35">
      <c r="A48" s="200"/>
      <c r="B48" s="156" t="s">
        <v>58</v>
      </c>
      <c r="C48" s="150">
        <v>0</v>
      </c>
      <c r="D48" s="151">
        <v>0</v>
      </c>
      <c r="E48" s="151">
        <f t="shared" si="2"/>
        <v>0</v>
      </c>
      <c r="F48" s="151">
        <f>'GCO-040-PDT-002-f-016_Consolida'!H51</f>
        <v>43797</v>
      </c>
      <c r="G48" s="161">
        <f t="shared" si="3"/>
        <v>0</v>
      </c>
      <c r="H48" s="172">
        <f t="shared" si="0"/>
        <v>0</v>
      </c>
    </row>
    <row r="49" spans="1:8" ht="10.5" x14ac:dyDescent="0.35">
      <c r="A49" s="200"/>
      <c r="B49" s="156" t="s">
        <v>59</v>
      </c>
      <c r="C49" s="150">
        <v>18</v>
      </c>
      <c r="D49" s="151">
        <v>40669.269999999997</v>
      </c>
      <c r="E49" s="151">
        <f t="shared" si="2"/>
        <v>43166.363177999992</v>
      </c>
      <c r="F49" s="151">
        <f>'GCO-040-PDT-002-f-016_Consolida'!H52</f>
        <v>465926</v>
      </c>
      <c r="G49" s="161">
        <f t="shared" si="3"/>
        <v>776995</v>
      </c>
      <c r="H49" s="172">
        <f t="shared" si="0"/>
        <v>8386668</v>
      </c>
    </row>
    <row r="50" spans="1:8" ht="10.5" x14ac:dyDescent="0.35">
      <c r="A50" s="200"/>
      <c r="B50" s="156" t="s">
        <v>60</v>
      </c>
      <c r="C50" s="150">
        <v>0</v>
      </c>
      <c r="D50" s="151">
        <v>0</v>
      </c>
      <c r="E50" s="151">
        <f t="shared" si="2"/>
        <v>0</v>
      </c>
      <c r="F50" s="151">
        <f>'GCO-040-PDT-002-f-016_Consolida'!H53</f>
        <v>76611</v>
      </c>
      <c r="G50" s="161">
        <f t="shared" si="3"/>
        <v>0</v>
      </c>
      <c r="H50" s="172">
        <f t="shared" si="0"/>
        <v>0</v>
      </c>
    </row>
    <row r="51" spans="1:8" ht="32" thickBot="1" x14ac:dyDescent="0.4">
      <c r="A51" s="201"/>
      <c r="B51" s="173" t="s">
        <v>61</v>
      </c>
      <c r="C51" s="174">
        <v>1</v>
      </c>
      <c r="D51" s="157">
        <v>886737.12</v>
      </c>
      <c r="E51" s="157">
        <f t="shared" si="2"/>
        <v>941182.77916799986</v>
      </c>
      <c r="F51" s="157">
        <f>'GCO-040-PDT-002-f-016_Consolida'!H54</f>
        <v>5067667</v>
      </c>
      <c r="G51" s="162">
        <f t="shared" si="3"/>
        <v>941183</v>
      </c>
      <c r="H51" s="175">
        <f t="shared" si="0"/>
        <v>5067667</v>
      </c>
    </row>
    <row r="52" spans="1:8" ht="10.5" x14ac:dyDescent="0.35">
      <c r="A52" s="205" t="s">
        <v>62</v>
      </c>
      <c r="B52" s="169" t="s">
        <v>50</v>
      </c>
      <c r="C52" s="170">
        <v>1</v>
      </c>
      <c r="D52" s="155">
        <v>97956.59</v>
      </c>
      <c r="E52" s="155">
        <f t="shared" si="2"/>
        <v>103971.12462599999</v>
      </c>
      <c r="F52" s="155">
        <f>'GCO-040-PDT-002-f-016_Consolida'!H55</f>
        <v>171313</v>
      </c>
      <c r="G52" s="166">
        <f>ROUNDUP(C52*E52,0)</f>
        <v>103972</v>
      </c>
      <c r="H52" s="171">
        <f t="shared" si="0"/>
        <v>171313</v>
      </c>
    </row>
    <row r="53" spans="1:8" ht="21" x14ac:dyDescent="0.35">
      <c r="A53" s="206"/>
      <c r="B53" s="156" t="s">
        <v>51</v>
      </c>
      <c r="C53" s="150">
        <v>2</v>
      </c>
      <c r="D53" s="151">
        <v>209207.36</v>
      </c>
      <c r="E53" s="151">
        <f t="shared" si="2"/>
        <v>222052.69190399998</v>
      </c>
      <c r="F53" s="151">
        <f>'GCO-040-PDT-002-f-016_Consolida'!H56</f>
        <v>273083</v>
      </c>
      <c r="G53" s="161">
        <f t="shared" si="3"/>
        <v>444106</v>
      </c>
      <c r="H53" s="172">
        <f t="shared" si="0"/>
        <v>546166</v>
      </c>
    </row>
    <row r="54" spans="1:8" ht="21" x14ac:dyDescent="0.35">
      <c r="A54" s="206"/>
      <c r="B54" s="156" t="s">
        <v>52</v>
      </c>
      <c r="C54" s="150">
        <v>7</v>
      </c>
      <c r="D54" s="151">
        <v>205377.72</v>
      </c>
      <c r="E54" s="151">
        <f t="shared" si="2"/>
        <v>217987.91200799998</v>
      </c>
      <c r="F54" s="151">
        <f>'GCO-040-PDT-002-f-016_Consolida'!H57</f>
        <v>234557</v>
      </c>
      <c r="G54" s="161">
        <f t="shared" si="3"/>
        <v>1525916</v>
      </c>
      <c r="H54" s="172">
        <f t="shared" si="0"/>
        <v>1641899</v>
      </c>
    </row>
    <row r="55" spans="1:8" ht="42" x14ac:dyDescent="0.35">
      <c r="A55" s="206"/>
      <c r="B55" s="156" t="s">
        <v>54</v>
      </c>
      <c r="C55" s="150">
        <v>0</v>
      </c>
      <c r="D55" s="151">
        <v>4590752.62</v>
      </c>
      <c r="E55" s="151">
        <f t="shared" si="2"/>
        <v>4872624.8308679992</v>
      </c>
      <c r="F55" s="151">
        <f>'GCO-040-PDT-002-f-016_Consolida'!H58</f>
        <v>1509717</v>
      </c>
      <c r="G55" s="161">
        <f t="shared" si="3"/>
        <v>0</v>
      </c>
      <c r="H55" s="172">
        <f t="shared" si="0"/>
        <v>0</v>
      </c>
    </row>
    <row r="56" spans="1:8" ht="21" x14ac:dyDescent="0.35">
      <c r="A56" s="206"/>
      <c r="B56" s="156" t="s">
        <v>55</v>
      </c>
      <c r="C56" s="150">
        <v>1</v>
      </c>
      <c r="D56" s="151">
        <v>595200.06000000006</v>
      </c>
      <c r="E56" s="151">
        <f t="shared" si="2"/>
        <v>631745.34368399996</v>
      </c>
      <c r="F56" s="151">
        <f>'GCO-040-PDT-002-f-016_Consolida'!H59</f>
        <v>622107</v>
      </c>
      <c r="G56" s="161">
        <f t="shared" si="3"/>
        <v>631746</v>
      </c>
      <c r="H56" s="172">
        <f t="shared" si="0"/>
        <v>622107</v>
      </c>
    </row>
    <row r="57" spans="1:8" ht="10.5" x14ac:dyDescent="0.35">
      <c r="A57" s="206"/>
      <c r="B57" s="156" t="s">
        <v>56</v>
      </c>
      <c r="C57" s="150">
        <v>0</v>
      </c>
      <c r="D57" s="151"/>
      <c r="E57" s="151">
        <f t="shared" si="2"/>
        <v>0</v>
      </c>
      <c r="F57" s="151">
        <f>'GCO-040-PDT-002-f-016_Consolida'!H60</f>
        <v>266267</v>
      </c>
      <c r="G57" s="161">
        <f t="shared" si="3"/>
        <v>0</v>
      </c>
      <c r="H57" s="172">
        <f t="shared" si="0"/>
        <v>0</v>
      </c>
    </row>
    <row r="58" spans="1:8" ht="11" thickBot="1" x14ac:dyDescent="0.4">
      <c r="A58" s="207"/>
      <c r="B58" s="173" t="s">
        <v>60</v>
      </c>
      <c r="C58" s="174">
        <v>0</v>
      </c>
      <c r="D58" s="157"/>
      <c r="E58" s="157">
        <f t="shared" si="2"/>
        <v>0</v>
      </c>
      <c r="F58" s="157">
        <f>'GCO-040-PDT-002-f-016_Consolida'!H61</f>
        <v>42645</v>
      </c>
      <c r="G58" s="162">
        <f t="shared" si="3"/>
        <v>0</v>
      </c>
      <c r="H58" s="175">
        <f t="shared" si="0"/>
        <v>0</v>
      </c>
    </row>
    <row r="59" spans="1:8" ht="10.5" x14ac:dyDescent="0.35">
      <c r="A59" s="199" t="s">
        <v>63</v>
      </c>
      <c r="B59" s="169" t="s">
        <v>50</v>
      </c>
      <c r="C59" s="170">
        <v>0</v>
      </c>
      <c r="D59" s="155">
        <v>97956.59</v>
      </c>
      <c r="E59" s="155">
        <f t="shared" si="2"/>
        <v>103971.12462599999</v>
      </c>
      <c r="F59" s="155">
        <f>'GCO-040-PDT-002-f-016_Consolida'!H62</f>
        <v>276610</v>
      </c>
      <c r="G59" s="163">
        <f t="shared" si="3"/>
        <v>0</v>
      </c>
      <c r="H59" s="171">
        <f t="shared" si="0"/>
        <v>0</v>
      </c>
    </row>
    <row r="60" spans="1:8" ht="21" x14ac:dyDescent="0.35">
      <c r="A60" s="200"/>
      <c r="B60" s="156" t="s">
        <v>52</v>
      </c>
      <c r="C60" s="150">
        <v>0</v>
      </c>
      <c r="D60" s="151">
        <v>205377.72</v>
      </c>
      <c r="E60" s="151">
        <f t="shared" si="2"/>
        <v>217987.91200799998</v>
      </c>
      <c r="F60" s="151">
        <f>'GCO-040-PDT-002-f-016_Consolida'!H63</f>
        <v>234557</v>
      </c>
      <c r="G60" s="161">
        <f t="shared" si="3"/>
        <v>0</v>
      </c>
      <c r="H60" s="172">
        <f t="shared" si="0"/>
        <v>0</v>
      </c>
    </row>
    <row r="61" spans="1:8" ht="21" x14ac:dyDescent="0.35">
      <c r="A61" s="200"/>
      <c r="B61" s="156" t="s">
        <v>55</v>
      </c>
      <c r="C61" s="150">
        <v>0</v>
      </c>
      <c r="D61" s="151">
        <v>595200.06000000006</v>
      </c>
      <c r="E61" s="151">
        <f t="shared" si="2"/>
        <v>631745.34368399996</v>
      </c>
      <c r="F61" s="151">
        <f>'GCO-040-PDT-002-f-016_Consolida'!H64</f>
        <v>622107</v>
      </c>
      <c r="G61" s="161">
        <f t="shared" si="3"/>
        <v>0</v>
      </c>
      <c r="H61" s="172">
        <f t="shared" si="0"/>
        <v>0</v>
      </c>
    </row>
    <row r="62" spans="1:8" ht="10.5" x14ac:dyDescent="0.35">
      <c r="A62" s="200"/>
      <c r="B62" s="156" t="s">
        <v>56</v>
      </c>
      <c r="C62" s="150">
        <v>0</v>
      </c>
      <c r="D62" s="151">
        <v>0</v>
      </c>
      <c r="E62" s="151">
        <f t="shared" si="2"/>
        <v>0</v>
      </c>
      <c r="F62" s="151">
        <f>'GCO-040-PDT-002-f-016_Consolida'!H65</f>
        <v>266267</v>
      </c>
      <c r="G62" s="161">
        <f t="shared" si="3"/>
        <v>0</v>
      </c>
      <c r="H62" s="172">
        <f t="shared" si="0"/>
        <v>0</v>
      </c>
    </row>
    <row r="63" spans="1:8" ht="11" thickBot="1" x14ac:dyDescent="0.4">
      <c r="A63" s="201"/>
      <c r="B63" s="173" t="s">
        <v>60</v>
      </c>
      <c r="C63" s="174">
        <v>0</v>
      </c>
      <c r="D63" s="157">
        <v>0</v>
      </c>
      <c r="E63" s="157">
        <f t="shared" si="2"/>
        <v>0</v>
      </c>
      <c r="F63" s="157">
        <f>'GCO-040-PDT-002-f-016_Consolida'!H66</f>
        <v>42645</v>
      </c>
      <c r="G63" s="162">
        <f t="shared" si="3"/>
        <v>0</v>
      </c>
      <c r="H63" s="175">
        <f t="shared" si="0"/>
        <v>0</v>
      </c>
    </row>
    <row r="64" spans="1:8" ht="10.5" x14ac:dyDescent="0.35">
      <c r="A64" s="199" t="s">
        <v>64</v>
      </c>
      <c r="B64" s="169" t="s">
        <v>50</v>
      </c>
      <c r="C64" s="170">
        <v>1</v>
      </c>
      <c r="D64" s="155">
        <v>97956.59</v>
      </c>
      <c r="E64" s="155">
        <f t="shared" si="2"/>
        <v>103971.12462599999</v>
      </c>
      <c r="F64" s="155">
        <f>'GCO-040-PDT-002-f-016_Consolida'!H67</f>
        <v>276610</v>
      </c>
      <c r="G64" s="163">
        <f t="shared" si="3"/>
        <v>103972</v>
      </c>
      <c r="H64" s="171">
        <f t="shared" si="0"/>
        <v>276610</v>
      </c>
    </row>
    <row r="65" spans="1:8" ht="21" x14ac:dyDescent="0.35">
      <c r="A65" s="200"/>
      <c r="B65" s="156" t="s">
        <v>51</v>
      </c>
      <c r="C65" s="150">
        <v>2</v>
      </c>
      <c r="D65" s="151">
        <v>209207.36</v>
      </c>
      <c r="E65" s="151">
        <f t="shared" si="2"/>
        <v>222052.69190399998</v>
      </c>
      <c r="F65" s="151">
        <f>'GCO-040-PDT-002-f-016_Consolida'!H68</f>
        <v>273083</v>
      </c>
      <c r="G65" s="161">
        <f t="shared" si="3"/>
        <v>444106</v>
      </c>
      <c r="H65" s="172">
        <f t="shared" si="0"/>
        <v>546166</v>
      </c>
    </row>
    <row r="66" spans="1:8" ht="21" x14ac:dyDescent="0.35">
      <c r="A66" s="200"/>
      <c r="B66" s="156" t="s">
        <v>52</v>
      </c>
      <c r="C66" s="150">
        <v>42</v>
      </c>
      <c r="D66" s="151">
        <v>205377.72</v>
      </c>
      <c r="E66" s="151">
        <f t="shared" si="2"/>
        <v>217987.91200799998</v>
      </c>
      <c r="F66" s="151">
        <f>'GCO-040-PDT-002-f-016_Consolida'!H69</f>
        <v>234557</v>
      </c>
      <c r="G66" s="161">
        <f t="shared" si="3"/>
        <v>9155493</v>
      </c>
      <c r="H66" s="172">
        <f t="shared" si="0"/>
        <v>9851394</v>
      </c>
    </row>
    <row r="67" spans="1:8" ht="42" x14ac:dyDescent="0.35">
      <c r="A67" s="200"/>
      <c r="B67" s="156" t="s">
        <v>54</v>
      </c>
      <c r="C67" s="150">
        <v>0</v>
      </c>
      <c r="D67" s="151">
        <v>4590752.62</v>
      </c>
      <c r="E67" s="151">
        <f t="shared" si="2"/>
        <v>4872624.8308679992</v>
      </c>
      <c r="F67" s="151">
        <f>'GCO-040-PDT-002-f-016_Consolida'!H70</f>
        <v>1509717</v>
      </c>
      <c r="G67" s="161">
        <f t="shared" si="3"/>
        <v>0</v>
      </c>
      <c r="H67" s="172">
        <f t="shared" si="0"/>
        <v>0</v>
      </c>
    </row>
    <row r="68" spans="1:8" ht="21" x14ac:dyDescent="0.35">
      <c r="A68" s="200"/>
      <c r="B68" s="156" t="s">
        <v>55</v>
      </c>
      <c r="C68" s="150">
        <v>3</v>
      </c>
      <c r="D68" s="151">
        <v>595200.06000000006</v>
      </c>
      <c r="E68" s="151">
        <f t="shared" si="2"/>
        <v>631745.34368399996</v>
      </c>
      <c r="F68" s="151">
        <f>'GCO-040-PDT-002-f-016_Consolida'!H71</f>
        <v>622107</v>
      </c>
      <c r="G68" s="161">
        <f t="shared" si="3"/>
        <v>1895237</v>
      </c>
      <c r="H68" s="172">
        <f t="shared" si="0"/>
        <v>1866321</v>
      </c>
    </row>
    <row r="69" spans="1:8" ht="10.5" x14ac:dyDescent="0.35">
      <c r="A69" s="200"/>
      <c r="B69" s="156" t="s">
        <v>56</v>
      </c>
      <c r="C69" s="150">
        <v>0</v>
      </c>
      <c r="D69" s="151">
        <v>0</v>
      </c>
      <c r="E69" s="151">
        <f t="shared" si="2"/>
        <v>0</v>
      </c>
      <c r="F69" s="151">
        <f>'GCO-040-PDT-002-f-016_Consolida'!H72</f>
        <v>266267</v>
      </c>
      <c r="G69" s="161">
        <f t="shared" si="3"/>
        <v>0</v>
      </c>
      <c r="H69" s="172">
        <f t="shared" si="0"/>
        <v>0</v>
      </c>
    </row>
    <row r="70" spans="1:8" ht="11" thickBot="1" x14ac:dyDescent="0.4">
      <c r="A70" s="201"/>
      <c r="B70" s="173" t="s">
        <v>65</v>
      </c>
      <c r="C70" s="174">
        <v>0</v>
      </c>
      <c r="D70" s="157">
        <v>0</v>
      </c>
      <c r="E70" s="157">
        <f t="shared" si="2"/>
        <v>0</v>
      </c>
      <c r="F70" s="157">
        <f>'GCO-040-PDT-002-f-016_Consolida'!H73</f>
        <v>426259</v>
      </c>
      <c r="G70" s="162">
        <f t="shared" si="3"/>
        <v>0</v>
      </c>
      <c r="H70" s="175">
        <f t="shared" ref="H70:H133" si="4">F70*C70</f>
        <v>0</v>
      </c>
    </row>
    <row r="71" spans="1:8" ht="10.5" x14ac:dyDescent="0.35">
      <c r="A71" s="199" t="s">
        <v>66</v>
      </c>
      <c r="B71" s="169" t="s">
        <v>67</v>
      </c>
      <c r="C71" s="170">
        <v>1</v>
      </c>
      <c r="D71" s="155">
        <v>43125.54</v>
      </c>
      <c r="E71" s="155">
        <f t="shared" si="2"/>
        <v>45773.448155999999</v>
      </c>
      <c r="F71" s="155">
        <f>'GCO-040-PDT-002-f-016_Consolida'!H74</f>
        <v>279783</v>
      </c>
      <c r="G71" s="163">
        <f t="shared" si="3"/>
        <v>45774</v>
      </c>
      <c r="H71" s="171">
        <f t="shared" si="4"/>
        <v>279783</v>
      </c>
    </row>
    <row r="72" spans="1:8" ht="10.5" x14ac:dyDescent="0.35">
      <c r="A72" s="213"/>
      <c r="B72" s="156" t="s">
        <v>50</v>
      </c>
      <c r="C72" s="150">
        <v>0</v>
      </c>
      <c r="D72" s="151">
        <v>97956.59</v>
      </c>
      <c r="E72" s="151">
        <f t="shared" si="2"/>
        <v>103971.12462599999</v>
      </c>
      <c r="F72" s="151">
        <f>'GCO-040-PDT-002-f-016_Consolida'!H75</f>
        <v>276610</v>
      </c>
      <c r="G72" s="161">
        <f t="shared" si="3"/>
        <v>0</v>
      </c>
      <c r="H72" s="172">
        <f t="shared" si="4"/>
        <v>0</v>
      </c>
    </row>
    <row r="73" spans="1:8" ht="21" x14ac:dyDescent="0.35">
      <c r="A73" s="213"/>
      <c r="B73" s="156" t="s">
        <v>51</v>
      </c>
      <c r="C73" s="150">
        <v>0</v>
      </c>
      <c r="D73" s="151">
        <v>209207.36</v>
      </c>
      <c r="E73" s="151">
        <f t="shared" si="2"/>
        <v>222052.69190399998</v>
      </c>
      <c r="F73" s="151">
        <f>'GCO-040-PDT-002-f-016_Consolida'!H76</f>
        <v>273083</v>
      </c>
      <c r="G73" s="161">
        <f t="shared" si="3"/>
        <v>0</v>
      </c>
      <c r="H73" s="172">
        <f t="shared" si="4"/>
        <v>0</v>
      </c>
    </row>
    <row r="74" spans="1:8" ht="21" x14ac:dyDescent="0.35">
      <c r="A74" s="213"/>
      <c r="B74" s="156" t="s">
        <v>52</v>
      </c>
      <c r="C74" s="150">
        <v>3</v>
      </c>
      <c r="D74" s="151">
        <v>205377.72</v>
      </c>
      <c r="E74" s="151">
        <f t="shared" si="2"/>
        <v>217987.91200799998</v>
      </c>
      <c r="F74" s="151">
        <f>'GCO-040-PDT-002-f-016_Consolida'!H77</f>
        <v>234557</v>
      </c>
      <c r="G74" s="161">
        <f t="shared" si="3"/>
        <v>653964</v>
      </c>
      <c r="H74" s="172">
        <f t="shared" si="4"/>
        <v>703671</v>
      </c>
    </row>
    <row r="75" spans="1:8" ht="42" x14ac:dyDescent="0.35">
      <c r="A75" s="213"/>
      <c r="B75" s="156" t="s">
        <v>54</v>
      </c>
      <c r="C75" s="150">
        <v>0</v>
      </c>
      <c r="D75" s="151">
        <v>4590752.62</v>
      </c>
      <c r="E75" s="151">
        <f t="shared" si="2"/>
        <v>4872624.8308679992</v>
      </c>
      <c r="F75" s="151">
        <f>'GCO-040-PDT-002-f-016_Consolida'!H78</f>
        <v>1509717</v>
      </c>
      <c r="G75" s="161">
        <f t="shared" si="3"/>
        <v>0</v>
      </c>
      <c r="H75" s="172">
        <f t="shared" si="4"/>
        <v>0</v>
      </c>
    </row>
    <row r="76" spans="1:8" ht="21" x14ac:dyDescent="0.35">
      <c r="A76" s="213"/>
      <c r="B76" s="156" t="s">
        <v>68</v>
      </c>
      <c r="C76" s="150">
        <v>1</v>
      </c>
      <c r="D76" s="151">
        <v>341389.32</v>
      </c>
      <c r="E76" s="151">
        <f t="shared" si="2"/>
        <v>362350.62424799998</v>
      </c>
      <c r="F76" s="151">
        <f>'GCO-040-PDT-002-f-016_Consolida'!H79</f>
        <v>537022</v>
      </c>
      <c r="G76" s="161">
        <f t="shared" si="3"/>
        <v>362351</v>
      </c>
      <c r="H76" s="172">
        <f t="shared" si="4"/>
        <v>537022</v>
      </c>
    </row>
    <row r="77" spans="1:8" ht="10.5" x14ac:dyDescent="0.35">
      <c r="A77" s="213"/>
      <c r="B77" s="156" t="s">
        <v>56</v>
      </c>
      <c r="C77" s="150">
        <v>0</v>
      </c>
      <c r="D77" s="151">
        <v>0</v>
      </c>
      <c r="E77" s="151">
        <f t="shared" si="2"/>
        <v>0</v>
      </c>
      <c r="F77" s="151">
        <f>'GCO-040-PDT-002-f-016_Consolida'!H80</f>
        <v>266267</v>
      </c>
      <c r="G77" s="161">
        <f t="shared" si="3"/>
        <v>0</v>
      </c>
      <c r="H77" s="172">
        <f t="shared" si="4"/>
        <v>0</v>
      </c>
    </row>
    <row r="78" spans="1:8" ht="11" thickBot="1" x14ac:dyDescent="0.4">
      <c r="A78" s="214"/>
      <c r="B78" s="173" t="s">
        <v>60</v>
      </c>
      <c r="C78" s="174">
        <v>0</v>
      </c>
      <c r="D78" s="157">
        <v>0</v>
      </c>
      <c r="E78" s="157">
        <f t="shared" si="2"/>
        <v>0</v>
      </c>
      <c r="F78" s="157">
        <f>'GCO-040-PDT-002-f-016_Consolida'!H81</f>
        <v>42645</v>
      </c>
      <c r="G78" s="162">
        <f t="shared" si="3"/>
        <v>0</v>
      </c>
      <c r="H78" s="175">
        <f t="shared" si="4"/>
        <v>0</v>
      </c>
    </row>
    <row r="79" spans="1:8" ht="10.5" x14ac:dyDescent="0.35">
      <c r="A79" s="199" t="s">
        <v>69</v>
      </c>
      <c r="B79" s="169" t="s">
        <v>67</v>
      </c>
      <c r="C79" s="170">
        <v>1</v>
      </c>
      <c r="D79" s="155">
        <v>43125.54</v>
      </c>
      <c r="E79" s="155">
        <f t="shared" si="2"/>
        <v>45773.448155999999</v>
      </c>
      <c r="F79" s="155">
        <f>'GCO-040-PDT-002-f-016_Consolida'!H82</f>
        <v>279783</v>
      </c>
      <c r="G79" s="163">
        <f t="shared" si="3"/>
        <v>45774</v>
      </c>
      <c r="H79" s="171">
        <f t="shared" si="4"/>
        <v>279783</v>
      </c>
    </row>
    <row r="80" spans="1:8" ht="21" x14ac:dyDescent="0.35">
      <c r="A80" s="200"/>
      <c r="B80" s="156" t="s">
        <v>52</v>
      </c>
      <c r="C80" s="150">
        <v>2</v>
      </c>
      <c r="D80" s="151">
        <v>205377.72</v>
      </c>
      <c r="E80" s="151">
        <f t="shared" si="2"/>
        <v>217987.91200799998</v>
      </c>
      <c r="F80" s="151">
        <f>'GCO-040-PDT-002-f-016_Consolida'!H83</f>
        <v>234557</v>
      </c>
      <c r="G80" s="161">
        <f t="shared" si="3"/>
        <v>435976</v>
      </c>
      <c r="H80" s="172">
        <f t="shared" si="4"/>
        <v>469114</v>
      </c>
    </row>
    <row r="81" spans="1:8" ht="42" x14ac:dyDescent="0.35">
      <c r="A81" s="200"/>
      <c r="B81" s="156" t="s">
        <v>54</v>
      </c>
      <c r="C81" s="150">
        <v>0</v>
      </c>
      <c r="D81" s="151">
        <v>4590752.62</v>
      </c>
      <c r="E81" s="151">
        <f t="shared" si="2"/>
        <v>4872624.8308679992</v>
      </c>
      <c r="F81" s="151">
        <f>'GCO-040-PDT-002-f-016_Consolida'!H84</f>
        <v>1509717</v>
      </c>
      <c r="G81" s="161">
        <f t="shared" si="3"/>
        <v>0</v>
      </c>
      <c r="H81" s="172">
        <f t="shared" si="4"/>
        <v>0</v>
      </c>
    </row>
    <row r="82" spans="1:8" ht="21" x14ac:dyDescent="0.35">
      <c r="A82" s="200"/>
      <c r="B82" s="156" t="s">
        <v>68</v>
      </c>
      <c r="C82" s="150">
        <v>1</v>
      </c>
      <c r="D82" s="151">
        <v>489458.06</v>
      </c>
      <c r="E82" s="151">
        <f t="shared" si="2"/>
        <v>519510.78488399996</v>
      </c>
      <c r="F82" s="151">
        <f>'GCO-040-PDT-002-f-016_Consolida'!H85</f>
        <v>537022</v>
      </c>
      <c r="G82" s="161">
        <f t="shared" si="3"/>
        <v>519511</v>
      </c>
      <c r="H82" s="172">
        <f t="shared" si="4"/>
        <v>537022</v>
      </c>
    </row>
    <row r="83" spans="1:8" ht="10.5" x14ac:dyDescent="0.35">
      <c r="A83" s="200"/>
      <c r="B83" s="156" t="s">
        <v>56</v>
      </c>
      <c r="C83" s="150">
        <v>0</v>
      </c>
      <c r="D83" s="151">
        <v>0</v>
      </c>
      <c r="E83" s="151">
        <f t="shared" si="2"/>
        <v>0</v>
      </c>
      <c r="F83" s="151">
        <f>'GCO-040-PDT-002-f-016_Consolida'!H86</f>
        <v>266267</v>
      </c>
      <c r="G83" s="161">
        <f t="shared" si="3"/>
        <v>0</v>
      </c>
      <c r="H83" s="172">
        <f t="shared" si="4"/>
        <v>0</v>
      </c>
    </row>
    <row r="84" spans="1:8" ht="10.5" x14ac:dyDescent="0.35">
      <c r="A84" s="200"/>
      <c r="B84" s="156" t="s">
        <v>58</v>
      </c>
      <c r="C84" s="150">
        <v>0</v>
      </c>
      <c r="D84" s="151">
        <v>37953.730000000003</v>
      </c>
      <c r="E84" s="151">
        <f t="shared" si="2"/>
        <v>40284.089022</v>
      </c>
      <c r="F84" s="151">
        <f>'GCO-040-PDT-002-f-016_Consolida'!H87</f>
        <v>43797</v>
      </c>
      <c r="G84" s="161">
        <f t="shared" si="3"/>
        <v>0</v>
      </c>
      <c r="H84" s="172">
        <f t="shared" si="4"/>
        <v>0</v>
      </c>
    </row>
    <row r="85" spans="1:8" ht="11" thickBot="1" x14ac:dyDescent="0.4">
      <c r="A85" s="201"/>
      <c r="B85" s="173" t="s">
        <v>60</v>
      </c>
      <c r="C85" s="174">
        <v>0</v>
      </c>
      <c r="D85" s="157">
        <v>0</v>
      </c>
      <c r="E85" s="157">
        <f t="shared" si="2"/>
        <v>0</v>
      </c>
      <c r="F85" s="157">
        <f>'GCO-040-PDT-002-f-016_Consolida'!H88</f>
        <v>42645</v>
      </c>
      <c r="G85" s="162">
        <f t="shared" si="3"/>
        <v>0</v>
      </c>
      <c r="H85" s="175">
        <f t="shared" si="4"/>
        <v>0</v>
      </c>
    </row>
    <row r="86" spans="1:8" ht="21" x14ac:dyDescent="0.35">
      <c r="A86" s="215" t="s">
        <v>70</v>
      </c>
      <c r="B86" s="169" t="s">
        <v>52</v>
      </c>
      <c r="C86" s="170">
        <v>2</v>
      </c>
      <c r="D86" s="155">
        <v>205377.72</v>
      </c>
      <c r="E86" s="155">
        <f t="shared" si="2"/>
        <v>217987.91200799998</v>
      </c>
      <c r="F86" s="155">
        <f>'GCO-040-PDT-002-f-016_Consolida'!H89</f>
        <v>234557</v>
      </c>
      <c r="G86" s="163">
        <f t="shared" si="3"/>
        <v>435976</v>
      </c>
      <c r="H86" s="171">
        <f t="shared" si="4"/>
        <v>469114</v>
      </c>
    </row>
    <row r="87" spans="1:8" ht="42" x14ac:dyDescent="0.35">
      <c r="A87" s="216"/>
      <c r="B87" s="156" t="s">
        <v>54</v>
      </c>
      <c r="C87" s="150">
        <v>0</v>
      </c>
      <c r="D87" s="151">
        <v>4590752.62</v>
      </c>
      <c r="E87" s="151">
        <f t="shared" si="2"/>
        <v>4872624.8308679992</v>
      </c>
      <c r="F87" s="151">
        <f>'GCO-040-PDT-002-f-016_Consolida'!H90</f>
        <v>1509717</v>
      </c>
      <c r="G87" s="161">
        <f t="shared" si="3"/>
        <v>0</v>
      </c>
      <c r="H87" s="172">
        <f t="shared" si="4"/>
        <v>0</v>
      </c>
    </row>
    <row r="88" spans="1:8" ht="21" x14ac:dyDescent="0.35">
      <c r="A88" s="216"/>
      <c r="B88" s="156" t="s">
        <v>68</v>
      </c>
      <c r="C88" s="150">
        <v>1</v>
      </c>
      <c r="D88" s="151">
        <v>489458.06</v>
      </c>
      <c r="E88" s="151">
        <f t="shared" si="2"/>
        <v>519510.78488399996</v>
      </c>
      <c r="F88" s="151">
        <f>'GCO-040-PDT-002-f-016_Consolida'!H91</f>
        <v>537022</v>
      </c>
      <c r="G88" s="161">
        <f t="shared" si="3"/>
        <v>519511</v>
      </c>
      <c r="H88" s="172">
        <f t="shared" si="4"/>
        <v>537022</v>
      </c>
    </row>
    <row r="89" spans="1:8" ht="10.5" x14ac:dyDescent="0.35">
      <c r="A89" s="216"/>
      <c r="B89" s="156" t="s">
        <v>56</v>
      </c>
      <c r="C89" s="150">
        <v>0</v>
      </c>
      <c r="D89" s="151">
        <v>0</v>
      </c>
      <c r="E89" s="151">
        <f t="shared" si="2"/>
        <v>0</v>
      </c>
      <c r="F89" s="151">
        <f>'GCO-040-PDT-002-f-016_Consolida'!H92</f>
        <v>266267</v>
      </c>
      <c r="G89" s="161">
        <f t="shared" si="3"/>
        <v>0</v>
      </c>
      <c r="H89" s="172">
        <f t="shared" si="4"/>
        <v>0</v>
      </c>
    </row>
    <row r="90" spans="1:8" ht="10.5" x14ac:dyDescent="0.35">
      <c r="A90" s="216"/>
      <c r="B90" s="156" t="s">
        <v>58</v>
      </c>
      <c r="C90" s="150">
        <v>1</v>
      </c>
      <c r="D90" s="151">
        <v>37953.730000000003</v>
      </c>
      <c r="E90" s="151">
        <f t="shared" si="2"/>
        <v>40284.089022</v>
      </c>
      <c r="F90" s="151">
        <f>'GCO-040-PDT-002-f-016_Consolida'!H93</f>
        <v>43797</v>
      </c>
      <c r="G90" s="161">
        <f t="shared" si="3"/>
        <v>40285</v>
      </c>
      <c r="H90" s="172">
        <f t="shared" si="4"/>
        <v>43797</v>
      </c>
    </row>
    <row r="91" spans="1:8" ht="11" thickBot="1" x14ac:dyDescent="0.4">
      <c r="A91" s="217"/>
      <c r="B91" s="173" t="s">
        <v>60</v>
      </c>
      <c r="C91" s="174">
        <v>0</v>
      </c>
      <c r="D91" s="157">
        <v>0</v>
      </c>
      <c r="E91" s="157">
        <f t="shared" si="2"/>
        <v>0</v>
      </c>
      <c r="F91" s="157">
        <f>'GCO-040-PDT-002-f-016_Consolida'!H94</f>
        <v>42645</v>
      </c>
      <c r="G91" s="162">
        <f t="shared" si="3"/>
        <v>0</v>
      </c>
      <c r="H91" s="175">
        <f t="shared" si="4"/>
        <v>0</v>
      </c>
    </row>
    <row r="92" spans="1:8" ht="10.5" x14ac:dyDescent="0.35">
      <c r="A92" s="199" t="s">
        <v>71</v>
      </c>
      <c r="B92" s="169" t="s">
        <v>67</v>
      </c>
      <c r="C92" s="170">
        <v>1</v>
      </c>
      <c r="D92" s="155">
        <v>43125.54</v>
      </c>
      <c r="E92" s="155">
        <f t="shared" si="2"/>
        <v>45773.448155999999</v>
      </c>
      <c r="F92" s="155">
        <f>'GCO-040-PDT-002-f-016_Consolida'!H95</f>
        <v>279783</v>
      </c>
      <c r="G92" s="163">
        <f t="shared" si="3"/>
        <v>45774</v>
      </c>
      <c r="H92" s="171">
        <f t="shared" si="4"/>
        <v>279783</v>
      </c>
    </row>
    <row r="93" spans="1:8" ht="21" x14ac:dyDescent="0.35">
      <c r="A93" s="200"/>
      <c r="B93" s="156" t="s">
        <v>51</v>
      </c>
      <c r="C93" s="150">
        <v>4</v>
      </c>
      <c r="D93" s="151">
        <v>209207.36</v>
      </c>
      <c r="E93" s="151">
        <f t="shared" si="2"/>
        <v>222052.69190399998</v>
      </c>
      <c r="F93" s="151">
        <f>'GCO-040-PDT-002-f-016_Consolida'!H96</f>
        <v>273083</v>
      </c>
      <c r="G93" s="161">
        <f t="shared" si="3"/>
        <v>888211</v>
      </c>
      <c r="H93" s="172">
        <f t="shared" si="4"/>
        <v>1092332</v>
      </c>
    </row>
    <row r="94" spans="1:8" ht="21" x14ac:dyDescent="0.35">
      <c r="A94" s="200"/>
      <c r="B94" s="156" t="s">
        <v>52</v>
      </c>
      <c r="C94" s="150">
        <v>19</v>
      </c>
      <c r="D94" s="176">
        <v>205377.72</v>
      </c>
      <c r="E94" s="151">
        <f t="shared" si="2"/>
        <v>217987.91200799998</v>
      </c>
      <c r="F94" s="151">
        <f>'GCO-040-PDT-002-f-016_Consolida'!H97</f>
        <v>234557</v>
      </c>
      <c r="G94" s="161">
        <f t="shared" si="3"/>
        <v>4141771</v>
      </c>
      <c r="H94" s="172">
        <f t="shared" si="4"/>
        <v>4456583</v>
      </c>
    </row>
    <row r="95" spans="1:8" ht="42" x14ac:dyDescent="0.35">
      <c r="A95" s="200"/>
      <c r="B95" s="156" t="s">
        <v>54</v>
      </c>
      <c r="C95" s="150">
        <v>0</v>
      </c>
      <c r="D95" s="151">
        <v>4590752.62</v>
      </c>
      <c r="E95" s="151">
        <f t="shared" si="2"/>
        <v>4872624.8308679992</v>
      </c>
      <c r="F95" s="151">
        <f>'GCO-040-PDT-002-f-016_Consolida'!H98</f>
        <v>1509717</v>
      </c>
      <c r="G95" s="161">
        <f t="shared" si="3"/>
        <v>0</v>
      </c>
      <c r="H95" s="172">
        <f t="shared" si="4"/>
        <v>0</v>
      </c>
    </row>
    <row r="96" spans="1:8" ht="21" x14ac:dyDescent="0.35">
      <c r="A96" s="200"/>
      <c r="B96" s="156" t="s">
        <v>55</v>
      </c>
      <c r="C96" s="150">
        <v>1</v>
      </c>
      <c r="D96" s="151">
        <v>595200.06000000006</v>
      </c>
      <c r="E96" s="151">
        <f t="shared" si="2"/>
        <v>631745.34368399996</v>
      </c>
      <c r="F96" s="151">
        <f>'GCO-040-PDT-002-f-016_Consolida'!H99</f>
        <v>622107</v>
      </c>
      <c r="G96" s="161">
        <f t="shared" si="3"/>
        <v>631746</v>
      </c>
      <c r="H96" s="172">
        <f t="shared" si="4"/>
        <v>622107</v>
      </c>
    </row>
    <row r="97" spans="1:8" ht="21" x14ac:dyDescent="0.35">
      <c r="A97" s="200"/>
      <c r="B97" s="156" t="s">
        <v>68</v>
      </c>
      <c r="C97" s="150">
        <v>1</v>
      </c>
      <c r="D97" s="151">
        <v>489458.06</v>
      </c>
      <c r="E97" s="151">
        <f t="shared" si="2"/>
        <v>519510.78488399996</v>
      </c>
      <c r="F97" s="151">
        <f>'GCO-040-PDT-002-f-016_Consolida'!H100</f>
        <v>520038</v>
      </c>
      <c r="G97" s="161">
        <f t="shared" si="3"/>
        <v>519511</v>
      </c>
      <c r="H97" s="172">
        <f t="shared" si="4"/>
        <v>520038</v>
      </c>
    </row>
    <row r="98" spans="1:8" ht="10.5" x14ac:dyDescent="0.35">
      <c r="A98" s="200"/>
      <c r="B98" s="156" t="s">
        <v>56</v>
      </c>
      <c r="C98" s="150">
        <v>0</v>
      </c>
      <c r="D98" s="151">
        <v>0</v>
      </c>
      <c r="E98" s="151">
        <f t="shared" si="2"/>
        <v>0</v>
      </c>
      <c r="F98" s="151">
        <f>'GCO-040-PDT-002-f-016_Consolida'!H101</f>
        <v>266267</v>
      </c>
      <c r="G98" s="161">
        <f t="shared" si="3"/>
        <v>0</v>
      </c>
      <c r="H98" s="172">
        <f t="shared" si="4"/>
        <v>0</v>
      </c>
    </row>
    <row r="99" spans="1:8" ht="11" thickBot="1" x14ac:dyDescent="0.4">
      <c r="A99" s="201"/>
      <c r="B99" s="173" t="s">
        <v>60</v>
      </c>
      <c r="C99" s="174">
        <v>0</v>
      </c>
      <c r="D99" s="157">
        <v>0</v>
      </c>
      <c r="E99" s="157">
        <f t="shared" si="2"/>
        <v>0</v>
      </c>
      <c r="F99" s="157">
        <f>'GCO-040-PDT-002-f-016_Consolida'!H102</f>
        <v>42645</v>
      </c>
      <c r="G99" s="162">
        <f t="shared" si="3"/>
        <v>0</v>
      </c>
      <c r="H99" s="175">
        <f t="shared" si="4"/>
        <v>0</v>
      </c>
    </row>
    <row r="100" spans="1:8" ht="10.5" x14ac:dyDescent="0.35">
      <c r="A100" s="199" t="s">
        <v>72</v>
      </c>
      <c r="B100" s="169" t="s">
        <v>67</v>
      </c>
      <c r="C100" s="170">
        <v>2</v>
      </c>
      <c r="D100" s="155">
        <v>43125.54</v>
      </c>
      <c r="E100" s="155">
        <f t="shared" si="2"/>
        <v>45773.448155999999</v>
      </c>
      <c r="F100" s="155">
        <f>'GCO-040-PDT-002-f-016_Consolida'!H103</f>
        <v>279783</v>
      </c>
      <c r="G100" s="163">
        <f t="shared" si="3"/>
        <v>91547</v>
      </c>
      <c r="H100" s="171">
        <f t="shared" si="4"/>
        <v>559566</v>
      </c>
    </row>
    <row r="101" spans="1:8" ht="21" x14ac:dyDescent="0.35">
      <c r="A101" s="200"/>
      <c r="B101" s="156" t="s">
        <v>52</v>
      </c>
      <c r="C101" s="150">
        <v>4</v>
      </c>
      <c r="D101" s="176">
        <v>205377.72</v>
      </c>
      <c r="E101" s="151">
        <f t="shared" si="2"/>
        <v>217987.91200799998</v>
      </c>
      <c r="F101" s="151">
        <f>'GCO-040-PDT-002-f-016_Consolida'!H104</f>
        <v>234557</v>
      </c>
      <c r="G101" s="161">
        <f t="shared" si="3"/>
        <v>871952</v>
      </c>
      <c r="H101" s="172">
        <f t="shared" si="4"/>
        <v>938228</v>
      </c>
    </row>
    <row r="102" spans="1:8" ht="42" x14ac:dyDescent="0.35">
      <c r="A102" s="200"/>
      <c r="B102" s="156" t="s">
        <v>54</v>
      </c>
      <c r="C102" s="150">
        <v>0</v>
      </c>
      <c r="D102" s="151">
        <v>4590752.62</v>
      </c>
      <c r="E102" s="151">
        <f t="shared" si="2"/>
        <v>4872624.8308679992</v>
      </c>
      <c r="F102" s="151">
        <f>'GCO-040-PDT-002-f-016_Consolida'!H105</f>
        <v>1509717</v>
      </c>
      <c r="G102" s="161">
        <f t="shared" si="3"/>
        <v>0</v>
      </c>
      <c r="H102" s="172">
        <f t="shared" si="4"/>
        <v>0</v>
      </c>
    </row>
    <row r="103" spans="1:8" ht="21" x14ac:dyDescent="0.35">
      <c r="A103" s="200"/>
      <c r="B103" s="156" t="s">
        <v>68</v>
      </c>
      <c r="C103" s="150">
        <v>1</v>
      </c>
      <c r="D103" s="151">
        <v>489458.06</v>
      </c>
      <c r="E103" s="151">
        <f t="shared" si="2"/>
        <v>519510.78488399996</v>
      </c>
      <c r="F103" s="151">
        <f>'GCO-040-PDT-002-f-016_Consolida'!H106</f>
        <v>520038</v>
      </c>
      <c r="G103" s="161">
        <f t="shared" si="3"/>
        <v>519511</v>
      </c>
      <c r="H103" s="172">
        <f t="shared" si="4"/>
        <v>520038</v>
      </c>
    </row>
    <row r="104" spans="1:8" ht="10.5" x14ac:dyDescent="0.35">
      <c r="A104" s="200"/>
      <c r="B104" s="156" t="s">
        <v>56</v>
      </c>
      <c r="C104" s="150">
        <v>0</v>
      </c>
      <c r="D104" s="151">
        <v>0</v>
      </c>
      <c r="E104" s="151">
        <f t="shared" si="2"/>
        <v>0</v>
      </c>
      <c r="F104" s="151">
        <f>'GCO-040-PDT-002-f-016_Consolida'!H107</f>
        <v>266267</v>
      </c>
      <c r="G104" s="161">
        <f t="shared" si="3"/>
        <v>0</v>
      </c>
      <c r="H104" s="172">
        <f t="shared" si="4"/>
        <v>0</v>
      </c>
    </row>
    <row r="105" spans="1:8" ht="10.5" x14ac:dyDescent="0.35">
      <c r="A105" s="200"/>
      <c r="B105" s="156" t="s">
        <v>58</v>
      </c>
      <c r="C105" s="150">
        <v>0</v>
      </c>
      <c r="D105" s="151">
        <v>37953.730000000003</v>
      </c>
      <c r="E105" s="151">
        <f t="shared" ref="E105:E168" si="5">D105*1.0614</f>
        <v>40284.089022</v>
      </c>
      <c r="F105" s="151">
        <f>'GCO-040-PDT-002-f-016_Consolida'!H108</f>
        <v>43797</v>
      </c>
      <c r="G105" s="161">
        <f t="shared" ref="G105:G168" si="6">ROUNDUP(C105*E105,0)</f>
        <v>0</v>
      </c>
      <c r="H105" s="172">
        <f t="shared" si="4"/>
        <v>0</v>
      </c>
    </row>
    <row r="106" spans="1:8" ht="11" thickBot="1" x14ac:dyDescent="0.4">
      <c r="A106" s="201"/>
      <c r="B106" s="173" t="s">
        <v>60</v>
      </c>
      <c r="C106" s="174">
        <v>0</v>
      </c>
      <c r="D106" s="157">
        <v>0</v>
      </c>
      <c r="E106" s="157">
        <f t="shared" si="5"/>
        <v>0</v>
      </c>
      <c r="F106" s="157">
        <f>'GCO-040-PDT-002-f-016_Consolida'!H109</f>
        <v>42645</v>
      </c>
      <c r="G106" s="162">
        <f t="shared" si="6"/>
        <v>0</v>
      </c>
      <c r="H106" s="175">
        <f t="shared" si="4"/>
        <v>0</v>
      </c>
    </row>
    <row r="107" spans="1:8" ht="10.5" x14ac:dyDescent="0.35">
      <c r="A107" s="218" t="s">
        <v>73</v>
      </c>
      <c r="B107" s="177" t="s">
        <v>67</v>
      </c>
      <c r="C107" s="178">
        <v>3</v>
      </c>
      <c r="D107" s="153">
        <v>43125.54</v>
      </c>
      <c r="E107" s="153">
        <f t="shared" si="5"/>
        <v>45773.448155999999</v>
      </c>
      <c r="F107" s="153">
        <f>'GCO-040-PDT-002-f-016_Consolida'!H110</f>
        <v>279783</v>
      </c>
      <c r="G107" s="163">
        <f t="shared" si="6"/>
        <v>137321</v>
      </c>
      <c r="H107" s="179">
        <f t="shared" si="4"/>
        <v>839349</v>
      </c>
    </row>
    <row r="108" spans="1:8" ht="21" x14ac:dyDescent="0.35">
      <c r="A108" s="200"/>
      <c r="B108" s="156" t="s">
        <v>51</v>
      </c>
      <c r="C108" s="150">
        <v>2</v>
      </c>
      <c r="D108" s="151">
        <v>209207.36</v>
      </c>
      <c r="E108" s="151">
        <f t="shared" si="5"/>
        <v>222052.69190399998</v>
      </c>
      <c r="F108" s="151">
        <f>'GCO-040-PDT-002-f-016_Consolida'!H111</f>
        <v>273083</v>
      </c>
      <c r="G108" s="161">
        <f t="shared" si="6"/>
        <v>444106</v>
      </c>
      <c r="H108" s="158">
        <f t="shared" si="4"/>
        <v>546166</v>
      </c>
    </row>
    <row r="109" spans="1:8" ht="21" x14ac:dyDescent="0.35">
      <c r="A109" s="200"/>
      <c r="B109" s="156" t="s">
        <v>52</v>
      </c>
      <c r="C109" s="150">
        <v>7</v>
      </c>
      <c r="D109" s="176">
        <v>205377.72</v>
      </c>
      <c r="E109" s="151">
        <f t="shared" si="5"/>
        <v>217987.91200799998</v>
      </c>
      <c r="F109" s="151">
        <f>'GCO-040-PDT-002-f-016_Consolida'!H112</f>
        <v>234557</v>
      </c>
      <c r="G109" s="161">
        <f t="shared" si="6"/>
        <v>1525916</v>
      </c>
      <c r="H109" s="158">
        <f t="shared" si="4"/>
        <v>1641899</v>
      </c>
    </row>
    <row r="110" spans="1:8" ht="42" x14ac:dyDescent="0.35">
      <c r="A110" s="200"/>
      <c r="B110" s="156" t="s">
        <v>54</v>
      </c>
      <c r="C110" s="150">
        <v>0</v>
      </c>
      <c r="D110" s="151">
        <v>4590752.62</v>
      </c>
      <c r="E110" s="151">
        <f t="shared" si="5"/>
        <v>4872624.8308679992</v>
      </c>
      <c r="F110" s="151">
        <f>'GCO-040-PDT-002-f-016_Consolida'!H113</f>
        <v>1509717</v>
      </c>
      <c r="G110" s="161">
        <f t="shared" si="6"/>
        <v>0</v>
      </c>
      <c r="H110" s="158">
        <f t="shared" si="4"/>
        <v>0</v>
      </c>
    </row>
    <row r="111" spans="1:8" ht="21" x14ac:dyDescent="0.35">
      <c r="A111" s="200"/>
      <c r="B111" s="156" t="s">
        <v>55</v>
      </c>
      <c r="C111" s="150">
        <v>1</v>
      </c>
      <c r="D111" s="151">
        <v>595200.06000000006</v>
      </c>
      <c r="E111" s="151">
        <f t="shared" si="5"/>
        <v>631745.34368399996</v>
      </c>
      <c r="F111" s="151">
        <f>'GCO-040-PDT-002-f-016_Consolida'!H114</f>
        <v>622107</v>
      </c>
      <c r="G111" s="161">
        <f t="shared" si="6"/>
        <v>631746</v>
      </c>
      <c r="H111" s="158">
        <f t="shared" si="4"/>
        <v>622107</v>
      </c>
    </row>
    <row r="112" spans="1:8" ht="10.5" x14ac:dyDescent="0.35">
      <c r="A112" s="200"/>
      <c r="B112" s="156" t="s">
        <v>56</v>
      </c>
      <c r="C112" s="150">
        <v>0</v>
      </c>
      <c r="D112" s="151"/>
      <c r="E112" s="151">
        <f t="shared" si="5"/>
        <v>0</v>
      </c>
      <c r="F112" s="151">
        <f>'GCO-040-PDT-002-f-016_Consolida'!H115</f>
        <v>266267</v>
      </c>
      <c r="G112" s="161">
        <f t="shared" si="6"/>
        <v>0</v>
      </c>
      <c r="H112" s="158">
        <f t="shared" si="4"/>
        <v>0</v>
      </c>
    </row>
    <row r="113" spans="1:8" ht="10.5" x14ac:dyDescent="0.35">
      <c r="A113" s="200"/>
      <c r="B113" s="156" t="s">
        <v>58</v>
      </c>
      <c r="C113" s="150">
        <v>2</v>
      </c>
      <c r="D113" s="151">
        <v>37953.730000000003</v>
      </c>
      <c r="E113" s="151">
        <f t="shared" si="5"/>
        <v>40284.089022</v>
      </c>
      <c r="F113" s="151">
        <f>'GCO-040-PDT-002-f-016_Consolida'!H116</f>
        <v>43797</v>
      </c>
      <c r="G113" s="161">
        <f t="shared" si="6"/>
        <v>80569</v>
      </c>
      <c r="H113" s="158">
        <f t="shared" si="4"/>
        <v>87594</v>
      </c>
    </row>
    <row r="114" spans="1:8" ht="11" thickBot="1" x14ac:dyDescent="0.4">
      <c r="A114" s="219"/>
      <c r="B114" s="180" t="s">
        <v>60</v>
      </c>
      <c r="C114" s="181">
        <v>0</v>
      </c>
      <c r="D114" s="152"/>
      <c r="E114" s="152">
        <f t="shared" si="5"/>
        <v>0</v>
      </c>
      <c r="F114" s="152">
        <f>'GCO-040-PDT-002-f-016_Consolida'!H117</f>
        <v>42645</v>
      </c>
      <c r="G114" s="162">
        <f t="shared" si="6"/>
        <v>0</v>
      </c>
      <c r="H114" s="182">
        <f t="shared" si="4"/>
        <v>0</v>
      </c>
    </row>
    <row r="115" spans="1:8" ht="10.5" x14ac:dyDescent="0.35">
      <c r="A115" s="199" t="s">
        <v>74</v>
      </c>
      <c r="B115" s="169" t="s">
        <v>50</v>
      </c>
      <c r="C115" s="170">
        <v>0</v>
      </c>
      <c r="D115" s="155">
        <v>97956.59</v>
      </c>
      <c r="E115" s="155">
        <f t="shared" si="5"/>
        <v>103971.12462599999</v>
      </c>
      <c r="F115" s="155">
        <f>'GCO-040-PDT-002-f-016_Consolida'!H118</f>
        <v>276610</v>
      </c>
      <c r="G115" s="163">
        <f t="shared" si="6"/>
        <v>0</v>
      </c>
      <c r="H115" s="171">
        <f t="shared" si="4"/>
        <v>0</v>
      </c>
    </row>
    <row r="116" spans="1:8" ht="21" x14ac:dyDescent="0.35">
      <c r="A116" s="200"/>
      <c r="B116" s="156" t="s">
        <v>51</v>
      </c>
      <c r="C116" s="150">
        <v>2</v>
      </c>
      <c r="D116" s="151">
        <v>209207.36</v>
      </c>
      <c r="E116" s="151">
        <f t="shared" si="5"/>
        <v>222052.69190399998</v>
      </c>
      <c r="F116" s="151">
        <f>'GCO-040-PDT-002-f-016_Consolida'!H119</f>
        <v>273083</v>
      </c>
      <c r="G116" s="161">
        <f t="shared" si="6"/>
        <v>444106</v>
      </c>
      <c r="H116" s="172">
        <f t="shared" si="4"/>
        <v>546166</v>
      </c>
    </row>
    <row r="117" spans="1:8" ht="21" x14ac:dyDescent="0.35">
      <c r="A117" s="200"/>
      <c r="B117" s="156" t="s">
        <v>52</v>
      </c>
      <c r="C117" s="150">
        <v>10</v>
      </c>
      <c r="D117" s="176">
        <v>205377.72</v>
      </c>
      <c r="E117" s="151">
        <f t="shared" si="5"/>
        <v>217987.91200799998</v>
      </c>
      <c r="F117" s="151">
        <f>'GCO-040-PDT-002-f-016_Consolida'!H120</f>
        <v>234557</v>
      </c>
      <c r="G117" s="161">
        <f t="shared" si="6"/>
        <v>2179880</v>
      </c>
      <c r="H117" s="172">
        <f t="shared" si="4"/>
        <v>2345570</v>
      </c>
    </row>
    <row r="118" spans="1:8" ht="42" x14ac:dyDescent="0.35">
      <c r="A118" s="200"/>
      <c r="B118" s="156" t="s">
        <v>54</v>
      </c>
      <c r="C118" s="150">
        <v>0</v>
      </c>
      <c r="D118" s="151">
        <v>4590752.62</v>
      </c>
      <c r="E118" s="151">
        <f t="shared" si="5"/>
        <v>4872624.8308679992</v>
      </c>
      <c r="F118" s="151">
        <f>'GCO-040-PDT-002-f-016_Consolida'!H121</f>
        <v>1509717</v>
      </c>
      <c r="G118" s="161">
        <f t="shared" si="6"/>
        <v>0</v>
      </c>
      <c r="H118" s="172">
        <f t="shared" si="4"/>
        <v>0</v>
      </c>
    </row>
    <row r="119" spans="1:8" ht="21" x14ac:dyDescent="0.35">
      <c r="A119" s="200"/>
      <c r="B119" s="156" t="s">
        <v>55</v>
      </c>
      <c r="C119" s="150">
        <v>1</v>
      </c>
      <c r="D119" s="151">
        <v>595200.06000000006</v>
      </c>
      <c r="E119" s="151">
        <f t="shared" si="5"/>
        <v>631745.34368399996</v>
      </c>
      <c r="F119" s="151">
        <f>'GCO-040-PDT-002-f-016_Consolida'!H122</f>
        <v>622107</v>
      </c>
      <c r="G119" s="161">
        <f t="shared" si="6"/>
        <v>631746</v>
      </c>
      <c r="H119" s="172">
        <f t="shared" si="4"/>
        <v>622107</v>
      </c>
    </row>
    <row r="120" spans="1:8" ht="10.5" x14ac:dyDescent="0.35">
      <c r="A120" s="200"/>
      <c r="B120" s="156" t="s">
        <v>56</v>
      </c>
      <c r="C120" s="150">
        <v>0</v>
      </c>
      <c r="D120" s="151">
        <v>0</v>
      </c>
      <c r="E120" s="151">
        <f t="shared" si="5"/>
        <v>0</v>
      </c>
      <c r="F120" s="151">
        <f>'GCO-040-PDT-002-f-016_Consolida'!H123</f>
        <v>266267</v>
      </c>
      <c r="G120" s="161">
        <f t="shared" si="6"/>
        <v>0</v>
      </c>
      <c r="H120" s="172">
        <f t="shared" si="4"/>
        <v>0</v>
      </c>
    </row>
    <row r="121" spans="1:8" ht="10.5" x14ac:dyDescent="0.35">
      <c r="A121" s="200"/>
      <c r="B121" s="156" t="s">
        <v>58</v>
      </c>
      <c r="C121" s="150">
        <v>2</v>
      </c>
      <c r="D121" s="151">
        <v>37953.730000000003</v>
      </c>
      <c r="E121" s="151">
        <f t="shared" si="5"/>
        <v>40284.089022</v>
      </c>
      <c r="F121" s="151">
        <f>'GCO-040-PDT-002-f-016_Consolida'!H124</f>
        <v>43797</v>
      </c>
      <c r="G121" s="161">
        <f t="shared" si="6"/>
        <v>80569</v>
      </c>
      <c r="H121" s="172">
        <f t="shared" si="4"/>
        <v>87594</v>
      </c>
    </row>
    <row r="122" spans="1:8" ht="11" thickBot="1" x14ac:dyDescent="0.4">
      <c r="A122" s="201"/>
      <c r="B122" s="173" t="s">
        <v>60</v>
      </c>
      <c r="C122" s="174">
        <v>0</v>
      </c>
      <c r="D122" s="157">
        <v>0</v>
      </c>
      <c r="E122" s="157">
        <f t="shared" si="5"/>
        <v>0</v>
      </c>
      <c r="F122" s="157">
        <f>'GCO-040-PDT-002-f-016_Consolida'!H125</f>
        <v>42645</v>
      </c>
      <c r="G122" s="161">
        <f t="shared" si="6"/>
        <v>0</v>
      </c>
      <c r="H122" s="175">
        <f t="shared" si="4"/>
        <v>0</v>
      </c>
    </row>
    <row r="123" spans="1:8" ht="10.5" x14ac:dyDescent="0.35">
      <c r="A123" s="199" t="s">
        <v>75</v>
      </c>
      <c r="B123" s="169" t="s">
        <v>67</v>
      </c>
      <c r="C123" s="170">
        <v>0</v>
      </c>
      <c r="D123" s="155">
        <v>43125.54</v>
      </c>
      <c r="E123" s="155">
        <f t="shared" si="5"/>
        <v>45773.448155999999</v>
      </c>
      <c r="F123" s="155">
        <f>'GCO-040-PDT-002-f-016_Consolida'!H126</f>
        <v>279783</v>
      </c>
      <c r="G123" s="161">
        <f t="shared" si="6"/>
        <v>0</v>
      </c>
      <c r="H123" s="171">
        <f t="shared" si="4"/>
        <v>0</v>
      </c>
    </row>
    <row r="124" spans="1:8" ht="10.5" x14ac:dyDescent="0.35">
      <c r="A124" s="200"/>
      <c r="B124" s="156" t="s">
        <v>50</v>
      </c>
      <c r="C124" s="150">
        <v>5</v>
      </c>
      <c r="D124" s="151">
        <v>97956.59</v>
      </c>
      <c r="E124" s="151">
        <f t="shared" si="5"/>
        <v>103971.12462599999</v>
      </c>
      <c r="F124" s="151">
        <f>'GCO-040-PDT-002-f-016_Consolida'!H127</f>
        <v>276610</v>
      </c>
      <c r="G124" s="161">
        <f t="shared" si="6"/>
        <v>519856</v>
      </c>
      <c r="H124" s="172">
        <f t="shared" si="4"/>
        <v>1383050</v>
      </c>
    </row>
    <row r="125" spans="1:8" ht="21" x14ac:dyDescent="0.35">
      <c r="A125" s="200"/>
      <c r="B125" s="156" t="s">
        <v>51</v>
      </c>
      <c r="C125" s="150">
        <v>3</v>
      </c>
      <c r="D125" s="151">
        <v>209207.36</v>
      </c>
      <c r="E125" s="151">
        <f t="shared" si="5"/>
        <v>222052.69190399998</v>
      </c>
      <c r="F125" s="151">
        <f>'GCO-040-PDT-002-f-016_Consolida'!H128</f>
        <v>273083</v>
      </c>
      <c r="G125" s="161">
        <f t="shared" si="6"/>
        <v>666159</v>
      </c>
      <c r="H125" s="172">
        <f t="shared" si="4"/>
        <v>819249</v>
      </c>
    </row>
    <row r="126" spans="1:8" ht="21" x14ac:dyDescent="0.35">
      <c r="A126" s="200"/>
      <c r="B126" s="156" t="s">
        <v>52</v>
      </c>
      <c r="C126" s="150">
        <v>6</v>
      </c>
      <c r="D126" s="176">
        <v>205377.72</v>
      </c>
      <c r="E126" s="151">
        <f t="shared" si="5"/>
        <v>217987.91200799998</v>
      </c>
      <c r="F126" s="151">
        <f>'GCO-040-PDT-002-f-016_Consolida'!H129</f>
        <v>234557</v>
      </c>
      <c r="G126" s="161">
        <f t="shared" si="6"/>
        <v>1307928</v>
      </c>
      <c r="H126" s="172">
        <f t="shared" si="4"/>
        <v>1407342</v>
      </c>
    </row>
    <row r="127" spans="1:8" ht="42" x14ac:dyDescent="0.35">
      <c r="A127" s="200"/>
      <c r="B127" s="156" t="s">
        <v>54</v>
      </c>
      <c r="C127" s="150">
        <v>0</v>
      </c>
      <c r="D127" s="151">
        <v>4590752.62</v>
      </c>
      <c r="E127" s="151">
        <f t="shared" si="5"/>
        <v>4872624.8308679992</v>
      </c>
      <c r="F127" s="151">
        <f>'GCO-040-PDT-002-f-016_Consolida'!H130</f>
        <v>1509717</v>
      </c>
      <c r="G127" s="161">
        <f t="shared" si="6"/>
        <v>0</v>
      </c>
      <c r="H127" s="172">
        <f t="shared" si="4"/>
        <v>0</v>
      </c>
    </row>
    <row r="128" spans="1:8" ht="10.5" x14ac:dyDescent="0.35">
      <c r="A128" s="200"/>
      <c r="B128" s="156" t="s">
        <v>76</v>
      </c>
      <c r="C128" s="150">
        <v>0</v>
      </c>
      <c r="D128" s="151">
        <v>0</v>
      </c>
      <c r="E128" s="151">
        <f t="shared" si="5"/>
        <v>0</v>
      </c>
      <c r="F128" s="151">
        <f>'GCO-040-PDT-002-f-016_Consolida'!H131</f>
        <v>408319</v>
      </c>
      <c r="G128" s="161">
        <f t="shared" si="6"/>
        <v>0</v>
      </c>
      <c r="H128" s="172">
        <f t="shared" si="4"/>
        <v>0</v>
      </c>
    </row>
    <row r="129" spans="1:8" ht="21" x14ac:dyDescent="0.35">
      <c r="A129" s="200"/>
      <c r="B129" s="156" t="s">
        <v>55</v>
      </c>
      <c r="C129" s="150">
        <v>1</v>
      </c>
      <c r="D129" s="151">
        <v>595200.06000000006</v>
      </c>
      <c r="E129" s="151">
        <f t="shared" si="5"/>
        <v>631745.34368399996</v>
      </c>
      <c r="F129" s="151">
        <f>'GCO-040-PDT-002-f-016_Consolida'!H132</f>
        <v>622107</v>
      </c>
      <c r="G129" s="161">
        <f t="shared" si="6"/>
        <v>631746</v>
      </c>
      <c r="H129" s="172">
        <f t="shared" si="4"/>
        <v>622107</v>
      </c>
    </row>
    <row r="130" spans="1:8" ht="10.5" x14ac:dyDescent="0.35">
      <c r="A130" s="200"/>
      <c r="B130" s="156" t="s">
        <v>56</v>
      </c>
      <c r="C130" s="150">
        <v>0</v>
      </c>
      <c r="D130" s="151">
        <v>0</v>
      </c>
      <c r="E130" s="151">
        <f t="shared" si="5"/>
        <v>0</v>
      </c>
      <c r="F130" s="151">
        <f>'GCO-040-PDT-002-f-016_Consolida'!H133</f>
        <v>266267</v>
      </c>
      <c r="G130" s="161">
        <f t="shared" si="6"/>
        <v>0</v>
      </c>
      <c r="H130" s="172">
        <f t="shared" si="4"/>
        <v>0</v>
      </c>
    </row>
    <row r="131" spans="1:8" ht="10.5" x14ac:dyDescent="0.35">
      <c r="A131" s="200"/>
      <c r="B131" s="156" t="s">
        <v>58</v>
      </c>
      <c r="C131" s="150">
        <v>3</v>
      </c>
      <c r="D131" s="151">
        <v>37953.730000000003</v>
      </c>
      <c r="E131" s="151">
        <f t="shared" si="5"/>
        <v>40284.089022</v>
      </c>
      <c r="F131" s="151">
        <f>'GCO-040-PDT-002-f-016_Consolida'!H134</f>
        <v>43797</v>
      </c>
      <c r="G131" s="161">
        <f t="shared" si="6"/>
        <v>120853</v>
      </c>
      <c r="H131" s="172">
        <f t="shared" si="4"/>
        <v>131391</v>
      </c>
    </row>
    <row r="132" spans="1:8" ht="11" thickBot="1" x14ac:dyDescent="0.4">
      <c r="A132" s="201"/>
      <c r="B132" s="173" t="s">
        <v>60</v>
      </c>
      <c r="C132" s="174">
        <v>0</v>
      </c>
      <c r="D132" s="157">
        <v>0</v>
      </c>
      <c r="E132" s="157">
        <f t="shared" si="5"/>
        <v>0</v>
      </c>
      <c r="F132" s="157">
        <f>'GCO-040-PDT-002-f-016_Consolida'!H135</f>
        <v>42645</v>
      </c>
      <c r="G132" s="161">
        <f t="shared" si="6"/>
        <v>0</v>
      </c>
      <c r="H132" s="175">
        <f t="shared" si="4"/>
        <v>0</v>
      </c>
    </row>
    <row r="133" spans="1:8" ht="10.5" x14ac:dyDescent="0.35">
      <c r="A133" s="199" t="s">
        <v>77</v>
      </c>
      <c r="B133" s="169" t="s">
        <v>67</v>
      </c>
      <c r="C133" s="170">
        <v>3</v>
      </c>
      <c r="D133" s="155">
        <v>43125.54</v>
      </c>
      <c r="E133" s="155">
        <f t="shared" si="5"/>
        <v>45773.448155999999</v>
      </c>
      <c r="F133" s="155">
        <f>'GCO-040-PDT-002-f-016_Consolida'!H136</f>
        <v>279783</v>
      </c>
      <c r="G133" s="161">
        <f t="shared" si="6"/>
        <v>137321</v>
      </c>
      <c r="H133" s="171">
        <f t="shared" si="4"/>
        <v>839349</v>
      </c>
    </row>
    <row r="134" spans="1:8" ht="10.5" x14ac:dyDescent="0.35">
      <c r="A134" s="200"/>
      <c r="B134" s="156" t="s">
        <v>50</v>
      </c>
      <c r="C134" s="150">
        <v>0</v>
      </c>
      <c r="D134" s="151">
        <v>0</v>
      </c>
      <c r="E134" s="151">
        <f t="shared" si="5"/>
        <v>0</v>
      </c>
      <c r="F134" s="151">
        <f>'GCO-040-PDT-002-f-016_Consolida'!H137</f>
        <v>276610</v>
      </c>
      <c r="G134" s="161">
        <f t="shared" si="6"/>
        <v>0</v>
      </c>
      <c r="H134" s="172">
        <f t="shared" ref="H134:H197" si="7">F134*C134</f>
        <v>0</v>
      </c>
    </row>
    <row r="135" spans="1:8" ht="21" x14ac:dyDescent="0.35">
      <c r="A135" s="200"/>
      <c r="B135" s="156" t="s">
        <v>51</v>
      </c>
      <c r="C135" s="150">
        <v>3</v>
      </c>
      <c r="D135" s="151">
        <v>209207.36</v>
      </c>
      <c r="E135" s="151">
        <f t="shared" si="5"/>
        <v>222052.69190399998</v>
      </c>
      <c r="F135" s="151">
        <f>'GCO-040-PDT-002-f-016_Consolida'!H138</f>
        <v>273083</v>
      </c>
      <c r="G135" s="161">
        <f t="shared" si="6"/>
        <v>666159</v>
      </c>
      <c r="H135" s="172">
        <f t="shared" si="7"/>
        <v>819249</v>
      </c>
    </row>
    <row r="136" spans="1:8" ht="21" x14ac:dyDescent="0.35">
      <c r="A136" s="200"/>
      <c r="B136" s="156" t="s">
        <v>52</v>
      </c>
      <c r="C136" s="150">
        <v>5</v>
      </c>
      <c r="D136" s="176">
        <v>205377.72</v>
      </c>
      <c r="E136" s="151">
        <f t="shared" si="5"/>
        <v>217987.91200799998</v>
      </c>
      <c r="F136" s="151">
        <f>'GCO-040-PDT-002-f-016_Consolida'!H139</f>
        <v>234557</v>
      </c>
      <c r="G136" s="161">
        <f t="shared" si="6"/>
        <v>1089940</v>
      </c>
      <c r="H136" s="172">
        <f t="shared" si="7"/>
        <v>1172785</v>
      </c>
    </row>
    <row r="137" spans="1:8" ht="42" x14ac:dyDescent="0.35">
      <c r="A137" s="200"/>
      <c r="B137" s="156" t="s">
        <v>54</v>
      </c>
      <c r="C137" s="150">
        <v>0</v>
      </c>
      <c r="D137" s="151">
        <v>4590752.62</v>
      </c>
      <c r="E137" s="151">
        <f t="shared" si="5"/>
        <v>4872624.8308679992</v>
      </c>
      <c r="F137" s="151">
        <f>'GCO-040-PDT-002-f-016_Consolida'!H140</f>
        <v>1509717</v>
      </c>
      <c r="G137" s="161">
        <f t="shared" si="6"/>
        <v>0</v>
      </c>
      <c r="H137" s="172">
        <f t="shared" si="7"/>
        <v>0</v>
      </c>
    </row>
    <row r="138" spans="1:8" ht="21" x14ac:dyDescent="0.35">
      <c r="A138" s="200"/>
      <c r="B138" s="156" t="s">
        <v>68</v>
      </c>
      <c r="C138" s="150">
        <v>1</v>
      </c>
      <c r="D138" s="151">
        <v>489458.06</v>
      </c>
      <c r="E138" s="151">
        <f t="shared" si="5"/>
        <v>519510.78488399996</v>
      </c>
      <c r="F138" s="151">
        <f>'GCO-040-PDT-002-f-016_Consolida'!H141</f>
        <v>537022</v>
      </c>
      <c r="G138" s="161">
        <f t="shared" si="6"/>
        <v>519511</v>
      </c>
      <c r="H138" s="172">
        <f t="shared" si="7"/>
        <v>537022</v>
      </c>
    </row>
    <row r="139" spans="1:8" ht="10.5" x14ac:dyDescent="0.35">
      <c r="A139" s="200"/>
      <c r="B139" s="156" t="s">
        <v>56</v>
      </c>
      <c r="C139" s="150">
        <v>0</v>
      </c>
      <c r="D139" s="151">
        <v>0</v>
      </c>
      <c r="E139" s="151">
        <f t="shared" si="5"/>
        <v>0</v>
      </c>
      <c r="F139" s="151">
        <f>'GCO-040-PDT-002-f-016_Consolida'!H142</f>
        <v>266267</v>
      </c>
      <c r="G139" s="161">
        <f t="shared" si="6"/>
        <v>0</v>
      </c>
      <c r="H139" s="172">
        <f t="shared" si="7"/>
        <v>0</v>
      </c>
    </row>
    <row r="140" spans="1:8" ht="10.5" x14ac:dyDescent="0.35">
      <c r="A140" s="200"/>
      <c r="B140" s="156" t="s">
        <v>58</v>
      </c>
      <c r="C140" s="150">
        <v>5</v>
      </c>
      <c r="D140" s="151">
        <v>37953.730000000003</v>
      </c>
      <c r="E140" s="151">
        <f t="shared" si="5"/>
        <v>40284.089022</v>
      </c>
      <c r="F140" s="151">
        <f>'GCO-040-PDT-002-f-016_Consolida'!H143</f>
        <v>43797</v>
      </c>
      <c r="G140" s="161">
        <f t="shared" si="6"/>
        <v>201421</v>
      </c>
      <c r="H140" s="172">
        <f t="shared" si="7"/>
        <v>218985</v>
      </c>
    </row>
    <row r="141" spans="1:8" ht="11" thickBot="1" x14ac:dyDescent="0.4">
      <c r="A141" s="201"/>
      <c r="B141" s="173" t="s">
        <v>60</v>
      </c>
      <c r="C141" s="174">
        <v>0</v>
      </c>
      <c r="D141" s="157">
        <v>0</v>
      </c>
      <c r="E141" s="157">
        <f t="shared" si="5"/>
        <v>0</v>
      </c>
      <c r="F141" s="157">
        <f>'GCO-040-PDT-002-f-016_Consolida'!H144</f>
        <v>42645</v>
      </c>
      <c r="G141" s="161">
        <f t="shared" si="6"/>
        <v>0</v>
      </c>
      <c r="H141" s="175">
        <f t="shared" si="7"/>
        <v>0</v>
      </c>
    </row>
    <row r="142" spans="1:8" ht="10.5" x14ac:dyDescent="0.35">
      <c r="A142" s="199" t="s">
        <v>78</v>
      </c>
      <c r="B142" s="169" t="s">
        <v>67</v>
      </c>
      <c r="C142" s="170">
        <v>1</v>
      </c>
      <c r="D142" s="155">
        <v>43125.54</v>
      </c>
      <c r="E142" s="155">
        <f t="shared" si="5"/>
        <v>45773.448155999999</v>
      </c>
      <c r="F142" s="155">
        <f>'GCO-040-PDT-002-f-016_Consolida'!H145</f>
        <v>279783</v>
      </c>
      <c r="G142" s="161">
        <f t="shared" si="6"/>
        <v>45774</v>
      </c>
      <c r="H142" s="171">
        <f t="shared" si="7"/>
        <v>279783</v>
      </c>
    </row>
    <row r="143" spans="1:8" ht="21" x14ac:dyDescent="0.35">
      <c r="A143" s="200"/>
      <c r="B143" s="156" t="s">
        <v>51</v>
      </c>
      <c r="C143" s="150">
        <v>4</v>
      </c>
      <c r="D143" s="151">
        <v>209207.36</v>
      </c>
      <c r="E143" s="151">
        <f t="shared" si="5"/>
        <v>222052.69190399998</v>
      </c>
      <c r="F143" s="151">
        <f>'GCO-040-PDT-002-f-016_Consolida'!H146</f>
        <v>273083</v>
      </c>
      <c r="G143" s="161">
        <f t="shared" si="6"/>
        <v>888211</v>
      </c>
      <c r="H143" s="172">
        <f t="shared" si="7"/>
        <v>1092332</v>
      </c>
    </row>
    <row r="144" spans="1:8" ht="21" x14ac:dyDescent="0.35">
      <c r="A144" s="200"/>
      <c r="B144" s="156" t="s">
        <v>52</v>
      </c>
      <c r="C144" s="150">
        <v>4</v>
      </c>
      <c r="D144" s="151">
        <v>205377.72</v>
      </c>
      <c r="E144" s="151">
        <f t="shared" si="5"/>
        <v>217987.91200799998</v>
      </c>
      <c r="F144" s="151">
        <f>'GCO-040-PDT-002-f-016_Consolida'!H147</f>
        <v>234557</v>
      </c>
      <c r="G144" s="161">
        <f t="shared" si="6"/>
        <v>871952</v>
      </c>
      <c r="H144" s="172">
        <f t="shared" si="7"/>
        <v>938228</v>
      </c>
    </row>
    <row r="145" spans="1:8" ht="42" x14ac:dyDescent="0.35">
      <c r="A145" s="200"/>
      <c r="B145" s="156" t="s">
        <v>54</v>
      </c>
      <c r="C145" s="150">
        <v>0</v>
      </c>
      <c r="D145" s="151">
        <v>4590752.62</v>
      </c>
      <c r="E145" s="151">
        <f t="shared" si="5"/>
        <v>4872624.8308679992</v>
      </c>
      <c r="F145" s="151">
        <f>'GCO-040-PDT-002-f-016_Consolida'!H148</f>
        <v>1509717</v>
      </c>
      <c r="G145" s="161">
        <f t="shared" si="6"/>
        <v>0</v>
      </c>
      <c r="H145" s="172">
        <f t="shared" si="7"/>
        <v>0</v>
      </c>
    </row>
    <row r="146" spans="1:8" ht="21" x14ac:dyDescent="0.35">
      <c r="A146" s="200"/>
      <c r="B146" s="156" t="s">
        <v>68</v>
      </c>
      <c r="C146" s="150">
        <v>1</v>
      </c>
      <c r="D146" s="151">
        <v>489458.06</v>
      </c>
      <c r="E146" s="151">
        <f t="shared" si="5"/>
        <v>519510.78488399996</v>
      </c>
      <c r="F146" s="151">
        <f>'GCO-040-PDT-002-f-016_Consolida'!H149</f>
        <v>537022</v>
      </c>
      <c r="G146" s="161">
        <f t="shared" si="6"/>
        <v>519511</v>
      </c>
      <c r="H146" s="172">
        <f t="shared" si="7"/>
        <v>537022</v>
      </c>
    </row>
    <row r="147" spans="1:8" ht="10.5" x14ac:dyDescent="0.35">
      <c r="A147" s="200"/>
      <c r="B147" s="156" t="s">
        <v>56</v>
      </c>
      <c r="C147" s="150">
        <v>0</v>
      </c>
      <c r="D147" s="151">
        <v>0</v>
      </c>
      <c r="E147" s="151">
        <f t="shared" si="5"/>
        <v>0</v>
      </c>
      <c r="F147" s="151">
        <f>'GCO-040-PDT-002-f-016_Consolida'!H150</f>
        <v>266267</v>
      </c>
      <c r="G147" s="161">
        <f t="shared" si="6"/>
        <v>0</v>
      </c>
      <c r="H147" s="172">
        <f t="shared" si="7"/>
        <v>0</v>
      </c>
    </row>
    <row r="148" spans="1:8" ht="10.5" x14ac:dyDescent="0.35">
      <c r="A148" s="200"/>
      <c r="B148" s="156" t="s">
        <v>58</v>
      </c>
      <c r="C148" s="150">
        <v>0</v>
      </c>
      <c r="D148" s="151">
        <v>37953.730000000003</v>
      </c>
      <c r="E148" s="151">
        <f t="shared" si="5"/>
        <v>40284.089022</v>
      </c>
      <c r="F148" s="151">
        <f>'GCO-040-PDT-002-f-016_Consolida'!H151</f>
        <v>43797</v>
      </c>
      <c r="G148" s="161">
        <f t="shared" si="6"/>
        <v>0</v>
      </c>
      <c r="H148" s="172">
        <f t="shared" si="7"/>
        <v>0</v>
      </c>
    </row>
    <row r="149" spans="1:8" ht="11" thickBot="1" x14ac:dyDescent="0.4">
      <c r="A149" s="201"/>
      <c r="B149" s="173" t="s">
        <v>60</v>
      </c>
      <c r="C149" s="174">
        <v>0</v>
      </c>
      <c r="D149" s="157">
        <v>0</v>
      </c>
      <c r="E149" s="157">
        <f t="shared" si="5"/>
        <v>0</v>
      </c>
      <c r="F149" s="157">
        <f>'GCO-040-PDT-002-f-016_Consolida'!H152</f>
        <v>42645</v>
      </c>
      <c r="G149" s="161">
        <f t="shared" si="6"/>
        <v>0</v>
      </c>
      <c r="H149" s="175">
        <f t="shared" si="7"/>
        <v>0</v>
      </c>
    </row>
    <row r="150" spans="1:8" ht="10.5" x14ac:dyDescent="0.35">
      <c r="A150" s="199" t="s">
        <v>79</v>
      </c>
      <c r="B150" s="169" t="s">
        <v>67</v>
      </c>
      <c r="C150" s="170">
        <v>1</v>
      </c>
      <c r="D150" s="155">
        <v>43125.54</v>
      </c>
      <c r="E150" s="155">
        <f t="shared" si="5"/>
        <v>45773.448155999999</v>
      </c>
      <c r="F150" s="155">
        <f>'GCO-040-PDT-002-f-016_Consolida'!H153</f>
        <v>279783</v>
      </c>
      <c r="G150" s="161">
        <f t="shared" si="6"/>
        <v>45774</v>
      </c>
      <c r="H150" s="171">
        <f t="shared" si="7"/>
        <v>279783</v>
      </c>
    </row>
    <row r="151" spans="1:8" ht="10.5" x14ac:dyDescent="0.35">
      <c r="A151" s="200"/>
      <c r="B151" s="156" t="s">
        <v>67</v>
      </c>
      <c r="C151" s="150">
        <v>0</v>
      </c>
      <c r="D151" s="151">
        <v>0</v>
      </c>
      <c r="E151" s="151">
        <f t="shared" si="5"/>
        <v>0</v>
      </c>
      <c r="F151" s="151">
        <f>'GCO-040-PDT-002-f-016_Consolida'!H154</f>
        <v>279783</v>
      </c>
      <c r="G151" s="161">
        <f t="shared" si="6"/>
        <v>0</v>
      </c>
      <c r="H151" s="172">
        <f t="shared" si="7"/>
        <v>0</v>
      </c>
    </row>
    <row r="152" spans="1:8" ht="21" x14ac:dyDescent="0.35">
      <c r="A152" s="200"/>
      <c r="B152" s="156" t="s">
        <v>51</v>
      </c>
      <c r="C152" s="150">
        <v>3</v>
      </c>
      <c r="D152" s="151">
        <v>209207.36</v>
      </c>
      <c r="E152" s="151">
        <f t="shared" si="5"/>
        <v>222052.69190399998</v>
      </c>
      <c r="F152" s="151">
        <f>'GCO-040-PDT-002-f-016_Consolida'!H155</f>
        <v>273083</v>
      </c>
      <c r="G152" s="161">
        <f t="shared" si="6"/>
        <v>666159</v>
      </c>
      <c r="H152" s="172">
        <f t="shared" si="7"/>
        <v>819249</v>
      </c>
    </row>
    <row r="153" spans="1:8" ht="21" x14ac:dyDescent="0.35">
      <c r="A153" s="200"/>
      <c r="B153" s="156" t="s">
        <v>52</v>
      </c>
      <c r="C153" s="150">
        <v>12</v>
      </c>
      <c r="D153" s="151">
        <v>205377.72</v>
      </c>
      <c r="E153" s="151">
        <f t="shared" si="5"/>
        <v>217987.91200799998</v>
      </c>
      <c r="F153" s="151">
        <f>'GCO-040-PDT-002-f-016_Consolida'!H156</f>
        <v>234557</v>
      </c>
      <c r="G153" s="161">
        <f t="shared" si="6"/>
        <v>2615855</v>
      </c>
      <c r="H153" s="172">
        <f t="shared" si="7"/>
        <v>2814684</v>
      </c>
    </row>
    <row r="154" spans="1:8" ht="42" x14ac:dyDescent="0.35">
      <c r="A154" s="200"/>
      <c r="B154" s="156" t="s">
        <v>54</v>
      </c>
      <c r="C154" s="150">
        <v>0</v>
      </c>
      <c r="D154" s="151">
        <v>4590752.62</v>
      </c>
      <c r="E154" s="151">
        <f t="shared" si="5"/>
        <v>4872624.8308679992</v>
      </c>
      <c r="F154" s="151">
        <f>'GCO-040-PDT-002-f-016_Consolida'!H157</f>
        <v>1509717</v>
      </c>
      <c r="G154" s="161">
        <f t="shared" si="6"/>
        <v>0</v>
      </c>
      <c r="H154" s="172">
        <f t="shared" si="7"/>
        <v>0</v>
      </c>
    </row>
    <row r="155" spans="1:8" ht="21" x14ac:dyDescent="0.35">
      <c r="A155" s="200"/>
      <c r="B155" s="156" t="s">
        <v>55</v>
      </c>
      <c r="C155" s="150">
        <v>1</v>
      </c>
      <c r="D155" s="151">
        <v>595200.06000000006</v>
      </c>
      <c r="E155" s="151">
        <f t="shared" si="5"/>
        <v>631745.34368399996</v>
      </c>
      <c r="F155" s="151">
        <f>'GCO-040-PDT-002-f-016_Consolida'!H158</f>
        <v>622107</v>
      </c>
      <c r="G155" s="161">
        <f t="shared" si="6"/>
        <v>631746</v>
      </c>
      <c r="H155" s="172">
        <f t="shared" si="7"/>
        <v>622107</v>
      </c>
    </row>
    <row r="156" spans="1:8" ht="10.5" x14ac:dyDescent="0.35">
      <c r="A156" s="200"/>
      <c r="B156" s="156" t="s">
        <v>56</v>
      </c>
      <c r="C156" s="150">
        <v>0</v>
      </c>
      <c r="D156" s="151">
        <v>0</v>
      </c>
      <c r="E156" s="151">
        <f t="shared" si="5"/>
        <v>0</v>
      </c>
      <c r="F156" s="151">
        <f>'GCO-040-PDT-002-f-016_Consolida'!H159</f>
        <v>266267</v>
      </c>
      <c r="G156" s="161">
        <f t="shared" si="6"/>
        <v>0</v>
      </c>
      <c r="H156" s="172">
        <f t="shared" si="7"/>
        <v>0</v>
      </c>
    </row>
    <row r="157" spans="1:8" ht="10.5" x14ac:dyDescent="0.35">
      <c r="A157" s="200"/>
      <c r="B157" s="156" t="s">
        <v>58</v>
      </c>
      <c r="C157" s="150">
        <v>0</v>
      </c>
      <c r="D157" s="151">
        <v>37953.730000000003</v>
      </c>
      <c r="E157" s="151">
        <f t="shared" si="5"/>
        <v>40284.089022</v>
      </c>
      <c r="F157" s="151">
        <f>'GCO-040-PDT-002-f-016_Consolida'!H160</f>
        <v>43797</v>
      </c>
      <c r="G157" s="161">
        <f t="shared" si="6"/>
        <v>0</v>
      </c>
      <c r="H157" s="172">
        <f t="shared" si="7"/>
        <v>0</v>
      </c>
    </row>
    <row r="158" spans="1:8" ht="11" thickBot="1" x14ac:dyDescent="0.4">
      <c r="A158" s="201"/>
      <c r="B158" s="173" t="s">
        <v>60</v>
      </c>
      <c r="C158" s="174">
        <v>0</v>
      </c>
      <c r="D158" s="157">
        <v>0</v>
      </c>
      <c r="E158" s="157">
        <f t="shared" si="5"/>
        <v>0</v>
      </c>
      <c r="F158" s="157">
        <f>'GCO-040-PDT-002-f-016_Consolida'!H161</f>
        <v>42645</v>
      </c>
      <c r="G158" s="161">
        <f t="shared" si="6"/>
        <v>0</v>
      </c>
      <c r="H158" s="175">
        <f t="shared" si="7"/>
        <v>0</v>
      </c>
    </row>
    <row r="159" spans="1:8" ht="10.5" x14ac:dyDescent="0.35">
      <c r="A159" s="210" t="s">
        <v>80</v>
      </c>
      <c r="B159" s="169" t="s">
        <v>50</v>
      </c>
      <c r="C159" s="170">
        <v>1</v>
      </c>
      <c r="D159" s="155">
        <v>97956.59</v>
      </c>
      <c r="E159" s="155">
        <f t="shared" si="5"/>
        <v>103971.12462599999</v>
      </c>
      <c r="F159" s="155">
        <f>'GCO-040-PDT-002-f-016_Consolida'!H162</f>
        <v>276610</v>
      </c>
      <c r="G159" s="161">
        <f t="shared" si="6"/>
        <v>103972</v>
      </c>
      <c r="H159" s="171">
        <f t="shared" si="7"/>
        <v>276610</v>
      </c>
    </row>
    <row r="160" spans="1:8" ht="21" x14ac:dyDescent="0.35">
      <c r="A160" s="211"/>
      <c r="B160" s="156" t="s">
        <v>51</v>
      </c>
      <c r="C160" s="150">
        <v>2</v>
      </c>
      <c r="D160" s="151">
        <v>209207.36</v>
      </c>
      <c r="E160" s="151">
        <f t="shared" si="5"/>
        <v>222052.69190399998</v>
      </c>
      <c r="F160" s="151">
        <f>'GCO-040-PDT-002-f-016_Consolida'!H163</f>
        <v>273083</v>
      </c>
      <c r="G160" s="161">
        <f t="shared" si="6"/>
        <v>444106</v>
      </c>
      <c r="H160" s="172">
        <f t="shared" si="7"/>
        <v>546166</v>
      </c>
    </row>
    <row r="161" spans="1:8" ht="21" x14ac:dyDescent="0.35">
      <c r="A161" s="211"/>
      <c r="B161" s="156" t="s">
        <v>52</v>
      </c>
      <c r="C161" s="150">
        <v>16</v>
      </c>
      <c r="D161" s="151">
        <v>205377.72</v>
      </c>
      <c r="E161" s="151">
        <f t="shared" si="5"/>
        <v>217987.91200799998</v>
      </c>
      <c r="F161" s="151">
        <f>'GCO-040-PDT-002-f-016_Consolida'!H164</f>
        <v>234557</v>
      </c>
      <c r="G161" s="161">
        <f t="shared" si="6"/>
        <v>3487807</v>
      </c>
      <c r="H161" s="172">
        <f t="shared" si="7"/>
        <v>3752912</v>
      </c>
    </row>
    <row r="162" spans="1:8" ht="42" x14ac:dyDescent="0.35">
      <c r="A162" s="211"/>
      <c r="B162" s="156" t="s">
        <v>54</v>
      </c>
      <c r="C162" s="150">
        <v>0</v>
      </c>
      <c r="D162" s="151">
        <v>4590752.62</v>
      </c>
      <c r="E162" s="151">
        <f t="shared" si="5"/>
        <v>4872624.8308679992</v>
      </c>
      <c r="F162" s="151">
        <f>'GCO-040-PDT-002-f-016_Consolida'!H165</f>
        <v>1509717</v>
      </c>
      <c r="G162" s="161">
        <f t="shared" si="6"/>
        <v>0</v>
      </c>
      <c r="H162" s="172">
        <f t="shared" si="7"/>
        <v>0</v>
      </c>
    </row>
    <row r="163" spans="1:8" ht="21" x14ac:dyDescent="0.35">
      <c r="A163" s="211"/>
      <c r="B163" s="156" t="s">
        <v>55</v>
      </c>
      <c r="C163" s="150">
        <v>1</v>
      </c>
      <c r="D163" s="151">
        <v>595200.06000000006</v>
      </c>
      <c r="E163" s="151">
        <f t="shared" si="5"/>
        <v>631745.34368399996</v>
      </c>
      <c r="F163" s="151">
        <f>'GCO-040-PDT-002-f-016_Consolida'!H166</f>
        <v>622107</v>
      </c>
      <c r="G163" s="161">
        <f t="shared" si="6"/>
        <v>631746</v>
      </c>
      <c r="H163" s="172">
        <f t="shared" si="7"/>
        <v>622107</v>
      </c>
    </row>
    <row r="164" spans="1:8" ht="21" x14ac:dyDescent="0.35">
      <c r="A164" s="211"/>
      <c r="B164" s="156" t="s">
        <v>81</v>
      </c>
      <c r="C164" s="150">
        <v>1</v>
      </c>
      <c r="D164" s="151">
        <v>341389.32</v>
      </c>
      <c r="E164" s="151">
        <f t="shared" si="5"/>
        <v>362350.62424799998</v>
      </c>
      <c r="F164" s="151">
        <f>'GCO-040-PDT-002-f-016_Consolida'!H167</f>
        <v>313867</v>
      </c>
      <c r="G164" s="161">
        <f t="shared" si="6"/>
        <v>362351</v>
      </c>
      <c r="H164" s="172">
        <f t="shared" si="7"/>
        <v>313867</v>
      </c>
    </row>
    <row r="165" spans="1:8" ht="10.5" x14ac:dyDescent="0.35">
      <c r="A165" s="211"/>
      <c r="B165" s="156" t="s">
        <v>56</v>
      </c>
      <c r="C165" s="150">
        <v>0</v>
      </c>
      <c r="D165" s="151">
        <v>0</v>
      </c>
      <c r="E165" s="151">
        <f t="shared" si="5"/>
        <v>0</v>
      </c>
      <c r="F165" s="151">
        <f>'GCO-040-PDT-002-f-016_Consolida'!H168</f>
        <v>204447</v>
      </c>
      <c r="G165" s="161">
        <f t="shared" si="6"/>
        <v>0</v>
      </c>
      <c r="H165" s="172">
        <f t="shared" si="7"/>
        <v>0</v>
      </c>
    </row>
    <row r="166" spans="1:8" ht="11" thickBot="1" x14ac:dyDescent="0.4">
      <c r="A166" s="212"/>
      <c r="B166" s="173" t="s">
        <v>60</v>
      </c>
      <c r="C166" s="174">
        <v>0</v>
      </c>
      <c r="D166" s="157">
        <v>0</v>
      </c>
      <c r="E166" s="157">
        <f t="shared" si="5"/>
        <v>0</v>
      </c>
      <c r="F166" s="157">
        <f>'GCO-040-PDT-002-f-016_Consolida'!H169</f>
        <v>42645</v>
      </c>
      <c r="G166" s="161">
        <f t="shared" si="6"/>
        <v>0</v>
      </c>
      <c r="H166" s="175">
        <f t="shared" si="7"/>
        <v>0</v>
      </c>
    </row>
    <row r="167" spans="1:8" ht="10.5" x14ac:dyDescent="0.35">
      <c r="A167" s="210" t="s">
        <v>82</v>
      </c>
      <c r="B167" s="169" t="s">
        <v>50</v>
      </c>
      <c r="C167" s="170">
        <v>0</v>
      </c>
      <c r="D167" s="155">
        <v>97956.59</v>
      </c>
      <c r="E167" s="155">
        <f t="shared" si="5"/>
        <v>103971.12462599999</v>
      </c>
      <c r="F167" s="155">
        <f>'GCO-040-PDT-002-f-016_Consolida'!H170</f>
        <v>276610</v>
      </c>
      <c r="G167" s="161">
        <f t="shared" si="6"/>
        <v>0</v>
      </c>
      <c r="H167" s="171">
        <f t="shared" si="7"/>
        <v>0</v>
      </c>
    </row>
    <row r="168" spans="1:8" ht="21" x14ac:dyDescent="0.35">
      <c r="A168" s="211"/>
      <c r="B168" s="156" t="s">
        <v>51</v>
      </c>
      <c r="C168" s="150">
        <v>1</v>
      </c>
      <c r="D168" s="151">
        <v>209207.36</v>
      </c>
      <c r="E168" s="151">
        <f t="shared" si="5"/>
        <v>222052.69190399998</v>
      </c>
      <c r="F168" s="151">
        <f>'GCO-040-PDT-002-f-016_Consolida'!H171</f>
        <v>273083</v>
      </c>
      <c r="G168" s="161">
        <f t="shared" si="6"/>
        <v>222053</v>
      </c>
      <c r="H168" s="172">
        <f t="shared" si="7"/>
        <v>273083</v>
      </c>
    </row>
    <row r="169" spans="1:8" ht="21" x14ac:dyDescent="0.35">
      <c r="A169" s="211"/>
      <c r="B169" s="156" t="s">
        <v>52</v>
      </c>
      <c r="C169" s="150">
        <v>3</v>
      </c>
      <c r="D169" s="151">
        <v>205377.72</v>
      </c>
      <c r="E169" s="151">
        <f t="shared" ref="E169:E232" si="8">D169*1.0614</f>
        <v>217987.91200799998</v>
      </c>
      <c r="F169" s="151">
        <f>'GCO-040-PDT-002-f-016_Consolida'!H172</f>
        <v>234557</v>
      </c>
      <c r="G169" s="161">
        <f t="shared" ref="G169:G232" si="9">ROUNDUP(C169*E169,0)</f>
        <v>653964</v>
      </c>
      <c r="H169" s="172">
        <f t="shared" si="7"/>
        <v>703671</v>
      </c>
    </row>
    <row r="170" spans="1:8" ht="42" x14ac:dyDescent="0.35">
      <c r="A170" s="211"/>
      <c r="B170" s="156" t="s">
        <v>54</v>
      </c>
      <c r="C170" s="150">
        <v>0</v>
      </c>
      <c r="D170" s="151">
        <v>4590752.62</v>
      </c>
      <c r="E170" s="151">
        <f t="shared" si="8"/>
        <v>4872624.8308679992</v>
      </c>
      <c r="F170" s="151">
        <f>'GCO-040-PDT-002-f-016_Consolida'!H173</f>
        <v>1509717</v>
      </c>
      <c r="G170" s="161">
        <f t="shared" si="9"/>
        <v>0</v>
      </c>
      <c r="H170" s="172">
        <f t="shared" si="7"/>
        <v>0</v>
      </c>
    </row>
    <row r="171" spans="1:8" ht="10.5" x14ac:dyDescent="0.35">
      <c r="A171" s="211"/>
      <c r="B171" s="156" t="s">
        <v>76</v>
      </c>
      <c r="C171" s="150">
        <v>1</v>
      </c>
      <c r="D171" s="151">
        <v>55394.79</v>
      </c>
      <c r="E171" s="151">
        <f t="shared" si="8"/>
        <v>58796.030105999998</v>
      </c>
      <c r="F171" s="151">
        <f>'GCO-040-PDT-002-f-016_Consolida'!H174</f>
        <v>408319</v>
      </c>
      <c r="G171" s="161">
        <f t="shared" si="9"/>
        <v>58797</v>
      </c>
      <c r="H171" s="172">
        <f t="shared" si="7"/>
        <v>408319</v>
      </c>
    </row>
    <row r="172" spans="1:8" ht="21" x14ac:dyDescent="0.35">
      <c r="A172" s="211"/>
      <c r="B172" s="156" t="s">
        <v>68</v>
      </c>
      <c r="C172" s="150">
        <v>0</v>
      </c>
      <c r="D172" s="151">
        <v>489458.06</v>
      </c>
      <c r="E172" s="151">
        <f t="shared" si="8"/>
        <v>519510.78488399996</v>
      </c>
      <c r="F172" s="151">
        <f>'GCO-040-PDT-002-f-016_Consolida'!H175</f>
        <v>537022</v>
      </c>
      <c r="G172" s="161">
        <f t="shared" si="9"/>
        <v>0</v>
      </c>
      <c r="H172" s="172">
        <f t="shared" si="7"/>
        <v>0</v>
      </c>
    </row>
    <row r="173" spans="1:8" ht="10.5" x14ac:dyDescent="0.35">
      <c r="A173" s="211"/>
      <c r="B173" s="156" t="s">
        <v>56</v>
      </c>
      <c r="C173" s="150">
        <v>0</v>
      </c>
      <c r="D173" s="151">
        <v>0</v>
      </c>
      <c r="E173" s="151">
        <f t="shared" si="8"/>
        <v>0</v>
      </c>
      <c r="F173" s="151">
        <f>'GCO-040-PDT-002-f-016_Consolida'!H176</f>
        <v>266267</v>
      </c>
      <c r="G173" s="161">
        <f t="shared" si="9"/>
        <v>0</v>
      </c>
      <c r="H173" s="172">
        <f t="shared" si="7"/>
        <v>0</v>
      </c>
    </row>
    <row r="174" spans="1:8" ht="10.5" x14ac:dyDescent="0.35">
      <c r="A174" s="211"/>
      <c r="B174" s="156" t="s">
        <v>58</v>
      </c>
      <c r="C174" s="150">
        <v>2</v>
      </c>
      <c r="D174" s="151">
        <v>37953.730000000003</v>
      </c>
      <c r="E174" s="151">
        <f t="shared" si="8"/>
        <v>40284.089022</v>
      </c>
      <c r="F174" s="151">
        <f>'GCO-040-PDT-002-f-016_Consolida'!H177</f>
        <v>43797</v>
      </c>
      <c r="G174" s="161">
        <f t="shared" si="9"/>
        <v>80569</v>
      </c>
      <c r="H174" s="172">
        <f t="shared" si="7"/>
        <v>87594</v>
      </c>
    </row>
    <row r="175" spans="1:8" ht="11" thickBot="1" x14ac:dyDescent="0.4">
      <c r="A175" s="212"/>
      <c r="B175" s="173" t="s">
        <v>60</v>
      </c>
      <c r="C175" s="174">
        <v>0</v>
      </c>
      <c r="D175" s="157">
        <v>0</v>
      </c>
      <c r="E175" s="157">
        <f t="shared" si="8"/>
        <v>0</v>
      </c>
      <c r="F175" s="157">
        <f>'GCO-040-PDT-002-f-016_Consolida'!H178</f>
        <v>42645</v>
      </c>
      <c r="G175" s="161">
        <f t="shared" si="9"/>
        <v>0</v>
      </c>
      <c r="H175" s="175">
        <f t="shared" si="7"/>
        <v>0</v>
      </c>
    </row>
    <row r="176" spans="1:8" ht="10.5" x14ac:dyDescent="0.35">
      <c r="A176" s="210" t="s">
        <v>83</v>
      </c>
      <c r="B176" s="169" t="s">
        <v>67</v>
      </c>
      <c r="C176" s="170">
        <v>1</v>
      </c>
      <c r="D176" s="155">
        <v>43125.54</v>
      </c>
      <c r="E176" s="155">
        <f t="shared" si="8"/>
        <v>45773.448155999999</v>
      </c>
      <c r="F176" s="155">
        <f>'GCO-040-PDT-002-f-016_Consolida'!H179</f>
        <v>279783</v>
      </c>
      <c r="G176" s="161">
        <f t="shared" si="9"/>
        <v>45774</v>
      </c>
      <c r="H176" s="171">
        <f t="shared" si="7"/>
        <v>279783</v>
      </c>
    </row>
    <row r="177" spans="1:8" ht="21" x14ac:dyDescent="0.35">
      <c r="A177" s="211"/>
      <c r="B177" s="156" t="s">
        <v>51</v>
      </c>
      <c r="C177" s="150">
        <v>2</v>
      </c>
      <c r="D177" s="151">
        <v>209207.36</v>
      </c>
      <c r="E177" s="151">
        <f t="shared" si="8"/>
        <v>222052.69190399998</v>
      </c>
      <c r="F177" s="151">
        <f>'GCO-040-PDT-002-f-016_Consolida'!H180</f>
        <v>273083</v>
      </c>
      <c r="G177" s="161">
        <f t="shared" si="9"/>
        <v>444106</v>
      </c>
      <c r="H177" s="172">
        <f t="shared" si="7"/>
        <v>546166</v>
      </c>
    </row>
    <row r="178" spans="1:8" ht="21" x14ac:dyDescent="0.35">
      <c r="A178" s="211"/>
      <c r="B178" s="156" t="s">
        <v>52</v>
      </c>
      <c r="C178" s="150">
        <v>6</v>
      </c>
      <c r="D178" s="151">
        <v>205377.72</v>
      </c>
      <c r="E178" s="151">
        <f t="shared" si="8"/>
        <v>217987.91200799998</v>
      </c>
      <c r="F178" s="151">
        <f>'GCO-040-PDT-002-f-016_Consolida'!H181</f>
        <v>631967</v>
      </c>
      <c r="G178" s="161">
        <f t="shared" si="9"/>
        <v>1307928</v>
      </c>
      <c r="H178" s="172">
        <f t="shared" si="7"/>
        <v>3791802</v>
      </c>
    </row>
    <row r="179" spans="1:8" ht="42" x14ac:dyDescent="0.35">
      <c r="A179" s="211"/>
      <c r="B179" s="156" t="s">
        <v>54</v>
      </c>
      <c r="C179" s="150">
        <v>0</v>
      </c>
      <c r="D179" s="151">
        <v>4590752.62</v>
      </c>
      <c r="E179" s="151">
        <f t="shared" si="8"/>
        <v>4872624.8308679992</v>
      </c>
      <c r="F179" s="151">
        <f>'GCO-040-PDT-002-f-016_Consolida'!H182</f>
        <v>1492733</v>
      </c>
      <c r="G179" s="161">
        <f t="shared" si="9"/>
        <v>0</v>
      </c>
      <c r="H179" s="172">
        <f t="shared" si="7"/>
        <v>0</v>
      </c>
    </row>
    <row r="180" spans="1:8" ht="10.5" x14ac:dyDescent="0.35">
      <c r="A180" s="211"/>
      <c r="B180" s="156" t="s">
        <v>76</v>
      </c>
      <c r="C180" s="150">
        <v>2</v>
      </c>
      <c r="D180" s="151">
        <v>55394.79</v>
      </c>
      <c r="E180" s="151">
        <f t="shared" si="8"/>
        <v>58796.030105999998</v>
      </c>
      <c r="F180" s="151">
        <f>'GCO-040-PDT-002-f-016_Consolida'!H183</f>
        <v>408319</v>
      </c>
      <c r="G180" s="161">
        <f t="shared" si="9"/>
        <v>117593</v>
      </c>
      <c r="H180" s="172">
        <f t="shared" si="7"/>
        <v>816638</v>
      </c>
    </row>
    <row r="181" spans="1:8" ht="21" x14ac:dyDescent="0.35">
      <c r="A181" s="211"/>
      <c r="B181" s="156" t="s">
        <v>68</v>
      </c>
      <c r="C181" s="150">
        <v>1</v>
      </c>
      <c r="D181" s="151">
        <v>489458.06</v>
      </c>
      <c r="E181" s="151">
        <f t="shared" si="8"/>
        <v>519510.78488399996</v>
      </c>
      <c r="F181" s="151">
        <f>'GCO-040-PDT-002-f-016_Consolida'!H184</f>
        <v>537022</v>
      </c>
      <c r="G181" s="161">
        <f t="shared" si="9"/>
        <v>519511</v>
      </c>
      <c r="H181" s="172">
        <f t="shared" si="7"/>
        <v>537022</v>
      </c>
    </row>
    <row r="182" spans="1:8" ht="10.5" x14ac:dyDescent="0.35">
      <c r="A182" s="211"/>
      <c r="B182" s="156" t="s">
        <v>56</v>
      </c>
      <c r="C182" s="150">
        <v>0</v>
      </c>
      <c r="D182" s="151">
        <v>0</v>
      </c>
      <c r="E182" s="151">
        <f t="shared" si="8"/>
        <v>0</v>
      </c>
      <c r="F182" s="151">
        <f>'GCO-040-PDT-002-f-016_Consolida'!H185</f>
        <v>266267</v>
      </c>
      <c r="G182" s="161">
        <f t="shared" si="9"/>
        <v>0</v>
      </c>
      <c r="H182" s="172">
        <f t="shared" si="7"/>
        <v>0</v>
      </c>
    </row>
    <row r="183" spans="1:8" ht="11" thickBot="1" x14ac:dyDescent="0.4">
      <c r="A183" s="212"/>
      <c r="B183" s="173" t="s">
        <v>60</v>
      </c>
      <c r="C183" s="174">
        <v>0</v>
      </c>
      <c r="D183" s="157">
        <v>0</v>
      </c>
      <c r="E183" s="157">
        <f t="shared" si="8"/>
        <v>0</v>
      </c>
      <c r="F183" s="157">
        <f>'GCO-040-PDT-002-f-016_Consolida'!H186</f>
        <v>42645</v>
      </c>
      <c r="G183" s="161">
        <f t="shared" si="9"/>
        <v>0</v>
      </c>
      <c r="H183" s="175">
        <f t="shared" si="7"/>
        <v>0</v>
      </c>
    </row>
    <row r="184" spans="1:8" ht="10.5" x14ac:dyDescent="0.35">
      <c r="A184" s="210" t="s">
        <v>84</v>
      </c>
      <c r="B184" s="169" t="s">
        <v>67</v>
      </c>
      <c r="C184" s="170">
        <v>2</v>
      </c>
      <c r="D184" s="155">
        <v>43125.54</v>
      </c>
      <c r="E184" s="155">
        <f t="shared" si="8"/>
        <v>45773.448155999999</v>
      </c>
      <c r="F184" s="155">
        <f>'GCO-040-PDT-002-f-016_Consolida'!H187</f>
        <v>279783</v>
      </c>
      <c r="G184" s="161">
        <f t="shared" si="9"/>
        <v>91547</v>
      </c>
      <c r="H184" s="171">
        <f t="shared" si="7"/>
        <v>559566</v>
      </c>
    </row>
    <row r="185" spans="1:8" ht="10.5" x14ac:dyDescent="0.35">
      <c r="A185" s="211"/>
      <c r="B185" s="156" t="s">
        <v>50</v>
      </c>
      <c r="C185" s="150">
        <v>0</v>
      </c>
      <c r="D185" s="151">
        <v>97956.59</v>
      </c>
      <c r="E185" s="151">
        <f t="shared" si="8"/>
        <v>103971.12462599999</v>
      </c>
      <c r="F185" s="151">
        <f>'GCO-040-PDT-002-f-016_Consolida'!H188</f>
        <v>276610</v>
      </c>
      <c r="G185" s="161">
        <f t="shared" si="9"/>
        <v>0</v>
      </c>
      <c r="H185" s="172">
        <f t="shared" si="7"/>
        <v>0</v>
      </c>
    </row>
    <row r="186" spans="1:8" ht="21" x14ac:dyDescent="0.35">
      <c r="A186" s="211"/>
      <c r="B186" s="156" t="s">
        <v>51</v>
      </c>
      <c r="C186" s="150">
        <v>2</v>
      </c>
      <c r="D186" s="151">
        <v>209207.36</v>
      </c>
      <c r="E186" s="151">
        <f t="shared" si="8"/>
        <v>222052.69190399998</v>
      </c>
      <c r="F186" s="151">
        <f>'GCO-040-PDT-002-f-016_Consolida'!H189</f>
        <v>273083</v>
      </c>
      <c r="G186" s="161">
        <f t="shared" si="9"/>
        <v>444106</v>
      </c>
      <c r="H186" s="172">
        <f t="shared" si="7"/>
        <v>546166</v>
      </c>
    </row>
    <row r="187" spans="1:8" ht="21" x14ac:dyDescent="0.35">
      <c r="A187" s="211"/>
      <c r="B187" s="156" t="s">
        <v>52</v>
      </c>
      <c r="C187" s="150">
        <v>2</v>
      </c>
      <c r="D187" s="151">
        <v>205377.72</v>
      </c>
      <c r="E187" s="151">
        <f t="shared" si="8"/>
        <v>217987.91200799998</v>
      </c>
      <c r="F187" s="151">
        <f>'GCO-040-PDT-002-f-016_Consolida'!H190</f>
        <v>234557</v>
      </c>
      <c r="G187" s="161">
        <f t="shared" si="9"/>
        <v>435976</v>
      </c>
      <c r="H187" s="172">
        <f t="shared" si="7"/>
        <v>469114</v>
      </c>
    </row>
    <row r="188" spans="1:8" ht="42" x14ac:dyDescent="0.35">
      <c r="A188" s="211"/>
      <c r="B188" s="156" t="s">
        <v>54</v>
      </c>
      <c r="C188" s="150">
        <v>0</v>
      </c>
      <c r="D188" s="151">
        <v>4590752.62</v>
      </c>
      <c r="E188" s="151">
        <f t="shared" si="8"/>
        <v>4872624.8308679992</v>
      </c>
      <c r="F188" s="151">
        <f>'GCO-040-PDT-002-f-016_Consolida'!H191</f>
        <v>1492733</v>
      </c>
      <c r="G188" s="161">
        <f t="shared" si="9"/>
        <v>0</v>
      </c>
      <c r="H188" s="172">
        <f t="shared" si="7"/>
        <v>0</v>
      </c>
    </row>
    <row r="189" spans="1:8" ht="21" x14ac:dyDescent="0.35">
      <c r="A189" s="211"/>
      <c r="B189" s="156" t="s">
        <v>55</v>
      </c>
      <c r="C189" s="150">
        <v>1</v>
      </c>
      <c r="D189" s="151">
        <v>595200.06000000006</v>
      </c>
      <c r="E189" s="151">
        <f t="shared" si="8"/>
        <v>631745.34368399996</v>
      </c>
      <c r="F189" s="151">
        <f>'GCO-040-PDT-002-f-016_Consolida'!H192</f>
        <v>622107</v>
      </c>
      <c r="G189" s="161">
        <f t="shared" si="9"/>
        <v>631746</v>
      </c>
      <c r="H189" s="172">
        <f t="shared" si="7"/>
        <v>622107</v>
      </c>
    </row>
    <row r="190" spans="1:8" ht="10.5" x14ac:dyDescent="0.35">
      <c r="A190" s="211"/>
      <c r="B190" s="156" t="s">
        <v>56</v>
      </c>
      <c r="C190" s="150">
        <v>0</v>
      </c>
      <c r="D190" s="151">
        <v>0</v>
      </c>
      <c r="E190" s="151">
        <f t="shared" si="8"/>
        <v>0</v>
      </c>
      <c r="F190" s="151">
        <f>'GCO-040-PDT-002-f-016_Consolida'!H193</f>
        <v>266267</v>
      </c>
      <c r="G190" s="161">
        <f t="shared" si="9"/>
        <v>0</v>
      </c>
      <c r="H190" s="172">
        <f t="shared" si="7"/>
        <v>0</v>
      </c>
    </row>
    <row r="191" spans="1:8" ht="10.5" x14ac:dyDescent="0.35">
      <c r="A191" s="211"/>
      <c r="B191" s="156" t="s">
        <v>58</v>
      </c>
      <c r="C191" s="150">
        <v>0</v>
      </c>
      <c r="D191" s="151">
        <v>37953.730000000003</v>
      </c>
      <c r="E191" s="151">
        <f t="shared" si="8"/>
        <v>40284.089022</v>
      </c>
      <c r="F191" s="151">
        <f>'GCO-040-PDT-002-f-016_Consolida'!H194</f>
        <v>46175</v>
      </c>
      <c r="G191" s="161">
        <f t="shared" si="9"/>
        <v>0</v>
      </c>
      <c r="H191" s="172">
        <f t="shared" si="7"/>
        <v>0</v>
      </c>
    </row>
    <row r="192" spans="1:8" ht="11" thickBot="1" x14ac:dyDescent="0.4">
      <c r="A192" s="212"/>
      <c r="B192" s="173" t="s">
        <v>60</v>
      </c>
      <c r="C192" s="174">
        <v>0</v>
      </c>
      <c r="D192" s="157">
        <v>0</v>
      </c>
      <c r="E192" s="157">
        <f t="shared" si="8"/>
        <v>0</v>
      </c>
      <c r="F192" s="157">
        <f>'GCO-040-PDT-002-f-016_Consolida'!H195</f>
        <v>40267</v>
      </c>
      <c r="G192" s="161">
        <f t="shared" si="9"/>
        <v>0</v>
      </c>
      <c r="H192" s="175">
        <f t="shared" si="7"/>
        <v>0</v>
      </c>
    </row>
    <row r="193" spans="1:8" ht="10.5" x14ac:dyDescent="0.35">
      <c r="A193" s="210" t="s">
        <v>85</v>
      </c>
      <c r="B193" s="169" t="s">
        <v>67</v>
      </c>
      <c r="C193" s="170">
        <v>0</v>
      </c>
      <c r="D193" s="155">
        <v>43125.54</v>
      </c>
      <c r="E193" s="155">
        <f t="shared" si="8"/>
        <v>45773.448155999999</v>
      </c>
      <c r="F193" s="155">
        <f>'GCO-040-PDT-002-f-016_Consolida'!H196</f>
        <v>279783</v>
      </c>
      <c r="G193" s="161">
        <f t="shared" si="9"/>
        <v>0</v>
      </c>
      <c r="H193" s="171">
        <f t="shared" si="7"/>
        <v>0</v>
      </c>
    </row>
    <row r="194" spans="1:8" ht="21" x14ac:dyDescent="0.35">
      <c r="A194" s="211"/>
      <c r="B194" s="156" t="s">
        <v>51</v>
      </c>
      <c r="C194" s="150">
        <v>8</v>
      </c>
      <c r="D194" s="151">
        <v>209207.36</v>
      </c>
      <c r="E194" s="151">
        <f t="shared" si="8"/>
        <v>222052.69190399998</v>
      </c>
      <c r="F194" s="151">
        <f>'GCO-040-PDT-002-f-016_Consolida'!H197</f>
        <v>273083</v>
      </c>
      <c r="G194" s="161">
        <f t="shared" si="9"/>
        <v>1776422</v>
      </c>
      <c r="H194" s="172">
        <f t="shared" si="7"/>
        <v>2184664</v>
      </c>
    </row>
    <row r="195" spans="1:8" ht="21" x14ac:dyDescent="0.35">
      <c r="A195" s="211"/>
      <c r="B195" s="156" t="s">
        <v>52</v>
      </c>
      <c r="C195" s="150">
        <v>12</v>
      </c>
      <c r="D195" s="151">
        <v>205377.72</v>
      </c>
      <c r="E195" s="151">
        <f t="shared" si="8"/>
        <v>217987.91200799998</v>
      </c>
      <c r="F195" s="151">
        <f>'GCO-040-PDT-002-f-016_Consolida'!H198</f>
        <v>234557</v>
      </c>
      <c r="G195" s="161">
        <f t="shared" si="9"/>
        <v>2615855</v>
      </c>
      <c r="H195" s="172">
        <f t="shared" si="7"/>
        <v>2814684</v>
      </c>
    </row>
    <row r="196" spans="1:8" ht="42" x14ac:dyDescent="0.35">
      <c r="A196" s="211"/>
      <c r="B196" s="156" t="s">
        <v>53</v>
      </c>
      <c r="C196" s="150">
        <v>0</v>
      </c>
      <c r="D196" s="151">
        <v>388995.52</v>
      </c>
      <c r="E196" s="151">
        <f t="shared" si="8"/>
        <v>412879.84492800001</v>
      </c>
      <c r="F196" s="151">
        <f>'GCO-040-PDT-002-f-016_Consolida'!H199</f>
        <v>1059652</v>
      </c>
      <c r="G196" s="161">
        <f t="shared" si="9"/>
        <v>0</v>
      </c>
      <c r="H196" s="172">
        <f t="shared" si="7"/>
        <v>0</v>
      </c>
    </row>
    <row r="197" spans="1:8" ht="42" x14ac:dyDescent="0.35">
      <c r="A197" s="211"/>
      <c r="B197" s="156" t="s">
        <v>54</v>
      </c>
      <c r="C197" s="150">
        <v>0</v>
      </c>
      <c r="D197" s="151">
        <v>4590752.62</v>
      </c>
      <c r="E197" s="151">
        <f t="shared" si="8"/>
        <v>4872624.8308679992</v>
      </c>
      <c r="F197" s="151">
        <f>'GCO-040-PDT-002-f-016_Consolida'!H200</f>
        <v>1492733</v>
      </c>
      <c r="G197" s="161">
        <f t="shared" si="9"/>
        <v>0</v>
      </c>
      <c r="H197" s="172">
        <f t="shared" si="7"/>
        <v>0</v>
      </c>
    </row>
    <row r="198" spans="1:8" ht="21" x14ac:dyDescent="0.35">
      <c r="A198" s="211"/>
      <c r="B198" s="156" t="s">
        <v>55</v>
      </c>
      <c r="C198" s="150">
        <v>2</v>
      </c>
      <c r="D198" s="151">
        <v>595200.06000000006</v>
      </c>
      <c r="E198" s="151">
        <f t="shared" si="8"/>
        <v>631745.34368399996</v>
      </c>
      <c r="F198" s="151">
        <f>'GCO-040-PDT-002-f-016_Consolida'!H201</f>
        <v>622107</v>
      </c>
      <c r="G198" s="161">
        <f t="shared" si="9"/>
        <v>1263491</v>
      </c>
      <c r="H198" s="172">
        <f t="shared" ref="H198:H261" si="10">F198*C198</f>
        <v>1244214</v>
      </c>
    </row>
    <row r="199" spans="1:8" ht="10.5" x14ac:dyDescent="0.35">
      <c r="A199" s="211"/>
      <c r="B199" s="156" t="s">
        <v>56</v>
      </c>
      <c r="C199" s="150">
        <v>0</v>
      </c>
      <c r="D199" s="151">
        <v>0</v>
      </c>
      <c r="E199" s="151">
        <f t="shared" si="8"/>
        <v>0</v>
      </c>
      <c r="F199" s="151">
        <f>'GCO-040-PDT-002-f-016_Consolida'!H202</f>
        <v>266267</v>
      </c>
      <c r="G199" s="161">
        <f t="shared" si="9"/>
        <v>0</v>
      </c>
      <c r="H199" s="172">
        <f t="shared" si="10"/>
        <v>0</v>
      </c>
    </row>
    <row r="200" spans="1:8" ht="10.5" x14ac:dyDescent="0.35">
      <c r="A200" s="211"/>
      <c r="B200" s="156" t="s">
        <v>58</v>
      </c>
      <c r="C200" s="150">
        <v>0</v>
      </c>
      <c r="D200" s="151">
        <v>37953.730000000003</v>
      </c>
      <c r="E200" s="151">
        <f t="shared" si="8"/>
        <v>40284.089022</v>
      </c>
      <c r="F200" s="151">
        <f>'GCO-040-PDT-002-f-016_Consolida'!H203</f>
        <v>46175</v>
      </c>
      <c r="G200" s="161">
        <f t="shared" si="9"/>
        <v>0</v>
      </c>
      <c r="H200" s="172">
        <f t="shared" si="10"/>
        <v>0</v>
      </c>
    </row>
    <row r="201" spans="1:8" ht="11" thickBot="1" x14ac:dyDescent="0.4">
      <c r="A201" s="212"/>
      <c r="B201" s="173" t="s">
        <v>60</v>
      </c>
      <c r="C201" s="174">
        <v>0</v>
      </c>
      <c r="D201" s="157">
        <v>0</v>
      </c>
      <c r="E201" s="157">
        <f t="shared" si="8"/>
        <v>0</v>
      </c>
      <c r="F201" s="157">
        <f>'GCO-040-PDT-002-f-016_Consolida'!H204</f>
        <v>40267</v>
      </c>
      <c r="G201" s="162">
        <f t="shared" si="9"/>
        <v>0</v>
      </c>
      <c r="H201" s="175">
        <f t="shared" si="10"/>
        <v>0</v>
      </c>
    </row>
    <row r="202" spans="1:8" ht="10.5" x14ac:dyDescent="0.35">
      <c r="A202" s="210" t="s">
        <v>86</v>
      </c>
      <c r="B202" s="169" t="s">
        <v>50</v>
      </c>
      <c r="C202" s="170">
        <v>2</v>
      </c>
      <c r="D202" s="155">
        <v>97956.59</v>
      </c>
      <c r="E202" s="155">
        <f t="shared" si="8"/>
        <v>103971.12462599999</v>
      </c>
      <c r="F202" s="155">
        <f>'GCO-040-PDT-002-f-016_Consolida'!H205</f>
        <v>276610</v>
      </c>
      <c r="G202" s="163">
        <f t="shared" si="9"/>
        <v>207943</v>
      </c>
      <c r="H202" s="171">
        <f t="shared" si="10"/>
        <v>553220</v>
      </c>
    </row>
    <row r="203" spans="1:8" ht="21" x14ac:dyDescent="0.35">
      <c r="A203" s="211"/>
      <c r="B203" s="156" t="s">
        <v>51</v>
      </c>
      <c r="C203" s="150">
        <v>1</v>
      </c>
      <c r="D203" s="151">
        <v>209207.36</v>
      </c>
      <c r="E203" s="151">
        <f t="shared" si="8"/>
        <v>222052.69190399998</v>
      </c>
      <c r="F203" s="151">
        <f>'GCO-040-PDT-002-f-016_Consolida'!H206</f>
        <v>273083</v>
      </c>
      <c r="G203" s="161">
        <f t="shared" si="9"/>
        <v>222053</v>
      </c>
      <c r="H203" s="172">
        <f t="shared" si="10"/>
        <v>273083</v>
      </c>
    </row>
    <row r="204" spans="1:8" ht="21" x14ac:dyDescent="0.35">
      <c r="A204" s="211"/>
      <c r="B204" s="156" t="s">
        <v>52</v>
      </c>
      <c r="C204" s="150">
        <v>7</v>
      </c>
      <c r="D204" s="151">
        <v>205377.72</v>
      </c>
      <c r="E204" s="151">
        <f t="shared" si="8"/>
        <v>217987.91200799998</v>
      </c>
      <c r="F204" s="151">
        <f>'GCO-040-PDT-002-f-016_Consolida'!H207</f>
        <v>234557</v>
      </c>
      <c r="G204" s="161">
        <f t="shared" si="9"/>
        <v>1525916</v>
      </c>
      <c r="H204" s="172">
        <f t="shared" si="10"/>
        <v>1641899</v>
      </c>
    </row>
    <row r="205" spans="1:8" ht="42" x14ac:dyDescent="0.35">
      <c r="A205" s="211"/>
      <c r="B205" s="156" t="s">
        <v>54</v>
      </c>
      <c r="C205" s="150">
        <v>0</v>
      </c>
      <c r="D205" s="151">
        <v>4590752.62</v>
      </c>
      <c r="E205" s="151">
        <f t="shared" si="8"/>
        <v>4872624.8308679992</v>
      </c>
      <c r="F205" s="151">
        <f>'GCO-040-PDT-002-f-016_Consolida'!H208</f>
        <v>1492733</v>
      </c>
      <c r="G205" s="161">
        <f t="shared" si="9"/>
        <v>0</v>
      </c>
      <c r="H205" s="172">
        <f t="shared" si="10"/>
        <v>0</v>
      </c>
    </row>
    <row r="206" spans="1:8" ht="21" x14ac:dyDescent="0.35">
      <c r="A206" s="211"/>
      <c r="B206" s="156" t="s">
        <v>68</v>
      </c>
      <c r="C206" s="150">
        <v>1</v>
      </c>
      <c r="D206" s="151">
        <v>489458.06</v>
      </c>
      <c r="E206" s="151">
        <f t="shared" si="8"/>
        <v>519510.78488399996</v>
      </c>
      <c r="F206" s="151">
        <f>'GCO-040-PDT-002-f-016_Consolida'!H209</f>
        <v>537022</v>
      </c>
      <c r="G206" s="161">
        <f t="shared" si="9"/>
        <v>519511</v>
      </c>
      <c r="H206" s="172">
        <f t="shared" si="10"/>
        <v>537022</v>
      </c>
    </row>
    <row r="207" spans="1:8" ht="10.5" x14ac:dyDescent="0.35">
      <c r="A207" s="211"/>
      <c r="B207" s="156" t="s">
        <v>56</v>
      </c>
      <c r="C207" s="150">
        <v>0</v>
      </c>
      <c r="D207" s="151">
        <v>0</v>
      </c>
      <c r="E207" s="151">
        <f t="shared" si="8"/>
        <v>0</v>
      </c>
      <c r="F207" s="151">
        <f>'GCO-040-PDT-002-f-016_Consolida'!H210</f>
        <v>266267</v>
      </c>
      <c r="G207" s="161">
        <f t="shared" si="9"/>
        <v>0</v>
      </c>
      <c r="H207" s="172">
        <f t="shared" si="10"/>
        <v>0</v>
      </c>
    </row>
    <row r="208" spans="1:8" ht="10.5" x14ac:dyDescent="0.35">
      <c r="A208" s="211"/>
      <c r="B208" s="156" t="s">
        <v>58</v>
      </c>
      <c r="C208" s="150">
        <v>0</v>
      </c>
      <c r="D208" s="151">
        <v>37953.730000000003</v>
      </c>
      <c r="E208" s="151">
        <f t="shared" si="8"/>
        <v>40284.089022</v>
      </c>
      <c r="F208" s="151">
        <f>'GCO-040-PDT-002-f-016_Consolida'!H211</f>
        <v>46175</v>
      </c>
      <c r="G208" s="161">
        <f t="shared" si="9"/>
        <v>0</v>
      </c>
      <c r="H208" s="172">
        <f t="shared" si="10"/>
        <v>0</v>
      </c>
    </row>
    <row r="209" spans="1:8" ht="11" thickBot="1" x14ac:dyDescent="0.4">
      <c r="A209" s="212"/>
      <c r="B209" s="173" t="s">
        <v>60</v>
      </c>
      <c r="C209" s="174">
        <v>0</v>
      </c>
      <c r="D209" s="157">
        <v>0</v>
      </c>
      <c r="E209" s="157">
        <f t="shared" si="8"/>
        <v>0</v>
      </c>
      <c r="F209" s="157">
        <f>'GCO-040-PDT-002-f-016_Consolida'!H212</f>
        <v>40267</v>
      </c>
      <c r="G209" s="162">
        <f t="shared" si="9"/>
        <v>0</v>
      </c>
      <c r="H209" s="175">
        <f t="shared" si="10"/>
        <v>0</v>
      </c>
    </row>
    <row r="210" spans="1:8" ht="21" x14ac:dyDescent="0.35">
      <c r="A210" s="210" t="s">
        <v>87</v>
      </c>
      <c r="B210" s="169" t="s">
        <v>51</v>
      </c>
      <c r="C210" s="170">
        <v>2</v>
      </c>
      <c r="D210" s="155">
        <v>209207.36</v>
      </c>
      <c r="E210" s="155">
        <f t="shared" si="8"/>
        <v>222052.69190399998</v>
      </c>
      <c r="F210" s="155">
        <f>'GCO-040-PDT-002-f-016_Consolida'!H213</f>
        <v>273083</v>
      </c>
      <c r="G210" s="163">
        <f t="shared" si="9"/>
        <v>444106</v>
      </c>
      <c r="H210" s="171">
        <f t="shared" si="10"/>
        <v>546166</v>
      </c>
    </row>
    <row r="211" spans="1:8" ht="21" x14ac:dyDescent="0.35">
      <c r="A211" s="211"/>
      <c r="B211" s="156" t="s">
        <v>52</v>
      </c>
      <c r="C211" s="150">
        <v>7</v>
      </c>
      <c r="D211" s="151">
        <v>37953.730000000003</v>
      </c>
      <c r="E211" s="151">
        <f t="shared" si="8"/>
        <v>40284.089022</v>
      </c>
      <c r="F211" s="151">
        <f>'GCO-040-PDT-002-f-016_Consolida'!H214</f>
        <v>234557</v>
      </c>
      <c r="G211" s="161">
        <f t="shared" si="9"/>
        <v>281989</v>
      </c>
      <c r="H211" s="172">
        <f t="shared" si="10"/>
        <v>1641899</v>
      </c>
    </row>
    <row r="212" spans="1:8" ht="42" x14ac:dyDescent="0.35">
      <c r="A212" s="211"/>
      <c r="B212" s="156" t="s">
        <v>54</v>
      </c>
      <c r="C212" s="150">
        <v>0</v>
      </c>
      <c r="D212" s="151">
        <v>4590752.62</v>
      </c>
      <c r="E212" s="151">
        <f t="shared" si="8"/>
        <v>4872624.8308679992</v>
      </c>
      <c r="F212" s="151">
        <f>'GCO-040-PDT-002-f-016_Consolida'!H215</f>
        <v>1492733</v>
      </c>
      <c r="G212" s="161">
        <f t="shared" si="9"/>
        <v>0</v>
      </c>
      <c r="H212" s="172">
        <f t="shared" si="10"/>
        <v>0</v>
      </c>
    </row>
    <row r="213" spans="1:8" ht="21" x14ac:dyDescent="0.35">
      <c r="A213" s="211"/>
      <c r="B213" s="156" t="s">
        <v>55</v>
      </c>
      <c r="C213" s="150">
        <v>1</v>
      </c>
      <c r="D213" s="151">
        <v>595200.06000000006</v>
      </c>
      <c r="E213" s="151">
        <f t="shared" si="8"/>
        <v>631745.34368399996</v>
      </c>
      <c r="F213" s="151">
        <f>'GCO-040-PDT-002-f-016_Consolida'!H216</f>
        <v>622107</v>
      </c>
      <c r="G213" s="161">
        <f t="shared" si="9"/>
        <v>631746</v>
      </c>
      <c r="H213" s="172">
        <f t="shared" si="10"/>
        <v>622107</v>
      </c>
    </row>
    <row r="214" spans="1:8" ht="10.5" x14ac:dyDescent="0.35">
      <c r="A214" s="211"/>
      <c r="B214" s="156" t="s">
        <v>56</v>
      </c>
      <c r="C214" s="150">
        <v>0</v>
      </c>
      <c r="D214" s="151">
        <v>0</v>
      </c>
      <c r="E214" s="151">
        <f t="shared" si="8"/>
        <v>0</v>
      </c>
      <c r="F214" s="151">
        <f>'GCO-040-PDT-002-f-016_Consolida'!H217</f>
        <v>266267</v>
      </c>
      <c r="G214" s="161">
        <f t="shared" si="9"/>
        <v>0</v>
      </c>
      <c r="H214" s="172">
        <f t="shared" si="10"/>
        <v>0</v>
      </c>
    </row>
    <row r="215" spans="1:8" ht="10.5" x14ac:dyDescent="0.35">
      <c r="A215" s="211"/>
      <c r="B215" s="156" t="s">
        <v>58</v>
      </c>
      <c r="C215" s="150">
        <v>2</v>
      </c>
      <c r="D215" s="151">
        <v>37953.730000000003</v>
      </c>
      <c r="E215" s="151">
        <f t="shared" si="8"/>
        <v>40284.089022</v>
      </c>
      <c r="F215" s="151">
        <f>'GCO-040-PDT-002-f-016_Consolida'!H218</f>
        <v>46175</v>
      </c>
      <c r="G215" s="161">
        <f t="shared" si="9"/>
        <v>80569</v>
      </c>
      <c r="H215" s="172">
        <f t="shared" si="10"/>
        <v>92350</v>
      </c>
    </row>
    <row r="216" spans="1:8" ht="11" thickBot="1" x14ac:dyDescent="0.4">
      <c r="A216" s="212"/>
      <c r="B216" s="173" t="s">
        <v>60</v>
      </c>
      <c r="C216" s="174">
        <v>0</v>
      </c>
      <c r="D216" s="157">
        <v>0</v>
      </c>
      <c r="E216" s="157">
        <f t="shared" si="8"/>
        <v>0</v>
      </c>
      <c r="F216" s="157">
        <f>'GCO-040-PDT-002-f-016_Consolida'!H219</f>
        <v>40267</v>
      </c>
      <c r="G216" s="162">
        <f t="shared" si="9"/>
        <v>0</v>
      </c>
      <c r="H216" s="175">
        <f t="shared" si="10"/>
        <v>0</v>
      </c>
    </row>
    <row r="217" spans="1:8" ht="21" x14ac:dyDescent="0.35">
      <c r="A217" s="210" t="s">
        <v>88</v>
      </c>
      <c r="B217" s="169" t="s">
        <v>52</v>
      </c>
      <c r="C217" s="170">
        <v>6</v>
      </c>
      <c r="D217" s="155">
        <v>205377.72</v>
      </c>
      <c r="E217" s="155">
        <f t="shared" si="8"/>
        <v>217987.91200799998</v>
      </c>
      <c r="F217" s="155">
        <f>'GCO-040-PDT-002-f-016_Consolida'!H220</f>
        <v>234557</v>
      </c>
      <c r="G217" s="163">
        <f t="shared" si="9"/>
        <v>1307928</v>
      </c>
      <c r="H217" s="171">
        <f t="shared" si="10"/>
        <v>1407342</v>
      </c>
    </row>
    <row r="218" spans="1:8" ht="42" x14ac:dyDescent="0.35">
      <c r="A218" s="211"/>
      <c r="B218" s="156" t="s">
        <v>54</v>
      </c>
      <c r="C218" s="150">
        <v>0</v>
      </c>
      <c r="D218" s="151">
        <v>4590752.62</v>
      </c>
      <c r="E218" s="151">
        <f t="shared" si="8"/>
        <v>4872624.8308679992</v>
      </c>
      <c r="F218" s="151">
        <f>'GCO-040-PDT-002-f-016_Consolida'!H221</f>
        <v>1492733</v>
      </c>
      <c r="G218" s="161">
        <f t="shared" si="9"/>
        <v>0</v>
      </c>
      <c r="H218" s="172">
        <f t="shared" si="10"/>
        <v>0</v>
      </c>
    </row>
    <row r="219" spans="1:8" ht="21" x14ac:dyDescent="0.35">
      <c r="A219" s="211"/>
      <c r="B219" s="156" t="s">
        <v>68</v>
      </c>
      <c r="C219" s="150">
        <v>1</v>
      </c>
      <c r="D219" s="151">
        <v>489458.06</v>
      </c>
      <c r="E219" s="151">
        <f t="shared" si="8"/>
        <v>519510.78488399996</v>
      </c>
      <c r="F219" s="151">
        <f>'GCO-040-PDT-002-f-016_Consolida'!H222</f>
        <v>537022</v>
      </c>
      <c r="G219" s="161">
        <f t="shared" si="9"/>
        <v>519511</v>
      </c>
      <c r="H219" s="172">
        <f t="shared" si="10"/>
        <v>537022</v>
      </c>
    </row>
    <row r="220" spans="1:8" ht="10.5" x14ac:dyDescent="0.35">
      <c r="A220" s="211"/>
      <c r="B220" s="156" t="s">
        <v>56</v>
      </c>
      <c r="C220" s="150">
        <v>0</v>
      </c>
      <c r="D220" s="151">
        <v>0</v>
      </c>
      <c r="E220" s="151">
        <f t="shared" si="8"/>
        <v>0</v>
      </c>
      <c r="F220" s="151">
        <f>'GCO-040-PDT-002-f-016_Consolida'!H223</f>
        <v>266267</v>
      </c>
      <c r="G220" s="161">
        <f t="shared" si="9"/>
        <v>0</v>
      </c>
      <c r="H220" s="172">
        <f t="shared" si="10"/>
        <v>0</v>
      </c>
    </row>
    <row r="221" spans="1:8" ht="10.5" x14ac:dyDescent="0.35">
      <c r="A221" s="211"/>
      <c r="B221" s="156" t="s">
        <v>58</v>
      </c>
      <c r="C221" s="150">
        <v>0</v>
      </c>
      <c r="D221" s="151">
        <v>37953.730000000003</v>
      </c>
      <c r="E221" s="151">
        <f t="shared" si="8"/>
        <v>40284.089022</v>
      </c>
      <c r="F221" s="151">
        <f>'GCO-040-PDT-002-f-016_Consolida'!H224</f>
        <v>46175</v>
      </c>
      <c r="G221" s="161">
        <f t="shared" si="9"/>
        <v>0</v>
      </c>
      <c r="H221" s="172">
        <f t="shared" si="10"/>
        <v>0</v>
      </c>
    </row>
    <row r="222" spans="1:8" ht="11" thickBot="1" x14ac:dyDescent="0.4">
      <c r="A222" s="212"/>
      <c r="B222" s="173" t="s">
        <v>60</v>
      </c>
      <c r="C222" s="174">
        <v>0</v>
      </c>
      <c r="D222" s="157">
        <v>0</v>
      </c>
      <c r="E222" s="157">
        <f t="shared" si="8"/>
        <v>0</v>
      </c>
      <c r="F222" s="157">
        <f>'GCO-040-PDT-002-f-016_Consolida'!H225</f>
        <v>40267</v>
      </c>
      <c r="G222" s="162">
        <f t="shared" si="9"/>
        <v>0</v>
      </c>
      <c r="H222" s="175">
        <f t="shared" si="10"/>
        <v>0</v>
      </c>
    </row>
    <row r="223" spans="1:8" ht="10.5" x14ac:dyDescent="0.35">
      <c r="A223" s="210" t="s">
        <v>89</v>
      </c>
      <c r="B223" s="169" t="s">
        <v>67</v>
      </c>
      <c r="C223" s="170">
        <v>0</v>
      </c>
      <c r="D223" s="155">
        <v>43125.54</v>
      </c>
      <c r="E223" s="155">
        <f t="shared" si="8"/>
        <v>45773.448155999999</v>
      </c>
      <c r="F223" s="155">
        <f>'GCO-040-PDT-002-f-016_Consolida'!H226</f>
        <v>279783</v>
      </c>
      <c r="G223" s="163">
        <f t="shared" si="9"/>
        <v>0</v>
      </c>
      <c r="H223" s="171">
        <f t="shared" si="10"/>
        <v>0</v>
      </c>
    </row>
    <row r="224" spans="1:8" ht="21" x14ac:dyDescent="0.35">
      <c r="A224" s="211"/>
      <c r="B224" s="156" t="s">
        <v>52</v>
      </c>
      <c r="C224" s="150">
        <v>3</v>
      </c>
      <c r="D224" s="151">
        <v>205377.72</v>
      </c>
      <c r="E224" s="151">
        <f t="shared" si="8"/>
        <v>217987.91200799998</v>
      </c>
      <c r="F224" s="151">
        <f>'GCO-040-PDT-002-f-016_Consolida'!H227</f>
        <v>234557</v>
      </c>
      <c r="G224" s="161">
        <f t="shared" si="9"/>
        <v>653964</v>
      </c>
      <c r="H224" s="172">
        <f t="shared" si="10"/>
        <v>703671</v>
      </c>
    </row>
    <row r="225" spans="1:8" ht="21" x14ac:dyDescent="0.35">
      <c r="A225" s="211"/>
      <c r="B225" s="156" t="s">
        <v>68</v>
      </c>
      <c r="C225" s="150">
        <v>1</v>
      </c>
      <c r="D225" s="151">
        <v>489458.06</v>
      </c>
      <c r="E225" s="151">
        <f t="shared" si="8"/>
        <v>519510.78488399996</v>
      </c>
      <c r="F225" s="151">
        <f>'GCO-040-PDT-002-f-016_Consolida'!H228</f>
        <v>537022</v>
      </c>
      <c r="G225" s="161">
        <f t="shared" si="9"/>
        <v>519511</v>
      </c>
      <c r="H225" s="172">
        <f t="shared" si="10"/>
        <v>537022</v>
      </c>
    </row>
    <row r="226" spans="1:8" ht="10.5" x14ac:dyDescent="0.35">
      <c r="A226" s="211"/>
      <c r="B226" s="156" t="s">
        <v>56</v>
      </c>
      <c r="C226" s="150">
        <v>0</v>
      </c>
      <c r="D226" s="151">
        <v>0</v>
      </c>
      <c r="E226" s="151">
        <f t="shared" si="8"/>
        <v>0</v>
      </c>
      <c r="F226" s="151">
        <f>'GCO-040-PDT-002-f-016_Consolida'!H229</f>
        <v>266267</v>
      </c>
      <c r="G226" s="161">
        <f t="shared" si="9"/>
        <v>0</v>
      </c>
      <c r="H226" s="172">
        <f t="shared" si="10"/>
        <v>0</v>
      </c>
    </row>
    <row r="227" spans="1:8" ht="10.5" x14ac:dyDescent="0.35">
      <c r="A227" s="211"/>
      <c r="B227" s="156" t="s">
        <v>58</v>
      </c>
      <c r="C227" s="150">
        <v>1</v>
      </c>
      <c r="D227" s="151">
        <v>37953.730000000003</v>
      </c>
      <c r="E227" s="151">
        <f t="shared" si="8"/>
        <v>40284.089022</v>
      </c>
      <c r="F227" s="151">
        <f>'GCO-040-PDT-002-f-016_Consolida'!H230</f>
        <v>46175</v>
      </c>
      <c r="G227" s="161">
        <f t="shared" si="9"/>
        <v>40285</v>
      </c>
      <c r="H227" s="172">
        <f t="shared" si="10"/>
        <v>46175</v>
      </c>
    </row>
    <row r="228" spans="1:8" ht="11" thickBot="1" x14ac:dyDescent="0.4">
      <c r="A228" s="212"/>
      <c r="B228" s="173" t="s">
        <v>60</v>
      </c>
      <c r="C228" s="174">
        <v>0</v>
      </c>
      <c r="D228" s="157">
        <v>0</v>
      </c>
      <c r="E228" s="157">
        <f t="shared" si="8"/>
        <v>0</v>
      </c>
      <c r="F228" s="157">
        <f>'GCO-040-PDT-002-f-016_Consolida'!H231</f>
        <v>40267</v>
      </c>
      <c r="G228" s="162">
        <f t="shared" si="9"/>
        <v>0</v>
      </c>
      <c r="H228" s="175">
        <f t="shared" si="10"/>
        <v>0</v>
      </c>
    </row>
    <row r="229" spans="1:8" ht="10.5" x14ac:dyDescent="0.35">
      <c r="A229" s="210" t="s">
        <v>90</v>
      </c>
      <c r="B229" s="169" t="s">
        <v>50</v>
      </c>
      <c r="C229" s="170"/>
      <c r="D229" s="155">
        <v>97956.59</v>
      </c>
      <c r="E229" s="155">
        <f t="shared" si="8"/>
        <v>103971.12462599999</v>
      </c>
      <c r="F229" s="155">
        <f>'GCO-040-PDT-002-f-016_Consolida'!H232</f>
        <v>276610</v>
      </c>
      <c r="G229" s="163">
        <f t="shared" si="9"/>
        <v>0</v>
      </c>
      <c r="H229" s="171">
        <f t="shared" si="10"/>
        <v>0</v>
      </c>
    </row>
    <row r="230" spans="1:8" ht="21" x14ac:dyDescent="0.35">
      <c r="A230" s="211"/>
      <c r="B230" s="156" t="s">
        <v>51</v>
      </c>
      <c r="C230" s="150">
        <v>2</v>
      </c>
      <c r="D230" s="151">
        <v>209207.36</v>
      </c>
      <c r="E230" s="151">
        <f t="shared" si="8"/>
        <v>222052.69190399998</v>
      </c>
      <c r="F230" s="151">
        <f>'GCO-040-PDT-002-f-016_Consolida'!H233</f>
        <v>273083</v>
      </c>
      <c r="G230" s="161">
        <f t="shared" si="9"/>
        <v>444106</v>
      </c>
      <c r="H230" s="172">
        <f t="shared" si="10"/>
        <v>546166</v>
      </c>
    </row>
    <row r="231" spans="1:8" ht="21" x14ac:dyDescent="0.35">
      <c r="A231" s="211"/>
      <c r="B231" s="156" t="s">
        <v>52</v>
      </c>
      <c r="C231" s="150">
        <v>14</v>
      </c>
      <c r="D231" s="151">
        <v>205377.72</v>
      </c>
      <c r="E231" s="151">
        <f t="shared" si="8"/>
        <v>217987.91200799998</v>
      </c>
      <c r="F231" s="151">
        <f>'GCO-040-PDT-002-f-016_Consolida'!H234</f>
        <v>234557</v>
      </c>
      <c r="G231" s="161">
        <f t="shared" si="9"/>
        <v>3051831</v>
      </c>
      <c r="H231" s="172">
        <f t="shared" si="10"/>
        <v>3283798</v>
      </c>
    </row>
    <row r="232" spans="1:8" ht="42" x14ac:dyDescent="0.35">
      <c r="A232" s="211"/>
      <c r="B232" s="156" t="s">
        <v>54</v>
      </c>
      <c r="C232" s="150">
        <v>1</v>
      </c>
      <c r="D232" s="151">
        <v>4590752.62</v>
      </c>
      <c r="E232" s="151">
        <f t="shared" si="8"/>
        <v>4872624.8308679992</v>
      </c>
      <c r="F232" s="151">
        <f>'GCO-040-PDT-002-f-016_Consolida'!H235</f>
        <v>1492733</v>
      </c>
      <c r="G232" s="161">
        <f t="shared" si="9"/>
        <v>4872625</v>
      </c>
      <c r="H232" s="172">
        <f t="shared" si="10"/>
        <v>1492733</v>
      </c>
    </row>
    <row r="233" spans="1:8" ht="21" x14ac:dyDescent="0.35">
      <c r="A233" s="211"/>
      <c r="B233" s="156" t="s">
        <v>55</v>
      </c>
      <c r="C233" s="150">
        <v>1</v>
      </c>
      <c r="D233" s="151">
        <v>595200.06000000006</v>
      </c>
      <c r="E233" s="151">
        <f t="shared" ref="E233:E296" si="11">D233*1.0614</f>
        <v>631745.34368399996</v>
      </c>
      <c r="F233" s="151">
        <f>'GCO-040-PDT-002-f-016_Consolida'!H236</f>
        <v>622107</v>
      </c>
      <c r="G233" s="161">
        <f t="shared" ref="G233:G296" si="12">ROUNDUP(C233*E233,0)</f>
        <v>631746</v>
      </c>
      <c r="H233" s="172">
        <f t="shared" si="10"/>
        <v>622107</v>
      </c>
    </row>
    <row r="234" spans="1:8" ht="10.5" x14ac:dyDescent="0.35">
      <c r="A234" s="211"/>
      <c r="B234" s="156" t="s">
        <v>56</v>
      </c>
      <c r="C234" s="150">
        <v>0</v>
      </c>
      <c r="D234" s="151">
        <v>0</v>
      </c>
      <c r="E234" s="151">
        <f t="shared" si="11"/>
        <v>0</v>
      </c>
      <c r="F234" s="151">
        <f>'GCO-040-PDT-002-f-016_Consolida'!H237</f>
        <v>266267</v>
      </c>
      <c r="G234" s="161">
        <f t="shared" si="12"/>
        <v>0</v>
      </c>
      <c r="H234" s="172">
        <f t="shared" si="10"/>
        <v>0</v>
      </c>
    </row>
    <row r="235" spans="1:8" ht="11" thickBot="1" x14ac:dyDescent="0.4">
      <c r="A235" s="212"/>
      <c r="B235" s="173" t="s">
        <v>58</v>
      </c>
      <c r="C235" s="174">
        <v>1</v>
      </c>
      <c r="D235" s="157">
        <v>37953.730000000003</v>
      </c>
      <c r="E235" s="157">
        <f t="shared" si="11"/>
        <v>40284.089022</v>
      </c>
      <c r="F235" s="157">
        <f>'GCO-040-PDT-002-f-016_Consolida'!H238</f>
        <v>46175</v>
      </c>
      <c r="G235" s="162">
        <f t="shared" si="12"/>
        <v>40285</v>
      </c>
      <c r="H235" s="175">
        <f t="shared" si="10"/>
        <v>46175</v>
      </c>
    </row>
    <row r="236" spans="1:8" ht="21" x14ac:dyDescent="0.35">
      <c r="A236" s="210" t="s">
        <v>91</v>
      </c>
      <c r="B236" s="169" t="s">
        <v>51</v>
      </c>
      <c r="C236" s="170">
        <v>2</v>
      </c>
      <c r="D236" s="155">
        <v>209207.36</v>
      </c>
      <c r="E236" s="155">
        <f t="shared" si="11"/>
        <v>222052.69190399998</v>
      </c>
      <c r="F236" s="155">
        <f>'GCO-040-PDT-002-f-016_Consolida'!H239</f>
        <v>273083</v>
      </c>
      <c r="G236" s="163">
        <f t="shared" si="12"/>
        <v>444106</v>
      </c>
      <c r="H236" s="171">
        <f t="shared" si="10"/>
        <v>546166</v>
      </c>
    </row>
    <row r="237" spans="1:8" ht="21" x14ac:dyDescent="0.35">
      <c r="A237" s="211"/>
      <c r="B237" s="156" t="s">
        <v>52</v>
      </c>
      <c r="C237" s="150">
        <v>6</v>
      </c>
      <c r="D237" s="151">
        <v>205377.72</v>
      </c>
      <c r="E237" s="151">
        <f t="shared" si="11"/>
        <v>217987.91200799998</v>
      </c>
      <c r="F237" s="151">
        <f>'GCO-040-PDT-002-f-016_Consolida'!H240</f>
        <v>234557</v>
      </c>
      <c r="G237" s="161">
        <f t="shared" si="12"/>
        <v>1307928</v>
      </c>
      <c r="H237" s="172">
        <f t="shared" si="10"/>
        <v>1407342</v>
      </c>
    </row>
    <row r="238" spans="1:8" ht="42" x14ac:dyDescent="0.35">
      <c r="A238" s="211"/>
      <c r="B238" s="156" t="s">
        <v>54</v>
      </c>
      <c r="C238" s="150">
        <v>0</v>
      </c>
      <c r="D238" s="151">
        <v>4590752.62</v>
      </c>
      <c r="E238" s="151">
        <f t="shared" si="11"/>
        <v>4872624.8308679992</v>
      </c>
      <c r="F238" s="151">
        <f>'GCO-040-PDT-002-f-016_Consolida'!H241</f>
        <v>1492733</v>
      </c>
      <c r="G238" s="161">
        <f t="shared" si="12"/>
        <v>0</v>
      </c>
      <c r="H238" s="172">
        <f t="shared" si="10"/>
        <v>0</v>
      </c>
    </row>
    <row r="239" spans="1:8" ht="21" x14ac:dyDescent="0.35">
      <c r="A239" s="211"/>
      <c r="B239" s="156" t="s">
        <v>55</v>
      </c>
      <c r="C239" s="150">
        <v>1</v>
      </c>
      <c r="D239" s="151">
        <v>595200.06000000006</v>
      </c>
      <c r="E239" s="151">
        <f t="shared" si="11"/>
        <v>631745.34368399996</v>
      </c>
      <c r="F239" s="151">
        <f>'GCO-040-PDT-002-f-016_Consolida'!H242</f>
        <v>622107</v>
      </c>
      <c r="G239" s="161">
        <f t="shared" si="12"/>
        <v>631746</v>
      </c>
      <c r="H239" s="172">
        <f t="shared" si="10"/>
        <v>622107</v>
      </c>
    </row>
    <row r="240" spans="1:8" ht="10.5" x14ac:dyDescent="0.35">
      <c r="A240" s="211"/>
      <c r="B240" s="156" t="s">
        <v>56</v>
      </c>
      <c r="C240" s="150">
        <v>0</v>
      </c>
      <c r="D240" s="151">
        <v>0</v>
      </c>
      <c r="E240" s="151">
        <f t="shared" si="11"/>
        <v>0</v>
      </c>
      <c r="F240" s="151">
        <f>'GCO-040-PDT-002-f-016_Consolida'!H243</f>
        <v>266267</v>
      </c>
      <c r="G240" s="161">
        <f t="shared" si="12"/>
        <v>0</v>
      </c>
      <c r="H240" s="172">
        <f t="shared" si="10"/>
        <v>0</v>
      </c>
    </row>
    <row r="241" spans="1:8" ht="10.5" x14ac:dyDescent="0.35">
      <c r="A241" s="211"/>
      <c r="B241" s="156" t="s">
        <v>58</v>
      </c>
      <c r="C241" s="150">
        <v>1</v>
      </c>
      <c r="D241" s="151">
        <v>37953.730000000003</v>
      </c>
      <c r="E241" s="151">
        <f t="shared" si="11"/>
        <v>40284.089022</v>
      </c>
      <c r="F241" s="151">
        <f>'GCO-040-PDT-002-f-016_Consolida'!H244</f>
        <v>46175</v>
      </c>
      <c r="G241" s="161">
        <f t="shared" si="12"/>
        <v>40285</v>
      </c>
      <c r="H241" s="172">
        <f t="shared" si="10"/>
        <v>46175</v>
      </c>
    </row>
    <row r="242" spans="1:8" ht="11" thickBot="1" x14ac:dyDescent="0.4">
      <c r="A242" s="212"/>
      <c r="B242" s="173" t="s">
        <v>60</v>
      </c>
      <c r="C242" s="174">
        <v>0</v>
      </c>
      <c r="D242" s="157">
        <v>0</v>
      </c>
      <c r="E242" s="157">
        <f t="shared" si="11"/>
        <v>0</v>
      </c>
      <c r="F242" s="157">
        <f>'GCO-040-PDT-002-f-016_Consolida'!H245</f>
        <v>40267</v>
      </c>
      <c r="G242" s="162">
        <f t="shared" si="12"/>
        <v>0</v>
      </c>
      <c r="H242" s="175">
        <f t="shared" si="10"/>
        <v>0</v>
      </c>
    </row>
    <row r="243" spans="1:8" ht="21" x14ac:dyDescent="0.35">
      <c r="A243" s="210" t="s">
        <v>92</v>
      </c>
      <c r="B243" s="169" t="s">
        <v>93</v>
      </c>
      <c r="C243" s="170">
        <v>1</v>
      </c>
      <c r="D243" s="155">
        <v>163731.93</v>
      </c>
      <c r="E243" s="155">
        <f t="shared" si="11"/>
        <v>173785.07050199999</v>
      </c>
      <c r="F243" s="155">
        <f>'GCO-040-PDT-002-f-016_Consolida'!H246</f>
        <v>637486</v>
      </c>
      <c r="G243" s="163">
        <f t="shared" si="12"/>
        <v>173786</v>
      </c>
      <c r="H243" s="171">
        <f t="shared" si="10"/>
        <v>637486</v>
      </c>
    </row>
    <row r="244" spans="1:8" ht="10.5" x14ac:dyDescent="0.35">
      <c r="A244" s="211"/>
      <c r="B244" s="156" t="s">
        <v>50</v>
      </c>
      <c r="C244" s="150">
        <v>1</v>
      </c>
      <c r="D244" s="151">
        <v>97956.59</v>
      </c>
      <c r="E244" s="151">
        <f t="shared" si="11"/>
        <v>103971.12462599999</v>
      </c>
      <c r="F244" s="151">
        <f>'GCO-040-PDT-002-f-016_Consolida'!H247</f>
        <v>276610</v>
      </c>
      <c r="G244" s="161">
        <f t="shared" si="12"/>
        <v>103972</v>
      </c>
      <c r="H244" s="172">
        <f t="shared" si="10"/>
        <v>276610</v>
      </c>
    </row>
    <row r="245" spans="1:8" ht="21" x14ac:dyDescent="0.35">
      <c r="A245" s="211"/>
      <c r="B245" s="156" t="s">
        <v>51</v>
      </c>
      <c r="C245" s="150">
        <v>4</v>
      </c>
      <c r="D245" s="151">
        <v>209207.36</v>
      </c>
      <c r="E245" s="151">
        <f t="shared" si="11"/>
        <v>222052.69190399998</v>
      </c>
      <c r="F245" s="151">
        <f>'GCO-040-PDT-002-f-016_Consolida'!H248</f>
        <v>273083</v>
      </c>
      <c r="G245" s="161">
        <f t="shared" si="12"/>
        <v>888211</v>
      </c>
      <c r="H245" s="172">
        <f t="shared" si="10"/>
        <v>1092332</v>
      </c>
    </row>
    <row r="246" spans="1:8" ht="21" x14ac:dyDescent="0.35">
      <c r="A246" s="211"/>
      <c r="B246" s="156" t="s">
        <v>52</v>
      </c>
      <c r="C246" s="150">
        <v>12</v>
      </c>
      <c r="D246" s="151">
        <v>205377.72</v>
      </c>
      <c r="E246" s="151">
        <f t="shared" si="11"/>
        <v>217987.91200799998</v>
      </c>
      <c r="F246" s="151">
        <f>'GCO-040-PDT-002-f-016_Consolida'!H249</f>
        <v>234557</v>
      </c>
      <c r="G246" s="161">
        <f t="shared" si="12"/>
        <v>2615855</v>
      </c>
      <c r="H246" s="172">
        <f t="shared" si="10"/>
        <v>2814684</v>
      </c>
    </row>
    <row r="247" spans="1:8" ht="42" x14ac:dyDescent="0.35">
      <c r="A247" s="211"/>
      <c r="B247" s="156" t="s">
        <v>54</v>
      </c>
      <c r="C247" s="150">
        <v>0</v>
      </c>
      <c r="D247" s="151">
        <v>4590752.62</v>
      </c>
      <c r="E247" s="151">
        <f t="shared" si="11"/>
        <v>4872624.8308679992</v>
      </c>
      <c r="F247" s="151">
        <f>'GCO-040-PDT-002-f-016_Consolida'!H250</f>
        <v>1492733</v>
      </c>
      <c r="G247" s="161">
        <f t="shared" si="12"/>
        <v>0</v>
      </c>
      <c r="H247" s="172">
        <f t="shared" si="10"/>
        <v>0</v>
      </c>
    </row>
    <row r="248" spans="1:8" ht="21" x14ac:dyDescent="0.35">
      <c r="A248" s="211"/>
      <c r="B248" s="156" t="s">
        <v>55</v>
      </c>
      <c r="C248" s="150">
        <v>1</v>
      </c>
      <c r="D248" s="151">
        <v>595200.06000000006</v>
      </c>
      <c r="E248" s="151">
        <f t="shared" si="11"/>
        <v>631745.34368399996</v>
      </c>
      <c r="F248" s="151">
        <f>'GCO-040-PDT-002-f-016_Consolida'!H251</f>
        <v>622107</v>
      </c>
      <c r="G248" s="161">
        <f t="shared" si="12"/>
        <v>631746</v>
      </c>
      <c r="H248" s="172">
        <f t="shared" si="10"/>
        <v>622107</v>
      </c>
    </row>
    <row r="249" spans="1:8" ht="10.5" x14ac:dyDescent="0.35">
      <c r="A249" s="211"/>
      <c r="B249" s="156" t="s">
        <v>56</v>
      </c>
      <c r="C249" s="150">
        <v>0</v>
      </c>
      <c r="D249" s="151">
        <v>0</v>
      </c>
      <c r="E249" s="151">
        <f t="shared" si="11"/>
        <v>0</v>
      </c>
      <c r="F249" s="151">
        <f>'GCO-040-PDT-002-f-016_Consolida'!H252</f>
        <v>266267</v>
      </c>
      <c r="G249" s="161">
        <f t="shared" si="12"/>
        <v>0</v>
      </c>
      <c r="H249" s="172">
        <f t="shared" si="10"/>
        <v>0</v>
      </c>
    </row>
    <row r="250" spans="1:8" ht="10.5" x14ac:dyDescent="0.35">
      <c r="A250" s="211"/>
      <c r="B250" s="156" t="s">
        <v>58</v>
      </c>
      <c r="C250" s="150">
        <v>1</v>
      </c>
      <c r="D250" s="151">
        <v>39027.72</v>
      </c>
      <c r="E250" s="151">
        <f t="shared" si="11"/>
        <v>41424.022008</v>
      </c>
      <c r="F250" s="151">
        <f>'GCO-040-PDT-002-f-016_Consolida'!H253</f>
        <v>46175</v>
      </c>
      <c r="G250" s="161">
        <f t="shared" si="12"/>
        <v>41425</v>
      </c>
      <c r="H250" s="172">
        <f t="shared" si="10"/>
        <v>46175</v>
      </c>
    </row>
    <row r="251" spans="1:8" ht="11" thickBot="1" x14ac:dyDescent="0.4">
      <c r="A251" s="212"/>
      <c r="B251" s="173" t="s">
        <v>60</v>
      </c>
      <c r="C251" s="174">
        <v>0</v>
      </c>
      <c r="D251" s="157">
        <v>0</v>
      </c>
      <c r="E251" s="157">
        <f t="shared" si="11"/>
        <v>0</v>
      </c>
      <c r="F251" s="157">
        <f>'GCO-040-PDT-002-f-016_Consolida'!H254</f>
        <v>40267</v>
      </c>
      <c r="G251" s="162">
        <f t="shared" si="12"/>
        <v>0</v>
      </c>
      <c r="H251" s="175">
        <f t="shared" si="10"/>
        <v>0</v>
      </c>
    </row>
    <row r="252" spans="1:8" ht="10.5" x14ac:dyDescent="0.35">
      <c r="A252" s="211" t="s">
        <v>94</v>
      </c>
      <c r="B252" s="177" t="s">
        <v>50</v>
      </c>
      <c r="C252" s="178">
        <v>0</v>
      </c>
      <c r="D252" s="153">
        <v>97956.59</v>
      </c>
      <c r="E252" s="153">
        <f t="shared" si="11"/>
        <v>103971.12462599999</v>
      </c>
      <c r="F252" s="153">
        <f>'GCO-040-PDT-002-f-016_Consolida'!H255</f>
        <v>276610</v>
      </c>
      <c r="G252" s="163">
        <f t="shared" si="12"/>
        <v>0</v>
      </c>
      <c r="H252" s="179">
        <f t="shared" si="10"/>
        <v>0</v>
      </c>
    </row>
    <row r="253" spans="1:8" ht="21" x14ac:dyDescent="0.35">
      <c r="A253" s="211"/>
      <c r="B253" s="156" t="s">
        <v>51</v>
      </c>
      <c r="C253" s="150">
        <v>2</v>
      </c>
      <c r="D253" s="151">
        <v>209207.36</v>
      </c>
      <c r="E253" s="151">
        <f t="shared" si="11"/>
        <v>222052.69190399998</v>
      </c>
      <c r="F253" s="151">
        <f>'GCO-040-PDT-002-f-016_Consolida'!H256</f>
        <v>273083</v>
      </c>
      <c r="G253" s="161">
        <f t="shared" si="12"/>
        <v>444106</v>
      </c>
      <c r="H253" s="158">
        <f t="shared" si="10"/>
        <v>546166</v>
      </c>
    </row>
    <row r="254" spans="1:8" ht="21" x14ac:dyDescent="0.35">
      <c r="A254" s="211"/>
      <c r="B254" s="156" t="s">
        <v>52</v>
      </c>
      <c r="C254" s="150">
        <v>7</v>
      </c>
      <c r="D254" s="151">
        <v>205377.72</v>
      </c>
      <c r="E254" s="151">
        <f t="shared" si="11"/>
        <v>217987.91200799998</v>
      </c>
      <c r="F254" s="151">
        <f>'GCO-040-PDT-002-f-016_Consolida'!H257</f>
        <v>234557</v>
      </c>
      <c r="G254" s="161">
        <f t="shared" si="12"/>
        <v>1525916</v>
      </c>
      <c r="H254" s="158">
        <f t="shared" si="10"/>
        <v>1641899</v>
      </c>
    </row>
    <row r="255" spans="1:8" ht="42" x14ac:dyDescent="0.35">
      <c r="A255" s="211"/>
      <c r="B255" s="156" t="s">
        <v>54</v>
      </c>
      <c r="C255" s="150">
        <v>0</v>
      </c>
      <c r="D255" s="151">
        <v>4590752.62</v>
      </c>
      <c r="E255" s="151">
        <f t="shared" si="11"/>
        <v>4872624.8308679992</v>
      </c>
      <c r="F255" s="151">
        <f>'GCO-040-PDT-002-f-016_Consolida'!H258</f>
        <v>1492733</v>
      </c>
      <c r="G255" s="161">
        <f t="shared" si="12"/>
        <v>0</v>
      </c>
      <c r="H255" s="158">
        <f t="shared" si="10"/>
        <v>0</v>
      </c>
    </row>
    <row r="256" spans="1:8" ht="21" x14ac:dyDescent="0.35">
      <c r="A256" s="211"/>
      <c r="B256" s="156" t="s">
        <v>55</v>
      </c>
      <c r="C256" s="150">
        <v>1</v>
      </c>
      <c r="D256" s="151">
        <v>595200.06000000006</v>
      </c>
      <c r="E256" s="151">
        <f t="shared" si="11"/>
        <v>631745.34368399996</v>
      </c>
      <c r="F256" s="151">
        <f>'GCO-040-PDT-002-f-016_Consolida'!H259</f>
        <v>622107</v>
      </c>
      <c r="G256" s="161">
        <f t="shared" si="12"/>
        <v>631746</v>
      </c>
      <c r="H256" s="158">
        <f t="shared" si="10"/>
        <v>622107</v>
      </c>
    </row>
    <row r="257" spans="1:8" ht="10.5" x14ac:dyDescent="0.35">
      <c r="A257" s="211"/>
      <c r="B257" s="156" t="s">
        <v>56</v>
      </c>
      <c r="C257" s="150">
        <v>0</v>
      </c>
      <c r="D257" s="151">
        <v>0</v>
      </c>
      <c r="E257" s="151">
        <f t="shared" si="11"/>
        <v>0</v>
      </c>
      <c r="F257" s="151">
        <f>'GCO-040-PDT-002-f-016_Consolida'!H260</f>
        <v>266267</v>
      </c>
      <c r="G257" s="161">
        <f t="shared" si="12"/>
        <v>0</v>
      </c>
      <c r="H257" s="158">
        <f t="shared" si="10"/>
        <v>0</v>
      </c>
    </row>
    <row r="258" spans="1:8" ht="10.5" x14ac:dyDescent="0.35">
      <c r="A258" s="211"/>
      <c r="B258" s="156" t="s">
        <v>58</v>
      </c>
      <c r="C258" s="150">
        <v>3</v>
      </c>
      <c r="D258" s="151">
        <v>37953.730000000003</v>
      </c>
      <c r="E258" s="151">
        <f t="shared" si="11"/>
        <v>40284.089022</v>
      </c>
      <c r="F258" s="151">
        <f>'GCO-040-PDT-002-f-016_Consolida'!H261</f>
        <v>46175</v>
      </c>
      <c r="G258" s="161">
        <f t="shared" si="12"/>
        <v>120853</v>
      </c>
      <c r="H258" s="158">
        <f t="shared" si="10"/>
        <v>138525</v>
      </c>
    </row>
    <row r="259" spans="1:8" ht="11" thickBot="1" x14ac:dyDescent="0.4">
      <c r="A259" s="211"/>
      <c r="B259" s="180" t="s">
        <v>60</v>
      </c>
      <c r="C259" s="181">
        <v>0</v>
      </c>
      <c r="D259" s="152">
        <v>0</v>
      </c>
      <c r="E259" s="152">
        <f t="shared" si="11"/>
        <v>0</v>
      </c>
      <c r="F259" s="152">
        <f>'GCO-040-PDT-002-f-016_Consolida'!H262</f>
        <v>40267</v>
      </c>
      <c r="G259" s="162">
        <f t="shared" si="12"/>
        <v>0</v>
      </c>
      <c r="H259" s="182">
        <f t="shared" si="10"/>
        <v>0</v>
      </c>
    </row>
    <row r="260" spans="1:8" ht="10.5" x14ac:dyDescent="0.35">
      <c r="A260" s="210" t="s">
        <v>95</v>
      </c>
      <c r="B260" s="169" t="s">
        <v>50</v>
      </c>
      <c r="C260" s="170">
        <v>1</v>
      </c>
      <c r="D260" s="155">
        <v>97956.59</v>
      </c>
      <c r="E260" s="155">
        <f t="shared" si="11"/>
        <v>103971.12462599999</v>
      </c>
      <c r="F260" s="155">
        <f>'GCO-040-PDT-002-f-016_Consolida'!H263</f>
        <v>276610</v>
      </c>
      <c r="G260" s="163">
        <f t="shared" si="12"/>
        <v>103972</v>
      </c>
      <c r="H260" s="171">
        <f t="shared" si="10"/>
        <v>276610</v>
      </c>
    </row>
    <row r="261" spans="1:8" ht="21" x14ac:dyDescent="0.35">
      <c r="A261" s="211"/>
      <c r="B261" s="156" t="s">
        <v>52</v>
      </c>
      <c r="C261" s="150">
        <v>0</v>
      </c>
      <c r="D261" s="151">
        <v>205377.72</v>
      </c>
      <c r="E261" s="151">
        <f t="shared" si="11"/>
        <v>217987.91200799998</v>
      </c>
      <c r="F261" s="151">
        <f>'GCO-040-PDT-002-f-016_Consolida'!H264</f>
        <v>234557</v>
      </c>
      <c r="G261" s="161">
        <f t="shared" si="12"/>
        <v>0</v>
      </c>
      <c r="H261" s="172">
        <f t="shared" si="10"/>
        <v>0</v>
      </c>
    </row>
    <row r="262" spans="1:8" ht="42" x14ac:dyDescent="0.35">
      <c r="A262" s="211"/>
      <c r="B262" s="156" t="s">
        <v>54</v>
      </c>
      <c r="C262" s="150">
        <v>0</v>
      </c>
      <c r="D262" s="151">
        <v>4590752.62</v>
      </c>
      <c r="E262" s="151">
        <f t="shared" si="11"/>
        <v>4872624.8308679992</v>
      </c>
      <c r="F262" s="151">
        <f>'GCO-040-PDT-002-f-016_Consolida'!H265</f>
        <v>1492733</v>
      </c>
      <c r="G262" s="161">
        <f t="shared" si="12"/>
        <v>0</v>
      </c>
      <c r="H262" s="172">
        <f t="shared" ref="H262:H325" si="13">F262*C262</f>
        <v>0</v>
      </c>
    </row>
    <row r="263" spans="1:8" ht="21" x14ac:dyDescent="0.35">
      <c r="A263" s="211"/>
      <c r="B263" s="156" t="s">
        <v>81</v>
      </c>
      <c r="C263" s="150">
        <v>0</v>
      </c>
      <c r="D263" s="151">
        <v>341389.32</v>
      </c>
      <c r="E263" s="151">
        <f t="shared" si="11"/>
        <v>362350.62424799998</v>
      </c>
      <c r="F263" s="151">
        <f>'GCO-040-PDT-002-f-016_Consolida'!H266</f>
        <v>398783</v>
      </c>
      <c r="G263" s="161">
        <f t="shared" si="12"/>
        <v>0</v>
      </c>
      <c r="H263" s="172">
        <f t="shared" si="13"/>
        <v>0</v>
      </c>
    </row>
    <row r="264" spans="1:8" ht="10.5" x14ac:dyDescent="0.35">
      <c r="A264" s="211"/>
      <c r="B264" s="156" t="s">
        <v>56</v>
      </c>
      <c r="C264" s="150">
        <v>0</v>
      </c>
      <c r="D264" s="151">
        <v>0</v>
      </c>
      <c r="E264" s="151">
        <f t="shared" si="11"/>
        <v>0</v>
      </c>
      <c r="F264" s="151">
        <f>'GCO-040-PDT-002-f-016_Consolida'!H267</f>
        <v>266267</v>
      </c>
      <c r="G264" s="161">
        <f t="shared" si="12"/>
        <v>0</v>
      </c>
      <c r="H264" s="172">
        <f t="shared" si="13"/>
        <v>0</v>
      </c>
    </row>
    <row r="265" spans="1:8" ht="10.5" x14ac:dyDescent="0.35">
      <c r="A265" s="211"/>
      <c r="B265" s="156" t="s">
        <v>58</v>
      </c>
      <c r="C265" s="150">
        <v>3</v>
      </c>
      <c r="D265" s="151">
        <v>37953.730000000003</v>
      </c>
      <c r="E265" s="151">
        <f t="shared" si="11"/>
        <v>40284.089022</v>
      </c>
      <c r="F265" s="151">
        <f>'GCO-040-PDT-002-f-016_Consolida'!H268</f>
        <v>46175</v>
      </c>
      <c r="G265" s="161">
        <f t="shared" si="12"/>
        <v>120853</v>
      </c>
      <c r="H265" s="172">
        <f t="shared" si="13"/>
        <v>138525</v>
      </c>
    </row>
    <row r="266" spans="1:8" ht="11" thickBot="1" x14ac:dyDescent="0.4">
      <c r="A266" s="212"/>
      <c r="B266" s="173" t="s">
        <v>60</v>
      </c>
      <c r="C266" s="174">
        <v>0</v>
      </c>
      <c r="D266" s="157">
        <v>0</v>
      </c>
      <c r="E266" s="157">
        <f t="shared" si="11"/>
        <v>0</v>
      </c>
      <c r="F266" s="157">
        <f>'GCO-040-PDT-002-f-016_Consolida'!H269</f>
        <v>40267</v>
      </c>
      <c r="G266" s="162">
        <f t="shared" si="12"/>
        <v>0</v>
      </c>
      <c r="H266" s="175">
        <f t="shared" si="13"/>
        <v>0</v>
      </c>
    </row>
    <row r="267" spans="1:8" ht="10.5" x14ac:dyDescent="0.35">
      <c r="A267" s="210" t="s">
        <v>96</v>
      </c>
      <c r="B267" s="169" t="s">
        <v>67</v>
      </c>
      <c r="C267" s="170">
        <v>1</v>
      </c>
      <c r="D267" s="155">
        <v>43125.54</v>
      </c>
      <c r="E267" s="155">
        <f t="shared" si="11"/>
        <v>45773.448155999999</v>
      </c>
      <c r="F267" s="155">
        <f>'GCO-040-PDT-002-f-016_Consolida'!H270</f>
        <v>279783</v>
      </c>
      <c r="G267" s="163">
        <f t="shared" si="12"/>
        <v>45774</v>
      </c>
      <c r="H267" s="171">
        <f t="shared" si="13"/>
        <v>279783</v>
      </c>
    </row>
    <row r="268" spans="1:8" ht="21" x14ac:dyDescent="0.35">
      <c r="A268" s="211"/>
      <c r="B268" s="156" t="s">
        <v>51</v>
      </c>
      <c r="C268" s="150">
        <v>8</v>
      </c>
      <c r="D268" s="151">
        <v>209207.36</v>
      </c>
      <c r="E268" s="151">
        <f t="shared" si="11"/>
        <v>222052.69190399998</v>
      </c>
      <c r="F268" s="151">
        <f>'GCO-040-PDT-002-f-016_Consolida'!H271</f>
        <v>273083</v>
      </c>
      <c r="G268" s="161">
        <f t="shared" si="12"/>
        <v>1776422</v>
      </c>
      <c r="H268" s="172">
        <f t="shared" si="13"/>
        <v>2184664</v>
      </c>
    </row>
    <row r="269" spans="1:8" ht="21" x14ac:dyDescent="0.35">
      <c r="A269" s="211"/>
      <c r="B269" s="156" t="s">
        <v>52</v>
      </c>
      <c r="C269" s="150">
        <v>3</v>
      </c>
      <c r="D269" s="151">
        <v>205377.72</v>
      </c>
      <c r="E269" s="151">
        <f t="shared" si="11"/>
        <v>217987.91200799998</v>
      </c>
      <c r="F269" s="151">
        <f>'GCO-040-PDT-002-f-016_Consolida'!H272</f>
        <v>234557</v>
      </c>
      <c r="G269" s="161">
        <f t="shared" si="12"/>
        <v>653964</v>
      </c>
      <c r="H269" s="172">
        <f t="shared" si="13"/>
        <v>703671</v>
      </c>
    </row>
    <row r="270" spans="1:8" ht="42" x14ac:dyDescent="0.35">
      <c r="A270" s="211"/>
      <c r="B270" s="156" t="s">
        <v>54</v>
      </c>
      <c r="C270" s="150">
        <v>0</v>
      </c>
      <c r="D270" s="151">
        <v>4590752.62</v>
      </c>
      <c r="E270" s="151">
        <f t="shared" si="11"/>
        <v>4872624.8308679992</v>
      </c>
      <c r="F270" s="151">
        <f>'GCO-040-PDT-002-f-016_Consolida'!H273</f>
        <v>1492733</v>
      </c>
      <c r="G270" s="161">
        <f t="shared" si="12"/>
        <v>0</v>
      </c>
      <c r="H270" s="172">
        <f t="shared" si="13"/>
        <v>0</v>
      </c>
    </row>
    <row r="271" spans="1:8" ht="21" x14ac:dyDescent="0.35">
      <c r="A271" s="211"/>
      <c r="B271" s="156" t="s">
        <v>55</v>
      </c>
      <c r="C271" s="150">
        <v>1</v>
      </c>
      <c r="D271" s="151">
        <v>595200.06000000006</v>
      </c>
      <c r="E271" s="151">
        <f t="shared" si="11"/>
        <v>631745.34368399996</v>
      </c>
      <c r="F271" s="151">
        <f>'GCO-040-PDT-002-f-016_Consolida'!H274</f>
        <v>622107</v>
      </c>
      <c r="G271" s="161">
        <f t="shared" si="12"/>
        <v>631746</v>
      </c>
      <c r="H271" s="172">
        <f t="shared" si="13"/>
        <v>622107</v>
      </c>
    </row>
    <row r="272" spans="1:8" ht="10.5" x14ac:dyDescent="0.35">
      <c r="A272" s="211"/>
      <c r="B272" s="156" t="s">
        <v>56</v>
      </c>
      <c r="C272" s="150">
        <v>0</v>
      </c>
      <c r="D272" s="151">
        <v>0</v>
      </c>
      <c r="E272" s="151">
        <f t="shared" si="11"/>
        <v>0</v>
      </c>
      <c r="F272" s="151">
        <f>'GCO-040-PDT-002-f-016_Consolida'!H275</f>
        <v>266267</v>
      </c>
      <c r="G272" s="161">
        <f t="shared" si="12"/>
        <v>0</v>
      </c>
      <c r="H272" s="172">
        <f t="shared" si="13"/>
        <v>0</v>
      </c>
    </row>
    <row r="273" spans="1:8" ht="10.5" x14ac:dyDescent="0.35">
      <c r="A273" s="211"/>
      <c r="B273" s="156" t="s">
        <v>58</v>
      </c>
      <c r="C273" s="150">
        <v>1</v>
      </c>
      <c r="D273" s="151">
        <v>37953.730000000003</v>
      </c>
      <c r="E273" s="151">
        <f t="shared" si="11"/>
        <v>40284.089022</v>
      </c>
      <c r="F273" s="151">
        <f>'GCO-040-PDT-002-f-016_Consolida'!H276</f>
        <v>46175</v>
      </c>
      <c r="G273" s="161">
        <f t="shared" si="12"/>
        <v>40285</v>
      </c>
      <c r="H273" s="172">
        <f t="shared" si="13"/>
        <v>46175</v>
      </c>
    </row>
    <row r="274" spans="1:8" ht="11" thickBot="1" x14ac:dyDescent="0.4">
      <c r="A274" s="212"/>
      <c r="B274" s="173" t="s">
        <v>60</v>
      </c>
      <c r="C274" s="174">
        <v>0</v>
      </c>
      <c r="D274" s="157">
        <v>0</v>
      </c>
      <c r="E274" s="157">
        <f t="shared" si="11"/>
        <v>0</v>
      </c>
      <c r="F274" s="157">
        <f>'GCO-040-PDT-002-f-016_Consolida'!H277</f>
        <v>40267</v>
      </c>
      <c r="G274" s="162">
        <f t="shared" si="12"/>
        <v>0</v>
      </c>
      <c r="H274" s="175">
        <f t="shared" si="13"/>
        <v>0</v>
      </c>
    </row>
    <row r="275" spans="1:8" ht="10.5" x14ac:dyDescent="0.35">
      <c r="A275" s="210" t="s">
        <v>97</v>
      </c>
      <c r="B275" s="169" t="s">
        <v>67</v>
      </c>
      <c r="C275" s="170">
        <v>1</v>
      </c>
      <c r="D275" s="155">
        <v>43125.54</v>
      </c>
      <c r="E275" s="155">
        <f t="shared" si="11"/>
        <v>45773.448155999999</v>
      </c>
      <c r="F275" s="155">
        <f>'GCO-040-PDT-002-f-016_Consolida'!H278</f>
        <v>279783</v>
      </c>
      <c r="G275" s="163">
        <f t="shared" si="12"/>
        <v>45774</v>
      </c>
      <c r="H275" s="171">
        <f t="shared" si="13"/>
        <v>279783</v>
      </c>
    </row>
    <row r="276" spans="1:8" ht="21" x14ac:dyDescent="0.35">
      <c r="A276" s="211"/>
      <c r="B276" s="156" t="s">
        <v>51</v>
      </c>
      <c r="C276" s="150">
        <v>4</v>
      </c>
      <c r="D276" s="151">
        <v>209207.36</v>
      </c>
      <c r="E276" s="151">
        <f t="shared" si="11"/>
        <v>222052.69190399998</v>
      </c>
      <c r="F276" s="151">
        <f>'GCO-040-PDT-002-f-016_Consolida'!H279</f>
        <v>273083</v>
      </c>
      <c r="G276" s="161">
        <f t="shared" si="12"/>
        <v>888211</v>
      </c>
      <c r="H276" s="172">
        <f t="shared" si="13"/>
        <v>1092332</v>
      </c>
    </row>
    <row r="277" spans="1:8" ht="21" x14ac:dyDescent="0.35">
      <c r="A277" s="211"/>
      <c r="B277" s="156" t="s">
        <v>52</v>
      </c>
      <c r="C277" s="150">
        <v>4</v>
      </c>
      <c r="D277" s="151">
        <v>205377.72</v>
      </c>
      <c r="E277" s="151">
        <f t="shared" si="11"/>
        <v>217987.91200799998</v>
      </c>
      <c r="F277" s="151">
        <f>'GCO-040-PDT-002-f-016_Consolida'!H280</f>
        <v>234557</v>
      </c>
      <c r="G277" s="161">
        <f t="shared" si="12"/>
        <v>871952</v>
      </c>
      <c r="H277" s="172">
        <f t="shared" si="13"/>
        <v>938228</v>
      </c>
    </row>
    <row r="278" spans="1:8" ht="42" x14ac:dyDescent="0.35">
      <c r="A278" s="211"/>
      <c r="B278" s="156" t="s">
        <v>54</v>
      </c>
      <c r="C278" s="150">
        <v>0</v>
      </c>
      <c r="D278" s="151">
        <v>4590752.62</v>
      </c>
      <c r="E278" s="151">
        <f t="shared" si="11"/>
        <v>4872624.8308679992</v>
      </c>
      <c r="F278" s="151">
        <f>'GCO-040-PDT-002-f-016_Consolida'!H281</f>
        <v>1492733</v>
      </c>
      <c r="G278" s="161">
        <f t="shared" si="12"/>
        <v>0</v>
      </c>
      <c r="H278" s="172">
        <f t="shared" si="13"/>
        <v>0</v>
      </c>
    </row>
    <row r="279" spans="1:8" ht="21" x14ac:dyDescent="0.35">
      <c r="A279" s="211"/>
      <c r="B279" s="156" t="s">
        <v>55</v>
      </c>
      <c r="C279" s="150">
        <v>1</v>
      </c>
      <c r="D279" s="151">
        <v>595200.06000000006</v>
      </c>
      <c r="E279" s="151">
        <f t="shared" si="11"/>
        <v>631745.34368399996</v>
      </c>
      <c r="F279" s="151">
        <f>'GCO-040-PDT-002-f-016_Consolida'!H282</f>
        <v>622107</v>
      </c>
      <c r="G279" s="161">
        <f t="shared" si="12"/>
        <v>631746</v>
      </c>
      <c r="H279" s="172">
        <f t="shared" si="13"/>
        <v>622107</v>
      </c>
    </row>
    <row r="280" spans="1:8" ht="10.5" x14ac:dyDescent="0.35">
      <c r="A280" s="211"/>
      <c r="B280" s="156" t="s">
        <v>56</v>
      </c>
      <c r="C280" s="150">
        <v>0</v>
      </c>
      <c r="D280" s="151">
        <v>0</v>
      </c>
      <c r="E280" s="151">
        <f t="shared" si="11"/>
        <v>0</v>
      </c>
      <c r="F280" s="151">
        <f>'GCO-040-PDT-002-f-016_Consolida'!H283</f>
        <v>266267</v>
      </c>
      <c r="G280" s="161">
        <f t="shared" si="12"/>
        <v>0</v>
      </c>
      <c r="H280" s="172">
        <f t="shared" si="13"/>
        <v>0</v>
      </c>
    </row>
    <row r="281" spans="1:8" ht="11" thickBot="1" x14ac:dyDescent="0.4">
      <c r="A281" s="211"/>
      <c r="B281" s="180" t="s">
        <v>58</v>
      </c>
      <c r="C281" s="181">
        <v>1</v>
      </c>
      <c r="D281" s="152">
        <v>37953.730000000003</v>
      </c>
      <c r="E281" s="152">
        <f t="shared" si="11"/>
        <v>40284.089022</v>
      </c>
      <c r="F281" s="152">
        <f>'GCO-040-PDT-002-f-016_Consolida'!H284</f>
        <v>46175</v>
      </c>
      <c r="G281" s="162">
        <f t="shared" si="12"/>
        <v>40285</v>
      </c>
      <c r="H281" s="183">
        <f t="shared" si="13"/>
        <v>46175</v>
      </c>
    </row>
    <row r="282" spans="1:8" ht="10.5" x14ac:dyDescent="0.35">
      <c r="A282" s="210" t="s">
        <v>98</v>
      </c>
      <c r="B282" s="169" t="s">
        <v>67</v>
      </c>
      <c r="C282" s="170">
        <v>1</v>
      </c>
      <c r="D282" s="155">
        <v>43125.54</v>
      </c>
      <c r="E282" s="155">
        <f t="shared" si="11"/>
        <v>45773.448155999999</v>
      </c>
      <c r="F282" s="155">
        <f>'GCO-040-PDT-002-f-016_Consolida'!H285</f>
        <v>279783</v>
      </c>
      <c r="G282" s="163">
        <f t="shared" si="12"/>
        <v>45774</v>
      </c>
      <c r="H282" s="171">
        <f t="shared" si="13"/>
        <v>279783</v>
      </c>
    </row>
    <row r="283" spans="1:8" ht="21" x14ac:dyDescent="0.35">
      <c r="A283" s="211"/>
      <c r="B283" s="156" t="s">
        <v>51</v>
      </c>
      <c r="C283" s="150">
        <v>3</v>
      </c>
      <c r="D283" s="151">
        <v>209207.36</v>
      </c>
      <c r="E283" s="151">
        <f t="shared" si="11"/>
        <v>222052.69190399998</v>
      </c>
      <c r="F283" s="151">
        <f>'GCO-040-PDT-002-f-016_Consolida'!H286</f>
        <v>273083</v>
      </c>
      <c r="G283" s="161">
        <f t="shared" si="12"/>
        <v>666159</v>
      </c>
      <c r="H283" s="172">
        <f t="shared" si="13"/>
        <v>819249</v>
      </c>
    </row>
    <row r="284" spans="1:8" ht="21" x14ac:dyDescent="0.35">
      <c r="A284" s="211"/>
      <c r="B284" s="156" t="s">
        <v>52</v>
      </c>
      <c r="C284" s="150">
        <v>6</v>
      </c>
      <c r="D284" s="151">
        <v>205377.72</v>
      </c>
      <c r="E284" s="151">
        <f t="shared" si="11"/>
        <v>217987.91200799998</v>
      </c>
      <c r="F284" s="151">
        <f>'GCO-040-PDT-002-f-016_Consolida'!H287</f>
        <v>234557</v>
      </c>
      <c r="G284" s="161">
        <f t="shared" si="12"/>
        <v>1307928</v>
      </c>
      <c r="H284" s="172">
        <f t="shared" si="13"/>
        <v>1407342</v>
      </c>
    </row>
    <row r="285" spans="1:8" ht="42" x14ac:dyDescent="0.35">
      <c r="A285" s="211"/>
      <c r="B285" s="156" t="s">
        <v>54</v>
      </c>
      <c r="C285" s="150">
        <v>0</v>
      </c>
      <c r="D285" s="151">
        <v>4590752.62</v>
      </c>
      <c r="E285" s="151">
        <f t="shared" si="11"/>
        <v>4872624.8308679992</v>
      </c>
      <c r="F285" s="151">
        <f>'GCO-040-PDT-002-f-016_Consolida'!H288</f>
        <v>1492733</v>
      </c>
      <c r="G285" s="161">
        <f t="shared" si="12"/>
        <v>0</v>
      </c>
      <c r="H285" s="172">
        <f t="shared" si="13"/>
        <v>0</v>
      </c>
    </row>
    <row r="286" spans="1:8" ht="21" x14ac:dyDescent="0.35">
      <c r="A286" s="211"/>
      <c r="B286" s="156" t="s">
        <v>55</v>
      </c>
      <c r="C286" s="150">
        <v>1</v>
      </c>
      <c r="D286" s="151">
        <v>595200.06000000006</v>
      </c>
      <c r="E286" s="151">
        <f t="shared" si="11"/>
        <v>631745.34368399996</v>
      </c>
      <c r="F286" s="151">
        <f>'GCO-040-PDT-002-f-016_Consolida'!H289</f>
        <v>622107</v>
      </c>
      <c r="G286" s="161">
        <f t="shared" si="12"/>
        <v>631746</v>
      </c>
      <c r="H286" s="172">
        <f t="shared" si="13"/>
        <v>622107</v>
      </c>
    </row>
    <row r="287" spans="1:8" ht="10.5" x14ac:dyDescent="0.35">
      <c r="A287" s="211"/>
      <c r="B287" s="156" t="s">
        <v>56</v>
      </c>
      <c r="C287" s="150">
        <v>0</v>
      </c>
      <c r="D287" s="151">
        <v>0</v>
      </c>
      <c r="E287" s="151">
        <f t="shared" si="11"/>
        <v>0</v>
      </c>
      <c r="F287" s="151">
        <f>'GCO-040-PDT-002-f-016_Consolida'!H290</f>
        <v>266267</v>
      </c>
      <c r="G287" s="161">
        <f t="shared" si="12"/>
        <v>0</v>
      </c>
      <c r="H287" s="172">
        <f t="shared" si="13"/>
        <v>0</v>
      </c>
    </row>
    <row r="288" spans="1:8" ht="10.5" x14ac:dyDescent="0.35">
      <c r="A288" s="211"/>
      <c r="B288" s="156" t="s">
        <v>58</v>
      </c>
      <c r="C288" s="150">
        <v>0</v>
      </c>
      <c r="D288" s="151">
        <v>37953.730000000003</v>
      </c>
      <c r="E288" s="151">
        <f t="shared" si="11"/>
        <v>40284.089022</v>
      </c>
      <c r="F288" s="151">
        <f>'GCO-040-PDT-002-f-016_Consolida'!H291</f>
        <v>46175</v>
      </c>
      <c r="G288" s="161">
        <f t="shared" si="12"/>
        <v>0</v>
      </c>
      <c r="H288" s="172">
        <f t="shared" si="13"/>
        <v>0</v>
      </c>
    </row>
    <row r="289" spans="1:8" ht="11" thickBot="1" x14ac:dyDescent="0.4">
      <c r="A289" s="212"/>
      <c r="B289" s="173" t="s">
        <v>60</v>
      </c>
      <c r="C289" s="174">
        <v>0</v>
      </c>
      <c r="D289" s="157">
        <v>0</v>
      </c>
      <c r="E289" s="157">
        <f t="shared" si="11"/>
        <v>0</v>
      </c>
      <c r="F289" s="157">
        <f>'GCO-040-PDT-002-f-016_Consolida'!H292</f>
        <v>40267</v>
      </c>
      <c r="G289" s="162">
        <f t="shared" si="12"/>
        <v>0</v>
      </c>
      <c r="H289" s="175">
        <f t="shared" si="13"/>
        <v>0</v>
      </c>
    </row>
    <row r="290" spans="1:8" ht="21" x14ac:dyDescent="0.35">
      <c r="A290" s="210" t="s">
        <v>99</v>
      </c>
      <c r="B290" s="169" t="s">
        <v>51</v>
      </c>
      <c r="C290" s="170">
        <v>3</v>
      </c>
      <c r="D290" s="155">
        <v>209207.36</v>
      </c>
      <c r="E290" s="155">
        <f t="shared" si="11"/>
        <v>222052.69190399998</v>
      </c>
      <c r="F290" s="155">
        <f>'GCO-040-PDT-002-f-016_Consolida'!H293</f>
        <v>273083</v>
      </c>
      <c r="G290" s="163">
        <f t="shared" si="12"/>
        <v>666159</v>
      </c>
      <c r="H290" s="171">
        <f t="shared" si="13"/>
        <v>819249</v>
      </c>
    </row>
    <row r="291" spans="1:8" ht="21" x14ac:dyDescent="0.35">
      <c r="A291" s="211"/>
      <c r="B291" s="156" t="s">
        <v>52</v>
      </c>
      <c r="C291" s="150">
        <v>4</v>
      </c>
      <c r="D291" s="151">
        <v>205377.72</v>
      </c>
      <c r="E291" s="151">
        <f t="shared" si="11"/>
        <v>217987.91200799998</v>
      </c>
      <c r="F291" s="151">
        <f>'GCO-040-PDT-002-f-016_Consolida'!H294</f>
        <v>234557</v>
      </c>
      <c r="G291" s="161">
        <f t="shared" si="12"/>
        <v>871952</v>
      </c>
      <c r="H291" s="172">
        <f t="shared" si="13"/>
        <v>938228</v>
      </c>
    </row>
    <row r="292" spans="1:8" ht="42" x14ac:dyDescent="0.35">
      <c r="A292" s="211"/>
      <c r="B292" s="156" t="s">
        <v>54</v>
      </c>
      <c r="C292" s="150">
        <v>0</v>
      </c>
      <c r="D292" s="151">
        <v>4590752.62</v>
      </c>
      <c r="E292" s="151">
        <f t="shared" si="11"/>
        <v>4872624.8308679992</v>
      </c>
      <c r="F292" s="151">
        <f>'GCO-040-PDT-002-f-016_Consolida'!H295</f>
        <v>1492733</v>
      </c>
      <c r="G292" s="161">
        <f t="shared" si="12"/>
        <v>0</v>
      </c>
      <c r="H292" s="172">
        <f t="shared" si="13"/>
        <v>0</v>
      </c>
    </row>
    <row r="293" spans="1:8" ht="21" x14ac:dyDescent="0.35">
      <c r="A293" s="211"/>
      <c r="B293" s="156" t="s">
        <v>68</v>
      </c>
      <c r="C293" s="150">
        <v>1</v>
      </c>
      <c r="D293" s="151">
        <v>489458.06</v>
      </c>
      <c r="E293" s="151">
        <f t="shared" si="11"/>
        <v>519510.78488399996</v>
      </c>
      <c r="F293" s="151">
        <f>'GCO-040-PDT-002-f-016_Consolida'!H296</f>
        <v>537022</v>
      </c>
      <c r="G293" s="161">
        <f t="shared" si="12"/>
        <v>519511</v>
      </c>
      <c r="H293" s="172">
        <f t="shared" si="13"/>
        <v>537022</v>
      </c>
    </row>
    <row r="294" spans="1:8" ht="10.5" x14ac:dyDescent="0.35">
      <c r="A294" s="211"/>
      <c r="B294" s="156" t="s">
        <v>56</v>
      </c>
      <c r="C294" s="150">
        <v>0</v>
      </c>
      <c r="D294" s="151">
        <v>0</v>
      </c>
      <c r="E294" s="151">
        <f t="shared" si="11"/>
        <v>0</v>
      </c>
      <c r="F294" s="151">
        <f>'GCO-040-PDT-002-f-016_Consolida'!H297</f>
        <v>266267</v>
      </c>
      <c r="G294" s="161">
        <f t="shared" si="12"/>
        <v>0</v>
      </c>
      <c r="H294" s="172">
        <f t="shared" si="13"/>
        <v>0</v>
      </c>
    </row>
    <row r="295" spans="1:8" ht="10.5" x14ac:dyDescent="0.35">
      <c r="A295" s="211"/>
      <c r="B295" s="156" t="s">
        <v>58</v>
      </c>
      <c r="C295" s="150">
        <v>2</v>
      </c>
      <c r="D295" s="151">
        <v>37953.730000000003</v>
      </c>
      <c r="E295" s="151">
        <f t="shared" si="11"/>
        <v>40284.089022</v>
      </c>
      <c r="F295" s="151">
        <f>'GCO-040-PDT-002-f-016_Consolida'!H298</f>
        <v>46175</v>
      </c>
      <c r="G295" s="161">
        <f t="shared" si="12"/>
        <v>80569</v>
      </c>
      <c r="H295" s="172">
        <f t="shared" si="13"/>
        <v>92350</v>
      </c>
    </row>
    <row r="296" spans="1:8" ht="11" thickBot="1" x14ac:dyDescent="0.4">
      <c r="A296" s="212"/>
      <c r="B296" s="173" t="s">
        <v>60</v>
      </c>
      <c r="C296" s="174">
        <v>0</v>
      </c>
      <c r="D296" s="157">
        <v>0</v>
      </c>
      <c r="E296" s="157">
        <f t="shared" si="11"/>
        <v>0</v>
      </c>
      <c r="F296" s="157">
        <f>'GCO-040-PDT-002-f-016_Consolida'!H299</f>
        <v>40267</v>
      </c>
      <c r="G296" s="162">
        <f t="shared" si="12"/>
        <v>0</v>
      </c>
      <c r="H296" s="175">
        <f t="shared" si="13"/>
        <v>0</v>
      </c>
    </row>
    <row r="297" spans="1:8" ht="10.5" x14ac:dyDescent="0.35">
      <c r="A297" s="211" t="s">
        <v>100</v>
      </c>
      <c r="B297" s="177" t="s">
        <v>50</v>
      </c>
      <c r="C297" s="178">
        <v>0</v>
      </c>
      <c r="D297" s="153">
        <v>97956.59</v>
      </c>
      <c r="E297" s="153">
        <f t="shared" ref="E297:E326" si="14">D297*1.0614</f>
        <v>103971.12462599999</v>
      </c>
      <c r="F297" s="153">
        <f>'GCO-040-PDT-002-f-016_Consolida'!H300</f>
        <v>276610</v>
      </c>
      <c r="G297" s="163">
        <f t="shared" ref="G297:G326" si="15">ROUNDUP(C297*E297,0)</f>
        <v>0</v>
      </c>
      <c r="H297" s="184">
        <f t="shared" si="13"/>
        <v>0</v>
      </c>
    </row>
    <row r="298" spans="1:8" ht="21" x14ac:dyDescent="0.35">
      <c r="A298" s="211"/>
      <c r="B298" s="156" t="s">
        <v>51</v>
      </c>
      <c r="C298" s="150">
        <v>1</v>
      </c>
      <c r="D298" s="151">
        <v>209207.36</v>
      </c>
      <c r="E298" s="151">
        <f t="shared" si="14"/>
        <v>222052.69190399998</v>
      </c>
      <c r="F298" s="151">
        <f>'GCO-040-PDT-002-f-016_Consolida'!H301</f>
        <v>273083</v>
      </c>
      <c r="G298" s="161">
        <f t="shared" si="15"/>
        <v>222053</v>
      </c>
      <c r="H298" s="172">
        <f t="shared" si="13"/>
        <v>273083</v>
      </c>
    </row>
    <row r="299" spans="1:8" ht="21" x14ac:dyDescent="0.35">
      <c r="A299" s="211"/>
      <c r="B299" s="156" t="s">
        <v>52</v>
      </c>
      <c r="C299" s="150">
        <v>5</v>
      </c>
      <c r="D299" s="151">
        <v>205377.72</v>
      </c>
      <c r="E299" s="151">
        <f t="shared" si="14"/>
        <v>217987.91200799998</v>
      </c>
      <c r="F299" s="151">
        <f>'GCO-040-PDT-002-f-016_Consolida'!H302</f>
        <v>234557</v>
      </c>
      <c r="G299" s="161">
        <f t="shared" si="15"/>
        <v>1089940</v>
      </c>
      <c r="H299" s="172">
        <f t="shared" si="13"/>
        <v>1172785</v>
      </c>
    </row>
    <row r="300" spans="1:8" ht="42" x14ac:dyDescent="0.35">
      <c r="A300" s="211"/>
      <c r="B300" s="156" t="s">
        <v>54</v>
      </c>
      <c r="C300" s="150">
        <v>0</v>
      </c>
      <c r="D300" s="151">
        <v>4590752.62</v>
      </c>
      <c r="E300" s="151">
        <f t="shared" si="14"/>
        <v>4872624.8308679992</v>
      </c>
      <c r="F300" s="151">
        <f>'GCO-040-PDT-002-f-016_Consolida'!H303</f>
        <v>1492733</v>
      </c>
      <c r="G300" s="161">
        <f t="shared" si="15"/>
        <v>0</v>
      </c>
      <c r="H300" s="172">
        <f t="shared" si="13"/>
        <v>0</v>
      </c>
    </row>
    <row r="301" spans="1:8" ht="21" x14ac:dyDescent="0.35">
      <c r="A301" s="211"/>
      <c r="B301" s="156" t="s">
        <v>68</v>
      </c>
      <c r="C301" s="150">
        <v>1</v>
      </c>
      <c r="D301" s="151">
        <v>489458.06</v>
      </c>
      <c r="E301" s="151">
        <f t="shared" si="14"/>
        <v>519510.78488399996</v>
      </c>
      <c r="F301" s="151">
        <f>'GCO-040-PDT-002-f-016_Consolida'!H304</f>
        <v>537022</v>
      </c>
      <c r="G301" s="161">
        <f t="shared" si="15"/>
        <v>519511</v>
      </c>
      <c r="H301" s="172">
        <f t="shared" si="13"/>
        <v>537022</v>
      </c>
    </row>
    <row r="302" spans="1:8" ht="10.5" x14ac:dyDescent="0.35">
      <c r="A302" s="211"/>
      <c r="B302" s="156" t="s">
        <v>56</v>
      </c>
      <c r="C302" s="150">
        <v>0</v>
      </c>
      <c r="D302" s="151">
        <v>0</v>
      </c>
      <c r="E302" s="151">
        <f t="shared" si="14"/>
        <v>0</v>
      </c>
      <c r="F302" s="151">
        <f>'GCO-040-PDT-002-f-016_Consolida'!H305</f>
        <v>266267</v>
      </c>
      <c r="G302" s="161">
        <f t="shared" si="15"/>
        <v>0</v>
      </c>
      <c r="H302" s="172">
        <f t="shared" si="13"/>
        <v>0</v>
      </c>
    </row>
    <row r="303" spans="1:8" ht="11" thickBot="1" x14ac:dyDescent="0.4">
      <c r="A303" s="212"/>
      <c r="B303" s="173" t="s">
        <v>60</v>
      </c>
      <c r="C303" s="174">
        <v>0</v>
      </c>
      <c r="D303" s="157">
        <v>0</v>
      </c>
      <c r="E303" s="157">
        <f t="shared" si="14"/>
        <v>0</v>
      </c>
      <c r="F303" s="157">
        <f>'GCO-040-PDT-002-f-016_Consolida'!H306</f>
        <v>42645</v>
      </c>
      <c r="G303" s="162">
        <f t="shared" si="15"/>
        <v>0</v>
      </c>
      <c r="H303" s="175">
        <f t="shared" si="13"/>
        <v>0</v>
      </c>
    </row>
    <row r="304" spans="1:8" ht="10.5" x14ac:dyDescent="0.35">
      <c r="A304" s="210" t="s">
        <v>101</v>
      </c>
      <c r="B304" s="169" t="s">
        <v>67</v>
      </c>
      <c r="C304" s="170">
        <v>1</v>
      </c>
      <c r="D304" s="155">
        <v>43125.54</v>
      </c>
      <c r="E304" s="155">
        <f t="shared" si="14"/>
        <v>45773.448155999999</v>
      </c>
      <c r="F304" s="155">
        <f>'GCO-040-PDT-002-f-016_Consolida'!H307</f>
        <v>279783</v>
      </c>
      <c r="G304" s="163">
        <f t="shared" si="15"/>
        <v>45774</v>
      </c>
      <c r="H304" s="171">
        <f t="shared" si="13"/>
        <v>279783</v>
      </c>
    </row>
    <row r="305" spans="1:8" ht="21" x14ac:dyDescent="0.35">
      <c r="A305" s="211"/>
      <c r="B305" s="156" t="s">
        <v>52</v>
      </c>
      <c r="C305" s="150">
        <v>2</v>
      </c>
      <c r="D305" s="151">
        <v>205377.72</v>
      </c>
      <c r="E305" s="151">
        <f t="shared" si="14"/>
        <v>217987.91200799998</v>
      </c>
      <c r="F305" s="151">
        <f>'GCO-040-PDT-002-f-016_Consolida'!H308</f>
        <v>241350</v>
      </c>
      <c r="G305" s="161">
        <f t="shared" si="15"/>
        <v>435976</v>
      </c>
      <c r="H305" s="172">
        <f t="shared" si="13"/>
        <v>482700</v>
      </c>
    </row>
    <row r="306" spans="1:8" ht="42" x14ac:dyDescent="0.35">
      <c r="A306" s="211"/>
      <c r="B306" s="156" t="s">
        <v>54</v>
      </c>
      <c r="C306" s="150">
        <v>0</v>
      </c>
      <c r="D306" s="151">
        <v>4590752.62</v>
      </c>
      <c r="E306" s="151">
        <f t="shared" si="14"/>
        <v>4872624.8308679992</v>
      </c>
      <c r="F306" s="151">
        <f>'GCO-040-PDT-002-f-016_Consolida'!H309</f>
        <v>1492733</v>
      </c>
      <c r="G306" s="161">
        <f t="shared" si="15"/>
        <v>0</v>
      </c>
      <c r="H306" s="172">
        <f t="shared" si="13"/>
        <v>0</v>
      </c>
    </row>
    <row r="307" spans="1:8" ht="21" x14ac:dyDescent="0.35">
      <c r="A307" s="211"/>
      <c r="B307" s="156" t="s">
        <v>68</v>
      </c>
      <c r="C307" s="150">
        <v>1</v>
      </c>
      <c r="D307" s="151">
        <v>489458.06</v>
      </c>
      <c r="E307" s="151">
        <f t="shared" si="14"/>
        <v>519510.78488399996</v>
      </c>
      <c r="F307" s="151">
        <f>'GCO-040-PDT-002-f-016_Consolida'!H310</f>
        <v>537022</v>
      </c>
      <c r="G307" s="161">
        <f t="shared" si="15"/>
        <v>519511</v>
      </c>
      <c r="H307" s="172">
        <f t="shared" si="13"/>
        <v>537022</v>
      </c>
    </row>
    <row r="308" spans="1:8" ht="10.5" x14ac:dyDescent="0.35">
      <c r="A308" s="211"/>
      <c r="B308" s="156" t="s">
        <v>56</v>
      </c>
      <c r="C308" s="150">
        <v>0</v>
      </c>
      <c r="D308" s="151">
        <v>0</v>
      </c>
      <c r="E308" s="151">
        <f t="shared" si="14"/>
        <v>0</v>
      </c>
      <c r="F308" s="151">
        <f>'GCO-040-PDT-002-f-016_Consolida'!H311</f>
        <v>266267</v>
      </c>
      <c r="G308" s="161">
        <f t="shared" si="15"/>
        <v>0</v>
      </c>
      <c r="H308" s="172">
        <f t="shared" si="13"/>
        <v>0</v>
      </c>
    </row>
    <row r="309" spans="1:8" ht="10.5" x14ac:dyDescent="0.35">
      <c r="A309" s="211"/>
      <c r="B309" s="156" t="s">
        <v>58</v>
      </c>
      <c r="C309" s="150">
        <v>1</v>
      </c>
      <c r="D309" s="151">
        <v>37953.730000000003</v>
      </c>
      <c r="E309" s="151">
        <f t="shared" si="14"/>
        <v>40284.089022</v>
      </c>
      <c r="F309" s="151">
        <f>'GCO-040-PDT-002-f-016_Consolida'!H312</f>
        <v>46175</v>
      </c>
      <c r="G309" s="161">
        <f t="shared" si="15"/>
        <v>40285</v>
      </c>
      <c r="H309" s="172">
        <f t="shared" si="13"/>
        <v>46175</v>
      </c>
    </row>
    <row r="310" spans="1:8" ht="11" thickBot="1" x14ac:dyDescent="0.4">
      <c r="A310" s="212"/>
      <c r="B310" s="173" t="s">
        <v>60</v>
      </c>
      <c r="C310" s="174">
        <v>0</v>
      </c>
      <c r="D310" s="157">
        <v>0</v>
      </c>
      <c r="E310" s="157">
        <f t="shared" si="14"/>
        <v>0</v>
      </c>
      <c r="F310" s="157">
        <f>'GCO-040-PDT-002-f-016_Consolida'!H313</f>
        <v>40267</v>
      </c>
      <c r="G310" s="162">
        <f t="shared" si="15"/>
        <v>0</v>
      </c>
      <c r="H310" s="175">
        <f t="shared" si="13"/>
        <v>0</v>
      </c>
    </row>
    <row r="311" spans="1:8" ht="10.5" x14ac:dyDescent="0.35">
      <c r="A311" s="210" t="s">
        <v>102</v>
      </c>
      <c r="B311" s="169" t="s">
        <v>67</v>
      </c>
      <c r="C311" s="170">
        <v>1</v>
      </c>
      <c r="D311" s="155">
        <v>43125.54</v>
      </c>
      <c r="E311" s="155">
        <f t="shared" si="14"/>
        <v>45773.448155999999</v>
      </c>
      <c r="F311" s="155">
        <f>'GCO-040-PDT-002-f-016_Consolida'!H314</f>
        <v>279783</v>
      </c>
      <c r="G311" s="163">
        <f t="shared" si="15"/>
        <v>45774</v>
      </c>
      <c r="H311" s="171">
        <f t="shared" si="13"/>
        <v>279783</v>
      </c>
    </row>
    <row r="312" spans="1:8" ht="21" x14ac:dyDescent="0.35">
      <c r="A312" s="211"/>
      <c r="B312" s="156" t="s">
        <v>51</v>
      </c>
      <c r="C312" s="150">
        <v>1</v>
      </c>
      <c r="D312" s="151">
        <v>209207.36</v>
      </c>
      <c r="E312" s="151">
        <f t="shared" si="14"/>
        <v>222052.69190399998</v>
      </c>
      <c r="F312" s="151">
        <f>'GCO-040-PDT-002-f-016_Consolida'!H315</f>
        <v>273083</v>
      </c>
      <c r="G312" s="161">
        <f t="shared" si="15"/>
        <v>222053</v>
      </c>
      <c r="H312" s="172">
        <f t="shared" si="13"/>
        <v>273083</v>
      </c>
    </row>
    <row r="313" spans="1:8" ht="21" x14ac:dyDescent="0.35">
      <c r="A313" s="211"/>
      <c r="B313" s="156" t="s">
        <v>52</v>
      </c>
      <c r="C313" s="150">
        <v>3</v>
      </c>
      <c r="D313" s="151">
        <v>205377.72</v>
      </c>
      <c r="E313" s="151">
        <f t="shared" si="14"/>
        <v>217987.91200799998</v>
      </c>
      <c r="F313" s="151">
        <f>'GCO-040-PDT-002-f-016_Consolida'!H316</f>
        <v>234557</v>
      </c>
      <c r="G313" s="161">
        <f t="shared" si="15"/>
        <v>653964</v>
      </c>
      <c r="H313" s="172">
        <f t="shared" si="13"/>
        <v>703671</v>
      </c>
    </row>
    <row r="314" spans="1:8" ht="42" x14ac:dyDescent="0.35">
      <c r="A314" s="211"/>
      <c r="B314" s="156" t="s">
        <v>54</v>
      </c>
      <c r="C314" s="150">
        <v>0</v>
      </c>
      <c r="D314" s="151">
        <v>4590752.62</v>
      </c>
      <c r="E314" s="151">
        <f t="shared" si="14"/>
        <v>4872624.8308679992</v>
      </c>
      <c r="F314" s="151">
        <f>'GCO-040-PDT-002-f-016_Consolida'!H317</f>
        <v>1492733</v>
      </c>
      <c r="G314" s="161">
        <f t="shared" si="15"/>
        <v>0</v>
      </c>
      <c r="H314" s="172">
        <f t="shared" si="13"/>
        <v>0</v>
      </c>
    </row>
    <row r="315" spans="1:8" ht="21" x14ac:dyDescent="0.35">
      <c r="A315" s="211"/>
      <c r="B315" s="156" t="s">
        <v>81</v>
      </c>
      <c r="C315" s="150">
        <v>1</v>
      </c>
      <c r="D315" s="151">
        <v>341389.32</v>
      </c>
      <c r="E315" s="151">
        <f t="shared" si="14"/>
        <v>362350.62424799998</v>
      </c>
      <c r="F315" s="151">
        <f>'GCO-040-PDT-002-f-016_Consolida'!H318</f>
        <v>398783</v>
      </c>
      <c r="G315" s="161">
        <f t="shared" si="15"/>
        <v>362351</v>
      </c>
      <c r="H315" s="172">
        <f t="shared" si="13"/>
        <v>398783</v>
      </c>
    </row>
    <row r="316" spans="1:8" ht="10.5" x14ac:dyDescent="0.35">
      <c r="A316" s="211"/>
      <c r="B316" s="156" t="s">
        <v>56</v>
      </c>
      <c r="C316" s="150">
        <v>0</v>
      </c>
      <c r="D316" s="151">
        <v>0</v>
      </c>
      <c r="E316" s="151">
        <f t="shared" si="14"/>
        <v>0</v>
      </c>
      <c r="F316" s="151">
        <f>'GCO-040-PDT-002-f-016_Consolida'!H319</f>
        <v>266267</v>
      </c>
      <c r="G316" s="161">
        <f t="shared" si="15"/>
        <v>0</v>
      </c>
      <c r="H316" s="172">
        <f t="shared" si="13"/>
        <v>0</v>
      </c>
    </row>
    <row r="317" spans="1:8" ht="10.5" x14ac:dyDescent="0.35">
      <c r="A317" s="211"/>
      <c r="B317" s="156" t="s">
        <v>58</v>
      </c>
      <c r="C317" s="150">
        <v>2</v>
      </c>
      <c r="D317" s="151">
        <v>37953.730000000003</v>
      </c>
      <c r="E317" s="151">
        <f t="shared" si="14"/>
        <v>40284.089022</v>
      </c>
      <c r="F317" s="151">
        <f>'GCO-040-PDT-002-f-016_Consolida'!H320</f>
        <v>46175</v>
      </c>
      <c r="G317" s="161">
        <f t="shared" si="15"/>
        <v>80569</v>
      </c>
      <c r="H317" s="172">
        <f t="shared" si="13"/>
        <v>92350</v>
      </c>
    </row>
    <row r="318" spans="1:8" ht="21.5" thickBot="1" x14ac:dyDescent="0.4">
      <c r="A318" s="212"/>
      <c r="B318" s="173" t="s">
        <v>103</v>
      </c>
      <c r="C318" s="174">
        <v>0</v>
      </c>
      <c r="D318" s="157">
        <v>0</v>
      </c>
      <c r="E318" s="157">
        <f t="shared" si="14"/>
        <v>0</v>
      </c>
      <c r="F318" s="157">
        <f>'GCO-040-PDT-002-f-016_Consolida'!H321</f>
        <v>63631</v>
      </c>
      <c r="G318" s="162">
        <f t="shared" si="15"/>
        <v>0</v>
      </c>
      <c r="H318" s="175">
        <f t="shared" si="13"/>
        <v>0</v>
      </c>
    </row>
    <row r="319" spans="1:8" ht="10.5" x14ac:dyDescent="0.35">
      <c r="A319" s="210" t="s">
        <v>104</v>
      </c>
      <c r="B319" s="169" t="s">
        <v>50</v>
      </c>
      <c r="C319" s="170">
        <v>1</v>
      </c>
      <c r="D319" s="155">
        <v>97956.59</v>
      </c>
      <c r="E319" s="155">
        <f t="shared" si="14"/>
        <v>103971.12462599999</v>
      </c>
      <c r="F319" s="155">
        <f>'GCO-040-PDT-002-f-016_Consolida'!H322</f>
        <v>276610</v>
      </c>
      <c r="G319" s="163">
        <f t="shared" si="15"/>
        <v>103972</v>
      </c>
      <c r="H319" s="171">
        <f t="shared" si="13"/>
        <v>276610</v>
      </c>
    </row>
    <row r="320" spans="1:8" ht="21" x14ac:dyDescent="0.35">
      <c r="A320" s="211"/>
      <c r="B320" s="156" t="s">
        <v>51</v>
      </c>
      <c r="C320" s="150">
        <v>3</v>
      </c>
      <c r="D320" s="151">
        <v>209207.36</v>
      </c>
      <c r="E320" s="151">
        <f t="shared" si="14"/>
        <v>222052.69190399998</v>
      </c>
      <c r="F320" s="151">
        <f>'GCO-040-PDT-002-f-016_Consolida'!H323</f>
        <v>273083</v>
      </c>
      <c r="G320" s="161">
        <f t="shared" si="15"/>
        <v>666159</v>
      </c>
      <c r="H320" s="172">
        <f t="shared" si="13"/>
        <v>819249</v>
      </c>
    </row>
    <row r="321" spans="1:8" ht="21" x14ac:dyDescent="0.35">
      <c r="A321" s="211"/>
      <c r="B321" s="156" t="s">
        <v>52</v>
      </c>
      <c r="C321" s="150">
        <v>1</v>
      </c>
      <c r="D321" s="151">
        <v>205377.72</v>
      </c>
      <c r="E321" s="151">
        <f t="shared" si="14"/>
        <v>217987.91200799998</v>
      </c>
      <c r="F321" s="151">
        <f>'GCO-040-PDT-002-f-016_Consolida'!H324</f>
        <v>234557</v>
      </c>
      <c r="G321" s="161">
        <f t="shared" si="15"/>
        <v>217988</v>
      </c>
      <c r="H321" s="172">
        <f t="shared" si="13"/>
        <v>234557</v>
      </c>
    </row>
    <row r="322" spans="1:8" ht="42" x14ac:dyDescent="0.35">
      <c r="A322" s="211"/>
      <c r="B322" s="156" t="s">
        <v>54</v>
      </c>
      <c r="C322" s="150">
        <v>0</v>
      </c>
      <c r="D322" s="151">
        <v>4590752.62</v>
      </c>
      <c r="E322" s="151">
        <f t="shared" si="14"/>
        <v>4872624.8308679992</v>
      </c>
      <c r="F322" s="151">
        <f>'GCO-040-PDT-002-f-016_Consolida'!H325</f>
        <v>1492733</v>
      </c>
      <c r="G322" s="161">
        <f t="shared" si="15"/>
        <v>0</v>
      </c>
      <c r="H322" s="172">
        <f t="shared" si="13"/>
        <v>0</v>
      </c>
    </row>
    <row r="323" spans="1:8" ht="21" x14ac:dyDescent="0.35">
      <c r="A323" s="211"/>
      <c r="B323" s="156" t="s">
        <v>68</v>
      </c>
      <c r="C323" s="150">
        <v>1</v>
      </c>
      <c r="D323" s="151">
        <v>489458.06</v>
      </c>
      <c r="E323" s="151">
        <f t="shared" si="14"/>
        <v>519510.78488399996</v>
      </c>
      <c r="F323" s="151">
        <f>'GCO-040-PDT-002-f-016_Consolida'!H326</f>
        <v>537022</v>
      </c>
      <c r="G323" s="161">
        <f t="shared" si="15"/>
        <v>519511</v>
      </c>
      <c r="H323" s="172">
        <f t="shared" si="13"/>
        <v>537022</v>
      </c>
    </row>
    <row r="324" spans="1:8" ht="10.5" x14ac:dyDescent="0.35">
      <c r="A324" s="211"/>
      <c r="B324" s="156" t="s">
        <v>56</v>
      </c>
      <c r="C324" s="150">
        <v>0</v>
      </c>
      <c r="D324" s="151">
        <v>0</v>
      </c>
      <c r="E324" s="151">
        <f t="shared" si="14"/>
        <v>0</v>
      </c>
      <c r="F324" s="151">
        <f>'GCO-040-PDT-002-f-016_Consolida'!H327</f>
        <v>266267</v>
      </c>
      <c r="G324" s="161">
        <f t="shared" si="15"/>
        <v>0</v>
      </c>
      <c r="H324" s="172">
        <f t="shared" si="13"/>
        <v>0</v>
      </c>
    </row>
    <row r="325" spans="1:8" ht="10.5" x14ac:dyDescent="0.35">
      <c r="A325" s="211"/>
      <c r="B325" s="156" t="s">
        <v>58</v>
      </c>
      <c r="C325" s="150">
        <v>0</v>
      </c>
      <c r="D325" s="151">
        <v>37953.730000000003</v>
      </c>
      <c r="E325" s="151">
        <f>D325*1.0614</f>
        <v>40284.089022</v>
      </c>
      <c r="F325" s="151">
        <f>'GCO-040-PDT-002-f-016_Consolida'!H328</f>
        <v>46175</v>
      </c>
      <c r="G325" s="161">
        <f t="shared" si="15"/>
        <v>0</v>
      </c>
      <c r="H325" s="172">
        <f t="shared" si="13"/>
        <v>0</v>
      </c>
    </row>
    <row r="326" spans="1:8" ht="11" thickBot="1" x14ac:dyDescent="0.4">
      <c r="A326" s="212"/>
      <c r="B326" s="173" t="s">
        <v>60</v>
      </c>
      <c r="C326" s="174">
        <v>0</v>
      </c>
      <c r="D326" s="157">
        <v>0</v>
      </c>
      <c r="E326" s="157">
        <f t="shared" si="14"/>
        <v>0</v>
      </c>
      <c r="F326" s="157">
        <f>'GCO-040-PDT-002-f-016_Consolida'!H329</f>
        <v>40267</v>
      </c>
      <c r="G326" s="162">
        <f t="shared" si="15"/>
        <v>0</v>
      </c>
      <c r="H326" s="175">
        <f t="shared" ref="H326" si="16">F326*C326</f>
        <v>0</v>
      </c>
    </row>
    <row r="327" spans="1:8" ht="10" thickBot="1" x14ac:dyDescent="0.4">
      <c r="A327" s="185"/>
      <c r="B327" s="186" t="s">
        <v>105</v>
      </c>
      <c r="C327" s="187">
        <f>SUM(C5:C326)</f>
        <v>615</v>
      </c>
      <c r="D327" s="188"/>
      <c r="E327" s="189">
        <f>SUM(E5:E326)</f>
        <v>537372966.05576944</v>
      </c>
      <c r="G327" s="163">
        <f>SUM(G5:G326)</f>
        <v>553909167</v>
      </c>
      <c r="H327" s="163">
        <f>SUM(H5:H326)</f>
        <v>593576395</v>
      </c>
    </row>
  </sheetData>
  <mergeCells count="46">
    <mergeCell ref="A150:A158"/>
    <mergeCell ref="A64:A70"/>
    <mergeCell ref="A71:A78"/>
    <mergeCell ref="A79:A85"/>
    <mergeCell ref="A86:A91"/>
    <mergeCell ref="A133:A141"/>
    <mergeCell ref="A142:A149"/>
    <mergeCell ref="A100:A106"/>
    <mergeCell ref="A107:A114"/>
    <mergeCell ref="A115:A122"/>
    <mergeCell ref="A123:A132"/>
    <mergeCell ref="A297:A303"/>
    <mergeCell ref="A159:A166"/>
    <mergeCell ref="A167:A175"/>
    <mergeCell ref="A176:A183"/>
    <mergeCell ref="A184:A192"/>
    <mergeCell ref="A193:A201"/>
    <mergeCell ref="A202:A209"/>
    <mergeCell ref="A304:A310"/>
    <mergeCell ref="A311:A318"/>
    <mergeCell ref="A319:A326"/>
    <mergeCell ref="G1:G3"/>
    <mergeCell ref="A252:A259"/>
    <mergeCell ref="A260:A266"/>
    <mergeCell ref="A267:A274"/>
    <mergeCell ref="A275:A281"/>
    <mergeCell ref="A282:A289"/>
    <mergeCell ref="A290:A296"/>
    <mergeCell ref="A210:A216"/>
    <mergeCell ref="A217:A222"/>
    <mergeCell ref="A223:A228"/>
    <mergeCell ref="A229:A235"/>
    <mergeCell ref="A236:A242"/>
    <mergeCell ref="A243:A251"/>
    <mergeCell ref="H1:H3"/>
    <mergeCell ref="F1:F3"/>
    <mergeCell ref="A92:A99"/>
    <mergeCell ref="E1:E3"/>
    <mergeCell ref="D1:D3"/>
    <mergeCell ref="C1:C3"/>
    <mergeCell ref="A59:A63"/>
    <mergeCell ref="B1:B3"/>
    <mergeCell ref="A4:A38"/>
    <mergeCell ref="A40:A51"/>
    <mergeCell ref="A52:A58"/>
    <mergeCell ref="B39:C3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E86C7-96A6-4C91-BCF8-3C951D7676EA}">
  <sheetPr>
    <tabColor theme="9" tint="-0.249977111117893"/>
  </sheetPr>
  <dimension ref="B1:R46"/>
  <sheetViews>
    <sheetView tabSelected="1" topLeftCell="B1" zoomScale="140" zoomScaleNormal="140" workbookViewId="0">
      <selection activeCell="B11" sqref="B11"/>
    </sheetView>
  </sheetViews>
  <sheetFormatPr baseColWidth="10" defaultColWidth="11.453125" defaultRowHeight="12" x14ac:dyDescent="0.3"/>
  <cols>
    <col min="1" max="1" width="11.453125" style="45"/>
    <col min="2" max="2" width="18.453125" style="45" customWidth="1"/>
    <col min="3" max="6" width="16.54296875" style="45" customWidth="1"/>
    <col min="7" max="7" width="17.6328125" style="45" customWidth="1"/>
    <col min="8" max="8" width="17.453125" style="45" bestFit="1" customWidth="1"/>
    <col min="9" max="9" width="18.54296875" style="45" customWidth="1"/>
    <col min="10" max="10" width="18.26953125" style="45" customWidth="1"/>
    <col min="11" max="12" width="17.453125" style="45" bestFit="1" customWidth="1"/>
    <col min="13" max="13" width="16.453125" style="45" bestFit="1" customWidth="1"/>
    <col min="14" max="14" width="15.54296875" style="45" customWidth="1"/>
    <col min="15" max="15" width="11.453125" style="45"/>
    <col min="16" max="16" width="15.453125" style="45" customWidth="1"/>
    <col min="17" max="17" width="13.54296875" style="45" customWidth="1"/>
    <col min="18" max="18" width="15.54296875" style="45" customWidth="1"/>
    <col min="19" max="16384" width="11.453125" style="45"/>
  </cols>
  <sheetData>
    <row r="1" spans="2:18" x14ac:dyDescent="0.3">
      <c r="B1" s="72" t="s">
        <v>151</v>
      </c>
    </row>
    <row r="2" spans="2:18" x14ac:dyDescent="0.3">
      <c r="B2" s="48"/>
      <c r="C2" s="257">
        <v>2026</v>
      </c>
      <c r="D2" s="258"/>
      <c r="E2" s="258"/>
      <c r="F2" s="258"/>
      <c r="G2" s="257">
        <v>2027</v>
      </c>
      <c r="H2" s="258"/>
      <c r="I2" s="258"/>
      <c r="J2" s="258"/>
      <c r="K2" s="257">
        <v>2028</v>
      </c>
      <c r="L2" s="258"/>
      <c r="M2" s="258"/>
      <c r="N2" s="258"/>
      <c r="O2" s="257">
        <v>2029</v>
      </c>
      <c r="P2" s="258"/>
      <c r="Q2" s="258"/>
      <c r="R2" s="258"/>
    </row>
    <row r="3" spans="2:18" ht="36" x14ac:dyDescent="0.3">
      <c r="B3" s="44" t="s">
        <v>108</v>
      </c>
      <c r="C3" s="46" t="s">
        <v>157</v>
      </c>
      <c r="D3" s="47" t="s">
        <v>110</v>
      </c>
      <c r="E3" s="46" t="s">
        <v>111</v>
      </c>
      <c r="F3" s="47" t="s">
        <v>110</v>
      </c>
      <c r="G3" s="46" t="s">
        <v>109</v>
      </c>
      <c r="H3" s="47" t="s">
        <v>110</v>
      </c>
      <c r="I3" s="46" t="s">
        <v>111</v>
      </c>
      <c r="J3" s="47" t="s">
        <v>110</v>
      </c>
      <c r="K3" s="46" t="s">
        <v>109</v>
      </c>
      <c r="L3" s="47" t="s">
        <v>110</v>
      </c>
      <c r="M3" s="46" t="s">
        <v>111</v>
      </c>
      <c r="N3" s="47" t="s">
        <v>110</v>
      </c>
      <c r="O3" s="46" t="s">
        <v>109</v>
      </c>
      <c r="P3" s="47" t="s">
        <v>110</v>
      </c>
      <c r="Q3" s="46" t="s">
        <v>111</v>
      </c>
      <c r="R3" s="47" t="s">
        <v>110</v>
      </c>
    </row>
    <row r="4" spans="2:18" x14ac:dyDescent="0.3">
      <c r="B4" s="49" t="s">
        <v>49</v>
      </c>
      <c r="C4" s="50">
        <v>14</v>
      </c>
      <c r="D4" s="51">
        <f>SUM(Costos!G5:G10)</f>
        <v>136681969</v>
      </c>
      <c r="E4" s="50">
        <f>SUM(Costos!C40:C63)</f>
        <v>144</v>
      </c>
      <c r="F4" s="51">
        <f>SUM(Costos!G40:G63)</f>
        <v>66655626</v>
      </c>
      <c r="G4" s="50">
        <v>14</v>
      </c>
      <c r="H4" s="19">
        <f>(D4*$E$17)+D4</f>
        <v>146113024.861</v>
      </c>
      <c r="I4" s="50">
        <v>144</v>
      </c>
      <c r="J4" s="19">
        <f>(F4*$F$17)+F4</f>
        <v>66655626</v>
      </c>
      <c r="K4" s="50">
        <v>14</v>
      </c>
      <c r="L4" s="19">
        <f>(H4*$E$18)+H4</f>
        <v>154149241.22835499</v>
      </c>
      <c r="M4" s="50">
        <v>144</v>
      </c>
      <c r="N4" s="19">
        <f>(J4*$F$18)+J4</f>
        <v>66655626</v>
      </c>
      <c r="O4" s="50">
        <v>14</v>
      </c>
      <c r="P4" s="19">
        <f>(L4*$E$19)+L4</f>
        <v>162319151.0134578</v>
      </c>
      <c r="Q4" s="50">
        <v>144</v>
      </c>
      <c r="R4" s="19">
        <f>(N4*$F$19)+N4</f>
        <v>66655626</v>
      </c>
    </row>
    <row r="5" spans="2:18" x14ac:dyDescent="0.3">
      <c r="B5" s="49" t="s">
        <v>112</v>
      </c>
      <c r="C5" s="50">
        <v>5</v>
      </c>
      <c r="D5" s="51">
        <f>SUM(Costos!G11:G14)</f>
        <v>42979238</v>
      </c>
      <c r="E5" s="50">
        <f>SUM(Costos!C64:C91)</f>
        <v>61</v>
      </c>
      <c r="F5" s="145">
        <f>SUM(Costos!G64:G91)</f>
        <v>14657930</v>
      </c>
      <c r="G5" s="50">
        <v>5</v>
      </c>
      <c r="H5" s="19">
        <f t="shared" ref="H5:H10" si="0">(D5*$E$17)+D5</f>
        <v>45944805.421999998</v>
      </c>
      <c r="I5" s="50">
        <v>61</v>
      </c>
      <c r="J5" s="19">
        <f t="shared" ref="J5:J10" si="1">(F5*$F$17)+F5</f>
        <v>14657930</v>
      </c>
      <c r="K5" s="50">
        <v>5</v>
      </c>
      <c r="L5" s="19">
        <f t="shared" ref="L5:L10" si="2">(H5*$E$18)+H5</f>
        <v>48471769.720210001</v>
      </c>
      <c r="M5" s="50">
        <v>61</v>
      </c>
      <c r="N5" s="19">
        <f t="shared" ref="N5:N10" si="3">(J5*$F$18)+J5</f>
        <v>14657930</v>
      </c>
      <c r="O5" s="50">
        <v>5</v>
      </c>
      <c r="P5" s="19">
        <f t="shared" ref="P5:P10" si="4">(L5*$E$19)+L5</f>
        <v>51040773.515381128</v>
      </c>
      <c r="Q5" s="50">
        <v>61</v>
      </c>
      <c r="R5" s="19">
        <f t="shared" ref="R5:R10" si="5">(N5*$F$19)+N5</f>
        <v>14657930</v>
      </c>
    </row>
    <row r="6" spans="2:18" x14ac:dyDescent="0.3">
      <c r="B6" s="49" t="s">
        <v>113</v>
      </c>
      <c r="C6" s="50">
        <v>8</v>
      </c>
      <c r="D6" s="145">
        <f>SUM(Costos!G15:G22)</f>
        <v>60265086</v>
      </c>
      <c r="E6" s="50">
        <f>SUM(Costos!C92:C158)</f>
        <v>125</v>
      </c>
      <c r="F6" s="145">
        <f>SUM(Costos!G92:G158)</f>
        <v>26011858</v>
      </c>
      <c r="G6" s="50">
        <v>8</v>
      </c>
      <c r="H6" s="19">
        <f t="shared" si="0"/>
        <v>64423376.934</v>
      </c>
      <c r="I6" s="50">
        <v>125</v>
      </c>
      <c r="J6" s="19">
        <f t="shared" si="1"/>
        <v>26011858</v>
      </c>
      <c r="K6" s="50">
        <v>8</v>
      </c>
      <c r="L6" s="19">
        <f t="shared" si="2"/>
        <v>67966662.665370002</v>
      </c>
      <c r="M6" s="50">
        <v>125</v>
      </c>
      <c r="N6" s="19">
        <f t="shared" si="3"/>
        <v>26011858</v>
      </c>
      <c r="O6" s="50">
        <v>8</v>
      </c>
      <c r="P6" s="19">
        <f t="shared" si="4"/>
        <v>71568895.786634609</v>
      </c>
      <c r="Q6" s="50">
        <v>125</v>
      </c>
      <c r="R6" s="19">
        <f t="shared" si="5"/>
        <v>26011858</v>
      </c>
    </row>
    <row r="7" spans="2:18" x14ac:dyDescent="0.3">
      <c r="B7" s="49" t="s">
        <v>114</v>
      </c>
      <c r="C7" s="50">
        <v>4</v>
      </c>
      <c r="D7" s="145">
        <f>SUM(Costos!G23:G26)</f>
        <v>23047796</v>
      </c>
      <c r="E7" s="50">
        <f>SUM(Costos!C159:C192)</f>
        <v>47</v>
      </c>
      <c r="F7" s="145">
        <f>SUM(Costos!G159:G192)</f>
        <v>10083652</v>
      </c>
      <c r="G7" s="50">
        <v>4</v>
      </c>
      <c r="H7" s="19">
        <f t="shared" si="0"/>
        <v>24638093.923999999</v>
      </c>
      <c r="I7" s="50">
        <v>47</v>
      </c>
      <c r="J7" s="19">
        <f t="shared" si="1"/>
        <v>10083652</v>
      </c>
      <c r="K7" s="50">
        <v>4</v>
      </c>
      <c r="L7" s="19">
        <f t="shared" si="2"/>
        <v>25993189.089819998</v>
      </c>
      <c r="M7" s="50">
        <v>47</v>
      </c>
      <c r="N7" s="19">
        <f t="shared" si="3"/>
        <v>10083652</v>
      </c>
      <c r="O7" s="50">
        <v>4</v>
      </c>
      <c r="P7" s="19">
        <f t="shared" si="4"/>
        <v>27370828.111580458</v>
      </c>
      <c r="Q7" s="50">
        <v>47</v>
      </c>
      <c r="R7" s="19">
        <f t="shared" si="5"/>
        <v>10083652</v>
      </c>
    </row>
    <row r="8" spans="2:18" x14ac:dyDescent="0.3">
      <c r="B8" s="49" t="s">
        <v>115</v>
      </c>
      <c r="C8" s="50">
        <v>4</v>
      </c>
      <c r="D8" s="145">
        <f>SUM(Costos!G27:G30)</f>
        <v>37324726</v>
      </c>
      <c r="E8" s="50">
        <f>SUM(Costos!C193:C228)</f>
        <v>57</v>
      </c>
      <c r="F8" s="145">
        <f>SUM(Costos!G193:G228)</f>
        <v>12610800</v>
      </c>
      <c r="G8" s="50">
        <v>4</v>
      </c>
      <c r="H8" s="19">
        <f t="shared" si="0"/>
        <v>39900132.093999997</v>
      </c>
      <c r="I8" s="50">
        <v>57</v>
      </c>
      <c r="J8" s="19">
        <f t="shared" si="1"/>
        <v>12610800</v>
      </c>
      <c r="K8" s="50">
        <v>4</v>
      </c>
      <c r="L8" s="19">
        <f t="shared" si="2"/>
        <v>42094639.359169997</v>
      </c>
      <c r="M8" s="50">
        <v>57</v>
      </c>
      <c r="N8" s="19">
        <f t="shared" si="3"/>
        <v>12610800</v>
      </c>
      <c r="O8" s="50">
        <v>4</v>
      </c>
      <c r="P8" s="19">
        <f t="shared" si="4"/>
        <v>44325655.245206006</v>
      </c>
      <c r="Q8" s="50">
        <v>57</v>
      </c>
      <c r="R8" s="19">
        <f t="shared" si="5"/>
        <v>12610800</v>
      </c>
    </row>
    <row r="9" spans="2:18" x14ac:dyDescent="0.3">
      <c r="B9" s="49" t="s">
        <v>116</v>
      </c>
      <c r="C9" s="50">
        <v>4</v>
      </c>
      <c r="D9" s="145">
        <f>SUM(Costos!G31:G34)</f>
        <v>51237313</v>
      </c>
      <c r="E9" s="50">
        <f>SUM(Costos!C229:C266)</f>
        <v>66</v>
      </c>
      <c r="F9" s="145">
        <f>SUM(Costos!G229:G266)</f>
        <v>18867099</v>
      </c>
      <c r="G9" s="50">
        <v>4</v>
      </c>
      <c r="H9" s="19">
        <f t="shared" si="0"/>
        <v>54772687.597000003</v>
      </c>
      <c r="I9" s="50">
        <v>66</v>
      </c>
      <c r="J9" s="19">
        <f t="shared" si="1"/>
        <v>18867099</v>
      </c>
      <c r="K9" s="50">
        <v>4</v>
      </c>
      <c r="L9" s="19">
        <f t="shared" si="2"/>
        <v>57785185.414835006</v>
      </c>
      <c r="M9" s="50">
        <v>66</v>
      </c>
      <c r="N9" s="19">
        <f t="shared" si="3"/>
        <v>18867099</v>
      </c>
      <c r="O9" s="50">
        <v>4</v>
      </c>
      <c r="P9" s="19">
        <f t="shared" si="4"/>
        <v>60847800.241821259</v>
      </c>
      <c r="Q9" s="50">
        <v>66</v>
      </c>
      <c r="R9" s="19">
        <f t="shared" si="5"/>
        <v>18867099</v>
      </c>
    </row>
    <row r="10" spans="2:18" x14ac:dyDescent="0.3">
      <c r="B10" s="49" t="s">
        <v>117</v>
      </c>
      <c r="C10" s="50">
        <v>4</v>
      </c>
      <c r="D10" s="145">
        <f>SUM(Costos!G35:G38)</f>
        <v>37324726</v>
      </c>
      <c r="E10" s="50">
        <f>SUM(Costos!C267:C326)</f>
        <v>72</v>
      </c>
      <c r="F10" s="145">
        <f>SUM(Costos!G267:G326)</f>
        <v>16161348</v>
      </c>
      <c r="G10" s="50">
        <v>4</v>
      </c>
      <c r="H10" s="19">
        <f t="shared" si="0"/>
        <v>39900132.093999997</v>
      </c>
      <c r="I10" s="50">
        <v>72</v>
      </c>
      <c r="J10" s="19">
        <f t="shared" si="1"/>
        <v>16161348</v>
      </c>
      <c r="K10" s="50">
        <v>4</v>
      </c>
      <c r="L10" s="19">
        <f t="shared" si="2"/>
        <v>42094639.359169997</v>
      </c>
      <c r="M10" s="50">
        <v>72</v>
      </c>
      <c r="N10" s="19">
        <f t="shared" si="3"/>
        <v>16161348</v>
      </c>
      <c r="O10" s="50">
        <v>4</v>
      </c>
      <c r="P10" s="19">
        <f t="shared" si="4"/>
        <v>44325655.245206006</v>
      </c>
      <c r="Q10" s="50">
        <v>72</v>
      </c>
      <c r="R10" s="19">
        <f t="shared" si="5"/>
        <v>16161348</v>
      </c>
    </row>
    <row r="11" spans="2:18" x14ac:dyDescent="0.3">
      <c r="B11" s="52" t="s">
        <v>118</v>
      </c>
      <c r="C11" s="53">
        <f t="shared" ref="C11:R11" si="6">SUM(C4:C10)</f>
        <v>43</v>
      </c>
      <c r="D11" s="65">
        <f>SUM(D4:D10)</f>
        <v>388860854</v>
      </c>
      <c r="E11" s="53">
        <f t="shared" si="6"/>
        <v>572</v>
      </c>
      <c r="F11" s="65">
        <f t="shared" si="6"/>
        <v>165048313</v>
      </c>
      <c r="G11" s="53">
        <f t="shared" si="6"/>
        <v>43</v>
      </c>
      <c r="H11" s="65">
        <f t="shared" si="6"/>
        <v>415692252.926</v>
      </c>
      <c r="I11" s="53">
        <f t="shared" si="6"/>
        <v>572</v>
      </c>
      <c r="J11" s="65">
        <f t="shared" si="6"/>
        <v>165048313</v>
      </c>
      <c r="K11" s="53">
        <f t="shared" si="6"/>
        <v>43</v>
      </c>
      <c r="L11" s="65">
        <f t="shared" si="6"/>
        <v>438555326.8369301</v>
      </c>
      <c r="M11" s="53">
        <f>SUM(M4:M10)</f>
        <v>572</v>
      </c>
      <c r="N11" s="65">
        <f t="shared" si="6"/>
        <v>165048313</v>
      </c>
      <c r="O11" s="53">
        <f t="shared" si="6"/>
        <v>43</v>
      </c>
      <c r="P11" s="65">
        <f t="shared" si="6"/>
        <v>461798759.15928721</v>
      </c>
      <c r="Q11" s="53">
        <f>SUM(Q4:Q10)</f>
        <v>572</v>
      </c>
      <c r="R11" s="65">
        <f t="shared" si="6"/>
        <v>165048313</v>
      </c>
    </row>
    <row r="12" spans="2:18" x14ac:dyDescent="0.3">
      <c r="D12" s="135"/>
      <c r="F12" s="70"/>
      <c r="H12" s="69"/>
      <c r="J12" s="69"/>
      <c r="N12" s="69"/>
      <c r="R12" s="69"/>
    </row>
    <row r="13" spans="2:18" x14ac:dyDescent="0.3">
      <c r="D13" s="135"/>
      <c r="F13" s="69"/>
      <c r="J13" s="69"/>
      <c r="N13" s="69"/>
      <c r="R13" s="69"/>
    </row>
    <row r="14" spans="2:18" x14ac:dyDescent="0.3">
      <c r="D14" s="58"/>
      <c r="E14" s="54"/>
    </row>
    <row r="15" spans="2:18" x14ac:dyDescent="0.3">
      <c r="C15" s="56" t="s">
        <v>119</v>
      </c>
      <c r="D15" s="56" t="s">
        <v>120</v>
      </c>
      <c r="E15" s="56" t="s">
        <v>121</v>
      </c>
      <c r="F15" s="56" t="s">
        <v>153</v>
      </c>
      <c r="G15" s="56"/>
      <c r="H15" s="259"/>
      <c r="I15" s="259"/>
      <c r="K15" s="79">
        <f>(E23*E17)+E23</f>
        <v>415692252.926</v>
      </c>
      <c r="L15" s="79">
        <f>(F23*E18)+F23</f>
        <v>438555326.83692998</v>
      </c>
      <c r="M15" s="79">
        <f>(G23*E19)+G23</f>
        <v>461798759.15928727</v>
      </c>
    </row>
    <row r="16" spans="2:18" x14ac:dyDescent="0.3">
      <c r="C16" s="61">
        <v>2026</v>
      </c>
      <c r="D16" s="61">
        <v>2</v>
      </c>
      <c r="E16" s="260" t="s">
        <v>123</v>
      </c>
      <c r="F16" s="260"/>
      <c r="G16" s="260"/>
      <c r="H16" s="261" t="s">
        <v>124</v>
      </c>
      <c r="I16" s="261"/>
    </row>
    <row r="17" spans="3:14" x14ac:dyDescent="0.3">
      <c r="C17" s="61">
        <v>2027</v>
      </c>
      <c r="D17" s="61">
        <v>12</v>
      </c>
      <c r="E17" s="66">
        <v>6.9000000000000006E-2</v>
      </c>
      <c r="F17" s="66">
        <v>0</v>
      </c>
      <c r="G17" s="67">
        <f t="shared" ref="G17:G19" si="7">E17+F17</f>
        <v>6.9000000000000006E-2</v>
      </c>
      <c r="H17" s="261"/>
      <c r="I17" s="261"/>
    </row>
    <row r="18" spans="3:14" x14ac:dyDescent="0.3">
      <c r="C18" s="61">
        <v>2028</v>
      </c>
      <c r="D18" s="61">
        <v>12</v>
      </c>
      <c r="E18" s="66">
        <v>5.5E-2</v>
      </c>
      <c r="F18" s="66">
        <v>0</v>
      </c>
      <c r="G18" s="67">
        <f t="shared" si="7"/>
        <v>5.5E-2</v>
      </c>
      <c r="H18" s="261"/>
      <c r="I18" s="261"/>
    </row>
    <row r="19" spans="3:14" x14ac:dyDescent="0.3">
      <c r="C19" s="61">
        <v>2029</v>
      </c>
      <c r="D19" s="61">
        <v>11</v>
      </c>
      <c r="E19" s="66">
        <v>5.2999999999999999E-2</v>
      </c>
      <c r="F19" s="66">
        <v>0</v>
      </c>
      <c r="G19" s="67">
        <f t="shared" si="7"/>
        <v>5.2999999999999999E-2</v>
      </c>
      <c r="H19" s="261"/>
      <c r="I19" s="261"/>
    </row>
    <row r="20" spans="3:14" x14ac:dyDescent="0.3">
      <c r="C20" s="68" t="s">
        <v>125</v>
      </c>
      <c r="D20" s="68">
        <f>SUM(D16:D19)</f>
        <v>37</v>
      </c>
      <c r="E20" s="48"/>
      <c r="F20" s="48"/>
      <c r="G20" s="48"/>
      <c r="H20" s="261"/>
      <c r="I20" s="261"/>
    </row>
    <row r="21" spans="3:14" x14ac:dyDescent="0.3">
      <c r="K21" s="55"/>
    </row>
    <row r="22" spans="3:14" ht="24" x14ac:dyDescent="0.3">
      <c r="C22" s="56" t="s">
        <v>126</v>
      </c>
      <c r="D22" s="56" t="s">
        <v>127</v>
      </c>
      <c r="E22" s="57" t="s">
        <v>128</v>
      </c>
      <c r="F22" s="56">
        <v>2027</v>
      </c>
      <c r="G22" s="56">
        <v>2028</v>
      </c>
      <c r="H22" s="56">
        <v>2029</v>
      </c>
      <c r="I22" s="56" t="s">
        <v>118</v>
      </c>
      <c r="L22" s="55"/>
    </row>
    <row r="23" spans="3:14" x14ac:dyDescent="0.3">
      <c r="C23" s="45" t="s">
        <v>129</v>
      </c>
      <c r="E23" s="73">
        <f>D11</f>
        <v>388860854</v>
      </c>
      <c r="F23" s="73">
        <f>E23+(E23*E17)</f>
        <v>415692252.926</v>
      </c>
      <c r="G23" s="73">
        <f>F23+(F23*E18)</f>
        <v>438555326.83692998</v>
      </c>
      <c r="H23" s="73">
        <f>G23+(G23*E19)</f>
        <v>461798759.15928727</v>
      </c>
      <c r="I23" s="75">
        <f>SUM(E23:H23)</f>
        <v>1704907192.9222171</v>
      </c>
      <c r="K23" s="69"/>
      <c r="N23" s="58"/>
    </row>
    <row r="24" spans="3:14" x14ac:dyDescent="0.3">
      <c r="C24" s="45" t="s">
        <v>130</v>
      </c>
      <c r="E24" s="73">
        <f>F11</f>
        <v>165048313</v>
      </c>
      <c r="F24" s="73">
        <f>E24+(E24*F17)</f>
        <v>165048313</v>
      </c>
      <c r="G24" s="73">
        <f>F24+(F24*F18)</f>
        <v>165048313</v>
      </c>
      <c r="H24" s="73">
        <f>G24+(G24*F19)</f>
        <v>165048313</v>
      </c>
      <c r="I24" s="75">
        <f>SUM(E24:H24)</f>
        <v>660193252</v>
      </c>
      <c r="K24" s="55"/>
      <c r="L24" s="167"/>
    </row>
    <row r="25" spans="3:14" x14ac:dyDescent="0.3">
      <c r="C25" s="59" t="s">
        <v>131</v>
      </c>
      <c r="D25" s="59"/>
      <c r="E25" s="76">
        <f>SUM(E23:E24)</f>
        <v>553909167</v>
      </c>
      <c r="F25" s="76">
        <f>SUM(F23:F24)</f>
        <v>580740565.926</v>
      </c>
      <c r="G25" s="76">
        <f t="shared" ref="G25:H25" si="8">SUM(G23:G24)</f>
        <v>603603639.83693004</v>
      </c>
      <c r="H25" s="76">
        <f t="shared" si="8"/>
        <v>626847072.15928721</v>
      </c>
      <c r="I25" s="77">
        <f>SUM(I23:I24)</f>
        <v>2365100444.9222174</v>
      </c>
      <c r="J25" s="55"/>
      <c r="K25" s="55"/>
      <c r="L25" s="167"/>
      <c r="M25" s="55"/>
    </row>
    <row r="26" spans="3:14" x14ac:dyDescent="0.3">
      <c r="C26" s="45" t="s">
        <v>132</v>
      </c>
      <c r="E26" s="73">
        <v>1107818334</v>
      </c>
      <c r="F26" s="73">
        <v>6968886791.1099997</v>
      </c>
      <c r="G26" s="73">
        <v>7243243678.04</v>
      </c>
      <c r="H26" s="73">
        <v>6895317793.75</v>
      </c>
      <c r="I26" s="75">
        <f>SUM(E26:H26)</f>
        <v>22215266596.900002</v>
      </c>
      <c r="J26" s="196">
        <f>I26/1750905</f>
        <v>12687.876610609943</v>
      </c>
      <c r="K26" s="168"/>
      <c r="L26" s="135"/>
    </row>
    <row r="27" spans="3:14" x14ac:dyDescent="0.3">
      <c r="C27" s="72" t="s">
        <v>149</v>
      </c>
      <c r="D27" s="60"/>
      <c r="E27" s="80">
        <f xml:space="preserve"> ROUND(E26,0)</f>
        <v>1107818334</v>
      </c>
      <c r="F27" s="80">
        <f xml:space="preserve"> ROUND(F26,0)</f>
        <v>6968886791</v>
      </c>
      <c r="G27" s="80">
        <f t="shared" ref="G27:H27" si="9" xml:space="preserve"> ROUND(G26,0)</f>
        <v>7243243678</v>
      </c>
      <c r="H27" s="80">
        <f t="shared" si="9"/>
        <v>6895317794</v>
      </c>
      <c r="I27" s="81">
        <f>SUM(E27:H27)</f>
        <v>22215266597</v>
      </c>
      <c r="L27" s="167"/>
    </row>
    <row r="28" spans="3:14" x14ac:dyDescent="0.3">
      <c r="D28" s="60"/>
      <c r="E28" s="78"/>
      <c r="F28" s="78"/>
      <c r="G28" s="78"/>
      <c r="H28" s="78"/>
      <c r="I28" s="79"/>
      <c r="L28" s="167"/>
      <c r="M28" s="135"/>
    </row>
    <row r="29" spans="3:14" ht="24" x14ac:dyDescent="0.3">
      <c r="C29" s="56" t="s">
        <v>126</v>
      </c>
      <c r="D29" s="57" t="s">
        <v>147</v>
      </c>
      <c r="E29" s="56" t="s">
        <v>148</v>
      </c>
      <c r="F29" s="56" t="s">
        <v>150</v>
      </c>
      <c r="G29" s="60"/>
      <c r="L29" s="135"/>
    </row>
    <row r="30" spans="3:14" x14ac:dyDescent="0.3">
      <c r="C30" s="45" t="s">
        <v>129</v>
      </c>
      <c r="D30" s="73">
        <f>+E23*D16</f>
        <v>777721708</v>
      </c>
      <c r="E30" s="73">
        <f>+(F23*12)+(G23*12)+(H23*11)</f>
        <v>15330757307.907318</v>
      </c>
      <c r="F30" s="73">
        <f>+D30+E30</f>
        <v>16108479015.907318</v>
      </c>
      <c r="G30" s="60"/>
    </row>
    <row r="31" spans="3:14" x14ac:dyDescent="0.3">
      <c r="C31" s="45" t="s">
        <v>130</v>
      </c>
      <c r="D31" s="73">
        <f>+E24*D16</f>
        <v>330096626</v>
      </c>
      <c r="E31" s="73">
        <f>+(F24*12)+(G24*12)+(H24*11)</f>
        <v>5776690955</v>
      </c>
      <c r="F31" s="73">
        <f t="shared" ref="F31" si="10">+D31+E31</f>
        <v>6106787581</v>
      </c>
      <c r="G31" s="60"/>
    </row>
    <row r="32" spans="3:14" x14ac:dyDescent="0.3">
      <c r="C32" s="72" t="s">
        <v>132</v>
      </c>
      <c r="D32" s="74">
        <f>SUM(D30:D31)</f>
        <v>1107818334</v>
      </c>
      <c r="E32" s="74">
        <f>SUM(E30:E31)</f>
        <v>21107448262.907318</v>
      </c>
      <c r="F32" s="73">
        <f>+D32+E32</f>
        <v>22215266596.907318</v>
      </c>
      <c r="G32" s="60"/>
    </row>
    <row r="33" spans="2:9" x14ac:dyDescent="0.3">
      <c r="C33" s="72" t="s">
        <v>149</v>
      </c>
      <c r="D33" s="80">
        <f xml:space="preserve"> ROUND(D32,0)</f>
        <v>1107818334</v>
      </c>
      <c r="E33" s="80">
        <f xml:space="preserve"> ROUND(E32,0)</f>
        <v>21107448263</v>
      </c>
      <c r="F33" s="80">
        <f>+D33+E33</f>
        <v>22215266597</v>
      </c>
      <c r="G33" s="60"/>
      <c r="I33" s="79"/>
    </row>
    <row r="34" spans="2:9" x14ac:dyDescent="0.3">
      <c r="D34" s="60"/>
      <c r="E34" s="60"/>
      <c r="F34" s="60"/>
      <c r="G34" s="60"/>
    </row>
    <row r="35" spans="2:9" x14ac:dyDescent="0.3">
      <c r="C35" s="45" t="s">
        <v>133</v>
      </c>
    </row>
    <row r="36" spans="2:9" x14ac:dyDescent="0.3">
      <c r="C36" s="265" t="s">
        <v>134</v>
      </c>
      <c r="D36" s="45" t="s">
        <v>135</v>
      </c>
    </row>
    <row r="37" spans="2:9" x14ac:dyDescent="0.3">
      <c r="C37" s="265"/>
      <c r="D37" s="45" t="s">
        <v>136</v>
      </c>
    </row>
    <row r="38" spans="2:9" x14ac:dyDescent="0.3">
      <c r="C38" s="265"/>
      <c r="D38" s="45" t="s">
        <v>137</v>
      </c>
    </row>
    <row r="39" spans="2:9" x14ac:dyDescent="0.3">
      <c r="H39" s="55"/>
    </row>
    <row r="40" spans="2:9" x14ac:dyDescent="0.3">
      <c r="H40" s="71"/>
    </row>
    <row r="41" spans="2:9" x14ac:dyDescent="0.3">
      <c r="B41" s="262" t="s">
        <v>138</v>
      </c>
      <c r="C41" s="263"/>
      <c r="D41" s="264"/>
      <c r="H41" s="71"/>
    </row>
    <row r="42" spans="2:9" ht="24" x14ac:dyDescent="0.3">
      <c r="B42" s="62" t="s">
        <v>139</v>
      </c>
      <c r="C42" s="63" t="s">
        <v>140</v>
      </c>
      <c r="D42" s="64" t="s">
        <v>122</v>
      </c>
    </row>
    <row r="43" spans="2:9" ht="36" customHeight="1" x14ac:dyDescent="0.3">
      <c r="B43" s="266" t="s">
        <v>141</v>
      </c>
      <c r="C43" s="14" t="s">
        <v>142</v>
      </c>
      <c r="D43" s="268" t="s">
        <v>143</v>
      </c>
    </row>
    <row r="44" spans="2:9" ht="36" x14ac:dyDescent="0.3">
      <c r="B44" s="266"/>
      <c r="C44" s="14" t="s">
        <v>144</v>
      </c>
      <c r="D44" s="268"/>
    </row>
    <row r="45" spans="2:9" ht="24" x14ac:dyDescent="0.3">
      <c r="B45" s="266"/>
      <c r="C45" s="14" t="s">
        <v>145</v>
      </c>
      <c r="D45" s="268"/>
    </row>
    <row r="46" spans="2:9" ht="46.4" customHeight="1" x14ac:dyDescent="0.3">
      <c r="B46" s="267"/>
      <c r="C46" s="15" t="s">
        <v>146</v>
      </c>
      <c r="D46" s="269"/>
    </row>
  </sheetData>
  <mergeCells count="11">
    <mergeCell ref="E16:G16"/>
    <mergeCell ref="H16:I20"/>
    <mergeCell ref="B41:D41"/>
    <mergeCell ref="C36:C38"/>
    <mergeCell ref="B43:B46"/>
    <mergeCell ref="D43:D46"/>
    <mergeCell ref="K2:N2"/>
    <mergeCell ref="O2:R2"/>
    <mergeCell ref="C2:F2"/>
    <mergeCell ref="G2:J2"/>
    <mergeCell ref="H15:I1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1580E-E801-4712-8D2F-A6845397A1B7}">
  <dimension ref="C1:K7"/>
  <sheetViews>
    <sheetView workbookViewId="0">
      <selection activeCell="I2" sqref="I2:L13"/>
    </sheetView>
  </sheetViews>
  <sheetFormatPr baseColWidth="10" defaultColWidth="10.54296875" defaultRowHeight="14.5" x14ac:dyDescent="0.35"/>
  <cols>
    <col min="5" max="5" width="17.453125" customWidth="1"/>
    <col min="6" max="6" width="16.36328125" bestFit="1" customWidth="1"/>
    <col min="9" max="11" width="18" bestFit="1" customWidth="1"/>
  </cols>
  <sheetData>
    <row r="1" spans="3:11" ht="15" thickBot="1" x14ac:dyDescent="0.4"/>
    <row r="2" spans="3:11" x14ac:dyDescent="0.35">
      <c r="C2" s="83" t="s">
        <v>119</v>
      </c>
      <c r="D2" s="84" t="s">
        <v>120</v>
      </c>
      <c r="E2" s="85" t="s">
        <v>152</v>
      </c>
      <c r="F2" s="56" t="s">
        <v>162</v>
      </c>
    </row>
    <row r="3" spans="3:11" x14ac:dyDescent="0.35">
      <c r="C3" s="86">
        <v>2026</v>
      </c>
      <c r="D3" s="82">
        <v>2</v>
      </c>
      <c r="E3" s="195">
        <f>'Proyección Costos'!E27</f>
        <v>1107818334</v>
      </c>
      <c r="F3" s="195">
        <f>'Proyección Costos'!E27</f>
        <v>1107818334</v>
      </c>
    </row>
    <row r="4" spans="3:11" x14ac:dyDescent="0.35">
      <c r="C4" s="86">
        <v>2027</v>
      </c>
      <c r="D4" s="82">
        <v>12</v>
      </c>
      <c r="E4" s="195">
        <v>6968886791.1099997</v>
      </c>
      <c r="F4" s="195">
        <f>'Proyección Costos'!F27</f>
        <v>6968886791</v>
      </c>
      <c r="I4" s="146"/>
      <c r="J4" s="146"/>
      <c r="K4" s="146"/>
    </row>
    <row r="5" spans="3:11" x14ac:dyDescent="0.35">
      <c r="C5" s="86">
        <v>2028</v>
      </c>
      <c r="D5" s="82">
        <v>12</v>
      </c>
      <c r="E5" s="195">
        <v>7243243678.04</v>
      </c>
      <c r="F5" s="195">
        <f>'Proyección Costos'!G27</f>
        <v>7243243678</v>
      </c>
    </row>
    <row r="6" spans="3:11" x14ac:dyDescent="0.35">
      <c r="C6" s="86">
        <v>2029</v>
      </c>
      <c r="D6" s="82">
        <v>11</v>
      </c>
      <c r="E6" s="195">
        <v>6895317793.75</v>
      </c>
      <c r="F6" s="195">
        <f>'Proyección Costos'!H27</f>
        <v>6895317794</v>
      </c>
      <c r="I6" s="146"/>
    </row>
    <row r="7" spans="3:11" ht="15" thickBot="1" x14ac:dyDescent="0.4">
      <c r="C7" s="87" t="s">
        <v>125</v>
      </c>
      <c r="D7" s="88">
        <f>SUM(D3:D6)</f>
        <v>37</v>
      </c>
      <c r="E7" s="89">
        <f>SUM(E3:E6)</f>
        <v>22215266596.900002</v>
      </c>
      <c r="F7" s="89">
        <f>ROUNDUP(SUM(F3:F6),0)</f>
        <v>22215266597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734a48-db25-49cb-b1d9-b9efed32be13">
      <Terms xmlns="http://schemas.microsoft.com/office/infopath/2007/PartnerControls"/>
    </lcf76f155ced4ddcb4097134ff3c332f>
    <TaxCatchAll xmlns="3b6aaf56-0f6d-4173-9505-853e30c362c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B64087A1AD71548A52CFE275E0781A2" ma:contentTypeVersion="13" ma:contentTypeDescription="Crear nuevo documento." ma:contentTypeScope="" ma:versionID="84b6eca063b4f00375500a6013993afd">
  <xsd:schema xmlns:xsd="http://www.w3.org/2001/XMLSchema" xmlns:xs="http://www.w3.org/2001/XMLSchema" xmlns:p="http://schemas.microsoft.com/office/2006/metadata/properties" xmlns:ns2="3b6aaf56-0f6d-4173-9505-853e30c362c5" xmlns:ns3="88734a48-db25-49cb-b1d9-b9efed32be13" targetNamespace="http://schemas.microsoft.com/office/2006/metadata/properties" ma:root="true" ma:fieldsID="a6ce6b31990eba792690ae6950fa220d" ns2:_="" ns3:_="">
    <xsd:import namespace="3b6aaf56-0f6d-4173-9505-853e30c362c5"/>
    <xsd:import namespace="88734a48-db25-49cb-b1d9-b9efed32be1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6aaf56-0f6d-4173-9505-853e30c362c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08c57e84-0fbc-4995-9801-a88928668ae1}" ma:internalName="TaxCatchAll" ma:showField="CatchAllData" ma:web="3b6aaf56-0f6d-4173-9505-853e30c362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734a48-db25-49cb-b1d9-b9efed32b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ea9b580d-3441-472b-b633-05114d4a3d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F128F5-58A8-426B-9FE5-9228DDA29FE8}">
  <ds:schemaRefs>
    <ds:schemaRef ds:uri="http://schemas.microsoft.com/office/2006/metadata/properties"/>
    <ds:schemaRef ds:uri="http://www.w3.org/2000/xmlns/"/>
    <ds:schemaRef ds:uri="88734a48-db25-49cb-b1d9-b9efed32be13"/>
    <ds:schemaRef ds:uri="http://schemas.microsoft.com/office/infopath/2007/PartnerControls"/>
    <ds:schemaRef ds:uri="3b6aaf56-0f6d-4173-9505-853e30c362c5"/>
    <ds:schemaRef ds:uri="http://www.w3.org/2001/XMLSchema-instance"/>
  </ds:schemaRefs>
</ds:datastoreItem>
</file>

<file path=customXml/itemProps2.xml><?xml version="1.0" encoding="utf-8"?>
<ds:datastoreItem xmlns:ds="http://schemas.openxmlformats.org/officeDocument/2006/customXml" ds:itemID="{544F6EB1-A5C0-4789-A68D-36B648F8FC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7B5D38-C6F1-4290-9B99-BFC22EA98C0C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3b6aaf56-0f6d-4173-9505-853e30c362c5"/>
    <ds:schemaRef ds:uri="88734a48-db25-49cb-b1d9-b9efed32be13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GCO-040-PDT-002-f-016_Consolida</vt:lpstr>
      <vt:lpstr>Costos</vt:lpstr>
      <vt:lpstr>Proyección Costos</vt:lpstr>
      <vt:lpstr>Resumen Vigencias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Bustos</dc:creator>
  <cp:keywords/>
  <dc:description/>
  <cp:lastModifiedBy>Erika Calixto Hernandez</cp:lastModifiedBy>
  <cp:revision/>
  <dcterms:created xsi:type="dcterms:W3CDTF">2019-10-30T15:43:12Z</dcterms:created>
  <dcterms:modified xsi:type="dcterms:W3CDTF">2026-08-24T15:25:37Z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0x0101003B64087A1AD71548A52CFE275E0781A2</vt:lpwstr>
  </property>
</Properties>
</file>