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11/relationships/webextensiontaskpanes" Target="xl/webextensions/taskpanes.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5"/>
  <workbookPr/>
  <mc:AlternateContent xmlns:mc="http://schemas.openxmlformats.org/markup-compatibility/2006">
    <mc:Choice Requires="x15">
      <x15ac:absPath xmlns:x15ac="http://schemas.microsoft.com/office/spreadsheetml/2010/11/ac" url="C:\Users\darwn\Downloads\"/>
    </mc:Choice>
  </mc:AlternateContent>
  <xr:revisionPtr revIDLastSave="1" documentId="13_ncr:1_{42C20425-C98D-4BDD-934A-12DED232EAA8}" xr6:coauthVersionLast="47" xr6:coauthVersionMax="47" xr10:uidLastSave="{626D5364-2300-4F50-A54B-6B7DC22B7B15}"/>
  <bookViews>
    <workbookView xWindow="-120" yWindow="-120" windowWidth="20730" windowHeight="11040" firstSheet="4" activeTab="4" xr2:uid="{00000000-000D-0000-FFFF-FFFF00000000}"/>
  </bookViews>
  <sheets>
    <sheet name="Hoja1" sheetId="7" state="hidden" r:id="rId1"/>
    <sheet name="Códigos" sheetId="8" r:id="rId2"/>
    <sheet name="MUESTRA DEF" sheetId="5" r:id="rId3"/>
    <sheet name="INDICADORES" sheetId="6" r:id="rId4"/>
    <sheet name="CONSOLIDADO" sheetId="2" r:id="rId5"/>
    <sheet name="ANÁLISIS METODOLOGÍA" sheetId="9" state="hidden" r:id="rId6"/>
    <sheet name="MUESTRA FILTRADA" sheetId="10" state="hidden" r:id="rId7"/>
    <sheet name="Propuesta" sheetId="11" state="hidden" r:id="rId8"/>
  </sheets>
  <definedNames>
    <definedName name="_xlnm._FilterDatabase" localSheetId="2" hidden="1">'MUESTRA DEF'!$B$2:$J$68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1" l="1"/>
  <c r="J4" i="6"/>
  <c r="M4" i="6"/>
  <c r="L4" i="6"/>
  <c r="N4" i="6"/>
  <c r="I4" i="6"/>
  <c r="F39" i="9"/>
  <c r="I39" i="9" s="1"/>
  <c r="D49" i="9" s="1"/>
  <c r="E49" i="9" s="1"/>
  <c r="G39" i="9"/>
  <c r="H93" i="10"/>
  <c r="G93" i="10"/>
  <c r="F93" i="10"/>
  <c r="E93" i="10"/>
  <c r="D93" i="10"/>
  <c r="B93" i="10"/>
  <c r="H92" i="10"/>
  <c r="G92" i="10"/>
  <c r="F92" i="10"/>
  <c r="E92" i="10"/>
  <c r="D92" i="10"/>
  <c r="B92" i="10"/>
  <c r="H91" i="10"/>
  <c r="G91" i="10"/>
  <c r="F91" i="10"/>
  <c r="E91" i="10"/>
  <c r="D91" i="10"/>
  <c r="B91" i="10"/>
  <c r="H90" i="10"/>
  <c r="G90" i="10"/>
  <c r="F90" i="10"/>
  <c r="E90" i="10"/>
  <c r="D90" i="10"/>
  <c r="B90" i="10"/>
  <c r="H89" i="10"/>
  <c r="G89" i="10"/>
  <c r="F89" i="10"/>
  <c r="E89" i="10"/>
  <c r="D89" i="10"/>
  <c r="B89" i="10"/>
  <c r="H88" i="10"/>
  <c r="G88" i="10"/>
  <c r="F88" i="10"/>
  <c r="E88" i="10"/>
  <c r="D88" i="10"/>
  <c r="B88" i="10"/>
  <c r="H87" i="10"/>
  <c r="G87" i="10"/>
  <c r="F87" i="10"/>
  <c r="E87" i="10"/>
  <c r="D87" i="10"/>
  <c r="B87" i="10"/>
  <c r="H86" i="10"/>
  <c r="G86" i="10"/>
  <c r="F86" i="10"/>
  <c r="E86" i="10"/>
  <c r="D86" i="10"/>
  <c r="B86" i="10"/>
  <c r="H85" i="10"/>
  <c r="G85" i="10"/>
  <c r="F85" i="10"/>
  <c r="E85" i="10"/>
  <c r="D85" i="10"/>
  <c r="B85" i="10"/>
  <c r="H84" i="10"/>
  <c r="G84" i="10"/>
  <c r="F84" i="10"/>
  <c r="E84" i="10"/>
  <c r="D84" i="10"/>
  <c r="B84" i="10"/>
  <c r="H83" i="10"/>
  <c r="G83" i="10"/>
  <c r="F83" i="10"/>
  <c r="E83" i="10"/>
  <c r="D83" i="10"/>
  <c r="B83" i="10"/>
  <c r="H82" i="10"/>
  <c r="G82" i="10"/>
  <c r="F82" i="10"/>
  <c r="E82" i="10"/>
  <c r="D82" i="10"/>
  <c r="B82" i="10"/>
  <c r="H81" i="10"/>
  <c r="G81" i="10"/>
  <c r="F81" i="10"/>
  <c r="E81" i="10"/>
  <c r="D81" i="10"/>
  <c r="B81" i="10"/>
  <c r="H80" i="10"/>
  <c r="G80" i="10"/>
  <c r="F80" i="10"/>
  <c r="E80" i="10"/>
  <c r="D80" i="10"/>
  <c r="B80" i="10"/>
  <c r="H79" i="10"/>
  <c r="G79" i="10"/>
  <c r="F79" i="10"/>
  <c r="E79" i="10"/>
  <c r="D79" i="10"/>
  <c r="B79" i="10"/>
  <c r="H78" i="10"/>
  <c r="G78" i="10"/>
  <c r="F78" i="10"/>
  <c r="E78" i="10"/>
  <c r="D78" i="10"/>
  <c r="B78" i="10"/>
  <c r="H77" i="10"/>
  <c r="G77" i="10"/>
  <c r="F77" i="10"/>
  <c r="E77" i="10"/>
  <c r="D77" i="10"/>
  <c r="B77" i="10"/>
  <c r="H76" i="10"/>
  <c r="G76" i="10"/>
  <c r="F76" i="10"/>
  <c r="E76" i="10"/>
  <c r="D76" i="10"/>
  <c r="B76" i="10"/>
  <c r="H75" i="10"/>
  <c r="G75" i="10"/>
  <c r="F75" i="10"/>
  <c r="E75" i="10"/>
  <c r="D75" i="10"/>
  <c r="B75" i="10"/>
  <c r="H74" i="10"/>
  <c r="G74" i="10"/>
  <c r="F74" i="10"/>
  <c r="E74" i="10"/>
  <c r="D74" i="10"/>
  <c r="B74" i="10"/>
  <c r="H73" i="10"/>
  <c r="G73" i="10"/>
  <c r="F73" i="10"/>
  <c r="E73" i="10"/>
  <c r="D73" i="10"/>
  <c r="B73" i="10"/>
  <c r="H72" i="10"/>
  <c r="G72" i="10"/>
  <c r="F72" i="10"/>
  <c r="E72" i="10"/>
  <c r="D72" i="10"/>
  <c r="B72" i="10"/>
  <c r="H71" i="10"/>
  <c r="G71" i="10"/>
  <c r="F71" i="10"/>
  <c r="E71" i="10"/>
  <c r="D71" i="10"/>
  <c r="B71" i="10"/>
  <c r="H70" i="10"/>
  <c r="G70" i="10"/>
  <c r="F70" i="10"/>
  <c r="E70" i="10"/>
  <c r="D70" i="10"/>
  <c r="B70" i="10"/>
  <c r="H69" i="10"/>
  <c r="G69" i="10"/>
  <c r="F69" i="10"/>
  <c r="E69" i="10"/>
  <c r="D69" i="10"/>
  <c r="B69" i="10"/>
  <c r="H68" i="10"/>
  <c r="G68" i="10"/>
  <c r="F68" i="10"/>
  <c r="E68" i="10"/>
  <c r="D68" i="10"/>
  <c r="B68" i="10"/>
  <c r="H67" i="10"/>
  <c r="G67" i="10"/>
  <c r="F67" i="10"/>
  <c r="E67" i="10"/>
  <c r="D67" i="10"/>
  <c r="B67" i="10"/>
  <c r="H66" i="10"/>
  <c r="G66" i="10"/>
  <c r="F66" i="10"/>
  <c r="E66" i="10"/>
  <c r="D66" i="10"/>
  <c r="B66" i="10"/>
  <c r="H65" i="10"/>
  <c r="G65" i="10"/>
  <c r="F65" i="10"/>
  <c r="E65" i="10"/>
  <c r="D65" i="10"/>
  <c r="B65" i="10"/>
  <c r="H64" i="10"/>
  <c r="G64" i="10"/>
  <c r="F64" i="10"/>
  <c r="E64" i="10"/>
  <c r="D64" i="10"/>
  <c r="B64" i="10"/>
  <c r="H63" i="10"/>
  <c r="G63" i="10"/>
  <c r="F63" i="10"/>
  <c r="E63" i="10"/>
  <c r="D63" i="10"/>
  <c r="B63" i="10"/>
  <c r="H62" i="10"/>
  <c r="G62" i="10"/>
  <c r="F62" i="10"/>
  <c r="E62" i="10"/>
  <c r="D62" i="10"/>
  <c r="B62" i="10"/>
  <c r="H61" i="10"/>
  <c r="G61" i="10"/>
  <c r="F61" i="10"/>
  <c r="E61" i="10"/>
  <c r="D61" i="10"/>
  <c r="B61" i="10"/>
  <c r="H60" i="10"/>
  <c r="G60" i="10"/>
  <c r="F60" i="10"/>
  <c r="E60" i="10"/>
  <c r="D60" i="10"/>
  <c r="B60" i="10"/>
  <c r="H59" i="10"/>
  <c r="G59" i="10"/>
  <c r="F59" i="10"/>
  <c r="E59" i="10"/>
  <c r="D59" i="10"/>
  <c r="B59" i="10"/>
  <c r="H58" i="10"/>
  <c r="G58" i="10"/>
  <c r="F58" i="10"/>
  <c r="E58" i="10"/>
  <c r="D58" i="10"/>
  <c r="B58" i="10"/>
  <c r="H57" i="10"/>
  <c r="G57" i="10"/>
  <c r="F57" i="10"/>
  <c r="E57" i="10"/>
  <c r="D57" i="10"/>
  <c r="B57" i="10"/>
  <c r="H56" i="10"/>
  <c r="G56" i="10"/>
  <c r="F56" i="10"/>
  <c r="E56" i="10"/>
  <c r="D56" i="10"/>
  <c r="B56" i="10"/>
  <c r="H55" i="10"/>
  <c r="G55" i="10"/>
  <c r="F55" i="10"/>
  <c r="E55" i="10"/>
  <c r="D55" i="10"/>
  <c r="B55" i="10"/>
  <c r="H54" i="10"/>
  <c r="G54" i="10"/>
  <c r="F54" i="10"/>
  <c r="E54" i="10"/>
  <c r="D54" i="10"/>
  <c r="C54" i="10"/>
  <c r="I54" i="10" s="1"/>
  <c r="B54" i="10"/>
  <c r="H53" i="10"/>
  <c r="G53" i="10"/>
  <c r="F53" i="10"/>
  <c r="E53" i="10"/>
  <c r="D53" i="10"/>
  <c r="B53" i="10"/>
  <c r="H52" i="10"/>
  <c r="G52" i="10"/>
  <c r="F52" i="10"/>
  <c r="E52" i="10"/>
  <c r="D52" i="10"/>
  <c r="B52" i="10"/>
  <c r="H51" i="10"/>
  <c r="G51" i="10"/>
  <c r="F51" i="10"/>
  <c r="E51" i="10"/>
  <c r="D51" i="10"/>
  <c r="B51" i="10"/>
  <c r="H50" i="10"/>
  <c r="G50" i="10"/>
  <c r="F50" i="10"/>
  <c r="E50" i="10"/>
  <c r="D50" i="10"/>
  <c r="B50" i="10"/>
  <c r="H49" i="10"/>
  <c r="G49" i="10"/>
  <c r="F49" i="10"/>
  <c r="E49" i="10"/>
  <c r="D49" i="10"/>
  <c r="B49" i="10"/>
  <c r="H48" i="10"/>
  <c r="G48" i="10"/>
  <c r="F48" i="10"/>
  <c r="E48" i="10"/>
  <c r="D48" i="10"/>
  <c r="B48" i="10"/>
  <c r="H47" i="10"/>
  <c r="G47" i="10"/>
  <c r="F47" i="10"/>
  <c r="E47" i="10"/>
  <c r="D47" i="10"/>
  <c r="C47" i="10"/>
  <c r="I47" i="10" s="1"/>
  <c r="B47" i="10"/>
  <c r="H46" i="10"/>
  <c r="G46" i="10"/>
  <c r="F46" i="10"/>
  <c r="E46" i="10"/>
  <c r="D46" i="10"/>
  <c r="B46" i="10"/>
  <c r="H45" i="10"/>
  <c r="G45" i="10"/>
  <c r="F45" i="10"/>
  <c r="E45" i="10"/>
  <c r="D45" i="10"/>
  <c r="C45" i="10"/>
  <c r="I45" i="10" s="1"/>
  <c r="B45" i="10"/>
  <c r="H44" i="10"/>
  <c r="G44" i="10"/>
  <c r="F44" i="10"/>
  <c r="E44" i="10"/>
  <c r="D44" i="10"/>
  <c r="B44" i="10"/>
  <c r="H43" i="10"/>
  <c r="G43" i="10"/>
  <c r="F43" i="10"/>
  <c r="E43" i="10"/>
  <c r="D43" i="10"/>
  <c r="B43" i="10"/>
  <c r="H42" i="10"/>
  <c r="G42" i="10"/>
  <c r="F42" i="10"/>
  <c r="E42" i="10"/>
  <c r="D42" i="10"/>
  <c r="B42" i="10"/>
  <c r="H41" i="10"/>
  <c r="G41" i="10"/>
  <c r="F41" i="10"/>
  <c r="E41" i="10"/>
  <c r="D41" i="10"/>
  <c r="C41" i="10"/>
  <c r="I41" i="10" s="1"/>
  <c r="B41" i="10"/>
  <c r="H40" i="10"/>
  <c r="G40" i="10"/>
  <c r="F40" i="10"/>
  <c r="E40" i="10"/>
  <c r="D40" i="10"/>
  <c r="B40" i="10"/>
  <c r="H39" i="10"/>
  <c r="G39" i="10"/>
  <c r="F39" i="10"/>
  <c r="E39" i="10"/>
  <c r="D39" i="10"/>
  <c r="C39" i="10"/>
  <c r="I39" i="10" s="1"/>
  <c r="B39" i="10"/>
  <c r="H38" i="10"/>
  <c r="G38" i="10"/>
  <c r="F38" i="10"/>
  <c r="E38" i="10"/>
  <c r="D38" i="10"/>
  <c r="B38" i="10"/>
  <c r="H37" i="10"/>
  <c r="G37" i="10"/>
  <c r="F37" i="10"/>
  <c r="E37" i="10"/>
  <c r="D37" i="10"/>
  <c r="B37" i="10"/>
  <c r="H36" i="10"/>
  <c r="G36" i="10"/>
  <c r="F36" i="10"/>
  <c r="E36" i="10"/>
  <c r="D36" i="10"/>
  <c r="C36" i="10"/>
  <c r="I36" i="10" s="1"/>
  <c r="B36" i="10"/>
  <c r="H35" i="10"/>
  <c r="G35" i="10"/>
  <c r="F35" i="10"/>
  <c r="E35" i="10"/>
  <c r="D35" i="10"/>
  <c r="B35" i="10"/>
  <c r="H34" i="10"/>
  <c r="G34" i="10"/>
  <c r="F34" i="10"/>
  <c r="E34" i="10"/>
  <c r="D34" i="10"/>
  <c r="C34" i="10"/>
  <c r="I34" i="10" s="1"/>
  <c r="B34" i="10"/>
  <c r="H33" i="10"/>
  <c r="G33" i="10"/>
  <c r="F33" i="10"/>
  <c r="E33" i="10"/>
  <c r="D33" i="10"/>
  <c r="C33" i="10"/>
  <c r="I33" i="10" s="1"/>
  <c r="B33" i="10"/>
  <c r="H32" i="10"/>
  <c r="G32" i="10"/>
  <c r="F32" i="10"/>
  <c r="E32" i="10"/>
  <c r="D32" i="10"/>
  <c r="C32" i="10"/>
  <c r="I32" i="10" s="1"/>
  <c r="B32" i="10"/>
  <c r="H31" i="10"/>
  <c r="G31" i="10"/>
  <c r="F31" i="10"/>
  <c r="E31" i="10"/>
  <c r="D31" i="10"/>
  <c r="B31" i="10"/>
  <c r="H30" i="10"/>
  <c r="G30" i="10"/>
  <c r="F30" i="10"/>
  <c r="E30" i="10"/>
  <c r="D30" i="10"/>
  <c r="C30" i="10"/>
  <c r="I30" i="10" s="1"/>
  <c r="B30" i="10"/>
  <c r="H29" i="10"/>
  <c r="G29" i="10"/>
  <c r="F29" i="10"/>
  <c r="E29" i="10"/>
  <c r="D29" i="10"/>
  <c r="B29" i="10"/>
  <c r="H28" i="10"/>
  <c r="G28" i="10"/>
  <c r="F28" i="10"/>
  <c r="E28" i="10"/>
  <c r="D28" i="10"/>
  <c r="C28" i="10"/>
  <c r="I28" i="10" s="1"/>
  <c r="B28" i="10"/>
  <c r="A28" i="10"/>
  <c r="G43" i="9"/>
  <c r="F43" i="9"/>
  <c r="E43" i="9"/>
  <c r="D43" i="9"/>
  <c r="I43" i="9" s="1"/>
  <c r="D53" i="9" s="1"/>
  <c r="E53" i="9" s="1"/>
  <c r="C43" i="9"/>
  <c r="H43" i="9" s="1"/>
  <c r="B53" i="9" s="1"/>
  <c r="C53" i="9" s="1"/>
  <c r="G42" i="9"/>
  <c r="F42" i="9"/>
  <c r="I42" i="9" s="1"/>
  <c r="D52" i="9" s="1"/>
  <c r="E52" i="9" s="1"/>
  <c r="E42" i="9"/>
  <c r="D42" i="9"/>
  <c r="C42" i="9"/>
  <c r="G41" i="9"/>
  <c r="F41" i="9"/>
  <c r="I41" i="9" s="1"/>
  <c r="D51" i="9" s="1"/>
  <c r="E51" i="9" s="1"/>
  <c r="E41" i="9"/>
  <c r="D41" i="9"/>
  <c r="C41" i="9"/>
  <c r="G40" i="9"/>
  <c r="I40" i="9" s="1"/>
  <c r="D50" i="9" s="1"/>
  <c r="E50" i="9" s="1"/>
  <c r="F40" i="9"/>
  <c r="E40" i="9"/>
  <c r="D40" i="9"/>
  <c r="C40" i="9"/>
  <c r="H40" i="9" s="1"/>
  <c r="B50" i="9" s="1"/>
  <c r="C50" i="9" s="1"/>
  <c r="E39" i="9"/>
  <c r="D39" i="9"/>
  <c r="C39" i="9"/>
  <c r="D33" i="5"/>
  <c r="C58" i="10" s="1"/>
  <c r="I58" i="10" s="1"/>
  <c r="D66" i="5"/>
  <c r="D35" i="5"/>
  <c r="C60" i="10" s="1"/>
  <c r="I60" i="10" s="1"/>
  <c r="D36" i="5"/>
  <c r="D57" i="5"/>
  <c r="D38" i="5"/>
  <c r="C63" i="10" s="1"/>
  <c r="I63" i="10" s="1"/>
  <c r="D48" i="5"/>
  <c r="D50" i="5"/>
  <c r="C29" i="10" s="1"/>
  <c r="I29" i="10" s="1"/>
  <c r="D65" i="5"/>
  <c r="D51" i="5"/>
  <c r="D30" i="5"/>
  <c r="D44" i="5"/>
  <c r="C69" i="10" s="1"/>
  <c r="I69" i="10" s="1"/>
  <c r="D45" i="5"/>
  <c r="C70" i="10" s="1"/>
  <c r="I70" i="10" s="1"/>
  <c r="D49" i="5"/>
  <c r="D52" i="5"/>
  <c r="D67" i="5"/>
  <c r="D41" i="5"/>
  <c r="C74" i="10" s="1"/>
  <c r="I74" i="10" s="1"/>
  <c r="D12" i="5"/>
  <c r="D39" i="5"/>
  <c r="D63" i="5"/>
  <c r="D60" i="5"/>
  <c r="D43" i="5"/>
  <c r="D46" i="5"/>
  <c r="D21" i="5"/>
  <c r="C44" i="10" s="1"/>
  <c r="I44" i="10" s="1"/>
  <c r="D32" i="5"/>
  <c r="D61" i="5"/>
  <c r="D47" i="5"/>
  <c r="C84" i="10" s="1"/>
  <c r="I84" i="10" s="1"/>
  <c r="D54" i="5"/>
  <c r="C85" i="10" s="1"/>
  <c r="I85" i="10" s="1"/>
  <c r="D64" i="5"/>
  <c r="D58" i="5"/>
  <c r="D56" i="5"/>
  <c r="D37" i="5"/>
  <c r="D42" i="5"/>
  <c r="D59" i="5"/>
  <c r="D55" i="5"/>
  <c r="D40" i="5"/>
  <c r="C93" i="10" s="1"/>
  <c r="I93" i="10" s="1"/>
  <c r="D28" i="5"/>
  <c r="C49" i="10" s="1"/>
  <c r="I49" i="10" s="1"/>
  <c r="AH14" i="8"/>
  <c r="AG14" i="8"/>
  <c r="AF14" i="8"/>
  <c r="AE14" i="8"/>
  <c r="AD14" i="8"/>
  <c r="AC14" i="8"/>
  <c r="AB14" i="8"/>
  <c r="AA14" i="8"/>
  <c r="Z14" i="8"/>
  <c r="Y14" i="8"/>
  <c r="X14" i="8"/>
  <c r="W14" i="8"/>
  <c r="V14" i="8"/>
  <c r="U14" i="8"/>
  <c r="T14" i="8"/>
  <c r="S14" i="8"/>
  <c r="R14" i="8"/>
  <c r="Q14" i="8"/>
  <c r="P14" i="8"/>
  <c r="O14" i="8"/>
  <c r="N14" i="8"/>
  <c r="M14" i="8"/>
  <c r="L14" i="8"/>
  <c r="K14" i="8"/>
  <c r="J14" i="8"/>
  <c r="I14" i="8"/>
  <c r="H14" i="8"/>
  <c r="G14" i="8"/>
  <c r="F14" i="8"/>
  <c r="E14" i="8"/>
  <c r="D14" i="8"/>
  <c r="C14" i="8"/>
  <c r="B14" i="8"/>
  <c r="E105" i="6"/>
  <c r="E104" i="6"/>
  <c r="E103" i="6"/>
  <c r="E107" i="6" s="1"/>
  <c r="D103" i="6"/>
  <c r="F105" i="6"/>
  <c r="F104" i="6"/>
  <c r="F103" i="6"/>
  <c r="F101" i="6"/>
  <c r="F100" i="6"/>
  <c r="C100" i="6"/>
  <c r="B103" i="6"/>
  <c r="D105" i="6"/>
  <c r="D104" i="6"/>
  <c r="D100" i="6"/>
  <c r="C101" i="6"/>
  <c r="C105" i="6"/>
  <c r="C104" i="6"/>
  <c r="C103" i="6"/>
  <c r="C108" i="6" s="1"/>
  <c r="B101" i="6"/>
  <c r="B105" i="6"/>
  <c r="B104" i="6"/>
  <c r="E100" i="6"/>
  <c r="B100" i="6"/>
  <c r="E101" i="6"/>
  <c r="J10" i="6"/>
  <c r="D107" i="6" l="1"/>
  <c r="H39" i="9"/>
  <c r="B49" i="9" s="1"/>
  <c r="C49" i="9" s="1"/>
  <c r="B107" i="6"/>
  <c r="H42" i="9"/>
  <c r="B52" i="9" s="1"/>
  <c r="C52" i="9" s="1"/>
  <c r="C89" i="10"/>
  <c r="I89" i="10" s="1"/>
  <c r="C46" i="10"/>
  <c r="I46" i="10" s="1"/>
  <c r="C91" i="10"/>
  <c r="I91" i="10" s="1"/>
  <c r="C90" i="10"/>
  <c r="I90" i="10" s="1"/>
  <c r="C83" i="10"/>
  <c r="I83" i="10" s="1"/>
  <c r="C52" i="10"/>
  <c r="I52" i="10" s="1"/>
  <c r="C68" i="10"/>
  <c r="I68" i="10" s="1"/>
  <c r="C86" i="10"/>
  <c r="I86" i="10" s="1"/>
  <c r="C78" i="10"/>
  <c r="I78" i="10" s="1"/>
  <c r="H41" i="9"/>
  <c r="B51" i="9" s="1"/>
  <c r="C51" i="9" s="1"/>
  <c r="C75" i="10"/>
  <c r="I75" i="10" s="1"/>
  <c r="C71" i="10"/>
  <c r="I71" i="10" s="1"/>
  <c r="C56" i="10"/>
  <c r="I56" i="10" s="1"/>
  <c r="C73" i="10"/>
  <c r="I73" i="10" s="1"/>
  <c r="C72" i="10"/>
  <c r="I72" i="10" s="1"/>
  <c r="C31" i="10"/>
  <c r="I31" i="10" s="1"/>
  <c r="C48" i="10"/>
  <c r="I48" i="10" s="1"/>
  <c r="C87" i="10"/>
  <c r="I87" i="10" s="1"/>
  <c r="C38" i="10"/>
  <c r="I38" i="10" s="1"/>
  <c r="C80" i="10"/>
  <c r="I80" i="10" s="1"/>
  <c r="C77" i="10"/>
  <c r="I77" i="10" s="1"/>
  <c r="C61" i="10"/>
  <c r="I61" i="10" s="1"/>
  <c r="C37" i="10"/>
  <c r="I37" i="10" s="1"/>
  <c r="C57" i="10"/>
  <c r="I57" i="10" s="1"/>
  <c r="C88" i="10"/>
  <c r="I88" i="10" s="1"/>
  <c r="C76" i="10"/>
  <c r="I76" i="10" s="1"/>
  <c r="C66" i="10"/>
  <c r="I66" i="10" s="1"/>
  <c r="C67" i="10"/>
  <c r="I67" i="10" s="1"/>
  <c r="C59" i="10"/>
  <c r="I59" i="10" s="1"/>
  <c r="C35" i="10"/>
  <c r="I35" i="10" s="1"/>
  <c r="C42" i="10"/>
  <c r="I42" i="10" s="1"/>
  <c r="C50" i="10"/>
  <c r="I50" i="10" s="1"/>
  <c r="C82" i="10"/>
  <c r="I82" i="10" s="1"/>
  <c r="C55" i="10"/>
  <c r="I55" i="10" s="1"/>
  <c r="C64" i="10"/>
  <c r="I64" i="10" s="1"/>
  <c r="C79" i="10"/>
  <c r="I79" i="10" s="1"/>
  <c r="C43" i="10"/>
  <c r="I43" i="10" s="1"/>
  <c r="C65" i="10"/>
  <c r="I65" i="10" s="1"/>
  <c r="C62" i="10"/>
  <c r="I62" i="10" s="1"/>
  <c r="C53" i="10"/>
  <c r="I53" i="10" s="1"/>
  <c r="C40" i="10"/>
  <c r="I40" i="10" s="1"/>
  <c r="C81" i="10"/>
  <c r="I81" i="10" s="1"/>
  <c r="C92" i="10"/>
  <c r="I92" i="10" s="1"/>
  <c r="C51" i="10"/>
  <c r="I51" i="10" s="1"/>
  <c r="J8" i="6"/>
  <c r="J12" i="6"/>
  <c r="J18" i="6"/>
  <c r="J14" i="6"/>
  <c r="E101" i="10" l="1" a="1"/>
  <c r="E101" i="10" s="1"/>
  <c r="B103" i="10" a="1"/>
  <c r="B103" i="10" s="1"/>
  <c r="D102" i="10" a="1"/>
  <c r="D102" i="10" s="1"/>
  <c r="E103" i="10" a="1"/>
  <c r="E103" i="10" s="1"/>
  <c r="C127" i="10" a="1"/>
  <c r="C127" i="10" s="1"/>
  <c r="D127" i="10" s="1"/>
  <c r="E127" i="10" s="1"/>
  <c r="E104" i="10" a="1"/>
  <c r="E104" i="10" s="1"/>
  <c r="B102" i="10" a="1"/>
  <c r="B102" i="10" s="1"/>
  <c r="E105" i="10" a="1"/>
  <c r="E105" i="10" s="1"/>
  <c r="D104" i="10" a="1"/>
  <c r="D104" i="10" s="1"/>
  <c r="C105" i="10" a="1"/>
  <c r="C105" i="10" s="1"/>
  <c r="G105" i="10" s="1"/>
  <c r="C112" i="10" a="1"/>
  <c r="C112" i="10" s="1"/>
  <c r="D112" i="10" s="1"/>
  <c r="C102" i="10" a="1"/>
  <c r="C102" i="10" s="1"/>
  <c r="B101" i="10" a="1"/>
  <c r="B101" i="10" s="1"/>
  <c r="C115" i="10" a="1"/>
  <c r="C115" i="10" s="1"/>
  <c r="D115" i="10" s="1"/>
  <c r="C114" i="10" a="1"/>
  <c r="C114" i="10" s="1"/>
  <c r="D114" i="10" s="1"/>
  <c r="D103" i="10" a="1"/>
  <c r="D103" i="10" s="1"/>
  <c r="G103" i="10" s="1"/>
  <c r="D105" i="10" a="1"/>
  <c r="D105" i="10" s="1"/>
  <c r="E102" i="10" a="1"/>
  <c r="E102" i="10" s="1"/>
  <c r="G102" i="10" s="1"/>
  <c r="C128" i="10" a="1"/>
  <c r="C128" i="10" s="1"/>
  <c r="D128" i="10" s="1"/>
  <c r="C111" i="10" a="1"/>
  <c r="C111" i="10" s="1"/>
  <c r="D111" i="10" s="1"/>
  <c r="B105" i="10" a="1"/>
  <c r="B105" i="10" s="1"/>
  <c r="C126" i="10" a="1"/>
  <c r="C126" i="10" s="1"/>
  <c r="D126" i="10" s="1"/>
  <c r="C104" i="10" a="1"/>
  <c r="C104" i="10" s="1"/>
  <c r="G104" i="10" s="1"/>
  <c r="C101" i="10" a="1"/>
  <c r="C101" i="10" s="1"/>
  <c r="G101" i="10" s="1"/>
  <c r="C103" i="10" a="1"/>
  <c r="C103" i="10" s="1"/>
  <c r="C129" i="10" a="1"/>
  <c r="C129" i="10" s="1"/>
  <c r="D129" i="10" s="1"/>
  <c r="C130" i="10" a="1"/>
  <c r="C130" i="10" s="1"/>
  <c r="D130" i="10" s="1"/>
  <c r="B104" i="10" a="1"/>
  <c r="B104" i="10" s="1"/>
  <c r="D101" i="10" a="1"/>
  <c r="D101" i="10" s="1"/>
  <c r="C113" i="10" a="1"/>
  <c r="C113" i="10" s="1"/>
  <c r="D113" i="10" s="1"/>
  <c r="D101" i="6"/>
  <c r="F107" i="6" l="1"/>
  <c r="A4" i="5" l="1"/>
  <c r="A5" i="5" l="1"/>
  <c r="A29" i="10"/>
  <c r="A6" i="5" l="1"/>
  <c r="A30" i="10"/>
  <c r="A7" i="5" l="1"/>
  <c r="A31" i="10"/>
  <c r="A32" i="10" l="1"/>
  <c r="A8" i="5"/>
  <c r="A9" i="5" l="1"/>
  <c r="A33" i="10"/>
  <c r="A10" i="5" l="1"/>
  <c r="A34" i="10"/>
  <c r="A11" i="5" l="1"/>
  <c r="A35" i="10"/>
  <c r="A12" i="5" l="1"/>
  <c r="A36" i="10"/>
  <c r="A13" i="5" l="1"/>
  <c r="A37" i="10"/>
  <c r="A14" i="5" l="1"/>
  <c r="A38" i="10"/>
  <c r="A15" i="5" l="1"/>
  <c r="A39" i="10"/>
  <c r="A16" i="5" l="1"/>
  <c r="A40" i="10"/>
  <c r="A17" i="5" l="1"/>
  <c r="A41" i="10"/>
  <c r="A18" i="5" l="1"/>
  <c r="A42" i="10"/>
  <c r="A19" i="5" l="1"/>
  <c r="A43" i="10"/>
  <c r="A20" i="5" l="1"/>
  <c r="A44" i="10"/>
  <c r="A21" i="5" l="1"/>
  <c r="A45" i="10"/>
  <c r="A22" i="5" l="1"/>
  <c r="A46" i="10"/>
  <c r="A23" i="5" l="1"/>
  <c r="A47" i="10"/>
  <c r="A24" i="5" l="1"/>
  <c r="A48" i="10"/>
  <c r="A25" i="5" l="1"/>
  <c r="A49" i="10"/>
  <c r="A26" i="5" l="1"/>
  <c r="A50" i="10"/>
  <c r="A27" i="5" l="1"/>
  <c r="A51" i="10"/>
  <c r="A28" i="5" l="1"/>
  <c r="A52" i="10"/>
  <c r="A29" i="5" l="1"/>
  <c r="A53" i="10"/>
  <c r="A30" i="5" l="1"/>
  <c r="A54" i="10"/>
  <c r="A31" i="5" l="1"/>
  <c r="A55" i="10"/>
  <c r="A32" i="5" l="1"/>
  <c r="A56" i="10"/>
  <c r="A33" i="5" l="1"/>
  <c r="A57" i="10"/>
  <c r="A34" i="5" l="1"/>
  <c r="A58" i="10"/>
  <c r="A35" i="5" l="1"/>
  <c r="A59" i="10"/>
  <c r="A36" i="5" l="1"/>
  <c r="A60" i="10"/>
  <c r="A37" i="5" l="1"/>
  <c r="A61" i="10"/>
  <c r="A38" i="5" l="1"/>
  <c r="A62" i="10"/>
  <c r="A39" i="5" l="1"/>
  <c r="A63" i="10"/>
  <c r="A40" i="5" l="1"/>
  <c r="A64" i="10"/>
  <c r="A41" i="5" l="1"/>
  <c r="A65" i="10"/>
  <c r="A42" i="5" l="1"/>
  <c r="A66" i="10"/>
  <c r="A43" i="5" l="1"/>
  <c r="A67" i="10"/>
  <c r="A44" i="5" l="1"/>
  <c r="A68" i="10"/>
  <c r="A45" i="5" l="1"/>
  <c r="A69" i="10"/>
  <c r="A46" i="5" l="1"/>
  <c r="A70" i="10"/>
  <c r="A47" i="5" l="1"/>
  <c r="A71" i="10"/>
  <c r="A48" i="5" l="1"/>
  <c r="A72" i="10"/>
  <c r="A49" i="5" l="1"/>
  <c r="A73" i="10"/>
  <c r="A50" i="5" l="1"/>
  <c r="A74" i="10"/>
  <c r="A51" i="5" l="1"/>
  <c r="A75" i="10"/>
  <c r="A52" i="5" l="1"/>
  <c r="A76" i="10"/>
  <c r="A53" i="5" l="1"/>
  <c r="A77" i="10"/>
  <c r="A54" i="5" l="1"/>
  <c r="A78" i="10"/>
  <c r="A55" i="5" l="1"/>
  <c r="A79" i="10"/>
  <c r="A56" i="5" l="1"/>
  <c r="A80" i="10"/>
  <c r="A57" i="5" l="1"/>
  <c r="A81" i="10"/>
  <c r="A58" i="5" l="1"/>
  <c r="A82" i="10"/>
  <c r="A59" i="5" l="1"/>
  <c r="A83" i="10"/>
  <c r="A60" i="5" l="1"/>
  <c r="A84" i="10"/>
  <c r="A61" i="5" l="1"/>
  <c r="A85" i="10"/>
  <c r="A62" i="5" l="1"/>
  <c r="A86" i="10"/>
  <c r="A63" i="5" l="1"/>
  <c r="A87" i="10"/>
  <c r="A64" i="5" l="1"/>
  <c r="A88" i="10"/>
  <c r="A65" i="5" l="1"/>
  <c r="A89" i="10"/>
  <c r="A66" i="5" l="1"/>
  <c r="A90" i="10"/>
  <c r="A67" i="5" l="1"/>
  <c r="A91" i="10"/>
  <c r="A68" i="5" l="1"/>
  <c r="A93" i="10" s="1"/>
  <c r="A92"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<sst xmlns="http://schemas.openxmlformats.org/spreadsheetml/2006/main" count="953" uniqueCount="333">
  <si>
    <r>
      <t>SEGMENTO</t>
    </r>
    <r>
      <rPr>
        <b/>
        <sz val="12"/>
        <color theme="1"/>
        <rFont val="Times New Roman"/>
        <family val="1"/>
      </rPr>
      <t> </t>
    </r>
  </si>
  <si>
    <r>
      <t>FAMILIA</t>
    </r>
    <r>
      <rPr>
        <b/>
        <sz val="12"/>
        <color theme="1"/>
        <rFont val="Times New Roman"/>
        <family val="1"/>
      </rPr>
      <t> </t>
    </r>
  </si>
  <si>
    <r>
      <t>CLASE</t>
    </r>
    <r>
      <rPr>
        <b/>
        <sz val="12"/>
        <color theme="1"/>
        <rFont val="Times New Roman"/>
        <family val="1"/>
      </rPr>
      <t> </t>
    </r>
  </si>
  <si>
    <t xml:space="preserve">PRODUCTO </t>
  </si>
  <si>
    <t>NOMBRE PRODUCTO</t>
  </si>
  <si>
    <r>
      <t>85 - Servicios de salud</t>
    </r>
    <r>
      <rPr>
        <sz val="12"/>
        <color theme="1"/>
        <rFont val="Times New Roman"/>
        <family val="1"/>
      </rPr>
      <t>   </t>
    </r>
  </si>
  <si>
    <r>
      <t>8515 – Servicios alimenticios y de nutrición</t>
    </r>
    <r>
      <rPr>
        <sz val="12"/>
        <color theme="1"/>
        <rFont val="Times New Roman"/>
        <family val="1"/>
      </rPr>
      <t> </t>
    </r>
  </si>
  <si>
    <r>
      <t>851516-Asuntos nutricionales</t>
    </r>
    <r>
      <rPr>
        <sz val="12"/>
        <color theme="1"/>
        <rFont val="Times New Roman"/>
        <family val="1"/>
      </rPr>
      <t> </t>
    </r>
  </si>
  <si>
    <t xml:space="preserve">Asuntos nutricionales </t>
  </si>
  <si>
    <t> </t>
  </si>
  <si>
    <t xml:space="preserve">Servicios de programación de la nutrición </t>
  </si>
  <si>
    <t xml:space="preserve">Evaluación de proyectos nutricionales </t>
  </si>
  <si>
    <t>851515-Tecnología de alimentos</t>
  </si>
  <si>
    <t xml:space="preserve">Servicio de asesoría o control en la preparación de alomentos </t>
  </si>
  <si>
    <t>Estudios sobre alimentos o hábitos alimentarios</t>
  </si>
  <si>
    <t>42-Equipo médico, accesorios y suministros</t>
  </si>
  <si>
    <t xml:space="preserve">4215-Equipos y suministros dentales </t>
  </si>
  <si>
    <t xml:space="preserve">421519-Equipo y suministros para higiene dental y cuidado preventivo </t>
  </si>
  <si>
    <t>Instrumentos de higiene dental</t>
  </si>
  <si>
    <t>14-Materiales y productos de papel</t>
  </si>
  <si>
    <t>1411 Productos de papel</t>
  </si>
  <si>
    <t>-</t>
  </si>
  <si>
    <t xml:space="preserve">82-Servicios editoriales, de diseño, de artes gráficas y bellas artes </t>
  </si>
  <si>
    <t xml:space="preserve">8212-servicios de reproducción </t>
  </si>
  <si>
    <t>821215- impresión</t>
  </si>
  <si>
    <t>Impresión de papelería</t>
  </si>
  <si>
    <t xml:space="preserve">80-Servicios de gestión, servicios profesionales de empresa y servicios administrativos </t>
  </si>
  <si>
    <t xml:space="preserve">8011-Servicios de recursos humanos </t>
  </si>
  <si>
    <t xml:space="preserve">801116-Servicios de personal temporal </t>
  </si>
  <si>
    <t xml:space="preserve">Servicios temporales ambientales en salud y seguridad </t>
  </si>
  <si>
    <t>49-Equipos y suministros de laboratorio, de medición, de observación y de pruebas.</t>
  </si>
  <si>
    <t xml:space="preserve">4920-Equipos para entrenamiento físico </t>
  </si>
  <si>
    <t xml:space="preserve">492015-Equipo de entrenemiento para aeróbicos </t>
  </si>
  <si>
    <t xml:space="preserve">Lazos para saltar </t>
  </si>
  <si>
    <t>Pelotas para ejercicio</t>
  </si>
  <si>
    <t>492016-Equipo de entremiento de peso y resistencia</t>
  </si>
  <si>
    <t xml:space="preserve">Pesas </t>
  </si>
  <si>
    <t xml:space="preserve">Bandas de resistencia </t>
  </si>
  <si>
    <t>CLASE</t>
  </si>
  <si>
    <t>Si</t>
  </si>
  <si>
    <t>No</t>
  </si>
  <si>
    <t>INDICADORES DE CAPACIDAD FINANCIERA</t>
  </si>
  <si>
    <t>INDICADORES DE CAPACIDAD ORGANIZACIONAL</t>
  </si>
  <si>
    <t>COD</t>
  </si>
  <si>
    <t>RAZON SOCIAL</t>
  </si>
  <si>
    <t>Codigos con los que cumple</t>
  </si>
  <si>
    <t>INDICE DE LIQUIDEZ</t>
  </si>
  <si>
    <t>INDICE ENDEUDAMIENTO</t>
  </si>
  <si>
    <t>COBERTURA DE INTERESES</t>
  </si>
  <si>
    <t>RENTABILIDAD DEL PATRIMONIO</t>
  </si>
  <si>
    <t>RENTABILIDAD DEL ACTIVO</t>
  </si>
  <si>
    <t>Fuente de Informacion</t>
  </si>
  <si>
    <t>Año Información</t>
  </si>
  <si>
    <t>M7490 - Otras actividades profesionales, científicas y técnicas n.c.p.</t>
  </si>
  <si>
    <t>Enfragen Colombia S.A.S</t>
  </si>
  <si>
    <t>Se valido con CIIU</t>
  </si>
  <si>
    <t>Superintendencia de Sociedades</t>
  </si>
  <si>
    <t>MANUELITA CORPORATIVA SAS</t>
  </si>
  <si>
    <t>Mawdy S.A.S.</t>
  </si>
  <si>
    <t>MANAL S.A.S.</t>
  </si>
  <si>
    <t>ORACLE COLOMBIA  LTDA</t>
  </si>
  <si>
    <t>ConTREEbute S.A.S.</t>
  </si>
  <si>
    <t>VENISE SAS</t>
  </si>
  <si>
    <t>RED HAT COLOMBIA S.A.S.</t>
  </si>
  <si>
    <t>PROMOTORA HACIENDA LAS FLORES S.A.S.</t>
  </si>
  <si>
    <t>SOCIEDAD  TEQUENDAMA S.A.</t>
  </si>
  <si>
    <t>RUES</t>
  </si>
  <si>
    <t>Uniban Inversiones S.A.S.</t>
  </si>
  <si>
    <t>camel ingenieria &amp; servicios limitada</t>
  </si>
  <si>
    <t>VALKAM SAS</t>
  </si>
  <si>
    <t xml:space="preserve"> INDETERMINADO </t>
  </si>
  <si>
    <t>NEGOCIOS EL SOL S.A.S</t>
  </si>
  <si>
    <t>LUISIANA INMOBILIARIA S.A.S.</t>
  </si>
  <si>
    <t>AGFA HEALTHCARE COLOMBIA LTDA</t>
  </si>
  <si>
    <t>INVERSIONES PINAMAR S.A.</t>
  </si>
  <si>
    <t>Entrehogar SAS</t>
  </si>
  <si>
    <t>REDSUMMA</t>
  </si>
  <si>
    <t>Exxonmobil South America (Pacific Coast) Limited</t>
  </si>
  <si>
    <t>MOTOROLA MOBILITY COLOMBIA S A S</t>
  </si>
  <si>
    <t>INVERSIONES Y OPERACIONES COMERCIALES DEL SUR S.A.</t>
  </si>
  <si>
    <t>RED ASSIST SAS - EN REORGANIZACION</t>
  </si>
  <si>
    <t>SOCIEDAD DE INVERSIONES DE LA COSTA PACIFICA S.A</t>
  </si>
  <si>
    <t>SPORTS SERVICES SOUTH AMERICA SAS</t>
  </si>
  <si>
    <t>RGB ESTUDIO CREATIVO S.A.S</t>
  </si>
  <si>
    <t>EL GROSELLO S.A.S.</t>
  </si>
  <si>
    <t>EVENTOS Y PROTOCOLO EMPRESARIAL S.A.S.</t>
  </si>
  <si>
    <t>R9329 - Otras actividades recreativas y de esparcimiento n.c.p.</t>
  </si>
  <si>
    <t>RECREFAM SAS</t>
  </si>
  <si>
    <t>EVENPRO ENTRETENIMIENTO SAS</t>
  </si>
  <si>
    <t>CORPORACION ARTE CULTURA TECNOLOGIA Y SOCIAL</t>
  </si>
  <si>
    <t>Entidad sin animo de lucro</t>
  </si>
  <si>
    <t>GESTION Y OPERACION DE LA COSTA SAS</t>
  </si>
  <si>
    <t>DAP LOGISTICA Y EVENTOS S.A.S.</t>
  </si>
  <si>
    <t>No esta el RUP</t>
  </si>
  <si>
    <t>INVERSIONES &amp; LOGISTICA BENGALA SAS</t>
  </si>
  <si>
    <t>MANEJO TÉCNICO DE INFORMACIÓN S.A.</t>
  </si>
  <si>
    <t>FUPMEPAZ</t>
  </si>
  <si>
    <t>2026 - NO aplica no tiene códigos para el proceso</t>
  </si>
  <si>
    <t>DIABEN SAS</t>
  </si>
  <si>
    <t>AKTIVA SOLUTIONS COLOMBIA SAS</t>
  </si>
  <si>
    <t>C I WARRIORS COMPANY SAS</t>
  </si>
  <si>
    <t>CENTURY</t>
  </si>
  <si>
    <t>LOCKERS COLOMBIA SAS</t>
  </si>
  <si>
    <t>CORPORACIÓN PARA EL DESARROLLO SOCIAL, TECNOLOGICO Y ECONOMICO DE COLOMBIA</t>
  </si>
  <si>
    <t>2022 NO APLICA</t>
  </si>
  <si>
    <t>CORPORACIÓN HUELLAS Y AMOR PARA TU VIDA CHAV</t>
  </si>
  <si>
    <t>COMPAÑIA INTERNACIONAL DE MANTENIMIENTO CIMA  S.A.S</t>
  </si>
  <si>
    <t>URBANO EXPRESS LOGISTICA Y MERCADEO SAS</t>
  </si>
  <si>
    <t>COMPAÑIA DE SERVICIO LOGISTICO COLOMBIA SAS</t>
  </si>
  <si>
    <t>INFOTIC S.A</t>
  </si>
  <si>
    <t>FUNDACION CONSTRUYENDO FUTURO E INNOVACION</t>
  </si>
  <si>
    <t>SOLUCIONES SCM S.A.S</t>
  </si>
  <si>
    <t>COMERCIALIZADORA SERLE.COM</t>
  </si>
  <si>
    <t>Brightcell-logistics comercializadora SAS</t>
  </si>
  <si>
    <t>GSP LOGISTICA Y EVENTOS SAS</t>
  </si>
  <si>
    <t>I+D GROUP</t>
  </si>
  <si>
    <t>DOCUMENTOS INTELIGENTES SAS</t>
  </si>
  <si>
    <t>CLOI SAS</t>
  </si>
  <si>
    <t>GL IMPORT&amp; EXPORT S.A.S</t>
  </si>
  <si>
    <t>GRUPO EMPRESARIAL GAVA SAS</t>
  </si>
  <si>
    <t>LOGISTICA Y GESTION DE NEGOCIOS</t>
  </si>
  <si>
    <t>EFECTO S.A.S.</t>
  </si>
  <si>
    <t>DELAVAL LIMITADA</t>
  </si>
  <si>
    <t>CUIDA TU AMBIENTE Y SERVICIOS S.A.S</t>
  </si>
  <si>
    <t>DISTRINDUSTRIAL COMERCIAL COLOMBIA SAS</t>
  </si>
  <si>
    <t>BLUE EVENTOS  M&amp;B SAS</t>
  </si>
  <si>
    <t>FUNDACION IMAGINARIO COLECTIVO CARIBE</t>
  </si>
  <si>
    <t>GRUPO SOCIEDAD CAPITAL S.A.S</t>
  </si>
  <si>
    <t>R9006 - Actividades teatrales</t>
  </si>
  <si>
    <t>SEÑORA DEL ROSARIO Y AMIGOS EN CIA SAS</t>
  </si>
  <si>
    <t>PODADO 46%</t>
  </si>
  <si>
    <t>PODADO 58%</t>
  </si>
  <si>
    <t>LIQUIDEZ</t>
  </si>
  <si>
    <t>ENDEUDAM</t>
  </si>
  <si>
    <t>RENTABILIDAD SOBRE PATRIMONIO</t>
  </si>
  <si>
    <t>RENTABILIDAD SOBRE ACTIVOS</t>
  </si>
  <si>
    <t>RAZON DE COBERTURA DE INTERESES</t>
  </si>
  <si>
    <t>COBERTURA DE LA MUESTRA</t>
  </si>
  <si>
    <t>ENDEUDAMIENTO</t>
  </si>
  <si>
    <t>INTERESES</t>
  </si>
  <si>
    <t>PATRIMONIO</t>
  </si>
  <si>
    <t>ACTIVOS</t>
  </si>
  <si>
    <t>Promedio</t>
  </si>
  <si>
    <t>Mediana</t>
  </si>
  <si>
    <t>Desvación</t>
  </si>
  <si>
    <t>INDICADORES DE CAPACIDAD FINANCIERA Y ORGANIZACIONAL FDL DE SAN CRISTOBAL</t>
  </si>
  <si>
    <r>
      <rPr>
        <b/>
        <sz val="12"/>
        <color theme="1"/>
        <rFont val="Calibri"/>
        <family val="2"/>
        <scheme val="minor"/>
      </rPr>
      <t xml:space="preserve">PROCESO: </t>
    </r>
    <r>
      <rPr>
        <sz val="12"/>
        <color theme="1"/>
        <rFont val="Calibri"/>
        <family val="2"/>
        <scheme val="minor"/>
      </rPr>
      <t>Contrato de Selección Abreviada de Menor Cuantía</t>
    </r>
  </si>
  <si>
    <r>
      <rPr>
        <b/>
        <sz val="12"/>
        <color theme="1"/>
        <rFont val="Calibri"/>
        <family val="2"/>
        <scheme val="minor"/>
      </rPr>
      <t>OBJETO DEL PROCESO:</t>
    </r>
    <r>
      <rPr>
        <sz val="12"/>
        <color theme="1"/>
        <rFont val="Calibri"/>
        <family val="2"/>
        <scheme val="minor"/>
      </rPr>
      <t xml:space="preserve"> “PRESTAR LOS SERVICIOS DE APOYO LOGÍSTICO, TÉCNICO Y PEDAGÓGICO PARA LA EJECUCIÓN DE LAS INICIATIVAS DE PRESUPUESTOS PARTICIPATIVOS ORIENTADOS AL FORTALECIMIENTO DE EMPRENDIMIENTOS, CAPACITACIÓN EN TECNOLOGÍAS DE LA INFORMACIÓN CON ENFOQUE EN INTELIGENCIA ARTIFICIAL, CARACTERIZACIÓN DE POBLACIÓN EN ESPACIO PÚBLICO Y PROMOCIÓN DE DERECHOS CON ENFOQUE DE GÉNERO, DIRIGIDOS A LA POBLACIÓN VÍCTIMA DEL CONFLICTO ARMADO”.</t>
    </r>
  </si>
  <si>
    <r>
      <rPr>
        <b/>
        <sz val="12"/>
        <color rgb="FF000000"/>
        <rFont val="Calibri"/>
        <scheme val="minor"/>
      </rPr>
      <t>PRESUPUESTO OFICIAL:</t>
    </r>
    <r>
      <rPr>
        <sz val="12"/>
        <color rgb="FF000000"/>
        <rFont val="Calibri"/>
        <scheme val="minor"/>
      </rPr>
      <t xml:space="preserve"> Quinientos Noventa y Siete Millones Trescientos Mil pesos M/Cte. ($597.300.000) . (Incluido IVA)</t>
    </r>
  </si>
  <si>
    <t xml:space="preserve">El analisis de los indicadores financieros se establecio con base en la siguiente información: del portal de información empresarial de la Superintendencia de sociedades , identificando la información financiera con corte a 31 de diciembre del 2024  de empresas del sector a nivel a Nacional, para las actividades económicas: 7490, 9006 y 9329  identificando una base de 29 empresas de la economía nacional que desarrolla el código anteriormente mencionado, los cuales guardan relación con el sector y las actividades a ejecutar en el presente proceso contractual. Adicional, se tienen en cuenta 37 empresas con el código 931417 de desarrollo de eventos culturales, con información encontrada en RUES: Empresas de los sectores a nivel nacional que registran alguna o algunas de las actividades mencionadas, se verificó y evidenció que los indicadores de capacidad financiera y organizacional fijados fueran satisfactorios </t>
  </si>
  <si>
    <t>INDICADORES FINANCIEROS</t>
  </si>
  <si>
    <t>OBSERVACIONES</t>
  </si>
  <si>
    <t>ÁREA FINANCIERA</t>
  </si>
  <si>
    <t>Indíce de Liquidez</t>
  </si>
  <si>
    <t>=</t>
  </si>
  <si>
    <t>Activo Corriente</t>
  </si>
  <si>
    <t xml:space="preserve">De acuerdo a la muestra general  para este indicador se analizaron 60 empresas, en el análisis estadístico se utilizó el metodo DE MEDIA PODADA CON LIMITE MAXIMO Y MINIMO, con una poda del 46%, que arrojó un resultado de límite mínimo 1,17.				
				</t>
  </si>
  <si>
    <t>Pasivo Corriente</t>
  </si>
  <si>
    <t>Nivel de Endeudamiento</t>
  </si>
  <si>
    <t>Pasivo Total</t>
  </si>
  <si>
    <t>≤ 59%</t>
  </si>
  <si>
    <t xml:space="preserve">De acuerdo a la muestra general  para este indicador se analizaron 61 empresas, en el análisis estadístico se utilizó el metodo DE MEDIA PODADA CON LIMITE MAXIMO Y MINIMO, con una poda del 46%, que arrojó un resultado de límite mínimo 59%.				
				</t>
  </si>
  <si>
    <t>ActivoTotal</t>
  </si>
  <si>
    <t>Razón Cobertura
de intereses</t>
  </si>
  <si>
    <t>Utilidad Operacional</t>
  </si>
  <si>
    <t>≥ 1,41</t>
  </si>
  <si>
    <t xml:space="preserve">De acuerdo a la muestra general  para este indicador se analizaron 48 empresas, en el análisis estadístico se utilizó el metodo DE MEDIA PODADA CON LIMITE MAXIMO Y MINIMO, con una poda del 58%, que arrojó un resultado de límite mínimo 1,41.				
				</t>
  </si>
  <si>
    <t>Gasto de Intereses</t>
  </si>
  <si>
    <t>Rentabilidad sobre
Patrimonio</t>
  </si>
  <si>
    <t>≥ 0,04</t>
  </si>
  <si>
    <t xml:space="preserve">De acuerdo a la muestra general  para este indicador se analizaron 61 empresas, en el análisis estadístico se utilizó el metodo DE MEDIA PODADA CON LIMITE MAXIMO Y MINIMO, con una poda del 46%, que arrojó un resultado de límite mínimo 0,04.				
				</t>
  </si>
  <si>
    <t>Patrimonio</t>
  </si>
  <si>
    <t>Rentabilidad sobre
Activos</t>
  </si>
  <si>
    <t>≥ 0,02</t>
  </si>
  <si>
    <t xml:space="preserve">De acuerdo a la muestra general  para este indicador se analizaron 61 empresas, en el análisis estadístico se utilizó el metodo DE MEDIA PODADA CON LIMITE MAXIMO Y MINIMO, con una poda del 46%, que arrojó un resultado de límite mínimo 0,02.
				</t>
  </si>
  <si>
    <t>Activos</t>
  </si>
  <si>
    <t>ELABORO: Jully Estefanny Camacho Angel -Profesional del Area de Planeación.</t>
  </si>
  <si>
    <t>REVISO: Darwin Cristancho</t>
  </si>
  <si>
    <t>ANÁLISIS DE METODOLOGÍA PARA DETERMINACIÓN DE INDICADORES FINANCIEROS</t>
  </si>
  <si>
    <t>Proceso contractual — blindaje vs. pluralidad de oferentes</t>
  </si>
  <si>
    <t>1. DIAGNÓSTICO DE LA FÓRMULA ACTUAL</t>
  </si>
  <si>
    <t>La hoja INDICADORES (filas 107-108) calcula los umbrales como:</t>
  </si>
  <si>
    <t xml:space="preserve">   • Indicadores de mínimo: Promedio − Desviación estándar</t>
  </si>
  <si>
    <t xml:space="preserve">   • Indicadores de máximo: Promedio + Desviación estándar</t>
  </si>
  <si>
    <t>Problemas identificados:</t>
  </si>
  <si>
    <t>1. SUPUESTO DE NORMALIDAD INCUMPLIDO</t>
  </si>
  <si>
    <t xml:space="preserve">   Promedio ± 1σ asume distribución normal y simétrica. Los datos están fuertemente sesgados (asimétricos).</t>
  </si>
  <si>
    <t xml:space="preserve">   Evidencia: en Cobertura de Intereses, promedio podado = 11.33 pero mediana = 5.52 (sesgo a la derecha).</t>
  </si>
  <si>
    <t xml:space="preserve">   En Liquidez, promedio = 3.14 vs. mediana = 2.20. La desviación se infla por colas extremas.</t>
  </si>
  <si>
    <t>2. UMBRALES SIN SENTIDO ECONÓMICO</t>
  </si>
  <si>
    <t xml:space="preserve">   • Rentabilidad sobre Activos exigida: 0.07% → cualquier utilidad simbólica pasa el filtro.</t>
  </si>
  <si>
    <t xml:space="preserve">   • Rentabilidad sobre Patrimonio exigida: 0.21% → mismo problema.</t>
  </si>
  <si>
    <t xml:space="preserve">   • Cobertura de Intereses exigida: −3.43 → ACEPTA empresas que NO cubren sus intereses. No blinda.</t>
  </si>
  <si>
    <t>3. SIN ANCLAJE NORMATIVO</t>
  </si>
  <si>
    <t xml:space="preserve">   Colombia Compra Eficiente (CCE) y el Consejo de Estado recomiendan PERCENTILES del sector,</t>
  </si>
  <si>
    <t xml:space="preserve">   no operaciones aritméticas entre estadísticos. La regla "promedio ± desviación" no aparece en la</t>
  </si>
  <si>
    <t xml:space="preserve">   guía oficial de CCE para determinación de indicadores financieros en pliegos.</t>
  </si>
  <si>
    <t>2. METODOLOGÍA SUGERIDA — PERCENTILES DE LA MUESTRA PODADA</t>
  </si>
  <si>
    <t>Fundamento: los percentiles son robustos a valores extremos y no dependen de la forma de la distribución.</t>
  </si>
  <si>
    <t>Permiten controlar explícitamente cuántos oferentes cumplen el requisito → garantizan pluralidad medible.</t>
  </si>
  <si>
    <t>Regla general recomendada:</t>
  </si>
  <si>
    <t xml:space="preserve">   • Indicadores de mínimo (liquidez, rentabilidades, cobertura) → Percentil 25 (Q1)</t>
  </si>
  <si>
    <t xml:space="preserve">     Significa: el 75% de la muestra cumple. Filtra al 25% más débil. Pluralidad alta.</t>
  </si>
  <si>
    <t xml:space="preserve">   • Indicadores de máximo (endeudamiento) → Percentil 75 (Q3)</t>
  </si>
  <si>
    <t xml:space="preserve">     Significa: el 75% de la muestra cumple. Filtra al 25% más endeudado. Pluralidad alta.</t>
  </si>
  <si>
    <t xml:space="preserve">   • Para indicadores críticos con distribución muy sesgada → usar Mediana (P50) como alternativa.</t>
  </si>
  <si>
    <t>3. TABLA COMPARATIVA — UMBRAL ACTUAL vs. PROPUESTA POR PERCENTILES</t>
  </si>
  <si>
    <t>Indicador</t>
  </si>
  <si>
    <t>Tipo</t>
  </si>
  <si>
    <t>Mediana (P50)</t>
  </si>
  <si>
    <t>Desv. Est.</t>
  </si>
  <si>
    <t>Percentil 25 (Q1)</t>
  </si>
  <si>
    <t>Percentil 75 (Q3)</t>
  </si>
  <si>
    <t>Umbral ACTUAL (Prom±Desv)</t>
  </si>
  <si>
    <t>Umbral SUGERIDO</t>
  </si>
  <si>
    <t>Justificación</t>
  </si>
  <si>
    <t>Liquidez</t>
  </si>
  <si>
    <t>Mínimo (≥)</t>
  </si>
  <si>
    <t>Q1: 75% de oferentes cumplen → alta pluralidad. Filtra empresas con baja liquidez.</t>
  </si>
  <si>
    <t>Endeudamiento</t>
  </si>
  <si>
    <t>Máximo (≤)</t>
  </si>
  <si>
    <t>Q3: 75% cumplen. Filtra al 25% más endeudado. Protege contra empresas sobreapalancadas.</t>
  </si>
  <si>
    <t>Rentabilidad Patrimonio</t>
  </si>
  <si>
    <t>Q1: exige rentabilidad real. El umbral actual (~0.2%) acepta empresas casi sin utilidad.</t>
  </si>
  <si>
    <t>Rentabilidad Activos</t>
  </si>
  <si>
    <t>Q1: exige rentabilidad efectiva sobre activos. Mismo problema que ROE en el método actual.</t>
  </si>
  <si>
    <t>Cobertura de Intereses</t>
  </si>
  <si>
    <t>Distribución muy sesgada → se usa MEDIANA. Garantiza que el oferente cubre intereses (&gt;1).</t>
  </si>
  <si>
    <t>4. ANÁLISIS DE PLURALIDAD — ¿CUÁNTOS OFERENTES CUMPLEN CADA UMBRAL?</t>
  </si>
  <si>
    <t>Muestra podada: 66 empresas (filas 17 a 82 de hoja INDICADORES)</t>
  </si>
  <si>
    <t>Cumplen umbral ACTUAL</t>
  </si>
  <si>
    <t>% Cumplen ACTUAL</t>
  </si>
  <si>
    <t>Cumplen umbral SUGERIDO</t>
  </si>
  <si>
    <t>% Cumplen SUGERIDO</t>
  </si>
  <si>
    <t>Lectura</t>
  </si>
  <si>
    <t>Liquidez (≥)</t>
  </si>
  <si>
    <t>Q1 garantiza ~75% de pluralidad por construcción.</t>
  </si>
  <si>
    <t>Endeudamiento (≤)</t>
  </si>
  <si>
    <t>Q3 garantiza ~75% de pluralidad por construcción.</t>
  </si>
  <si>
    <t>Rent. Patrimonio (≥)</t>
  </si>
  <si>
    <t>Actual: casi todos pasan → no blinda. Sugerido: filtra ~25% más débil.</t>
  </si>
  <si>
    <t>Rent. Activos (≥)</t>
  </si>
  <si>
    <t>Mismo patrón que ROE.</t>
  </si>
  <si>
    <t>Cobertura Intereses (≥)</t>
  </si>
  <si>
    <t>Actual acepta empresas que NO cubren intereses (umbral negativo). Sugerido exige cobertura real.</t>
  </si>
  <si>
    <t>5. CONCLUSIONES Y RECOMENDACIÓN</t>
  </si>
  <si>
    <t>Hallazgo crítico:</t>
  </si>
  <si>
    <t>El umbral ACTUAL de Cobertura de Intereses (−3.43) permite que el 100% de la muestra cumpla,</t>
  </si>
  <si>
    <t>incluyendo empresas con cobertura negativa (no pagan intereses con su utilidad operativa).</t>
  </si>
  <si>
    <t>Esto NO blinda el proceso — elimina por completo el filtro financiero de capacidad de pago.</t>
  </si>
  <si>
    <t>El umbral ACTUAL de Rentabilidad (Patrimonio y Activos) cercano a 0% deja pasar prácticamente</t>
  </si>
  <si>
    <t>todas las empresas con utilidad simbólica — 81% y 87% respectivamente — sin garantías de</t>
  </si>
  <si>
    <t>que el oferente tenga una operación financieramente sana.</t>
  </si>
  <si>
    <t>Recomendación:</t>
  </si>
  <si>
    <t>Reemplazar la fórmula Promedio±Desviación por umbrales basados en percentiles (columna I):</t>
  </si>
  <si>
    <t xml:space="preserve">   • Liquidez ≥ Q1 de la muestra</t>
  </si>
  <si>
    <t xml:space="preserve">   • Endeudamiento ≤ Q3 de la muestra</t>
  </si>
  <si>
    <t xml:space="preserve">   • Rentabilidad Patrimonio ≥ Q1 de la muestra</t>
  </si>
  <si>
    <t xml:space="preserve">   • Rentabilidad Activos ≥ Q1 de la muestra</t>
  </si>
  <si>
    <t xml:space="preserve">   • Cobertura de Intereses ≥ Mediana de la muestra (por sesgo de distribución)</t>
  </si>
  <si>
    <t>Resultado esperado:</t>
  </si>
  <si>
    <t xml:space="preserve">   • Pluralidad: ~75% de la muestra cumple cada indicador individualmente.</t>
  </si>
  <si>
    <t xml:space="preserve">   • Blindaje: se filtra el cuartil más débil en cada dimensión financiera.</t>
  </si>
  <si>
    <t xml:space="preserve">   • Defendibilidad: metodología reconocida por CCE y replicable en cualquier auditoría.</t>
  </si>
  <si>
    <t>6. REFERENCIAS TÉCNICAS</t>
  </si>
  <si>
    <t>• Colombia Compra Eficiente — "Manual para determinar y verificar los requisitos habilitantes en los Procesos de Contratación"</t>
  </si>
  <si>
    <t>• Consejo de Estado, Sección Tercera — jurisprudencia sobre proporcionalidad de requisitos habilitantes financieros</t>
  </si>
  <si>
    <t>• Ley 80 de 1993, Art. 5 y Ley 1150 de 2007, Art. 5 — principios de pluralidad y selección objetiva</t>
  </si>
  <si>
    <t>DEPURACIÓN DE MUESTRA Y CÁLCULO DE INDICADORES POR PERCENTILES</t>
  </si>
  <si>
    <t>FDL San Cristóbal — Selección Abreviada de Menor Cuantía</t>
  </si>
  <si>
    <t>1. SUSTENTO METODOLÓGICO</t>
  </si>
  <si>
    <t>Criterios de depuración de la muestra:</t>
  </si>
  <si>
    <t xml:space="preserve">   1. Se excluyen empresas cuya columna "Códigos con los que cumple" indica "no hay informacion".</t>
  </si>
  <si>
    <t xml:space="preserve">      Justificación: si la empresa no aporta códigos CIIU verificables para el objeto contractual,</t>
  </si>
  <si>
    <t xml:space="preserve">      no es comparable y distorsiona los estadísticos del sector.</t>
  </si>
  <si>
    <t xml:space="preserve">   2. Por cada indicador se excluyen los valores "INDETERMINADO" (no numéricos).</t>
  </si>
  <si>
    <t xml:space="preserve">      Justificación: razones financieras sin denominador válido (p.ej. gastos de interés = 0)</t>
  </si>
  <si>
    <t xml:space="preserve">      no son operables matemáticamente — incluirlas como cero o como dato sesga la distribución.</t>
  </si>
  <si>
    <t>Método estadístico aplicado: PERCENTILES DE LA MUESTRA DEPURADA</t>
  </si>
  <si>
    <t xml:space="preserve">   • Indicadores de mínimo (Liquidez, Rentabilidades) → Percentil 25 (Q1)</t>
  </si>
  <si>
    <t xml:space="preserve">   • Indicadores de máximo (Endeudamiento) → Percentil 75 (Q3)</t>
  </si>
  <si>
    <t xml:space="preserve">   • Cobertura de Intereses (distribución muy sesgada) → Mediana (P50)</t>
  </si>
  <si>
    <t>Fundamento normativo y técnico:</t>
  </si>
  <si>
    <t xml:space="preserve">   • Ley 80/1993 Art.5 y Ley 1150/2007 Art.5 — principios de pluralidad y selección objetiva.</t>
  </si>
  <si>
    <t xml:space="preserve">   • Colombia Compra Eficiente — Manual para determinar y verificar requisitos habilitantes.</t>
  </si>
  <si>
    <t xml:space="preserve">   • Los percentiles son robustos a valores extremos y permiten controlar explícitamente la</t>
  </si>
  <si>
    <t xml:space="preserve">     proporción de la muestra que cumple (Q1 → ~75% cumple; Q3 → ~75% cumple).</t>
  </si>
  <si>
    <t>2. MUESTRA DEPURADA — EMPRESAS CON CÓDIGO VÁLIDO</t>
  </si>
  <si>
    <t>N°</t>
  </si>
  <si>
    <t>Razón Social</t>
  </si>
  <si>
    <t>Cód. Cumple</t>
  </si>
  <si>
    <t>Endeudam.</t>
  </si>
  <si>
    <t>Cobertura Int.</t>
  </si>
  <si>
    <t>Rent. Patrim.</t>
  </si>
  <si>
    <t>Rent. Activos</t>
  </si>
  <si>
    <t>Incluida</t>
  </si>
  <si>
    <t>3. CÁLCULO DE THRESHOLDS POR PERCENTILES (sobre muestra depurada)</t>
  </si>
  <si>
    <t>Nota: PERCENTIL.INC excluye automáticamente celdas con texto (“INDETERMINADO”).</t>
  </si>
  <si>
    <t>El rango fuente es la columna correspondiente filtrada por la marca “SÍ” (66–4 = 62 empresas).</t>
  </si>
  <si>
    <t>N válido</t>
  </si>
  <si>
    <t>P25 (Q1)</t>
  </si>
  <si>
    <t>P50 (Mediana)</t>
  </si>
  <si>
    <t>P75 (Q3)</t>
  </si>
  <si>
    <t>Percentil aplicado</t>
  </si>
  <si>
    <t>Threshold sugerido</t>
  </si>
  <si>
    <t>P25</t>
  </si>
  <si>
    <t>P75</t>
  </si>
  <si>
    <t>P50</t>
  </si>
  <si>
    <t>4. THRESHOLDS CONSERVADORES APLICADOS — P10 / P90</t>
  </si>
  <si>
    <t>Criterio: maximizar pluralidad (~90% del mercado cumple cada requisito). Cumple Ley 1150/2007 Art.5.</t>
  </si>
  <si>
    <t>Percentil</t>
  </si>
  <si>
    <t>Valor</t>
  </si>
  <si>
    <t>Threshold final</t>
  </si>
  <si>
    <t>P10</t>
  </si>
  <si>
    <t>P90</t>
  </si>
  <si>
    <t>NOTA: P10 de Cobertura/Rent.Patrim/Rent.Activos arroja valores negativos.</t>
  </si>
  <si>
    <t>Aceptar empresas con pérdidas o cobertura insuficiente compromete la capacidad de pago.</t>
  </si>
  <si>
    <t>Regla mixta aplicada en CONSOLIDADO: P10/P90 para Liquidez y Endeudamiento;</t>
  </si>
  <si>
    <t>“≥ 0” para Rentabilidades y Cobertura (mantiene estándar financiero mínimo).</t>
  </si>
  <si>
    <t>5. THRESHOLDS APLICADOS — P40 / P60 (criterio más exigente)</t>
  </si>
  <si>
    <t>Criterio: aprox. 60% del mercado cumple cada requisito — mejor calidad financiera, manteniendo pluralidad.</t>
  </si>
  <si>
    <t>P40</t>
  </si>
  <si>
    <t>P60</t>
  </si>
  <si>
    <r>
      <rPr>
        <b/>
        <sz val="12"/>
        <color theme="1"/>
        <rFont val="Calibri"/>
        <family val="2"/>
        <scheme val="minor"/>
      </rPr>
      <t>PRESUPUESTO OFICIAL:</t>
    </r>
    <r>
      <rPr>
        <sz val="12"/>
        <color theme="1"/>
        <rFont val="Calibri"/>
        <family val="2"/>
        <scheme val="minor"/>
      </rPr>
      <t xml:space="preserve"> QUINIENTOS VEINTIDOS MILLONES TRESCIENTOS MIL PESOS ($522.300.000). (Incluido IVA)</t>
    </r>
  </si>
  <si>
    <t>Se calculó el percentil 40 (P40) de la liquidez sobre la muestra depurada de 62 empresas del sector (66 totales menos 4 excluidas por carecer de código CIIU verificable). El P40 = 1,65 establece un estándar exigente que garantiza solidez financiera de corto plazo: aproximadamente el 60% del mercado cumple el requisito, preservando pluralidad según Ley 1150/2007 Art.5. Ver hoja “MUESTRA FILTRADA” para sustento estadístico.</t>
  </si>
  <si>
    <t>≤ 51%</t>
  </si>
  <si>
    <t>Se calculó el percentil 60 (P60) del nivel de endeudamiento sobre la muestra depurada de 62 empresas. El P60 = 0,51 representa el límite superior aceptable: aproximadamente el 60% del mercado mantiene un endeudamiento igual o menor. Excluye al 40% del sector con mayor apalancamiento, asegurando contratistas con estructura de capital más sólida. Ver hoja “MUESTRA FILTRADA”.</t>
  </si>
  <si>
    <t>≥ 2,89</t>
  </si>
  <si>
    <t>Se calculó el percentil 40 (P40) de la cobertura de intereses sobre las 49 empresas con valor numérico (las demás reportan “indeterminado” por gastos de interés = 0). El P40 = 2,89 indica que el 60% del mercado puede cubrir sus gastos financieros casi tres veces con utilidad operativa. Se conserva “o indeterminado” para no excluir empresas sin deuda financiera. Ver hoja “MUESTRA FILTRADA”.</t>
  </si>
  <si>
    <t>≥ 0,09</t>
  </si>
  <si>
    <t>Se calculó el percentil 40 (P40) de la rentabilidad del patrimonio sobre la muestra depurada de 62 empresas. El P40 = 0,09 (9%) garantiza que el contratista genere un retorno mínimo razonable para sus accionistas, indicador de salud financiera sostenible. Aproximadamente el 60% del mercado cumple. Ver hoja “MUESTRA FILTRADA”.</t>
  </si>
  <si>
    <t>Se calculó el percentil 40 (P40) de la rentabilidad de los activos sobre la muestra depurada de 62 empresas. El P40 = 0,04 (4%) asegura productividad mínima razonable de los activos de la empresa contratista. Aproximadamente el 60% del mercado cumple. Ver hoja “MUESTRA FILTRADA”.</t>
  </si>
  <si>
    <t>5 de mayo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</si>
</sst>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_-* #,##0_-;\-* #,##0_-;_-* &quot;-&quot;??_-;_-@_-"/>
    <numFmt numFmtId="166" formatCode="0.0%"/>
  </numFmts>
  <fonts count="50">
    <font>
      <sz val="11"/>
      <color theme="1"/>
      <name val="Calibri"/>
      <family val="2"/>
      <scheme val="minor"/>
    </font>
    <font>
      <sz val="11"/>
      <color theme="1"/>
      <name val="Calibri"/>
      <family val="2"/>
      <scheme val="minor"/>
    </font>
    <font>
      <sz val="9"/>
      <color theme="1"/>
      <name val="Calibri"/>
      <family val="2"/>
      <scheme val="minor"/>
    </font>
    <font>
      <b/>
      <sz val="8"/>
      <color theme="0"/>
      <name val="Calibri"/>
      <family val="2"/>
    </font>
    <font>
      <b/>
      <sz val="8"/>
      <color theme="0"/>
      <name val="Calibri"/>
      <family val="2"/>
      <scheme val="minor"/>
    </font>
    <font>
      <sz val="9"/>
      <color rgb="FFFF0000"/>
      <name val="Calibri"/>
      <family val="2"/>
      <scheme val="minor"/>
    </font>
    <font>
      <sz val="9"/>
      <color theme="0"/>
      <name val="Calibri"/>
      <family val="2"/>
      <scheme val="minor"/>
    </font>
    <font>
      <sz val="8"/>
      <color theme="1"/>
      <name val="Calibri"/>
      <family val="2"/>
      <scheme val="minor"/>
    </font>
    <font>
      <b/>
      <sz val="8"/>
      <color theme="1"/>
      <name val="Calibri"/>
      <family val="2"/>
      <scheme val="minor"/>
    </font>
    <font>
      <b/>
      <sz val="8"/>
      <color rgb="FFFF0000"/>
      <name val="Calibri"/>
      <family val="2"/>
      <scheme val="minor"/>
    </font>
    <font>
      <b/>
      <sz val="8"/>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8"/>
      <name val="Calibri"/>
      <family val="2"/>
      <scheme val="minor"/>
    </font>
    <font>
      <sz val="14"/>
      <color theme="1"/>
      <name val="Calibri"/>
      <family val="2"/>
      <scheme val="minor"/>
    </font>
    <font>
      <sz val="14"/>
      <name val="Calibri"/>
      <family val="2"/>
      <scheme val="minor"/>
    </font>
    <font>
      <b/>
      <i/>
      <sz val="11"/>
      <color theme="1"/>
      <name val="Book Antiqua"/>
      <family val="1"/>
    </font>
    <font>
      <b/>
      <sz val="11"/>
      <color theme="1"/>
      <name val="Book Antiqua"/>
      <family val="1"/>
    </font>
    <font>
      <i/>
      <sz val="11"/>
      <color theme="1"/>
      <name val="Book Antiqua"/>
      <family val="1"/>
    </font>
    <font>
      <b/>
      <sz val="10"/>
      <color theme="1"/>
      <name val="Calibri"/>
      <family val="2"/>
      <scheme val="minor"/>
    </font>
    <font>
      <sz val="10"/>
      <color theme="1"/>
      <name val="Calibri"/>
      <family val="2"/>
      <scheme val="minor"/>
    </font>
    <font>
      <sz val="12"/>
      <color theme="1"/>
      <name val="Calibri"/>
      <family val="2"/>
      <scheme val="minor"/>
    </font>
    <font>
      <b/>
      <sz val="12"/>
      <color theme="1"/>
      <name val="Calibri"/>
      <family val="2"/>
      <scheme val="minor"/>
    </font>
    <font>
      <sz val="12"/>
      <color theme="1"/>
      <name val="Times New Roman"/>
      <family val="1"/>
    </font>
    <font>
      <b/>
      <sz val="12"/>
      <color theme="1"/>
      <name val="Times New Roman"/>
      <family val="1"/>
    </font>
    <font>
      <b/>
      <sz val="12"/>
      <color theme="1"/>
      <name val="Garamond"/>
      <family val="1"/>
    </font>
    <font>
      <sz val="12"/>
      <color theme="1"/>
      <name val="Garamond"/>
      <family val="1"/>
    </font>
    <font>
      <sz val="8"/>
      <color theme="1"/>
      <name val="AR CENA"/>
    </font>
    <font>
      <sz val="11"/>
      <color rgb="FF000000"/>
      <name val="Garamond"/>
      <family val="1"/>
    </font>
    <font>
      <b/>
      <sz val="11"/>
      <color rgb="FF000000"/>
      <name val="Garamond"/>
      <family val="1"/>
    </font>
    <font>
      <b/>
      <sz val="14"/>
      <color rgb="FFFFFFFF"/>
      <name val="Calibri"/>
      <family val="2"/>
      <scheme val="minor"/>
    </font>
    <font>
      <i/>
      <sz val="11"/>
      <color rgb="FFFFFFFF"/>
      <name val="Calibri"/>
      <family val="2"/>
      <scheme val="minor"/>
    </font>
    <font>
      <b/>
      <sz val="12"/>
      <color rgb="FFFFFFFF"/>
      <name val="Calibri"/>
      <family val="2"/>
      <scheme val="minor"/>
    </font>
    <font>
      <sz val="11"/>
      <color rgb="FFC00000"/>
      <name val="Calibri"/>
      <family val="2"/>
      <scheme val="minor"/>
    </font>
    <font>
      <b/>
      <sz val="11"/>
      <color rgb="FFC00000"/>
      <name val="Calibri"/>
      <family val="2"/>
      <scheme val="minor"/>
    </font>
    <font>
      <b/>
      <sz val="10"/>
      <color rgb="FFC00000"/>
      <name val="Calibri"/>
      <family val="2"/>
      <scheme val="minor"/>
    </font>
    <font>
      <b/>
      <sz val="11"/>
      <color rgb="FFFFFFFF"/>
      <name val="Calibri"/>
      <family val="2"/>
      <scheme val="minor"/>
    </font>
    <font>
      <b/>
      <i/>
      <sz val="10"/>
      <color theme="1"/>
      <name val="Calibri"/>
      <family val="2"/>
      <scheme val="minor"/>
    </font>
    <font>
      <b/>
      <sz val="9"/>
      <color theme="1"/>
      <name val="Calibri"/>
      <family val="2"/>
      <scheme val="minor"/>
    </font>
    <font>
      <b/>
      <sz val="11"/>
      <color rgb="FF548235"/>
      <name val="Calibri"/>
      <family val="2"/>
      <scheme val="minor"/>
    </font>
    <font>
      <i/>
      <sz val="9"/>
      <color rgb="FF595959"/>
      <name val="Calibri"/>
      <family val="2"/>
      <scheme val="minor"/>
    </font>
    <font>
      <b/>
      <i/>
      <sz val="9"/>
      <color theme="1"/>
      <name val="Calibri"/>
      <family val="2"/>
      <scheme val="minor"/>
    </font>
    <font>
      <b/>
      <i/>
      <sz val="9"/>
      <color rgb="FFC00000"/>
      <name val="Calibri"/>
      <family val="2"/>
      <scheme val="minor"/>
    </font>
    <font>
      <i/>
      <sz val="9"/>
      <color rgb="FFC00000"/>
      <name val="Calibri"/>
      <family val="2"/>
      <scheme val="minor"/>
    </font>
    <font>
      <b/>
      <sz val="11"/>
      <color rgb="FFFFFFFF"/>
      <name val="Book Antiqua"/>
      <family val="1"/>
    </font>
    <font>
      <i/>
      <sz val="10"/>
      <color theme="1"/>
      <name val="Calibri"/>
      <family val="2"/>
      <scheme val="minor"/>
    </font>
    <font>
      <i/>
      <sz val="9"/>
      <color theme="1"/>
      <name val="Calibri"/>
      <family val="2"/>
      <scheme val="minor"/>
    </font>
    <font>
      <b/>
      <sz val="12"/>
      <color rgb="FF000000"/>
      <name val="Calibri"/>
      <scheme val="minor"/>
    </font>
    <font>
      <sz val="12"/>
      <color rgb="FF000000"/>
      <name val="Calibri"/>
      <scheme val="minor"/>
    </font>
  </fonts>
  <fills count="18">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rgb="FF92D050"/>
        <bgColor indexed="64"/>
      </patternFill>
    </fill>
    <fill>
      <patternFill patternType="solid">
        <fgColor rgb="FFF2F2F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rgb="FFFFCCCC"/>
        <bgColor indexed="64"/>
      </patternFill>
    </fill>
    <fill>
      <patternFill patternType="solid">
        <fgColor rgb="FF1F4E78"/>
        <bgColor indexed="64"/>
      </patternFill>
    </fill>
    <fill>
      <patternFill patternType="solid">
        <fgColor rgb="FF2E75B6"/>
        <bgColor indexed="64"/>
      </patternFill>
    </fill>
    <fill>
      <patternFill patternType="solid">
        <fgColor rgb="FFC00000"/>
        <bgColor indexed="64"/>
      </patternFill>
    </fill>
    <fill>
      <patternFill patternType="solid">
        <fgColor rgb="FF548235"/>
        <bgColor indexed="64"/>
      </patternFill>
    </fill>
    <fill>
      <patternFill patternType="solid">
        <fgColor rgb="FFE2EFDA"/>
        <bgColor indexed="64"/>
      </patternFill>
    </fill>
    <fill>
      <patternFill patternType="solid">
        <fgColor rgb="FFFFE699"/>
        <bgColor indexed="64"/>
      </patternFill>
    </fill>
    <fill>
      <patternFill patternType="solid">
        <fgColor rgb="FFC6EFCE"/>
        <bgColor indexed="64"/>
      </patternFill>
    </fill>
  </fills>
  <borders count="25">
    <border>
      <left/>
      <right/>
      <top/>
      <bottom/>
      <diagonal/>
    </border>
    <border>
      <left style="thin">
        <color theme="0"/>
      </left>
      <right style="thin">
        <color theme="0"/>
      </right>
      <top style="thin">
        <color theme="0"/>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80">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3" fontId="2" fillId="3" borderId="2" xfId="3" applyFont="1" applyFill="1" applyBorder="1"/>
    <xf numFmtId="9" fontId="2" fillId="4" borderId="0" xfId="2" applyFont="1" applyFill="1"/>
    <xf numFmtId="1" fontId="2" fillId="4" borderId="0" xfId="0" applyNumberFormat="1" applyFont="1" applyFill="1"/>
    <xf numFmtId="43" fontId="5" fillId="3" borderId="2" xfId="3" applyFont="1" applyFill="1" applyBorder="1"/>
    <xf numFmtId="0" fontId="6" fillId="0" borderId="0" xfId="0" applyFont="1"/>
    <xf numFmtId="0" fontId="5" fillId="0" borderId="0" xfId="0" applyFont="1"/>
    <xf numFmtId="9" fontId="5" fillId="0" borderId="0" xfId="2" applyFont="1"/>
    <xf numFmtId="43" fontId="2" fillId="0" borderId="0" xfId="3" applyFont="1" applyFill="1"/>
    <xf numFmtId="43" fontId="2" fillId="0" borderId="0" xfId="3" applyFont="1"/>
    <xf numFmtId="40" fontId="7" fillId="0" borderId="2" xfId="3" applyNumberFormat="1" applyFont="1" applyBorder="1"/>
    <xf numFmtId="40" fontId="7" fillId="0" borderId="2" xfId="3" applyNumberFormat="1" applyFont="1" applyFill="1" applyBorder="1"/>
    <xf numFmtId="10" fontId="7" fillId="0" borderId="2" xfId="2" applyNumberFormat="1" applyFont="1" applyFill="1" applyBorder="1"/>
    <xf numFmtId="0" fontId="7" fillId="0" borderId="0" xfId="0" applyFont="1"/>
    <xf numFmtId="40" fontId="7" fillId="0" borderId="0" xfId="0" applyNumberFormat="1" applyFont="1"/>
    <xf numFmtId="10" fontId="7" fillId="0" borderId="0" xfId="2" applyNumberFormat="1" applyFont="1"/>
    <xf numFmtId="40" fontId="0" fillId="0" borderId="0" xfId="0" applyNumberFormat="1"/>
    <xf numFmtId="10" fontId="7" fillId="0" borderId="0" xfId="2" applyNumberFormat="1" applyFont="1" applyFill="1"/>
    <xf numFmtId="40" fontId="8" fillId="4" borderId="2" xfId="3" applyNumberFormat="1" applyFont="1" applyFill="1" applyBorder="1"/>
    <xf numFmtId="40" fontId="10" fillId="4" borderId="2" xfId="3" applyNumberFormat="1" applyFont="1" applyFill="1" applyBorder="1"/>
    <xf numFmtId="40" fontId="2" fillId="0" borderId="0" xfId="0" applyNumberFormat="1" applyFont="1"/>
    <xf numFmtId="9" fontId="9" fillId="4" borderId="2" xfId="2" applyFont="1" applyFill="1" applyBorder="1"/>
    <xf numFmtId="2" fontId="7" fillId="0" borderId="2" xfId="2" applyNumberFormat="1" applyFont="1" applyBorder="1"/>
    <xf numFmtId="164" fontId="12" fillId="0" borderId="0" xfId="3" applyNumberFormat="1" applyFont="1" applyAlignment="1"/>
    <xf numFmtId="164" fontId="1" fillId="0" borderId="0" xfId="3" applyNumberFormat="1" applyFont="1" applyBorder="1" applyAlignment="1">
      <alignment vertical="center"/>
    </xf>
    <xf numFmtId="49" fontId="1" fillId="0" borderId="0" xfId="3" applyNumberFormat="1" applyFont="1" applyBorder="1" applyAlignment="1">
      <alignment vertical="center" wrapText="1"/>
    </xf>
    <xf numFmtId="49" fontId="1" fillId="0" borderId="0" xfId="3" applyNumberFormat="1" applyFont="1" applyAlignment="1">
      <alignment horizontal="left" vertical="center" wrapText="1"/>
    </xf>
    <xf numFmtId="0" fontId="14" fillId="0" borderId="0" xfId="0" applyFont="1" applyAlignment="1">
      <alignment horizontal="center"/>
    </xf>
    <xf numFmtId="0" fontId="15" fillId="0" borderId="0" xfId="0" applyFont="1"/>
    <xf numFmtId="0" fontId="0" fillId="0" borderId="0" xfId="0" applyAlignment="1">
      <alignment horizontal="center"/>
    </xf>
    <xf numFmtId="0" fontId="0" fillId="0" borderId="0" xfId="0" applyAlignment="1">
      <alignment vertical="center" wrapText="1"/>
    </xf>
    <xf numFmtId="0" fontId="0" fillId="0" borderId="0" xfId="0" applyAlignment="1">
      <alignment horizontal="left" vertical="center" wrapText="1"/>
    </xf>
    <xf numFmtId="0" fontId="17" fillId="0" borderId="0" xfId="0" applyFont="1" applyAlignment="1">
      <alignment vertical="center"/>
    </xf>
    <xf numFmtId="0" fontId="18" fillId="0" borderId="0" xfId="0" applyFont="1" applyAlignment="1">
      <alignment vertical="center"/>
    </xf>
    <xf numFmtId="0" fontId="19" fillId="0" borderId="0" xfId="0" applyFont="1" applyAlignment="1">
      <alignment horizontal="center" vertical="center" wrapText="1"/>
    </xf>
    <xf numFmtId="0" fontId="18" fillId="0" borderId="0" xfId="0" applyFont="1" applyAlignment="1">
      <alignment horizontal="center" vertical="center"/>
    </xf>
    <xf numFmtId="0" fontId="0" fillId="0" borderId="0" xfId="0" applyAlignment="1">
      <alignment horizontal="left"/>
    </xf>
    <xf numFmtId="0" fontId="19" fillId="0" borderId="5" xfId="0" applyFont="1" applyBorder="1" applyAlignment="1">
      <alignment horizontal="center" vertical="center" wrapText="1"/>
    </xf>
    <xf numFmtId="0" fontId="19" fillId="0" borderId="17" xfId="0" applyFont="1" applyBorder="1" applyAlignment="1">
      <alignment horizontal="center" vertical="center" wrapText="1"/>
    </xf>
    <xf numFmtId="0" fontId="13" fillId="0" borderId="0" xfId="0" applyFont="1"/>
    <xf numFmtId="0" fontId="20" fillId="0" borderId="0" xfId="0" applyFont="1" applyAlignment="1">
      <alignment horizontal="center" vertical="center" wrapText="1"/>
    </xf>
    <xf numFmtId="2" fontId="21" fillId="0" borderId="3" xfId="0" applyNumberFormat="1" applyFont="1" applyBorder="1" applyAlignment="1">
      <alignment horizontal="center" vertical="center"/>
    </xf>
    <xf numFmtId="0" fontId="21" fillId="0" borderId="0" xfId="0" applyFont="1" applyAlignment="1">
      <alignment vertical="center"/>
    </xf>
    <xf numFmtId="4" fontId="2" fillId="3" borderId="2" xfId="2" applyNumberFormat="1" applyFont="1" applyFill="1" applyBorder="1"/>
    <xf numFmtId="0" fontId="0" fillId="0" borderId="0" xfId="0" applyAlignment="1">
      <alignment horizontal="center" vertical="center" wrapText="1"/>
    </xf>
    <xf numFmtId="0" fontId="0" fillId="0" borderId="3" xfId="0" applyBorder="1" applyAlignment="1">
      <alignment horizontal="center" vertical="center"/>
    </xf>
    <xf numFmtId="0" fontId="0" fillId="0" borderId="0" xfId="0" applyAlignment="1">
      <alignment vertical="center"/>
    </xf>
    <xf numFmtId="9" fontId="7" fillId="0" borderId="0" xfId="0" applyNumberFormat="1" applyFont="1"/>
    <xf numFmtId="9" fontId="0" fillId="5" borderId="0" xfId="0" applyNumberFormat="1" applyFill="1"/>
    <xf numFmtId="1" fontId="2" fillId="5" borderId="0" xfId="0" applyNumberFormat="1" applyFont="1" applyFill="1"/>
    <xf numFmtId="0" fontId="2" fillId="3" borderId="2" xfId="3" applyNumberFormat="1" applyFont="1" applyFill="1" applyBorder="1"/>
    <xf numFmtId="1" fontId="0" fillId="0" borderId="0" xfId="0" applyNumberFormat="1" applyAlignment="1">
      <alignment horizontal="center" vertical="center"/>
    </xf>
    <xf numFmtId="0" fontId="26" fillId="6" borderId="18" xfId="0" applyFont="1" applyFill="1" applyBorder="1" applyAlignment="1">
      <alignment horizontal="center" vertical="center" wrapText="1"/>
    </xf>
    <xf numFmtId="0" fontId="26" fillId="6" borderId="21" xfId="0" applyFont="1" applyFill="1" applyBorder="1" applyAlignment="1">
      <alignment horizontal="center" vertical="center" wrapText="1"/>
    </xf>
    <xf numFmtId="0" fontId="27" fillId="0" borderId="23" xfId="0" applyFont="1" applyBorder="1" applyAlignment="1">
      <alignment horizontal="center" vertical="center" wrapText="1"/>
    </xf>
    <xf numFmtId="0" fontId="0" fillId="0" borderId="22" xfId="0" applyBorder="1" applyAlignment="1">
      <alignment vertical="center" wrapText="1"/>
    </xf>
    <xf numFmtId="0" fontId="24" fillId="0" borderId="23"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22" xfId="0" applyFont="1" applyBorder="1" applyAlignment="1">
      <alignment vertical="center" wrapText="1"/>
    </xf>
    <xf numFmtId="0" fontId="27" fillId="0" borderId="19" xfId="0" applyFont="1" applyBorder="1" applyAlignment="1">
      <alignment horizontal="center" vertical="center" wrapText="1"/>
    </xf>
    <xf numFmtId="165" fontId="2" fillId="3" borderId="2" xfId="3" applyNumberFormat="1" applyFont="1" applyFill="1" applyBorder="1"/>
    <xf numFmtId="0" fontId="28" fillId="0" borderId="0" xfId="0" applyFont="1"/>
    <xf numFmtId="164" fontId="0" fillId="0" borderId="3" xfId="1" applyFont="1" applyBorder="1" applyAlignment="1">
      <alignment horizontal="center" vertical="center"/>
    </xf>
    <xf numFmtId="164" fontId="0" fillId="0" borderId="3" xfId="1" applyFont="1" applyBorder="1" applyAlignment="1">
      <alignment horizontal="center"/>
    </xf>
    <xf numFmtId="164" fontId="21" fillId="0" borderId="0" xfId="1" applyFont="1"/>
    <xf numFmtId="164" fontId="0" fillId="0" borderId="0" xfId="1" applyFont="1"/>
    <xf numFmtId="9" fontId="6" fillId="0" borderId="0" xfId="2" applyFont="1"/>
    <xf numFmtId="0" fontId="0" fillId="0" borderId="3" xfId="0" applyBorder="1" applyAlignment="1">
      <alignment vertical="center"/>
    </xf>
    <xf numFmtId="0" fontId="11" fillId="7" borderId="3" xfId="0" applyFont="1" applyFill="1" applyBorder="1" applyAlignment="1">
      <alignment horizontal="center" vertical="center" wrapText="1"/>
    </xf>
    <xf numFmtId="0" fontId="11" fillId="7" borderId="3" xfId="0" applyFont="1" applyFill="1" applyBorder="1" applyAlignment="1">
      <alignment horizontal="center" vertical="center"/>
    </xf>
    <xf numFmtId="164" fontId="20" fillId="3" borderId="3" xfId="1" applyFont="1" applyFill="1" applyBorder="1" applyAlignment="1">
      <alignment horizontal="center" vertical="center" wrapText="1"/>
    </xf>
    <xf numFmtId="164" fontId="20" fillId="8" borderId="3" xfId="1" applyFont="1" applyFill="1" applyBorder="1" applyAlignment="1">
      <alignment horizontal="center" vertical="center" wrapText="1"/>
    </xf>
    <xf numFmtId="0" fontId="29" fillId="0" borderId="0" xfId="0" applyFont="1" applyAlignment="1">
      <alignment horizontal="justify" vertical="center" wrapText="1"/>
    </xf>
    <xf numFmtId="0" fontId="30" fillId="0" borderId="0" xfId="0" applyFont="1" applyAlignment="1">
      <alignment horizontal="justify" vertical="center" wrapText="1"/>
    </xf>
    <xf numFmtId="0" fontId="0" fillId="9" borderId="0" xfId="0" applyFill="1" applyAlignment="1">
      <alignment vertical="center"/>
    </xf>
    <xf numFmtId="0" fontId="0" fillId="9" borderId="3" xfId="0" applyFill="1" applyBorder="1" applyAlignment="1">
      <alignment vertical="center"/>
    </xf>
    <xf numFmtId="164" fontId="0" fillId="9" borderId="3" xfId="1" applyFont="1" applyFill="1" applyBorder="1" applyAlignment="1">
      <alignment horizontal="center" vertical="center"/>
    </xf>
    <xf numFmtId="164" fontId="0" fillId="9" borderId="3" xfId="1" applyFont="1" applyFill="1" applyBorder="1" applyAlignment="1">
      <alignment horizontal="center"/>
    </xf>
    <xf numFmtId="0" fontId="0" fillId="9" borderId="0" xfId="0" applyFill="1"/>
    <xf numFmtId="0" fontId="0" fillId="9" borderId="3" xfId="0" applyFill="1" applyBorder="1" applyAlignment="1">
      <alignment horizontal="center" vertical="center"/>
    </xf>
    <xf numFmtId="0" fontId="0" fillId="0" borderId="10" xfId="0" applyBorder="1" applyAlignment="1">
      <alignment vertical="center" wrapText="1"/>
    </xf>
    <xf numFmtId="0" fontId="0" fillId="0" borderId="0" xfId="0" applyAlignment="1">
      <alignment horizontal="center" vertical="center"/>
    </xf>
    <xf numFmtId="0" fontId="0" fillId="9" borderId="0" xfId="0" applyFill="1" applyAlignment="1">
      <alignment horizontal="center"/>
    </xf>
    <xf numFmtId="0" fontId="0" fillId="10" borderId="0" xfId="0" applyFill="1" applyAlignment="1">
      <alignment vertical="center"/>
    </xf>
    <xf numFmtId="0" fontId="0" fillId="10" borderId="3" xfId="0" applyFill="1" applyBorder="1" applyAlignment="1">
      <alignment vertical="center"/>
    </xf>
    <xf numFmtId="164" fontId="0" fillId="10" borderId="3" xfId="1" applyFont="1" applyFill="1" applyBorder="1" applyAlignment="1">
      <alignment horizontal="center" vertical="center"/>
    </xf>
    <xf numFmtId="164" fontId="0" fillId="10" borderId="3" xfId="1" applyFont="1" applyFill="1" applyBorder="1" applyAlignment="1">
      <alignment horizontal="center"/>
    </xf>
    <xf numFmtId="0" fontId="0" fillId="10" borderId="0" xfId="0" applyFill="1" applyAlignment="1">
      <alignment horizontal="center"/>
    </xf>
    <xf numFmtId="0" fontId="0" fillId="10" borderId="0" xfId="0" applyFill="1"/>
    <xf numFmtId="0" fontId="31" fillId="11" borderId="0" xfId="0" applyFont="1" applyFill="1" applyAlignment="1">
      <alignment horizontal="center"/>
    </xf>
    <xf numFmtId="0" fontId="32" fillId="12" borderId="0" xfId="0" applyFont="1" applyFill="1" applyAlignment="1">
      <alignment horizontal="center"/>
    </xf>
    <xf numFmtId="0" fontId="33" fillId="11" borderId="0" xfId="0" applyFont="1" applyFill="1"/>
    <xf numFmtId="0" fontId="21" fillId="0" borderId="0" xfId="0" applyFont="1"/>
    <xf numFmtId="0" fontId="35" fillId="0" borderId="0" xfId="0" applyFont="1"/>
    <xf numFmtId="0" fontId="20" fillId="0" borderId="0" xfId="0" applyFont="1"/>
    <xf numFmtId="0" fontId="36" fillId="0" borderId="0" xfId="0" applyFont="1"/>
    <xf numFmtId="0" fontId="11" fillId="0" borderId="0" xfId="0" applyFont="1"/>
    <xf numFmtId="0" fontId="37" fillId="11" borderId="0" xfId="0" applyFont="1" applyFill="1" applyAlignment="1">
      <alignment horizontal="center"/>
    </xf>
    <xf numFmtId="0" fontId="37" fillId="13" borderId="0" xfId="0" applyFont="1" applyFill="1" applyAlignment="1">
      <alignment horizontal="center"/>
    </xf>
    <xf numFmtId="0" fontId="37" fillId="14" borderId="0" xfId="0" applyFont="1" applyFill="1" applyAlignment="1">
      <alignment horizontal="center"/>
    </xf>
    <xf numFmtId="2" fontId="0" fillId="0" borderId="0" xfId="0" applyNumberFormat="1"/>
    <xf numFmtId="2" fontId="0" fillId="15" borderId="0" xfId="0" applyNumberFormat="1" applyFill="1"/>
    <xf numFmtId="2" fontId="34" fillId="16" borderId="0" xfId="0" applyNumberFormat="1" applyFont="1" applyFill="1"/>
    <xf numFmtId="2" fontId="11" fillId="17" borderId="0" xfId="0" applyNumberFormat="1" applyFont="1" applyFill="1"/>
    <xf numFmtId="10" fontId="0" fillId="0" borderId="0" xfId="0" applyNumberFormat="1"/>
    <xf numFmtId="10" fontId="0" fillId="15" borderId="0" xfId="0" applyNumberFormat="1" applyFill="1"/>
    <xf numFmtId="10" fontId="34" fillId="16" borderId="0" xfId="0" applyNumberFormat="1" applyFont="1" applyFill="1"/>
    <xf numFmtId="10" fontId="11" fillId="17" borderId="0" xfId="0" applyNumberFormat="1" applyFont="1" applyFill="1"/>
    <xf numFmtId="0" fontId="38" fillId="0" borderId="0" xfId="0" applyFont="1"/>
    <xf numFmtId="166" fontId="0" fillId="0" borderId="0" xfId="0" applyNumberFormat="1" applyAlignment="1">
      <alignment horizontal="center"/>
    </xf>
    <xf numFmtId="0" fontId="39" fillId="0" borderId="0" xfId="0" applyFont="1"/>
    <xf numFmtId="0" fontId="40" fillId="0" borderId="0" xfId="0" applyFont="1"/>
    <xf numFmtId="0" fontId="2" fillId="0" borderId="0" xfId="0" applyFont="1" applyAlignment="1">
      <alignment horizontal="center"/>
    </xf>
    <xf numFmtId="2" fontId="0" fillId="0" borderId="0" xfId="0" applyNumberFormat="1" applyAlignment="1">
      <alignment horizontal="right"/>
    </xf>
    <xf numFmtId="0" fontId="11" fillId="0" borderId="0" xfId="0" applyFont="1" applyAlignment="1">
      <alignment horizontal="center"/>
    </xf>
    <xf numFmtId="0" fontId="41" fillId="0" borderId="0" xfId="0" applyFont="1"/>
    <xf numFmtId="2" fontId="37" fillId="13" borderId="0" xfId="0" applyNumberFormat="1" applyFont="1" applyFill="1" applyAlignment="1">
      <alignment horizontal="right"/>
    </xf>
    <xf numFmtId="0" fontId="33" fillId="14" borderId="0" xfId="0" applyFont="1" applyFill="1"/>
    <xf numFmtId="0" fontId="42" fillId="0" borderId="0" xfId="0" applyFont="1"/>
    <xf numFmtId="2" fontId="37" fillId="14" borderId="0" xfId="0" applyNumberFormat="1" applyFont="1" applyFill="1" applyAlignment="1">
      <alignment horizontal="right"/>
    </xf>
    <xf numFmtId="0" fontId="43" fillId="0" borderId="0" xfId="0" applyFont="1"/>
    <xf numFmtId="0" fontId="44" fillId="0" borderId="0" xfId="0" applyFont="1"/>
    <xf numFmtId="0" fontId="33" fillId="13" borderId="0" xfId="0" applyFont="1" applyFill="1"/>
    <xf numFmtId="0" fontId="47" fillId="0" borderId="0" xfId="0" applyFont="1"/>
    <xf numFmtId="9" fontId="0" fillId="0" borderId="0" xfId="2" applyFont="1"/>
    <xf numFmtId="4" fontId="2" fillId="3" borderId="2" xfId="3" applyNumberFormat="1" applyFont="1" applyFill="1" applyBorder="1"/>
    <xf numFmtId="14" fontId="0" fillId="0" borderId="0" xfId="0" applyNumberFormat="1"/>
    <xf numFmtId="0" fontId="0" fillId="0" borderId="3" xfId="0" applyBorder="1" applyAlignment="1">
      <alignment horizontal="left" vertical="center" wrapText="1"/>
    </xf>
    <xf numFmtId="0" fontId="18" fillId="0" borderId="3" xfId="0" applyFont="1" applyBorder="1" applyAlignment="1">
      <alignment horizontal="center" vertical="center"/>
    </xf>
    <xf numFmtId="0" fontId="45" fillId="11" borderId="9" xfId="0" applyFont="1" applyFill="1" applyBorder="1" applyAlignment="1">
      <alignment horizontal="center" vertical="center"/>
    </xf>
    <xf numFmtId="0" fontId="18" fillId="0" borderId="16" xfId="0" applyFont="1" applyBorder="1" applyAlignment="1">
      <alignment horizontal="center" vertical="center"/>
    </xf>
    <xf numFmtId="0" fontId="46" fillId="0" borderId="3" xfId="0" applyFont="1" applyBorder="1" applyAlignment="1">
      <alignment horizontal="left" vertical="center" wrapText="1"/>
    </xf>
    <xf numFmtId="0" fontId="17" fillId="0" borderId="7" xfId="0" applyFont="1" applyBorder="1" applyAlignment="1">
      <alignment horizontal="center" vertical="center" wrapText="1"/>
    </xf>
    <xf numFmtId="0" fontId="18" fillId="0" borderId="15" xfId="0" applyFont="1" applyBorder="1" applyAlignment="1">
      <alignment horizontal="center" vertical="center"/>
    </xf>
    <xf numFmtId="0" fontId="17" fillId="0" borderId="3" xfId="0" applyFont="1" applyBorder="1" applyAlignment="1">
      <alignment horizontal="center" vertical="center"/>
    </xf>
    <xf numFmtId="0" fontId="18" fillId="0" borderId="7" xfId="0" applyFont="1" applyBorder="1" applyAlignment="1">
      <alignment horizontal="center" vertical="center"/>
    </xf>
    <xf numFmtId="0" fontId="18" fillId="0" borderId="11" xfId="0" applyFont="1" applyBorder="1" applyAlignment="1">
      <alignment horizontal="center" vertical="center"/>
    </xf>
    <xf numFmtId="0" fontId="19" fillId="0" borderId="8" xfId="0" applyFont="1" applyBorder="1" applyAlignment="1">
      <alignment horizontal="center" vertical="center" wrapText="1"/>
    </xf>
    <xf numFmtId="0" fontId="19" fillId="0" borderId="12" xfId="0" applyFont="1" applyBorder="1" applyAlignment="1">
      <alignment horizontal="center" vertical="center" wrapText="1"/>
    </xf>
    <xf numFmtId="0" fontId="18" fillId="0" borderId="15" xfId="0" applyFont="1" applyBorder="1" applyAlignment="1">
      <alignment horizontal="center" vertical="center" wrapText="1"/>
    </xf>
    <xf numFmtId="0" fontId="0" fillId="0" borderId="7" xfId="0" applyBorder="1" applyAlignment="1">
      <alignment horizontal="left" vertical="center" wrapText="1"/>
    </xf>
    <xf numFmtId="0" fontId="0" fillId="0" borderId="10" xfId="0" applyBorder="1" applyAlignment="1">
      <alignment horizontal="left" vertical="center" wrapText="1"/>
    </xf>
    <xf numFmtId="0" fontId="0" fillId="0" borderId="9" xfId="0" applyBorder="1" applyAlignment="1">
      <alignment horizontal="left" vertical="center" wrapText="1"/>
    </xf>
    <xf numFmtId="0" fontId="0" fillId="0" borderId="11" xfId="0" applyBorder="1" applyAlignment="1">
      <alignment horizontal="left" vertical="center" wrapText="1"/>
    </xf>
    <xf numFmtId="0" fontId="0" fillId="0" borderId="0" xfId="0" applyAlignment="1">
      <alignment horizontal="left" vertical="center" wrapText="1"/>
    </xf>
    <xf numFmtId="0" fontId="0" fillId="0" borderId="13" xfId="0" applyBorder="1" applyAlignment="1">
      <alignment horizontal="left" vertical="center" wrapText="1"/>
    </xf>
    <xf numFmtId="0" fontId="0" fillId="0" borderId="15" xfId="0" applyBorder="1" applyAlignment="1">
      <alignment horizontal="left" vertical="center" wrapText="1"/>
    </xf>
    <xf numFmtId="0" fontId="0" fillId="0" borderId="17" xfId="0" applyBorder="1" applyAlignment="1">
      <alignment horizontal="left" vertical="center" wrapText="1"/>
    </xf>
    <xf numFmtId="0" fontId="0" fillId="0" borderId="16" xfId="0" applyBorder="1" applyAlignment="1">
      <alignment horizontal="left" vertical="center" wrapText="1"/>
    </xf>
    <xf numFmtId="164" fontId="12" fillId="0" borderId="0" xfId="3" applyNumberFormat="1" applyFont="1" applyBorder="1" applyAlignment="1">
      <alignment horizontal="center"/>
    </xf>
    <xf numFmtId="49" fontId="22" fillId="0" borderId="3" xfId="3" applyNumberFormat="1" applyFont="1" applyBorder="1" applyAlignment="1">
      <alignment horizontal="left" vertical="center" wrapText="1"/>
    </xf>
    <xf numFmtId="49" fontId="22" fillId="0" borderId="4" xfId="3" applyNumberFormat="1" applyFont="1" applyBorder="1" applyAlignment="1">
      <alignment horizontal="left" vertical="center" wrapText="1"/>
    </xf>
    <xf numFmtId="49" fontId="22" fillId="0" borderId="5" xfId="3" applyNumberFormat="1" applyFont="1" applyBorder="1" applyAlignment="1">
      <alignment horizontal="left" vertical="center" wrapText="1"/>
    </xf>
    <xf numFmtId="49" fontId="22" fillId="0" borderId="6" xfId="3" applyNumberFormat="1" applyFont="1" applyBorder="1" applyAlignment="1">
      <alignment horizontal="left" vertical="center" wrapText="1"/>
    </xf>
    <xf numFmtId="49" fontId="13" fillId="0" borderId="3" xfId="3" applyNumberFormat="1" applyFont="1" applyBorder="1" applyAlignment="1">
      <alignment vertical="center" wrapText="1"/>
    </xf>
    <xf numFmtId="49" fontId="15" fillId="0" borderId="3" xfId="3" applyNumberFormat="1" applyFont="1" applyBorder="1" applyAlignment="1">
      <alignment horizontal="center" vertical="center" wrapText="1"/>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8" fillId="0" borderId="9" xfId="0" applyFont="1" applyBorder="1" applyAlignment="1">
      <alignment horizontal="center" vertical="center"/>
    </xf>
    <xf numFmtId="0" fontId="18" fillId="0" borderId="13" xfId="0" applyFont="1" applyBorder="1" applyAlignment="1">
      <alignment horizontal="center" vertical="center"/>
    </xf>
    <xf numFmtId="2" fontId="45" fillId="11" borderId="8" xfId="0" applyNumberFormat="1" applyFont="1" applyFill="1" applyBorder="1" applyAlignment="1">
      <alignment horizontal="center" vertical="center"/>
    </xf>
    <xf numFmtId="0" fontId="18" fillId="0" borderId="14" xfId="0" applyFont="1" applyBorder="1" applyAlignment="1">
      <alignment horizontal="center" vertical="center"/>
    </xf>
    <xf numFmtId="0" fontId="18" fillId="0" borderId="12" xfId="0" applyFont="1" applyBorder="1" applyAlignment="1">
      <alignment horizontal="center" vertical="center"/>
    </xf>
    <xf numFmtId="0" fontId="46" fillId="0" borderId="7" xfId="0" applyFont="1" applyBorder="1" applyAlignment="1">
      <alignment horizontal="left" vertical="center" wrapText="1"/>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27" fillId="0" borderId="24"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19" xfId="0" applyFont="1" applyBorder="1" applyAlignment="1">
      <alignment horizontal="center" vertical="center" wrapText="1"/>
    </xf>
    <xf numFmtId="164" fontId="23" fillId="0" borderId="3" xfId="1" applyFont="1" applyBorder="1" applyAlignment="1">
      <alignment horizontal="center" vertical="center"/>
    </xf>
    <xf numFmtId="164" fontId="11" fillId="0" borderId="3" xfId="1" applyFont="1" applyBorder="1" applyAlignment="1">
      <alignment horizontal="center" vertical="center" wrapText="1"/>
    </xf>
    <xf numFmtId="0" fontId="31" fillId="11" borderId="0" xfId="0" applyFont="1" applyFill="1" applyAlignment="1">
      <alignment horizontal="center"/>
    </xf>
    <xf numFmtId="0" fontId="32" fillId="12" borderId="0" xfId="0" applyFont="1" applyFill="1" applyAlignment="1">
      <alignment horizontal="center"/>
    </xf>
    <xf numFmtId="49" fontId="49" fillId="0" borderId="3" xfId="3" applyNumberFormat="1" applyFont="1" applyBorder="1" applyAlignment="1">
      <alignment horizontal="left" vertical="center" wrapText="1"/>
    </xf>
    <xf numFmtId="0" fontId="33" fillId="11" borderId="0" xfId="0" applyFont="1" applyFill="1" applyAlignment="1"/>
  </cellXfs>
  <cellStyles count="7">
    <cellStyle name="Millares" xfId="1" builtinId="3"/>
    <cellStyle name="Millares 2" xfId="3" xr:uid="{00000000-0005-0000-0000-000001000000}"/>
    <cellStyle name="Millares 2 2" xfId="4" xr:uid="{00000000-0005-0000-0000-000002000000}"/>
    <cellStyle name="Millares 2 2 2" xfId="6" xr:uid="{00000000-0005-0000-0000-000003000000}"/>
    <cellStyle name="Millares 2 3" xfId="5" xr:uid="{00000000-0005-0000-0000-000004000000}"/>
    <cellStyle name="Normal" xfId="0" builtinId="0"/>
    <cellStyle name="Porcentaje" xfId="2" builtinId="5"/>
  </cellStyles>
  <dxfs count="3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47DB9442-B5FE-46A1-B328-3CAAEBA57DFE}">
  <we:reference id="wa200009404" version="1.0.0.8" store="en-US" storeType="OMEX"/>
  <we:alternateReferences>
    <we:reference id="WA200009404" version="1.0.0.8" store="" storeType="OMEX"/>
  </we:alternateReferences>
  <we:properties>
    <we:property name="claude.fileId" value="&quot;9052211b-1e3d-47d5-90bc-7568322903ed&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5"/>
  <sheetViews>
    <sheetView topLeftCell="C1" workbookViewId="0">
      <selection activeCell="E7" sqref="E7"/>
    </sheetView>
  </sheetViews>
  <sheetFormatPr defaultColWidth="11.42578125" defaultRowHeight="15"/>
  <cols>
    <col min="2" max="2" width="24.28515625" bestFit="1" customWidth="1"/>
    <col min="3" max="3" width="13" bestFit="1" customWidth="1"/>
    <col min="4" max="4" width="29.85546875" bestFit="1" customWidth="1"/>
    <col min="5" max="5" width="16.5703125" customWidth="1"/>
    <col min="6" max="6" width="23.85546875" customWidth="1"/>
  </cols>
  <sheetData>
    <row r="1" spans="2:6" ht="15.75" thickBot="1"/>
    <row r="2" spans="2:6" ht="32.25" thickBot="1">
      <c r="B2" s="55" t="s">
        <v>0</v>
      </c>
      <c r="C2" s="56" t="s">
        <v>1</v>
      </c>
      <c r="D2" s="56" t="s">
        <v>2</v>
      </c>
      <c r="E2" s="56" t="s">
        <v>3</v>
      </c>
      <c r="F2" s="56" t="s">
        <v>4</v>
      </c>
    </row>
    <row r="3" spans="2:6" ht="16.5" thickBot="1">
      <c r="B3" s="171" t="s">
        <v>5</v>
      </c>
      <c r="C3" s="171" t="s">
        <v>6</v>
      </c>
      <c r="D3" s="57" t="s">
        <v>7</v>
      </c>
      <c r="E3" s="60">
        <v>85151600</v>
      </c>
      <c r="F3" s="60" t="s">
        <v>8</v>
      </c>
    </row>
    <row r="4" spans="2:6" ht="48" thickBot="1">
      <c r="B4" s="172"/>
      <c r="C4" s="172"/>
      <c r="D4" s="59" t="s">
        <v>9</v>
      </c>
      <c r="E4" s="60">
        <v>85151601</v>
      </c>
      <c r="F4" s="60" t="s">
        <v>10</v>
      </c>
    </row>
    <row r="5" spans="2:6" ht="32.25" thickBot="1">
      <c r="B5" s="172"/>
      <c r="C5" s="172"/>
      <c r="D5" s="58"/>
      <c r="E5" s="60">
        <v>85151604</v>
      </c>
      <c r="F5" s="60" t="s">
        <v>11</v>
      </c>
    </row>
    <row r="6" spans="2:6" ht="48" thickBot="1">
      <c r="B6" s="172"/>
      <c r="C6" s="172"/>
      <c r="D6" s="171" t="s">
        <v>12</v>
      </c>
      <c r="E6" s="60">
        <v>85151504</v>
      </c>
      <c r="F6" s="61" t="s">
        <v>13</v>
      </c>
    </row>
    <row r="7" spans="2:6" ht="48" thickBot="1">
      <c r="B7" s="173"/>
      <c r="C7" s="173"/>
      <c r="D7" s="173"/>
      <c r="E7" s="60">
        <v>85151505</v>
      </c>
      <c r="F7" s="60" t="s">
        <v>14</v>
      </c>
    </row>
    <row r="8" spans="2:6" ht="63.75" thickBot="1">
      <c r="B8" s="62" t="s">
        <v>15</v>
      </c>
      <c r="C8" s="60" t="s">
        <v>16</v>
      </c>
      <c r="D8" s="60" t="s">
        <v>17</v>
      </c>
      <c r="E8" s="60">
        <v>42151625</v>
      </c>
      <c r="F8" s="60" t="s">
        <v>18</v>
      </c>
    </row>
    <row r="9" spans="2:6" ht="48" thickBot="1">
      <c r="B9" s="62" t="s">
        <v>19</v>
      </c>
      <c r="C9" s="60" t="s">
        <v>20</v>
      </c>
      <c r="D9" s="60" t="s">
        <v>21</v>
      </c>
      <c r="E9" s="60" t="s">
        <v>21</v>
      </c>
      <c r="F9" s="60" t="s">
        <v>21</v>
      </c>
    </row>
    <row r="10" spans="2:6" ht="48" thickBot="1">
      <c r="B10" s="62" t="s">
        <v>22</v>
      </c>
      <c r="C10" s="60" t="s">
        <v>23</v>
      </c>
      <c r="D10" s="60" t="s">
        <v>24</v>
      </c>
      <c r="E10" s="60">
        <v>82121507</v>
      </c>
      <c r="F10" s="60" t="s">
        <v>25</v>
      </c>
    </row>
    <row r="11" spans="2:6" ht="63.75" thickBot="1">
      <c r="B11" s="62" t="s">
        <v>26</v>
      </c>
      <c r="C11" s="60" t="s">
        <v>27</v>
      </c>
      <c r="D11" s="60" t="s">
        <v>28</v>
      </c>
      <c r="E11" s="60">
        <v>80111622</v>
      </c>
      <c r="F11" s="60" t="s">
        <v>29</v>
      </c>
    </row>
    <row r="12" spans="2:6" ht="16.5" thickBot="1">
      <c r="B12" s="171" t="s">
        <v>30</v>
      </c>
      <c r="C12" s="171" t="s">
        <v>31</v>
      </c>
      <c r="D12" s="171" t="s">
        <v>32</v>
      </c>
      <c r="E12" s="60">
        <v>49201512</v>
      </c>
      <c r="F12" s="60" t="s">
        <v>33</v>
      </c>
    </row>
    <row r="13" spans="2:6" ht="16.5" thickBot="1">
      <c r="B13" s="172"/>
      <c r="C13" s="172"/>
      <c r="D13" s="173"/>
      <c r="E13" s="60">
        <v>49201514</v>
      </c>
      <c r="F13" s="60" t="s">
        <v>34</v>
      </c>
    </row>
    <row r="14" spans="2:6" ht="16.5" thickBot="1">
      <c r="B14" s="172"/>
      <c r="C14" s="172"/>
      <c r="D14" s="171" t="s">
        <v>35</v>
      </c>
      <c r="E14" s="60">
        <v>49201601</v>
      </c>
      <c r="F14" s="60" t="s">
        <v>36</v>
      </c>
    </row>
    <row r="15" spans="2:6" ht="16.5" thickBot="1">
      <c r="B15" s="173"/>
      <c r="C15" s="173"/>
      <c r="D15" s="173"/>
      <c r="E15" s="60">
        <v>49201611</v>
      </c>
      <c r="F15" s="60" t="s">
        <v>37</v>
      </c>
    </row>
  </sheetData>
  <mergeCells count="7">
    <mergeCell ref="B3:B7"/>
    <mergeCell ref="C3:C7"/>
    <mergeCell ref="D6:D7"/>
    <mergeCell ref="B12:B15"/>
    <mergeCell ref="C12:C15"/>
    <mergeCell ref="D12:D13"/>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A40A3-D68C-460F-BF6E-FF980E4B8D86}">
  <dimension ref="A1:AH14"/>
  <sheetViews>
    <sheetView zoomScale="160" zoomScaleNormal="160" workbookViewId="0">
      <pane xSplit="1" ySplit="1" topLeftCell="Y5" activePane="bottomRight" state="frozen"/>
      <selection pane="bottomRight" activeCell="C14" sqref="C14"/>
      <selection pane="bottomLeft" activeCell="A2" sqref="A2"/>
      <selection pane="topRight" activeCell="B1" sqref="B1"/>
    </sheetView>
  </sheetViews>
  <sheetFormatPr defaultColWidth="11.42578125" defaultRowHeight="15"/>
  <cols>
    <col min="1" max="1" width="8.5703125" bestFit="1" customWidth="1"/>
    <col min="2" max="34" width="10.28515625" bestFit="1" customWidth="1"/>
  </cols>
  <sheetData>
    <row r="1" spans="1:34">
      <c r="A1" s="76" t="s">
        <v>38</v>
      </c>
      <c r="B1" s="82">
        <v>800089897</v>
      </c>
      <c r="C1" s="78">
        <v>830075011</v>
      </c>
      <c r="D1" s="78">
        <v>830097194</v>
      </c>
      <c r="E1" s="78">
        <v>830097372</v>
      </c>
      <c r="F1" s="78">
        <v>901584606</v>
      </c>
      <c r="G1" s="78">
        <v>900224490</v>
      </c>
      <c r="H1" s="78">
        <v>901516442</v>
      </c>
      <c r="I1" s="78">
        <v>901621981</v>
      </c>
      <c r="J1" s="78">
        <v>901274287</v>
      </c>
      <c r="K1" s="78">
        <v>900031454</v>
      </c>
      <c r="L1" s="78">
        <v>901301234</v>
      </c>
      <c r="M1" s="78">
        <v>900996902</v>
      </c>
      <c r="N1" s="78">
        <v>901323736</v>
      </c>
      <c r="O1" s="78">
        <v>900369179</v>
      </c>
      <c r="P1" s="78">
        <v>900068796</v>
      </c>
      <c r="Q1" s="78">
        <v>900565133</v>
      </c>
      <c r="R1" s="78">
        <v>900916649</v>
      </c>
      <c r="S1" s="78">
        <v>860006543</v>
      </c>
      <c r="T1" s="78">
        <v>900438648</v>
      </c>
      <c r="U1" s="78">
        <v>901384390</v>
      </c>
      <c r="V1" s="78">
        <v>900582854</v>
      </c>
      <c r="W1" s="78">
        <v>900135771</v>
      </c>
      <c r="X1" s="78">
        <v>901417108</v>
      </c>
      <c r="Y1" s="78">
        <v>900350733</v>
      </c>
      <c r="Z1" s="78">
        <v>900657161</v>
      </c>
      <c r="AA1" s="78">
        <v>900046728</v>
      </c>
      <c r="AB1" s="78">
        <v>900575427</v>
      </c>
      <c r="AC1" s="78">
        <v>901389989</v>
      </c>
      <c r="AD1" s="78">
        <v>901334579</v>
      </c>
      <c r="AE1" s="78">
        <v>900011545</v>
      </c>
      <c r="AF1" s="78">
        <v>900845290</v>
      </c>
      <c r="AG1" s="78">
        <v>901180925</v>
      </c>
      <c r="AH1" s="78">
        <v>901064542</v>
      </c>
    </row>
    <row r="2" spans="1:34" ht="14.45" customHeight="1">
      <c r="A2" s="75">
        <v>93141500</v>
      </c>
      <c r="B2" t="s">
        <v>39</v>
      </c>
      <c r="C2" t="s">
        <v>39</v>
      </c>
      <c r="D2" s="83" t="s">
        <v>39</v>
      </c>
      <c r="E2" t="s">
        <v>40</v>
      </c>
      <c r="F2" t="s">
        <v>40</v>
      </c>
      <c r="G2" t="s">
        <v>39</v>
      </c>
      <c r="H2" t="s">
        <v>39</v>
      </c>
      <c r="I2" t="s">
        <v>39</v>
      </c>
      <c r="J2" t="s">
        <v>40</v>
      </c>
      <c r="K2" t="s">
        <v>40</v>
      </c>
      <c r="L2" t="s">
        <v>39</v>
      </c>
      <c r="M2" t="s">
        <v>39</v>
      </c>
      <c r="N2" t="s">
        <v>39</v>
      </c>
      <c r="O2" t="s">
        <v>39</v>
      </c>
      <c r="P2" t="s">
        <v>39</v>
      </c>
      <c r="Q2" t="s">
        <v>39</v>
      </c>
      <c r="R2" t="s">
        <v>39</v>
      </c>
      <c r="S2" t="s">
        <v>40</v>
      </c>
      <c r="T2" t="s">
        <v>39</v>
      </c>
      <c r="U2" t="s">
        <v>39</v>
      </c>
      <c r="V2" t="s">
        <v>39</v>
      </c>
      <c r="W2" t="s">
        <v>40</v>
      </c>
      <c r="X2" t="s">
        <v>39</v>
      </c>
      <c r="Y2" t="s">
        <v>40</v>
      </c>
      <c r="Z2" t="s">
        <v>39</v>
      </c>
      <c r="AA2" t="s">
        <v>39</v>
      </c>
      <c r="AB2" t="s">
        <v>39</v>
      </c>
      <c r="AC2" t="s">
        <v>39</v>
      </c>
      <c r="AD2" t="s">
        <v>40</v>
      </c>
      <c r="AE2" t="s">
        <v>40</v>
      </c>
      <c r="AF2" t="s">
        <v>39</v>
      </c>
      <c r="AG2" t="s">
        <v>39</v>
      </c>
      <c r="AH2" t="s">
        <v>39</v>
      </c>
    </row>
    <row r="3" spans="1:34">
      <c r="A3" s="75">
        <v>93141700</v>
      </c>
      <c r="B3" t="s">
        <v>39</v>
      </c>
      <c r="C3" t="s">
        <v>39</v>
      </c>
      <c r="D3" s="33" t="s">
        <v>39</v>
      </c>
      <c r="E3" t="s">
        <v>39</v>
      </c>
      <c r="F3" t="s">
        <v>39</v>
      </c>
      <c r="G3" t="s">
        <v>39</v>
      </c>
      <c r="H3" t="s">
        <v>39</v>
      </c>
      <c r="I3" t="s">
        <v>39</v>
      </c>
      <c r="J3" t="s">
        <v>40</v>
      </c>
      <c r="K3" t="s">
        <v>40</v>
      </c>
      <c r="L3" t="s">
        <v>39</v>
      </c>
      <c r="M3" t="s">
        <v>39</v>
      </c>
      <c r="N3" t="s">
        <v>40</v>
      </c>
      <c r="O3" t="s">
        <v>39</v>
      </c>
      <c r="P3" t="s">
        <v>39</v>
      </c>
      <c r="Q3" t="s">
        <v>39</v>
      </c>
      <c r="R3" t="s">
        <v>39</v>
      </c>
      <c r="S3" t="s">
        <v>39</v>
      </c>
      <c r="T3" t="s">
        <v>39</v>
      </c>
      <c r="U3" t="s">
        <v>39</v>
      </c>
      <c r="V3" t="s">
        <v>39</v>
      </c>
      <c r="W3" t="s">
        <v>39</v>
      </c>
      <c r="X3" t="s">
        <v>39</v>
      </c>
      <c r="Y3" t="s">
        <v>39</v>
      </c>
      <c r="Z3" t="s">
        <v>39</v>
      </c>
      <c r="AA3" t="s">
        <v>39</v>
      </c>
      <c r="AB3" t="s">
        <v>39</v>
      </c>
      <c r="AC3" t="s">
        <v>39</v>
      </c>
      <c r="AD3" t="s">
        <v>40</v>
      </c>
      <c r="AE3" t="s">
        <v>40</v>
      </c>
      <c r="AF3" t="s">
        <v>39</v>
      </c>
      <c r="AG3" t="s">
        <v>39</v>
      </c>
      <c r="AH3" t="s">
        <v>39</v>
      </c>
    </row>
    <row r="4" spans="1:34">
      <c r="A4" s="75">
        <v>86101700</v>
      </c>
      <c r="B4" t="s">
        <v>39</v>
      </c>
      <c r="C4" t="s">
        <v>39</v>
      </c>
      <c r="D4" s="33" t="s">
        <v>39</v>
      </c>
      <c r="E4" t="s">
        <v>40</v>
      </c>
      <c r="F4" t="s">
        <v>40</v>
      </c>
      <c r="G4" t="s">
        <v>40</v>
      </c>
      <c r="H4" t="s">
        <v>39</v>
      </c>
      <c r="I4" t="s">
        <v>39</v>
      </c>
      <c r="J4" t="s">
        <v>40</v>
      </c>
      <c r="K4" t="s">
        <v>39</v>
      </c>
      <c r="L4" t="s">
        <v>40</v>
      </c>
      <c r="M4" t="s">
        <v>39</v>
      </c>
      <c r="N4" t="s">
        <v>40</v>
      </c>
      <c r="O4" t="s">
        <v>39</v>
      </c>
      <c r="P4" t="s">
        <v>39</v>
      </c>
      <c r="Q4" t="s">
        <v>39</v>
      </c>
      <c r="R4" t="s">
        <v>39</v>
      </c>
      <c r="S4" t="s">
        <v>39</v>
      </c>
      <c r="T4" t="s">
        <v>39</v>
      </c>
      <c r="U4" t="s">
        <v>40</v>
      </c>
      <c r="V4" t="s">
        <v>39</v>
      </c>
      <c r="W4" t="s">
        <v>39</v>
      </c>
      <c r="X4" t="s">
        <v>39</v>
      </c>
      <c r="Y4" t="s">
        <v>40</v>
      </c>
      <c r="Z4" t="s">
        <v>39</v>
      </c>
      <c r="AA4" t="s">
        <v>39</v>
      </c>
      <c r="AB4" t="s">
        <v>39</v>
      </c>
      <c r="AC4" t="s">
        <v>39</v>
      </c>
      <c r="AD4" t="s">
        <v>39</v>
      </c>
      <c r="AE4" t="s">
        <v>39</v>
      </c>
      <c r="AF4" t="s">
        <v>39</v>
      </c>
      <c r="AG4" t="s">
        <v>39</v>
      </c>
      <c r="AH4" t="s">
        <v>39</v>
      </c>
    </row>
    <row r="5" spans="1:34">
      <c r="A5" s="75">
        <v>86110000</v>
      </c>
      <c r="B5" t="s">
        <v>40</v>
      </c>
      <c r="C5" t="s">
        <v>40</v>
      </c>
      <c r="D5" t="s">
        <v>40</v>
      </c>
      <c r="E5" t="s">
        <v>40</v>
      </c>
      <c r="F5" t="s">
        <v>40</v>
      </c>
      <c r="G5" t="s">
        <v>40</v>
      </c>
      <c r="H5" t="s">
        <v>40</v>
      </c>
      <c r="I5" t="s">
        <v>40</v>
      </c>
      <c r="J5" t="s">
        <v>40</v>
      </c>
      <c r="K5" t="s">
        <v>40</v>
      </c>
      <c r="L5" t="s">
        <v>40</v>
      </c>
      <c r="M5" t="s">
        <v>40</v>
      </c>
      <c r="N5" t="s">
        <v>40</v>
      </c>
      <c r="O5" t="s">
        <v>40</v>
      </c>
      <c r="P5" t="s">
        <v>40</v>
      </c>
      <c r="Q5" t="s">
        <v>40</v>
      </c>
      <c r="R5" t="s">
        <v>40</v>
      </c>
      <c r="S5" t="s">
        <v>40</v>
      </c>
      <c r="T5" t="s">
        <v>40</v>
      </c>
      <c r="U5" t="s">
        <v>40</v>
      </c>
      <c r="V5" t="s">
        <v>40</v>
      </c>
      <c r="W5" t="s">
        <v>40</v>
      </c>
      <c r="X5" t="s">
        <v>40</v>
      </c>
      <c r="Y5" t="s">
        <v>40</v>
      </c>
      <c r="Z5" t="s">
        <v>40</v>
      </c>
      <c r="AA5" t="s">
        <v>40</v>
      </c>
      <c r="AB5" t="s">
        <v>40</v>
      </c>
      <c r="AC5" t="s">
        <v>40</v>
      </c>
      <c r="AD5" t="s">
        <v>40</v>
      </c>
      <c r="AE5" t="s">
        <v>40</v>
      </c>
      <c r="AF5" t="s">
        <v>40</v>
      </c>
      <c r="AG5" t="s">
        <v>40</v>
      </c>
      <c r="AH5" t="s">
        <v>40</v>
      </c>
    </row>
    <row r="6" spans="1:34">
      <c r="A6" s="75">
        <v>82101600</v>
      </c>
      <c r="B6" t="s">
        <v>40</v>
      </c>
      <c r="C6" t="s">
        <v>39</v>
      </c>
      <c r="D6" s="33" t="s">
        <v>40</v>
      </c>
      <c r="E6" t="s">
        <v>39</v>
      </c>
      <c r="F6" t="s">
        <v>39</v>
      </c>
      <c r="G6" t="s">
        <v>40</v>
      </c>
      <c r="H6" t="s">
        <v>40</v>
      </c>
      <c r="I6" t="s">
        <v>39</v>
      </c>
      <c r="J6" t="s">
        <v>40</v>
      </c>
      <c r="K6" t="s">
        <v>39</v>
      </c>
      <c r="L6" t="s">
        <v>40</v>
      </c>
      <c r="M6" t="s">
        <v>39</v>
      </c>
      <c r="N6" t="s">
        <v>40</v>
      </c>
      <c r="O6" t="s">
        <v>39</v>
      </c>
      <c r="P6" t="s">
        <v>39</v>
      </c>
      <c r="Q6" t="s">
        <v>39</v>
      </c>
      <c r="R6" t="s">
        <v>39</v>
      </c>
      <c r="S6" t="s">
        <v>39</v>
      </c>
      <c r="T6" t="s">
        <v>39</v>
      </c>
      <c r="U6" t="s">
        <v>39</v>
      </c>
      <c r="V6" t="s">
        <v>39</v>
      </c>
      <c r="W6" t="s">
        <v>40</v>
      </c>
      <c r="X6" t="s">
        <v>39</v>
      </c>
      <c r="Y6" t="s">
        <v>39</v>
      </c>
      <c r="Z6" t="s">
        <v>39</v>
      </c>
      <c r="AA6" t="s">
        <v>40</v>
      </c>
      <c r="AB6" t="s">
        <v>39</v>
      </c>
      <c r="AC6" t="s">
        <v>39</v>
      </c>
      <c r="AD6" t="s">
        <v>40</v>
      </c>
      <c r="AE6" t="s">
        <v>40</v>
      </c>
      <c r="AF6" t="s">
        <v>39</v>
      </c>
      <c r="AG6" t="s">
        <v>39</v>
      </c>
      <c r="AH6" t="s">
        <v>39</v>
      </c>
    </row>
    <row r="7" spans="1:34">
      <c r="A7" s="75">
        <v>82121500</v>
      </c>
      <c r="B7" t="s">
        <v>40</v>
      </c>
      <c r="C7" t="s">
        <v>39</v>
      </c>
      <c r="D7" s="33" t="s">
        <v>39</v>
      </c>
      <c r="E7" t="s">
        <v>39</v>
      </c>
      <c r="F7" t="s">
        <v>39</v>
      </c>
      <c r="G7" t="s">
        <v>40</v>
      </c>
      <c r="H7" t="s">
        <v>39</v>
      </c>
      <c r="I7" t="s">
        <v>39</v>
      </c>
      <c r="J7" t="s">
        <v>40</v>
      </c>
      <c r="K7" t="s">
        <v>39</v>
      </c>
      <c r="L7" t="s">
        <v>40</v>
      </c>
      <c r="M7" t="s">
        <v>40</v>
      </c>
      <c r="N7" t="s">
        <v>40</v>
      </c>
      <c r="O7" t="s">
        <v>39</v>
      </c>
      <c r="P7" t="s">
        <v>39</v>
      </c>
      <c r="Q7" t="s">
        <v>39</v>
      </c>
      <c r="R7" t="s">
        <v>39</v>
      </c>
      <c r="S7" t="s">
        <v>39</v>
      </c>
      <c r="T7" t="s">
        <v>40</v>
      </c>
      <c r="U7" t="s">
        <v>40</v>
      </c>
      <c r="V7" t="s">
        <v>39</v>
      </c>
      <c r="W7" t="s">
        <v>39</v>
      </c>
      <c r="X7" t="s">
        <v>39</v>
      </c>
      <c r="Y7" t="s">
        <v>40</v>
      </c>
      <c r="Z7" t="s">
        <v>39</v>
      </c>
      <c r="AA7" t="s">
        <v>39</v>
      </c>
      <c r="AB7" t="s">
        <v>39</v>
      </c>
      <c r="AC7" t="s">
        <v>39</v>
      </c>
      <c r="AD7" t="s">
        <v>39</v>
      </c>
      <c r="AE7" t="s">
        <v>39</v>
      </c>
      <c r="AF7" t="s">
        <v>39</v>
      </c>
      <c r="AG7" t="s">
        <v>39</v>
      </c>
      <c r="AH7" t="s">
        <v>39</v>
      </c>
    </row>
    <row r="8" spans="1:34">
      <c r="A8" s="75">
        <v>90151800</v>
      </c>
      <c r="B8" t="s">
        <v>40</v>
      </c>
      <c r="C8" t="s">
        <v>39</v>
      </c>
      <c r="D8" s="33" t="s">
        <v>40</v>
      </c>
      <c r="E8" t="s">
        <v>39</v>
      </c>
      <c r="F8" s="33" t="s">
        <v>40</v>
      </c>
      <c r="G8" s="33" t="s">
        <v>40</v>
      </c>
      <c r="H8" t="s">
        <v>39</v>
      </c>
      <c r="I8" t="s">
        <v>39</v>
      </c>
      <c r="J8" t="s">
        <v>40</v>
      </c>
      <c r="K8" t="s">
        <v>40</v>
      </c>
      <c r="L8" t="s">
        <v>40</v>
      </c>
      <c r="M8" t="s">
        <v>39</v>
      </c>
      <c r="N8" t="s">
        <v>40</v>
      </c>
      <c r="O8" t="s">
        <v>39</v>
      </c>
      <c r="P8" t="s">
        <v>39</v>
      </c>
      <c r="Q8" t="s">
        <v>39</v>
      </c>
      <c r="R8" t="s">
        <v>39</v>
      </c>
      <c r="S8" t="s">
        <v>39</v>
      </c>
      <c r="T8" t="s">
        <v>39</v>
      </c>
      <c r="U8" t="s">
        <v>40</v>
      </c>
      <c r="V8" t="s">
        <v>39</v>
      </c>
      <c r="W8" t="s">
        <v>40</v>
      </c>
      <c r="X8" t="s">
        <v>39</v>
      </c>
      <c r="Y8" t="s">
        <v>39</v>
      </c>
      <c r="Z8" t="s">
        <v>39</v>
      </c>
      <c r="AA8" t="s">
        <v>39</v>
      </c>
      <c r="AB8" t="s">
        <v>39</v>
      </c>
      <c r="AC8" t="s">
        <v>39</v>
      </c>
      <c r="AD8" t="s">
        <v>40</v>
      </c>
      <c r="AE8" t="s">
        <v>40</v>
      </c>
      <c r="AF8" t="s">
        <v>39</v>
      </c>
      <c r="AG8" t="s">
        <v>39</v>
      </c>
      <c r="AH8" t="s">
        <v>39</v>
      </c>
    </row>
    <row r="9" spans="1:34">
      <c r="A9" s="75">
        <v>90101600</v>
      </c>
      <c r="B9" t="s">
        <v>40</v>
      </c>
      <c r="C9" t="s">
        <v>39</v>
      </c>
      <c r="D9" s="33" t="s">
        <v>39</v>
      </c>
      <c r="E9" t="s">
        <v>39</v>
      </c>
      <c r="F9" t="s">
        <v>39</v>
      </c>
      <c r="G9" t="s">
        <v>39</v>
      </c>
      <c r="H9" t="s">
        <v>39</v>
      </c>
      <c r="I9" t="s">
        <v>39</v>
      </c>
      <c r="J9" t="s">
        <v>40</v>
      </c>
      <c r="K9" t="s">
        <v>40</v>
      </c>
      <c r="L9" t="s">
        <v>40</v>
      </c>
      <c r="M9" t="s">
        <v>39</v>
      </c>
      <c r="N9" t="s">
        <v>40</v>
      </c>
      <c r="O9" t="s">
        <v>39</v>
      </c>
      <c r="P9" t="s">
        <v>39</v>
      </c>
      <c r="Q9" t="s">
        <v>39</v>
      </c>
      <c r="R9" t="s">
        <v>39</v>
      </c>
      <c r="S9" t="s">
        <v>39</v>
      </c>
      <c r="T9" t="s">
        <v>39</v>
      </c>
      <c r="U9" t="s">
        <v>40</v>
      </c>
      <c r="V9" t="s">
        <v>39</v>
      </c>
      <c r="W9" t="s">
        <v>40</v>
      </c>
      <c r="X9" t="s">
        <v>39</v>
      </c>
      <c r="Y9" t="s">
        <v>39</v>
      </c>
      <c r="Z9" t="s">
        <v>39</v>
      </c>
      <c r="AA9" t="s">
        <v>39</v>
      </c>
      <c r="AB9" t="s">
        <v>39</v>
      </c>
      <c r="AC9" t="s">
        <v>39</v>
      </c>
      <c r="AD9" t="s">
        <v>40</v>
      </c>
      <c r="AE9" t="s">
        <v>40</v>
      </c>
      <c r="AF9" t="s">
        <v>39</v>
      </c>
      <c r="AG9" t="s">
        <v>39</v>
      </c>
      <c r="AH9" t="s">
        <v>39</v>
      </c>
    </row>
    <row r="10" spans="1:34">
      <c r="A10" s="75">
        <v>80111600</v>
      </c>
      <c r="B10" t="s">
        <v>39</v>
      </c>
      <c r="C10" t="s">
        <v>39</v>
      </c>
      <c r="D10" s="33" t="s">
        <v>39</v>
      </c>
      <c r="E10" t="s">
        <v>39</v>
      </c>
      <c r="F10" s="33" t="s">
        <v>40</v>
      </c>
      <c r="G10" t="s">
        <v>39</v>
      </c>
      <c r="H10" t="s">
        <v>39</v>
      </c>
      <c r="I10" t="s">
        <v>39</v>
      </c>
      <c r="J10" t="s">
        <v>40</v>
      </c>
      <c r="K10" t="s">
        <v>39</v>
      </c>
      <c r="L10" t="s">
        <v>39</v>
      </c>
      <c r="M10" t="s">
        <v>39</v>
      </c>
      <c r="N10" t="s">
        <v>40</v>
      </c>
      <c r="O10" t="s">
        <v>39</v>
      </c>
      <c r="P10" t="s">
        <v>39</v>
      </c>
      <c r="Q10" t="s">
        <v>39</v>
      </c>
      <c r="R10" t="s">
        <v>39</v>
      </c>
      <c r="S10" t="s">
        <v>39</v>
      </c>
      <c r="T10" t="s">
        <v>39</v>
      </c>
      <c r="U10" t="s">
        <v>39</v>
      </c>
      <c r="V10" t="s">
        <v>39</v>
      </c>
      <c r="W10" t="s">
        <v>39</v>
      </c>
      <c r="X10" t="s">
        <v>39</v>
      </c>
      <c r="Y10" t="s">
        <v>39</v>
      </c>
      <c r="Z10" t="s">
        <v>39</v>
      </c>
      <c r="AA10" t="s">
        <v>39</v>
      </c>
      <c r="AB10" t="s">
        <v>39</v>
      </c>
      <c r="AC10" t="s">
        <v>39</v>
      </c>
      <c r="AD10" t="s">
        <v>39</v>
      </c>
      <c r="AE10" t="s">
        <v>39</v>
      </c>
      <c r="AF10" t="s">
        <v>39</v>
      </c>
      <c r="AG10" t="s">
        <v>39</v>
      </c>
      <c r="AH10" t="s">
        <v>39</v>
      </c>
    </row>
    <row r="11" spans="1:34">
      <c r="A11" s="75">
        <v>81141600</v>
      </c>
      <c r="B11" t="s">
        <v>40</v>
      </c>
      <c r="C11" t="s">
        <v>40</v>
      </c>
      <c r="D11" s="33" t="s">
        <v>39</v>
      </c>
      <c r="E11" t="s">
        <v>40</v>
      </c>
      <c r="F11" t="s">
        <v>39</v>
      </c>
      <c r="G11" t="s">
        <v>39</v>
      </c>
      <c r="H11" t="s">
        <v>40</v>
      </c>
      <c r="I11" t="s">
        <v>39</v>
      </c>
      <c r="J11" t="s">
        <v>40</v>
      </c>
      <c r="K11" t="s">
        <v>40</v>
      </c>
      <c r="L11" t="s">
        <v>40</v>
      </c>
      <c r="M11" t="s">
        <v>39</v>
      </c>
      <c r="N11" t="s">
        <v>40</v>
      </c>
      <c r="O11" t="s">
        <v>39</v>
      </c>
      <c r="P11" t="s">
        <v>39</v>
      </c>
      <c r="Q11" t="s">
        <v>39</v>
      </c>
      <c r="R11" t="s">
        <v>39</v>
      </c>
      <c r="S11" t="s">
        <v>39</v>
      </c>
      <c r="T11" t="s">
        <v>39</v>
      </c>
      <c r="U11" t="s">
        <v>39</v>
      </c>
      <c r="V11" t="s">
        <v>39</v>
      </c>
      <c r="W11" t="s">
        <v>40</v>
      </c>
      <c r="X11" t="s">
        <v>39</v>
      </c>
      <c r="Y11" t="s">
        <v>39</v>
      </c>
      <c r="Z11" t="s">
        <v>39</v>
      </c>
      <c r="AA11" t="s">
        <v>39</v>
      </c>
      <c r="AB11" t="s">
        <v>39</v>
      </c>
      <c r="AC11" t="s">
        <v>39</v>
      </c>
      <c r="AD11" t="s">
        <v>40</v>
      </c>
      <c r="AE11" t="s">
        <v>39</v>
      </c>
      <c r="AF11" t="s">
        <v>40</v>
      </c>
      <c r="AG11" t="s">
        <v>39</v>
      </c>
      <c r="AH11" t="s">
        <v>39</v>
      </c>
    </row>
    <row r="12" spans="1:34">
      <c r="A12" s="75">
        <v>82131600</v>
      </c>
      <c r="B12" t="s">
        <v>39</v>
      </c>
      <c r="C12" t="s">
        <v>39</v>
      </c>
      <c r="D12" s="33" t="s">
        <v>39</v>
      </c>
      <c r="E12" t="s">
        <v>39</v>
      </c>
      <c r="F12" t="s">
        <v>40</v>
      </c>
      <c r="G12" t="s">
        <v>40</v>
      </c>
      <c r="H12" t="s">
        <v>39</v>
      </c>
      <c r="I12" t="s">
        <v>40</v>
      </c>
      <c r="J12" t="s">
        <v>40</v>
      </c>
      <c r="K12" t="s">
        <v>40</v>
      </c>
      <c r="L12" t="s">
        <v>40</v>
      </c>
      <c r="M12" t="s">
        <v>40</v>
      </c>
      <c r="N12" t="s">
        <v>40</v>
      </c>
      <c r="O12" t="s">
        <v>39</v>
      </c>
      <c r="P12" t="s">
        <v>39</v>
      </c>
      <c r="Q12" t="s">
        <v>39</v>
      </c>
      <c r="R12" t="s">
        <v>39</v>
      </c>
      <c r="S12" t="s">
        <v>39</v>
      </c>
      <c r="T12" t="s">
        <v>39</v>
      </c>
      <c r="U12" t="s">
        <v>40</v>
      </c>
      <c r="V12" t="s">
        <v>39</v>
      </c>
      <c r="W12" t="s">
        <v>40</v>
      </c>
      <c r="X12" t="s">
        <v>40</v>
      </c>
      <c r="Y12" t="s">
        <v>39</v>
      </c>
      <c r="Z12" t="s">
        <v>39</v>
      </c>
      <c r="AA12" t="s">
        <v>40</v>
      </c>
      <c r="AB12" t="s">
        <v>40</v>
      </c>
      <c r="AC12" t="s">
        <v>40</v>
      </c>
      <c r="AD12" t="s">
        <v>40</v>
      </c>
      <c r="AE12" t="s">
        <v>40</v>
      </c>
      <c r="AF12" t="s">
        <v>39</v>
      </c>
      <c r="AG12" t="s">
        <v>39</v>
      </c>
      <c r="AH12" t="s">
        <v>39</v>
      </c>
    </row>
    <row r="13" spans="1:34">
      <c r="A13" s="75">
        <v>93141500</v>
      </c>
      <c r="B13" t="s">
        <v>39</v>
      </c>
      <c r="C13" t="s">
        <v>39</v>
      </c>
      <c r="D13" s="33" t="s">
        <v>39</v>
      </c>
      <c r="E13" t="s">
        <v>40</v>
      </c>
      <c r="F13" t="s">
        <v>40</v>
      </c>
      <c r="G13" t="s">
        <v>39</v>
      </c>
      <c r="H13" t="s">
        <v>39</v>
      </c>
      <c r="I13" t="s">
        <v>39</v>
      </c>
      <c r="J13" t="s">
        <v>40</v>
      </c>
      <c r="K13" t="s">
        <v>40</v>
      </c>
      <c r="L13" t="s">
        <v>39</v>
      </c>
      <c r="M13" t="s">
        <v>39</v>
      </c>
      <c r="N13" t="s">
        <v>39</v>
      </c>
      <c r="O13" t="s">
        <v>39</v>
      </c>
      <c r="P13" t="s">
        <v>39</v>
      </c>
      <c r="Q13" t="s">
        <v>39</v>
      </c>
      <c r="R13" t="s">
        <v>39</v>
      </c>
      <c r="S13" t="s">
        <v>40</v>
      </c>
      <c r="T13" t="s">
        <v>39</v>
      </c>
      <c r="U13" t="s">
        <v>39</v>
      </c>
      <c r="V13" t="s">
        <v>39</v>
      </c>
      <c r="W13" t="s">
        <v>40</v>
      </c>
      <c r="X13" t="s">
        <v>39</v>
      </c>
      <c r="Y13" t="s">
        <v>40</v>
      </c>
      <c r="Z13" t="s">
        <v>39</v>
      </c>
      <c r="AA13" t="s">
        <v>39</v>
      </c>
      <c r="AB13" t="s">
        <v>39</v>
      </c>
      <c r="AC13" t="s">
        <v>39</v>
      </c>
      <c r="AD13" t="s">
        <v>40</v>
      </c>
      <c r="AE13" t="s">
        <v>40</v>
      </c>
      <c r="AF13" t="s">
        <v>39</v>
      </c>
      <c r="AG13" t="s">
        <v>39</v>
      </c>
      <c r="AH13" t="s">
        <v>39</v>
      </c>
    </row>
    <row r="14" spans="1:34">
      <c r="B14">
        <f>COUNTIF(B2:B13,"Si")</f>
        <v>6</v>
      </c>
      <c r="C14">
        <f t="shared" ref="C14:AH14" si="0">COUNTIF(C2:C13,"Si")</f>
        <v>10</v>
      </c>
      <c r="D14">
        <f t="shared" si="0"/>
        <v>9</v>
      </c>
      <c r="E14">
        <f t="shared" si="0"/>
        <v>7</v>
      </c>
      <c r="F14">
        <f t="shared" si="0"/>
        <v>5</v>
      </c>
      <c r="G14">
        <f t="shared" si="0"/>
        <v>6</v>
      </c>
      <c r="H14">
        <f t="shared" si="0"/>
        <v>9</v>
      </c>
      <c r="I14">
        <f t="shared" si="0"/>
        <v>10</v>
      </c>
      <c r="J14">
        <f t="shared" si="0"/>
        <v>0</v>
      </c>
      <c r="K14">
        <f t="shared" si="0"/>
        <v>4</v>
      </c>
      <c r="L14">
        <f t="shared" si="0"/>
        <v>4</v>
      </c>
      <c r="M14">
        <f t="shared" si="0"/>
        <v>9</v>
      </c>
      <c r="N14">
        <f t="shared" si="0"/>
        <v>2</v>
      </c>
      <c r="O14">
        <f t="shared" si="0"/>
        <v>11</v>
      </c>
      <c r="P14">
        <f t="shared" si="0"/>
        <v>11</v>
      </c>
      <c r="Q14">
        <f t="shared" si="0"/>
        <v>11</v>
      </c>
      <c r="R14">
        <f t="shared" si="0"/>
        <v>11</v>
      </c>
      <c r="S14">
        <f t="shared" si="0"/>
        <v>9</v>
      </c>
      <c r="T14">
        <f t="shared" si="0"/>
        <v>10</v>
      </c>
      <c r="U14">
        <f t="shared" si="0"/>
        <v>6</v>
      </c>
      <c r="V14">
        <f t="shared" si="0"/>
        <v>11</v>
      </c>
      <c r="W14">
        <f t="shared" si="0"/>
        <v>4</v>
      </c>
      <c r="X14">
        <f t="shared" si="0"/>
        <v>10</v>
      </c>
      <c r="Y14">
        <f t="shared" si="0"/>
        <v>7</v>
      </c>
      <c r="Z14">
        <f t="shared" si="0"/>
        <v>11</v>
      </c>
      <c r="AA14">
        <f t="shared" si="0"/>
        <v>9</v>
      </c>
      <c r="AB14">
        <f t="shared" si="0"/>
        <v>10</v>
      </c>
      <c r="AC14">
        <f t="shared" si="0"/>
        <v>10</v>
      </c>
      <c r="AD14">
        <f t="shared" si="0"/>
        <v>3</v>
      </c>
      <c r="AE14">
        <f t="shared" si="0"/>
        <v>4</v>
      </c>
      <c r="AF14">
        <f t="shared" si="0"/>
        <v>10</v>
      </c>
      <c r="AG14">
        <f t="shared" si="0"/>
        <v>11</v>
      </c>
      <c r="AH14">
        <f t="shared" si="0"/>
        <v>11</v>
      </c>
    </row>
  </sheetData>
  <conditionalFormatting sqref="B1">
    <cfRule type="duplicateValues" dxfId="33" priority="34"/>
  </conditionalFormatting>
  <conditionalFormatting sqref="C1:D1">
    <cfRule type="duplicateValues" dxfId="32" priority="33"/>
  </conditionalFormatting>
  <conditionalFormatting sqref="E1">
    <cfRule type="duplicateValues" dxfId="31" priority="31"/>
  </conditionalFormatting>
  <conditionalFormatting sqref="F1">
    <cfRule type="duplicateValues" dxfId="30" priority="29"/>
  </conditionalFormatting>
  <conditionalFormatting sqref="G1">
    <cfRule type="duplicateValues" dxfId="29" priority="28"/>
  </conditionalFormatting>
  <conditionalFormatting sqref="H1">
    <cfRule type="duplicateValues" dxfId="28" priority="27"/>
  </conditionalFormatting>
  <conditionalFormatting sqref="I1">
    <cfRule type="duplicateValues" dxfId="27" priority="26"/>
  </conditionalFormatting>
  <conditionalFormatting sqref="J1">
    <cfRule type="duplicateValues" dxfId="26" priority="25"/>
  </conditionalFormatting>
  <conditionalFormatting sqref="K1">
    <cfRule type="duplicateValues" dxfId="25" priority="24"/>
  </conditionalFormatting>
  <conditionalFormatting sqref="L1">
    <cfRule type="duplicateValues" dxfId="24" priority="23"/>
  </conditionalFormatting>
  <conditionalFormatting sqref="M1">
    <cfRule type="duplicateValues" dxfId="23" priority="22"/>
  </conditionalFormatting>
  <conditionalFormatting sqref="N1">
    <cfRule type="duplicateValues" dxfId="22" priority="21"/>
  </conditionalFormatting>
  <conditionalFormatting sqref="O1">
    <cfRule type="duplicateValues" dxfId="21" priority="20"/>
  </conditionalFormatting>
  <conditionalFormatting sqref="P1">
    <cfRule type="duplicateValues" dxfId="20" priority="19"/>
  </conditionalFormatting>
  <conditionalFormatting sqref="Q1">
    <cfRule type="duplicateValues" dxfId="19" priority="18"/>
  </conditionalFormatting>
  <conditionalFormatting sqref="R1">
    <cfRule type="duplicateValues" dxfId="18" priority="17"/>
  </conditionalFormatting>
  <conditionalFormatting sqref="S1">
    <cfRule type="duplicateValues" dxfId="17" priority="16"/>
  </conditionalFormatting>
  <conditionalFormatting sqref="T1">
    <cfRule type="duplicateValues" dxfId="16" priority="15"/>
  </conditionalFormatting>
  <conditionalFormatting sqref="U1">
    <cfRule type="duplicateValues" dxfId="15" priority="14"/>
  </conditionalFormatting>
  <conditionalFormatting sqref="V1">
    <cfRule type="duplicateValues" dxfId="14" priority="13"/>
  </conditionalFormatting>
  <conditionalFormatting sqref="W1">
    <cfRule type="duplicateValues" dxfId="13" priority="12"/>
  </conditionalFormatting>
  <conditionalFormatting sqref="X1">
    <cfRule type="duplicateValues" dxfId="12" priority="11"/>
  </conditionalFormatting>
  <conditionalFormatting sqref="Y1">
    <cfRule type="duplicateValues" dxfId="11" priority="10"/>
  </conditionalFormatting>
  <conditionalFormatting sqref="Z1">
    <cfRule type="duplicateValues" dxfId="10" priority="9"/>
  </conditionalFormatting>
  <conditionalFormatting sqref="AA1">
    <cfRule type="duplicateValues" dxfId="9" priority="8"/>
  </conditionalFormatting>
  <conditionalFormatting sqref="AB1">
    <cfRule type="duplicateValues" dxfId="8" priority="7"/>
  </conditionalFormatting>
  <conditionalFormatting sqref="AC1">
    <cfRule type="duplicateValues" dxfId="7" priority="6"/>
  </conditionalFormatting>
  <conditionalFormatting sqref="AD1">
    <cfRule type="duplicateValues" dxfId="6" priority="5"/>
  </conditionalFormatting>
  <conditionalFormatting sqref="AE1">
    <cfRule type="duplicateValues" dxfId="5" priority="4"/>
  </conditionalFormatting>
  <conditionalFormatting sqref="AF1">
    <cfRule type="duplicateValues" dxfId="4" priority="3"/>
  </conditionalFormatting>
  <conditionalFormatting sqref="AG1">
    <cfRule type="duplicateValues" dxfId="3" priority="2"/>
  </conditionalFormatting>
  <conditionalFormatting sqref="AH1">
    <cfRule type="duplicateValues" dxfId="2"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K68"/>
  <sheetViews>
    <sheetView zoomScaleNormal="100" workbookViewId="0">
      <pane ySplit="2" topLeftCell="A56" activePane="bottomLeft" state="frozen"/>
      <selection pane="bottomLeft" activeCell="I3" sqref="I3:I68"/>
    </sheetView>
  </sheetViews>
  <sheetFormatPr defaultColWidth="11.42578125" defaultRowHeight="15"/>
  <cols>
    <col min="1" max="1" width="7.140625" style="45" customWidth="1"/>
    <col min="2" max="2" width="13.28515625" customWidth="1"/>
    <col min="3" max="3" width="40.7109375" style="1" customWidth="1"/>
    <col min="4" max="4" width="17.140625" style="1" customWidth="1"/>
    <col min="5" max="6" width="15" style="67" customWidth="1"/>
    <col min="7" max="7" width="17.140625" style="68" customWidth="1"/>
    <col min="8" max="9" width="14.42578125" style="67" customWidth="1"/>
    <col min="11" max="11" width="41.85546875" style="32" bestFit="1" customWidth="1"/>
  </cols>
  <sheetData>
    <row r="1" spans="1:11" s="49" customFormat="1" ht="34.5" customHeight="1">
      <c r="E1" s="174" t="s">
        <v>41</v>
      </c>
      <c r="F1" s="174"/>
      <c r="G1" s="174"/>
      <c r="H1" s="175" t="s">
        <v>42</v>
      </c>
      <c r="I1" s="175"/>
      <c r="K1" s="84"/>
    </row>
    <row r="2" spans="1:11" ht="45">
      <c r="A2" s="47"/>
      <c r="B2" s="71" t="s">
        <v>43</v>
      </c>
      <c r="C2" s="72" t="s">
        <v>44</v>
      </c>
      <c r="D2" s="71" t="s">
        <v>45</v>
      </c>
      <c r="E2" s="73" t="s">
        <v>46</v>
      </c>
      <c r="F2" s="73" t="s">
        <v>47</v>
      </c>
      <c r="G2" s="73" t="s">
        <v>48</v>
      </c>
      <c r="H2" s="74" t="s">
        <v>49</v>
      </c>
      <c r="I2" s="74" t="s">
        <v>50</v>
      </c>
      <c r="J2" s="71" t="s">
        <v>51</v>
      </c>
      <c r="K2" s="71" t="s">
        <v>52</v>
      </c>
    </row>
    <row r="3" spans="1:11" ht="15" customHeight="1">
      <c r="A3" s="49">
        <v>1</v>
      </c>
      <c r="B3" s="70" t="s">
        <v>53</v>
      </c>
      <c r="C3" s="70" t="s">
        <v>54</v>
      </c>
      <c r="D3" s="70" t="s">
        <v>55</v>
      </c>
      <c r="E3" s="65">
        <v>1.41</v>
      </c>
      <c r="F3" s="65">
        <v>0.27</v>
      </c>
      <c r="G3" s="65">
        <v>-0.71</v>
      </c>
      <c r="H3" s="66">
        <v>-0.34</v>
      </c>
      <c r="I3" s="66">
        <v>-0.25</v>
      </c>
      <c r="J3" s="70" t="s">
        <v>56</v>
      </c>
    </row>
    <row r="4" spans="1:11" ht="15" customHeight="1">
      <c r="A4" s="49">
        <f t="shared" ref="A4:A67" si="0">+A3+1</f>
        <v>2</v>
      </c>
      <c r="B4" s="70" t="s">
        <v>53</v>
      </c>
      <c r="C4" s="70" t="s">
        <v>57</v>
      </c>
      <c r="D4" s="70" t="s">
        <v>55</v>
      </c>
      <c r="E4" s="65">
        <v>1.57</v>
      </c>
      <c r="F4" s="65">
        <v>0.53</v>
      </c>
      <c r="G4" s="65">
        <v>-0.47</v>
      </c>
      <c r="H4" s="66">
        <v>-0.36</v>
      </c>
      <c r="I4" s="66">
        <v>-0.17</v>
      </c>
      <c r="J4" s="70" t="s">
        <v>56</v>
      </c>
    </row>
    <row r="5" spans="1:11" ht="15" customHeight="1">
      <c r="A5" s="49">
        <f t="shared" si="0"/>
        <v>3</v>
      </c>
      <c r="B5" s="70" t="s">
        <v>53</v>
      </c>
      <c r="C5" s="70" t="s">
        <v>58</v>
      </c>
      <c r="D5" s="70" t="s">
        <v>55</v>
      </c>
      <c r="E5" s="65">
        <v>2.1</v>
      </c>
      <c r="F5" s="65">
        <v>0.47</v>
      </c>
      <c r="G5" s="65">
        <v>-6.97</v>
      </c>
      <c r="H5" s="66">
        <v>-0.24</v>
      </c>
      <c r="I5" s="66">
        <v>-0.12</v>
      </c>
      <c r="J5" s="70" t="s">
        <v>56</v>
      </c>
    </row>
    <row r="6" spans="1:11" ht="15" customHeight="1">
      <c r="A6" s="49">
        <f t="shared" si="0"/>
        <v>4</v>
      </c>
      <c r="B6" s="70" t="s">
        <v>53</v>
      </c>
      <c r="C6" s="70" t="s">
        <v>59</v>
      </c>
      <c r="D6" s="70" t="s">
        <v>55</v>
      </c>
      <c r="E6" s="65">
        <v>0.02</v>
      </c>
      <c r="F6" s="65">
        <v>0.3</v>
      </c>
      <c r="G6" s="65">
        <v>-0.49</v>
      </c>
      <c r="H6" s="66">
        <v>-0.15</v>
      </c>
      <c r="I6" s="66">
        <v>-0.11</v>
      </c>
      <c r="J6" s="70" t="s">
        <v>56</v>
      </c>
    </row>
    <row r="7" spans="1:11" ht="15" customHeight="1">
      <c r="A7" s="49">
        <f t="shared" si="0"/>
        <v>5</v>
      </c>
      <c r="B7" s="70" t="s">
        <v>53</v>
      </c>
      <c r="C7" s="70" t="s">
        <v>60</v>
      </c>
      <c r="D7" s="70" t="s">
        <v>55</v>
      </c>
      <c r="E7" s="65">
        <v>0.81</v>
      </c>
      <c r="F7" s="65">
        <v>0.8</v>
      </c>
      <c r="G7" s="65">
        <v>-0.8</v>
      </c>
      <c r="H7" s="66">
        <v>-0.41</v>
      </c>
      <c r="I7" s="66">
        <v>-0.08</v>
      </c>
      <c r="J7" s="70" t="s">
        <v>56</v>
      </c>
    </row>
    <row r="8" spans="1:11" ht="15" customHeight="1">
      <c r="A8" s="49">
        <f t="shared" si="0"/>
        <v>6</v>
      </c>
      <c r="B8" s="70" t="s">
        <v>53</v>
      </c>
      <c r="C8" s="70" t="s">
        <v>61</v>
      </c>
      <c r="D8" s="70" t="s">
        <v>55</v>
      </c>
      <c r="E8" s="65">
        <v>1.87</v>
      </c>
      <c r="F8" s="65">
        <v>0.63</v>
      </c>
      <c r="G8" s="65">
        <v>-0.99</v>
      </c>
      <c r="H8" s="66">
        <v>-0.22</v>
      </c>
      <c r="I8" s="66">
        <v>-0.08</v>
      </c>
      <c r="J8" s="70" t="s">
        <v>56</v>
      </c>
    </row>
    <row r="9" spans="1:11" ht="15" customHeight="1">
      <c r="A9" s="49">
        <f t="shared" si="0"/>
        <v>7</v>
      </c>
      <c r="B9" s="70" t="s">
        <v>53</v>
      </c>
      <c r="C9" s="70" t="s">
        <v>62</v>
      </c>
      <c r="D9" s="70" t="s">
        <v>55</v>
      </c>
      <c r="E9" s="65">
        <v>33.590000000000003</v>
      </c>
      <c r="F9" s="65">
        <v>0.01</v>
      </c>
      <c r="G9" s="65">
        <v>-567.91999999999996</v>
      </c>
      <c r="H9" s="66">
        <v>-0.05</v>
      </c>
      <c r="I9" s="66">
        <v>-0.05</v>
      </c>
      <c r="J9" s="70" t="s">
        <v>56</v>
      </c>
    </row>
    <row r="10" spans="1:11" ht="15" customHeight="1">
      <c r="A10" s="49">
        <f t="shared" si="0"/>
        <v>8</v>
      </c>
      <c r="B10" s="70" t="s">
        <v>53</v>
      </c>
      <c r="C10" s="70" t="s">
        <v>63</v>
      </c>
      <c r="D10" s="70" t="s">
        <v>55</v>
      </c>
      <c r="E10" s="65">
        <v>0.96</v>
      </c>
      <c r="F10" s="65">
        <v>0.96</v>
      </c>
      <c r="G10" s="65">
        <v>-6.32</v>
      </c>
      <c r="H10" s="66">
        <v>-0.71</v>
      </c>
      <c r="I10" s="66">
        <v>-0.03</v>
      </c>
      <c r="J10" s="70" t="s">
        <v>56</v>
      </c>
    </row>
    <row r="11" spans="1:11" ht="15" customHeight="1">
      <c r="A11" s="49">
        <f t="shared" si="0"/>
        <v>9</v>
      </c>
      <c r="B11" s="70" t="s">
        <v>53</v>
      </c>
      <c r="C11" s="70" t="s">
        <v>64</v>
      </c>
      <c r="D11" s="70" t="s">
        <v>55</v>
      </c>
      <c r="E11" s="65">
        <v>0.72</v>
      </c>
      <c r="F11" s="65">
        <v>0.73</v>
      </c>
      <c r="G11" s="65">
        <v>-0.98</v>
      </c>
      <c r="H11" s="66">
        <v>-0.1</v>
      </c>
      <c r="I11" s="66">
        <v>-0.03</v>
      </c>
      <c r="J11" s="70" t="s">
        <v>56</v>
      </c>
    </row>
    <row r="12" spans="1:11" ht="15" customHeight="1">
      <c r="A12" s="49">
        <f t="shared" si="0"/>
        <v>10</v>
      </c>
      <c r="B12" s="78">
        <v>860006543</v>
      </c>
      <c r="C12" s="78" t="s">
        <v>65</v>
      </c>
      <c r="D12" s="78">
        <f>IFERROR(HLOOKUP(B12,Códigos!$B$1:$AH$14,14,0),"no hay informacion")</f>
        <v>9</v>
      </c>
      <c r="E12" s="79">
        <v>0.89</v>
      </c>
      <c r="F12" s="79">
        <v>0.3</v>
      </c>
      <c r="G12" s="79">
        <v>-1.2</v>
      </c>
      <c r="H12" s="80">
        <v>0</v>
      </c>
      <c r="I12" s="80">
        <v>0</v>
      </c>
      <c r="J12" s="78" t="s">
        <v>66</v>
      </c>
    </row>
    <row r="13" spans="1:11" ht="15" customHeight="1">
      <c r="A13" s="49">
        <f t="shared" si="0"/>
        <v>11</v>
      </c>
      <c r="B13" s="70" t="s">
        <v>53</v>
      </c>
      <c r="C13" s="70" t="s">
        <v>67</v>
      </c>
      <c r="D13" s="70" t="s">
        <v>55</v>
      </c>
      <c r="E13" s="65">
        <v>0.22</v>
      </c>
      <c r="F13" s="65">
        <v>0.01</v>
      </c>
      <c r="G13" s="65">
        <v>1.41</v>
      </c>
      <c r="H13" s="66">
        <v>0</v>
      </c>
      <c r="I13" s="66">
        <v>0</v>
      </c>
      <c r="J13" s="70" t="s">
        <v>56</v>
      </c>
    </row>
    <row r="14" spans="1:11" ht="15" customHeight="1">
      <c r="A14" s="49">
        <f t="shared" si="0"/>
        <v>12</v>
      </c>
      <c r="B14" s="70" t="s">
        <v>53</v>
      </c>
      <c r="C14" s="70" t="s">
        <v>68</v>
      </c>
      <c r="D14" s="70" t="s">
        <v>55</v>
      </c>
      <c r="E14" s="65">
        <v>13.35</v>
      </c>
      <c r="F14" s="65">
        <v>0.68</v>
      </c>
      <c r="G14" s="65">
        <v>1.72</v>
      </c>
      <c r="H14" s="66">
        <v>0</v>
      </c>
      <c r="I14" s="66">
        <v>0</v>
      </c>
      <c r="J14" s="70" t="s">
        <v>56</v>
      </c>
    </row>
    <row r="15" spans="1:11" ht="15" customHeight="1">
      <c r="A15" s="49">
        <f t="shared" si="0"/>
        <v>13</v>
      </c>
      <c r="B15" s="70" t="s">
        <v>53</v>
      </c>
      <c r="C15" s="70" t="s">
        <v>69</v>
      </c>
      <c r="D15" s="70" t="s">
        <v>55</v>
      </c>
      <c r="E15" s="65">
        <v>7.0000000000000007E-2</v>
      </c>
      <c r="F15" s="65">
        <v>0.05</v>
      </c>
      <c r="G15" s="65" t="s">
        <v>70</v>
      </c>
      <c r="H15" s="66">
        <v>0</v>
      </c>
      <c r="I15" s="66">
        <v>0</v>
      </c>
      <c r="J15" s="70" t="s">
        <v>56</v>
      </c>
    </row>
    <row r="16" spans="1:11" ht="15" customHeight="1">
      <c r="A16" s="49">
        <f t="shared" si="0"/>
        <v>14</v>
      </c>
      <c r="B16" s="70" t="s">
        <v>53</v>
      </c>
      <c r="C16" s="70" t="s">
        <v>71</v>
      </c>
      <c r="D16" s="70" t="s">
        <v>55</v>
      </c>
      <c r="E16" s="65" t="s">
        <v>70</v>
      </c>
      <c r="F16" s="65">
        <v>1</v>
      </c>
      <c r="G16" s="65" t="s">
        <v>70</v>
      </c>
      <c r="H16" s="66">
        <v>0</v>
      </c>
      <c r="I16" s="66">
        <v>0</v>
      </c>
      <c r="J16" s="70" t="s">
        <v>56</v>
      </c>
    </row>
    <row r="17" spans="1:11" ht="15" customHeight="1">
      <c r="A17" s="49">
        <f t="shared" si="0"/>
        <v>15</v>
      </c>
      <c r="B17" s="70" t="s">
        <v>53</v>
      </c>
      <c r="C17" s="70" t="s">
        <v>72</v>
      </c>
      <c r="D17" s="70" t="s">
        <v>55</v>
      </c>
      <c r="E17" s="65">
        <v>5.65</v>
      </c>
      <c r="F17" s="65">
        <v>0.27</v>
      </c>
      <c r="G17" s="65" t="s">
        <v>70</v>
      </c>
      <c r="H17" s="66">
        <v>0.02</v>
      </c>
      <c r="I17" s="66">
        <v>0.01</v>
      </c>
      <c r="J17" s="70" t="s">
        <v>56</v>
      </c>
    </row>
    <row r="18" spans="1:11" ht="15" customHeight="1">
      <c r="A18" s="49">
        <f t="shared" si="0"/>
        <v>16</v>
      </c>
      <c r="B18" s="70" t="s">
        <v>53</v>
      </c>
      <c r="C18" s="70" t="s">
        <v>73</v>
      </c>
      <c r="D18" s="70" t="s">
        <v>55</v>
      </c>
      <c r="E18" s="65">
        <v>1.21</v>
      </c>
      <c r="F18" s="65">
        <v>0.75</v>
      </c>
      <c r="G18" s="65">
        <v>5.08</v>
      </c>
      <c r="H18" s="66">
        <v>0.05</v>
      </c>
      <c r="I18" s="66">
        <v>0.01</v>
      </c>
      <c r="J18" s="70" t="s">
        <v>56</v>
      </c>
    </row>
    <row r="19" spans="1:11" ht="15" customHeight="1">
      <c r="A19" s="49">
        <f t="shared" si="0"/>
        <v>17</v>
      </c>
      <c r="B19" s="70" t="s">
        <v>53</v>
      </c>
      <c r="C19" s="70" t="s">
        <v>74</v>
      </c>
      <c r="D19" s="70" t="s">
        <v>55</v>
      </c>
      <c r="E19" s="65">
        <v>15.27</v>
      </c>
      <c r="F19" s="65">
        <v>7.0000000000000007E-2</v>
      </c>
      <c r="G19" s="65" t="s">
        <v>70</v>
      </c>
      <c r="H19" s="66">
        <v>0.02</v>
      </c>
      <c r="I19" s="66">
        <v>0.02</v>
      </c>
      <c r="J19" s="70" t="s">
        <v>56</v>
      </c>
    </row>
    <row r="20" spans="1:11" ht="15" customHeight="1">
      <c r="A20" s="49">
        <f t="shared" si="0"/>
        <v>18</v>
      </c>
      <c r="B20" s="70" t="s">
        <v>53</v>
      </c>
      <c r="C20" s="70" t="s">
        <v>75</v>
      </c>
      <c r="D20" s="70" t="s">
        <v>55</v>
      </c>
      <c r="E20" s="65">
        <v>0.12</v>
      </c>
      <c r="F20" s="65">
        <v>0.26</v>
      </c>
      <c r="G20" s="65">
        <v>6.94</v>
      </c>
      <c r="H20" s="66">
        <v>0.03</v>
      </c>
      <c r="I20" s="66">
        <v>0.02</v>
      </c>
      <c r="J20" s="70" t="s">
        <v>56</v>
      </c>
    </row>
    <row r="21" spans="1:11" ht="15" customHeight="1">
      <c r="A21" s="49">
        <f t="shared" si="0"/>
        <v>19</v>
      </c>
      <c r="B21" s="78">
        <v>901417108</v>
      </c>
      <c r="C21" s="78" t="s">
        <v>76</v>
      </c>
      <c r="D21" s="78">
        <f>IFERROR(HLOOKUP(B21,Códigos!$B$1:$AH$14,14,0),"no hay informacion")</f>
        <v>10</v>
      </c>
      <c r="E21" s="79">
        <v>1.0900000000000001</v>
      </c>
      <c r="F21" s="79">
        <v>0.91</v>
      </c>
      <c r="G21" s="79" t="s">
        <v>70</v>
      </c>
      <c r="H21" s="80">
        <v>0.25</v>
      </c>
      <c r="I21" s="80">
        <v>0.02</v>
      </c>
      <c r="J21" s="78" t="s">
        <v>66</v>
      </c>
    </row>
    <row r="22" spans="1:11" ht="15" customHeight="1">
      <c r="A22" s="49">
        <f t="shared" si="0"/>
        <v>20</v>
      </c>
      <c r="B22" s="70" t="s">
        <v>53</v>
      </c>
      <c r="C22" s="70" t="s">
        <v>77</v>
      </c>
      <c r="D22" s="70" t="s">
        <v>55</v>
      </c>
      <c r="E22" s="65">
        <v>3.54</v>
      </c>
      <c r="F22" s="65">
        <v>0.55000000000000004</v>
      </c>
      <c r="G22" s="65">
        <v>7.54</v>
      </c>
      <c r="H22" s="66">
        <v>0.06</v>
      </c>
      <c r="I22" s="66">
        <v>0.03</v>
      </c>
      <c r="J22" s="70" t="s">
        <v>56</v>
      </c>
    </row>
    <row r="23" spans="1:11" ht="15" customHeight="1">
      <c r="A23" s="49">
        <f t="shared" si="0"/>
        <v>21</v>
      </c>
      <c r="B23" s="70" t="s">
        <v>53</v>
      </c>
      <c r="C23" s="70" t="s">
        <v>78</v>
      </c>
      <c r="D23" s="70" t="s">
        <v>55</v>
      </c>
      <c r="E23" s="65">
        <v>1.4</v>
      </c>
      <c r="F23" s="65">
        <v>0.71</v>
      </c>
      <c r="G23" s="65">
        <v>1.83</v>
      </c>
      <c r="H23" s="66">
        <v>0.11</v>
      </c>
      <c r="I23" s="66">
        <v>0.03</v>
      </c>
      <c r="J23" s="70" t="s">
        <v>56</v>
      </c>
    </row>
    <row r="24" spans="1:11" ht="15" customHeight="1">
      <c r="A24" s="49">
        <f t="shared" si="0"/>
        <v>22</v>
      </c>
      <c r="B24" s="70" t="s">
        <v>53</v>
      </c>
      <c r="C24" s="70" t="s">
        <v>79</v>
      </c>
      <c r="D24" s="70" t="s">
        <v>55</v>
      </c>
      <c r="E24" s="65">
        <v>0.3</v>
      </c>
      <c r="F24" s="65">
        <v>0.83</v>
      </c>
      <c r="G24" s="65">
        <v>103.8</v>
      </c>
      <c r="H24" s="66">
        <v>0.16</v>
      </c>
      <c r="I24" s="66">
        <v>0.03</v>
      </c>
      <c r="J24" s="70" t="s">
        <v>56</v>
      </c>
    </row>
    <row r="25" spans="1:11" ht="15" customHeight="1">
      <c r="A25" s="49">
        <f t="shared" si="0"/>
        <v>23</v>
      </c>
      <c r="B25" s="70" t="s">
        <v>53</v>
      </c>
      <c r="C25" s="70" t="s">
        <v>80</v>
      </c>
      <c r="D25" s="70" t="s">
        <v>55</v>
      </c>
      <c r="E25" s="65">
        <v>0.5</v>
      </c>
      <c r="F25" s="65">
        <v>3.13</v>
      </c>
      <c r="G25" s="65">
        <v>0.41</v>
      </c>
      <c r="H25" s="66">
        <v>-0.02</v>
      </c>
      <c r="I25" s="66">
        <v>0.04</v>
      </c>
      <c r="J25" s="70" t="s">
        <v>56</v>
      </c>
    </row>
    <row r="26" spans="1:11" ht="15" customHeight="1">
      <c r="A26" s="49">
        <f t="shared" si="0"/>
        <v>24</v>
      </c>
      <c r="B26" s="70" t="s">
        <v>53</v>
      </c>
      <c r="C26" s="70" t="s">
        <v>81</v>
      </c>
      <c r="D26" s="70" t="s">
        <v>55</v>
      </c>
      <c r="E26" s="65">
        <v>0.91</v>
      </c>
      <c r="F26" s="65">
        <v>0.6</v>
      </c>
      <c r="G26" s="65">
        <v>11.41</v>
      </c>
      <c r="H26" s="66">
        <v>0.09</v>
      </c>
      <c r="I26" s="66">
        <v>0.04</v>
      </c>
      <c r="J26" s="70" t="s">
        <v>56</v>
      </c>
    </row>
    <row r="27" spans="1:11" ht="15" customHeight="1">
      <c r="A27" s="49">
        <f t="shared" si="0"/>
        <v>25</v>
      </c>
      <c r="B27" s="70" t="s">
        <v>53</v>
      </c>
      <c r="C27" s="70" t="s">
        <v>82</v>
      </c>
      <c r="D27" s="70" t="s">
        <v>55</v>
      </c>
      <c r="E27" s="65">
        <v>0.73</v>
      </c>
      <c r="F27" s="65">
        <v>0.75</v>
      </c>
      <c r="G27" s="65">
        <v>2.76</v>
      </c>
      <c r="H27" s="66">
        <v>0.16</v>
      </c>
      <c r="I27" s="66">
        <v>0.04</v>
      </c>
      <c r="J27" s="70" t="s">
        <v>56</v>
      </c>
    </row>
    <row r="28" spans="1:11" ht="15" customHeight="1">
      <c r="A28" s="49">
        <f t="shared" si="0"/>
        <v>26</v>
      </c>
      <c r="B28" s="78">
        <v>901584606</v>
      </c>
      <c r="C28" s="78" t="s">
        <v>83</v>
      </c>
      <c r="D28" s="78">
        <f>IFERROR(HLOOKUP(B28,Códigos!$B$1:$AH$14,14,0),"no hay informacion")</f>
        <v>5</v>
      </c>
      <c r="E28" s="79">
        <v>2.73</v>
      </c>
      <c r="F28" s="79">
        <v>0.04</v>
      </c>
      <c r="G28" s="79">
        <v>59.37</v>
      </c>
      <c r="H28" s="80">
        <v>0.05</v>
      </c>
      <c r="I28" s="80">
        <v>0.05</v>
      </c>
      <c r="J28" s="78" t="s">
        <v>66</v>
      </c>
    </row>
    <row r="29" spans="1:11" ht="15" customHeight="1">
      <c r="A29" s="49">
        <f t="shared" si="0"/>
        <v>27</v>
      </c>
      <c r="B29" s="70" t="s">
        <v>53</v>
      </c>
      <c r="C29" s="70" t="s">
        <v>84</v>
      </c>
      <c r="D29" s="70" t="s">
        <v>55</v>
      </c>
      <c r="E29" s="65">
        <v>47.28</v>
      </c>
      <c r="F29" s="65">
        <v>0</v>
      </c>
      <c r="G29" s="65">
        <v>6985.3</v>
      </c>
      <c r="H29" s="66">
        <v>0.06</v>
      </c>
      <c r="I29" s="66">
        <v>0.06</v>
      </c>
      <c r="J29" s="70" t="s">
        <v>56</v>
      </c>
    </row>
    <row r="30" spans="1:11" ht="15" customHeight="1">
      <c r="A30" s="49">
        <f t="shared" si="0"/>
        <v>28</v>
      </c>
      <c r="B30" s="78">
        <v>900369179</v>
      </c>
      <c r="C30" s="78" t="s">
        <v>85</v>
      </c>
      <c r="D30" s="78">
        <f>IFERROR(HLOOKUP(B30,Códigos!$B$1:$AH$14,14,0),"no hay informacion")</f>
        <v>11</v>
      </c>
      <c r="E30" s="79">
        <v>3.41</v>
      </c>
      <c r="F30" s="79">
        <v>0.33</v>
      </c>
      <c r="G30" s="79">
        <v>2.76</v>
      </c>
      <c r="H30" s="80">
        <v>0.09</v>
      </c>
      <c r="I30" s="80">
        <v>0.06</v>
      </c>
      <c r="J30" s="78" t="s">
        <v>66</v>
      </c>
    </row>
    <row r="31" spans="1:11" ht="15" customHeight="1">
      <c r="A31" s="49">
        <f t="shared" si="0"/>
        <v>29</v>
      </c>
      <c r="B31" s="70" t="s">
        <v>86</v>
      </c>
      <c r="C31" s="70" t="s">
        <v>87</v>
      </c>
      <c r="D31" s="70" t="s">
        <v>55</v>
      </c>
      <c r="E31" s="65">
        <v>1.2</v>
      </c>
      <c r="F31" s="65">
        <v>0.48</v>
      </c>
      <c r="G31" s="65">
        <v>0.56000000000000005</v>
      </c>
      <c r="H31" s="66">
        <v>0.11</v>
      </c>
      <c r="I31" s="66">
        <v>0.06</v>
      </c>
      <c r="J31" s="70" t="s">
        <v>56</v>
      </c>
    </row>
    <row r="32" spans="1:11" s="81" customFormat="1">
      <c r="A32" s="77">
        <f t="shared" si="0"/>
        <v>30</v>
      </c>
      <c r="B32" s="78">
        <v>900350733</v>
      </c>
      <c r="C32" s="78" t="s">
        <v>88</v>
      </c>
      <c r="D32" s="78">
        <f>IFERROR(HLOOKUP(B32,Códigos!$B$1:$AH$14,14,0),"no hay informacion")</f>
        <v>7</v>
      </c>
      <c r="E32" s="79">
        <v>1.86</v>
      </c>
      <c r="F32" s="79">
        <v>0.5</v>
      </c>
      <c r="G32" s="79">
        <v>15.62</v>
      </c>
      <c r="H32" s="80">
        <v>0.13</v>
      </c>
      <c r="I32" s="80">
        <v>0.06</v>
      </c>
      <c r="J32" s="78" t="s">
        <v>66</v>
      </c>
      <c r="K32" s="85">
        <v>2025</v>
      </c>
    </row>
    <row r="33" spans="1:11" s="91" customFormat="1" hidden="1">
      <c r="A33" s="86">
        <f t="shared" si="0"/>
        <v>31</v>
      </c>
      <c r="B33" s="87">
        <v>900120539</v>
      </c>
      <c r="C33" s="87" t="s">
        <v>89</v>
      </c>
      <c r="D33" s="78" t="str">
        <f>IFERROR(HLOOKUP(B33,Códigos!$B$1:$AH$14,14,0),"no hay informacion")</f>
        <v>no hay informacion</v>
      </c>
      <c r="E33" s="88">
        <v>1.36</v>
      </c>
      <c r="F33" s="88">
        <v>0.5</v>
      </c>
      <c r="G33" s="88">
        <v>37.15</v>
      </c>
      <c r="H33" s="89">
        <v>0.72</v>
      </c>
      <c r="I33" s="89">
        <v>0.36</v>
      </c>
      <c r="J33" s="87" t="s">
        <v>66</v>
      </c>
      <c r="K33" s="90" t="s">
        <v>90</v>
      </c>
    </row>
    <row r="34" spans="1:11" s="81" customFormat="1">
      <c r="A34" s="77">
        <f t="shared" si="0"/>
        <v>32</v>
      </c>
      <c r="B34" s="70" t="s">
        <v>53</v>
      </c>
      <c r="C34" s="70" t="s">
        <v>91</v>
      </c>
      <c r="D34" s="70" t="s">
        <v>55</v>
      </c>
      <c r="E34" s="65">
        <v>0.31</v>
      </c>
      <c r="F34" s="65">
        <v>0.64</v>
      </c>
      <c r="G34" s="65">
        <v>5.54</v>
      </c>
      <c r="H34" s="66">
        <v>0.21</v>
      </c>
      <c r="I34" s="66">
        <v>0.08</v>
      </c>
      <c r="J34" s="70" t="s">
        <v>56</v>
      </c>
      <c r="K34" s="85">
        <v>2026</v>
      </c>
    </row>
    <row r="35" spans="1:11" s="91" customFormat="1" hidden="1">
      <c r="A35" s="86">
        <f t="shared" si="0"/>
        <v>33</v>
      </c>
      <c r="B35" s="87">
        <v>901774581</v>
      </c>
      <c r="C35" s="87" t="s">
        <v>92</v>
      </c>
      <c r="D35" s="78" t="str">
        <f>IFERROR(HLOOKUP(B35,Códigos!$B$1:$AH$14,14,0),"no hay informacion")</f>
        <v>no hay informacion</v>
      </c>
      <c r="E35" s="88">
        <v>2.69</v>
      </c>
      <c r="F35" s="88">
        <v>0.34</v>
      </c>
      <c r="G35" s="88">
        <v>9.48</v>
      </c>
      <c r="H35" s="89">
        <v>0.1</v>
      </c>
      <c r="I35" s="89">
        <v>7.0000000000000007E-2</v>
      </c>
      <c r="J35" s="87" t="s">
        <v>66</v>
      </c>
      <c r="K35" s="90" t="s">
        <v>93</v>
      </c>
    </row>
    <row r="36" spans="1:11" s="81" customFormat="1">
      <c r="A36" s="77">
        <f t="shared" si="0"/>
        <v>34</v>
      </c>
      <c r="B36" s="78">
        <v>901516442</v>
      </c>
      <c r="C36" s="78" t="s">
        <v>94</v>
      </c>
      <c r="D36" s="78">
        <f>IFERROR(HLOOKUP(B36,Códigos!$B$1:$AH$14,14,0),"no hay informacion")</f>
        <v>9</v>
      </c>
      <c r="E36" s="79">
        <v>4.9000000000000004</v>
      </c>
      <c r="F36" s="79">
        <v>0.34</v>
      </c>
      <c r="G36" s="79">
        <v>22.25</v>
      </c>
      <c r="H36" s="80">
        <v>0.14000000000000001</v>
      </c>
      <c r="I36" s="80">
        <v>0.09</v>
      </c>
      <c r="J36" s="78" t="s">
        <v>66</v>
      </c>
      <c r="K36" s="85">
        <v>2026</v>
      </c>
    </row>
    <row r="37" spans="1:11" s="81" customFormat="1">
      <c r="A37" s="77">
        <f t="shared" si="0"/>
        <v>35</v>
      </c>
      <c r="B37" s="78">
        <v>900011545</v>
      </c>
      <c r="C37" s="78" t="s">
        <v>95</v>
      </c>
      <c r="D37" s="78">
        <f>IFERROR(HLOOKUP(B37,Códigos!$B$1:$AH$14,14,0),"no hay informacion")</f>
        <v>4</v>
      </c>
      <c r="E37" s="79">
        <v>1.01</v>
      </c>
      <c r="F37" s="79">
        <v>0.7</v>
      </c>
      <c r="G37" s="79">
        <v>2.02</v>
      </c>
      <c r="H37" s="80">
        <v>0.32</v>
      </c>
      <c r="I37" s="80">
        <v>0.09</v>
      </c>
      <c r="J37" s="78" t="s">
        <v>66</v>
      </c>
      <c r="K37" s="85">
        <v>2026</v>
      </c>
    </row>
    <row r="38" spans="1:11" s="91" customFormat="1" hidden="1">
      <c r="A38" s="86">
        <f t="shared" si="0"/>
        <v>36</v>
      </c>
      <c r="B38" s="87">
        <v>901274287</v>
      </c>
      <c r="C38" s="87" t="s">
        <v>96</v>
      </c>
      <c r="D38" s="78">
        <f>IFERROR(HLOOKUP(B38,Códigos!$B$1:$AH$14,14,0),"no hay informacion")</f>
        <v>0</v>
      </c>
      <c r="E38" s="88">
        <v>90.02</v>
      </c>
      <c r="F38" s="88">
        <v>0.05</v>
      </c>
      <c r="G38" s="88">
        <v>79</v>
      </c>
      <c r="H38" s="89">
        <v>0.42</v>
      </c>
      <c r="I38" s="89">
        <v>0.4</v>
      </c>
      <c r="J38" s="87" t="s">
        <v>66</v>
      </c>
      <c r="K38" s="90" t="s">
        <v>97</v>
      </c>
    </row>
    <row r="39" spans="1:11" s="81" customFormat="1">
      <c r="A39" s="77">
        <f t="shared" si="0"/>
        <v>37</v>
      </c>
      <c r="B39" s="78">
        <v>900438648</v>
      </c>
      <c r="C39" s="78" t="s">
        <v>98</v>
      </c>
      <c r="D39" s="78">
        <f>IFERROR(HLOOKUP(B39,Códigos!$B$1:$AH$14,14,0),"no hay informacion")</f>
        <v>10</v>
      </c>
      <c r="E39" s="79">
        <v>1.2</v>
      </c>
      <c r="F39" s="79">
        <v>0.69</v>
      </c>
      <c r="G39" s="79">
        <v>4.55</v>
      </c>
      <c r="H39" s="80">
        <v>0.32</v>
      </c>
      <c r="I39" s="80">
        <v>0.1</v>
      </c>
      <c r="J39" s="78" t="s">
        <v>66</v>
      </c>
      <c r="K39" s="85">
        <v>2026</v>
      </c>
    </row>
    <row r="40" spans="1:11" s="81" customFormat="1">
      <c r="A40" s="77">
        <f t="shared" si="0"/>
        <v>38</v>
      </c>
      <c r="B40" s="78">
        <v>901064542</v>
      </c>
      <c r="C40" s="78" t="s">
        <v>99</v>
      </c>
      <c r="D40" s="78">
        <f>IFERROR(HLOOKUP(B40,Códigos!$B$1:$AH$14,14,0),"no hay informacion")</f>
        <v>11</v>
      </c>
      <c r="E40" s="79">
        <v>2.08</v>
      </c>
      <c r="F40" s="79">
        <v>0.36</v>
      </c>
      <c r="G40" s="79" t="s">
        <v>70</v>
      </c>
      <c r="H40" s="80">
        <v>0.17</v>
      </c>
      <c r="I40" s="80">
        <v>0.11</v>
      </c>
      <c r="J40" s="78" t="s">
        <v>66</v>
      </c>
      <c r="K40" s="85">
        <v>2026</v>
      </c>
    </row>
    <row r="41" spans="1:11" s="81" customFormat="1">
      <c r="A41" s="77">
        <f t="shared" si="0"/>
        <v>39</v>
      </c>
      <c r="B41" s="78">
        <v>900916649</v>
      </c>
      <c r="C41" s="78" t="s">
        <v>100</v>
      </c>
      <c r="D41" s="78">
        <f>IFERROR(HLOOKUP(B41,Códigos!$B$1:$AH$14,14,0),"no hay informacion")</f>
        <v>11</v>
      </c>
      <c r="E41" s="79">
        <v>10.61</v>
      </c>
      <c r="F41" s="79">
        <v>0.44</v>
      </c>
      <c r="G41" s="79">
        <v>3.4</v>
      </c>
      <c r="H41" s="80">
        <v>0.23</v>
      </c>
      <c r="I41" s="80">
        <v>0.12</v>
      </c>
      <c r="J41" s="78" t="s">
        <v>66</v>
      </c>
      <c r="K41" s="85">
        <v>2026</v>
      </c>
    </row>
    <row r="42" spans="1:11" s="81" customFormat="1">
      <c r="A42" s="77">
        <f t="shared" si="0"/>
        <v>40</v>
      </c>
      <c r="B42" s="78">
        <v>830075011</v>
      </c>
      <c r="C42" s="78" t="s">
        <v>101</v>
      </c>
      <c r="D42" s="78">
        <f>IFERROR(HLOOKUP(B42,Códigos!$B$1:$AH$14,14,0),"no hay informacion")</f>
        <v>10</v>
      </c>
      <c r="E42" s="79">
        <v>2.56</v>
      </c>
      <c r="F42" s="79">
        <v>0.65</v>
      </c>
      <c r="G42" s="79">
        <v>4.96</v>
      </c>
      <c r="H42" s="80">
        <v>0.36</v>
      </c>
      <c r="I42" s="80">
        <v>0.12</v>
      </c>
      <c r="J42" s="78" t="s">
        <v>66</v>
      </c>
      <c r="K42" s="85">
        <v>2025</v>
      </c>
    </row>
    <row r="43" spans="1:11" s="81" customFormat="1">
      <c r="A43" s="77">
        <f t="shared" si="0"/>
        <v>41</v>
      </c>
      <c r="B43" s="78">
        <v>900135771</v>
      </c>
      <c r="C43" s="78" t="s">
        <v>102</v>
      </c>
      <c r="D43" s="78">
        <f>IFERROR(HLOOKUP(B43,Códigos!$B$1:$AH$14,14,0),"no hay informacion")</f>
        <v>4</v>
      </c>
      <c r="E43" s="79">
        <v>2.0099999999999998</v>
      </c>
      <c r="F43" s="79">
        <v>0.57999999999999996</v>
      </c>
      <c r="G43" s="79">
        <v>7.93</v>
      </c>
      <c r="H43" s="80">
        <v>0.32</v>
      </c>
      <c r="I43" s="80">
        <v>0.13</v>
      </c>
      <c r="J43" s="78" t="s">
        <v>66</v>
      </c>
      <c r="K43" s="85">
        <v>2026</v>
      </c>
    </row>
    <row r="44" spans="1:11" s="91" customFormat="1" hidden="1">
      <c r="A44" s="86">
        <f t="shared" si="0"/>
        <v>42</v>
      </c>
      <c r="B44" s="87">
        <v>900356183</v>
      </c>
      <c r="C44" s="87" t="s">
        <v>103</v>
      </c>
      <c r="D44" s="78" t="str">
        <f>IFERROR(HLOOKUP(B44,Códigos!$B$1:$AH$14,14,0),"no hay informacion")</f>
        <v>no hay informacion</v>
      </c>
      <c r="E44" s="88">
        <v>3.14</v>
      </c>
      <c r="F44" s="88">
        <v>0.26</v>
      </c>
      <c r="G44" s="88" t="s">
        <v>70</v>
      </c>
      <c r="H44" s="89">
        <v>0.22</v>
      </c>
      <c r="I44" s="89">
        <v>0.16</v>
      </c>
      <c r="J44" s="87" t="s">
        <v>66</v>
      </c>
      <c r="K44" s="90" t="s">
        <v>104</v>
      </c>
    </row>
    <row r="45" spans="1:11" s="81" customFormat="1" hidden="1">
      <c r="A45" s="77">
        <f t="shared" si="0"/>
        <v>43</v>
      </c>
      <c r="B45" s="78">
        <v>830503021</v>
      </c>
      <c r="C45" s="78" t="s">
        <v>105</v>
      </c>
      <c r="D45" s="78" t="str">
        <f>IFERROR(HLOOKUP(B45,Códigos!$B$1:$AH$14,14,0),"no hay informacion")</f>
        <v>no hay informacion</v>
      </c>
      <c r="E45" s="79">
        <v>9.3000000000000007</v>
      </c>
      <c r="F45" s="79">
        <v>0.28000000000000003</v>
      </c>
      <c r="G45" s="79" t="s">
        <v>70</v>
      </c>
      <c r="H45" s="80">
        <v>0.36</v>
      </c>
      <c r="I45" s="80">
        <v>0.26</v>
      </c>
      <c r="J45" s="78" t="s">
        <v>66</v>
      </c>
      <c r="K45" s="85"/>
    </row>
    <row r="46" spans="1:11" s="81" customFormat="1">
      <c r="A46" s="77">
        <f t="shared" si="0"/>
        <v>44</v>
      </c>
      <c r="B46" s="78">
        <v>830097194</v>
      </c>
      <c r="C46" s="78" t="s">
        <v>106</v>
      </c>
      <c r="D46" s="78">
        <f>IFERROR(HLOOKUP(B46,Códigos!$B$1:$AH$14,14,0),"no hay informacion")</f>
        <v>9</v>
      </c>
      <c r="E46" s="79">
        <v>7.96</v>
      </c>
      <c r="F46" s="79">
        <v>0.23</v>
      </c>
      <c r="G46" s="79">
        <v>15.04</v>
      </c>
      <c r="H46" s="80">
        <v>0.21</v>
      </c>
      <c r="I46" s="80">
        <v>0.16</v>
      </c>
      <c r="J46" s="78" t="s">
        <v>66</v>
      </c>
      <c r="K46" s="85">
        <v>2026</v>
      </c>
    </row>
    <row r="47" spans="1:11" s="81" customFormat="1">
      <c r="A47" s="77">
        <f t="shared" si="0"/>
        <v>45</v>
      </c>
      <c r="B47" s="78">
        <v>900046728</v>
      </c>
      <c r="C47" s="78" t="s">
        <v>107</v>
      </c>
      <c r="D47" s="78">
        <f>IFERROR(HLOOKUP(B47,Códigos!$B$1:$AH$14,14,0),"no hay informacion")</f>
        <v>9</v>
      </c>
      <c r="E47" s="79">
        <v>7.71</v>
      </c>
      <c r="F47" s="79">
        <v>0.3</v>
      </c>
      <c r="G47" s="79">
        <v>67.209999999999994</v>
      </c>
      <c r="H47" s="80">
        <v>0.23</v>
      </c>
      <c r="I47" s="80">
        <v>0.16</v>
      </c>
      <c r="J47" s="78" t="s">
        <v>66</v>
      </c>
      <c r="K47" s="85">
        <v>2026</v>
      </c>
    </row>
    <row r="48" spans="1:11" s="81" customFormat="1">
      <c r="A48" s="77">
        <f t="shared" si="0"/>
        <v>46</v>
      </c>
      <c r="B48" s="78">
        <v>900031454</v>
      </c>
      <c r="C48" s="78" t="s">
        <v>108</v>
      </c>
      <c r="D48" s="78">
        <f>IFERROR(HLOOKUP(B48,Códigos!$B$1:$AH$14,14,0),"no hay informacion")</f>
        <v>4</v>
      </c>
      <c r="E48" s="79">
        <v>4.3</v>
      </c>
      <c r="F48" s="79">
        <v>0.42</v>
      </c>
      <c r="G48" s="79">
        <v>11.64</v>
      </c>
      <c r="H48" s="80">
        <v>0.3</v>
      </c>
      <c r="I48" s="80">
        <v>0.17</v>
      </c>
      <c r="J48" s="78" t="s">
        <v>66</v>
      </c>
      <c r="K48" s="85">
        <v>2026</v>
      </c>
    </row>
    <row r="49" spans="1:11" s="81" customFormat="1">
      <c r="A49" s="77">
        <f t="shared" si="0"/>
        <v>47</v>
      </c>
      <c r="B49" s="78">
        <v>900068796</v>
      </c>
      <c r="C49" s="78" t="s">
        <v>109</v>
      </c>
      <c r="D49" s="78">
        <f>IFERROR(HLOOKUP(B49,Códigos!$B$1:$AH$14,14,0),"no hay informacion")</f>
        <v>11</v>
      </c>
      <c r="E49" s="79">
        <v>1.65</v>
      </c>
      <c r="F49" s="79">
        <v>0.66</v>
      </c>
      <c r="G49" s="79">
        <v>65.41</v>
      </c>
      <c r="H49" s="80">
        <v>0.56000000000000005</v>
      </c>
      <c r="I49" s="80">
        <v>0.18</v>
      </c>
      <c r="J49" s="78" t="s">
        <v>66</v>
      </c>
      <c r="K49" s="85">
        <v>2026</v>
      </c>
    </row>
    <row r="50" spans="1:11" s="81" customFormat="1">
      <c r="A50" s="77">
        <f t="shared" si="0"/>
        <v>48</v>
      </c>
      <c r="B50" s="78">
        <v>901301234</v>
      </c>
      <c r="C50" s="78" t="s">
        <v>110</v>
      </c>
      <c r="D50" s="78">
        <f>IFERROR(HLOOKUP(B50,Códigos!$B$1:$AH$14,14,0),"no hay informacion")</f>
        <v>4</v>
      </c>
      <c r="E50" s="79">
        <v>87.93</v>
      </c>
      <c r="F50" s="79">
        <v>0</v>
      </c>
      <c r="G50" s="79">
        <v>39.380000000000003</v>
      </c>
      <c r="H50" s="80">
        <v>0.21</v>
      </c>
      <c r="I50" s="80">
        <v>0.21</v>
      </c>
      <c r="J50" s="78" t="s">
        <v>66</v>
      </c>
      <c r="K50" s="85">
        <v>2026</v>
      </c>
    </row>
    <row r="51" spans="1:11" s="81" customFormat="1">
      <c r="A51" s="77">
        <f t="shared" si="0"/>
        <v>49</v>
      </c>
      <c r="B51" s="78">
        <v>901323736</v>
      </c>
      <c r="C51" s="78" t="s">
        <v>111</v>
      </c>
      <c r="D51" s="78">
        <f>IFERROR(HLOOKUP(B51,Códigos!$B$1:$AH$14,14,0),"no hay informacion")</f>
        <v>2</v>
      </c>
      <c r="E51" s="79">
        <v>8.3800000000000008</v>
      </c>
      <c r="F51" s="79">
        <v>0.16</v>
      </c>
      <c r="G51" s="79" t="s">
        <v>70</v>
      </c>
      <c r="H51" s="80">
        <v>0.26</v>
      </c>
      <c r="I51" s="80">
        <v>0.22</v>
      </c>
      <c r="J51" s="78" t="s">
        <v>66</v>
      </c>
      <c r="K51" s="85">
        <v>2026</v>
      </c>
    </row>
    <row r="52" spans="1:11" s="81" customFormat="1">
      <c r="A52" s="77">
        <f t="shared" si="0"/>
        <v>50</v>
      </c>
      <c r="B52" s="78">
        <v>800089897</v>
      </c>
      <c r="C52" s="78" t="s">
        <v>112</v>
      </c>
      <c r="D52" s="78">
        <f>IFERROR(HLOOKUP(B52,Códigos!$B$1:$AH$14,14,0),"no hay informacion")</f>
        <v>6</v>
      </c>
      <c r="E52" s="79">
        <v>19.440000000000001</v>
      </c>
      <c r="F52" s="79">
        <v>0.24</v>
      </c>
      <c r="G52" s="79">
        <v>64.78</v>
      </c>
      <c r="H52" s="80">
        <v>0.3</v>
      </c>
      <c r="I52" s="80">
        <v>0.23</v>
      </c>
      <c r="J52" s="78" t="s">
        <v>66</v>
      </c>
      <c r="K52" s="85">
        <v>2026</v>
      </c>
    </row>
    <row r="53" spans="1:11" s="81" customFormat="1">
      <c r="A53" s="77">
        <f t="shared" si="0"/>
        <v>51</v>
      </c>
      <c r="B53" s="70" t="s">
        <v>53</v>
      </c>
      <c r="C53" s="70" t="s">
        <v>113</v>
      </c>
      <c r="D53" s="70" t="s">
        <v>55</v>
      </c>
      <c r="E53" s="65">
        <v>0.08</v>
      </c>
      <c r="F53" s="65">
        <v>2.67</v>
      </c>
      <c r="G53" s="65" t="s">
        <v>70</v>
      </c>
      <c r="H53" s="66">
        <v>-0.16</v>
      </c>
      <c r="I53" s="66">
        <v>0.27</v>
      </c>
      <c r="J53" s="70" t="s">
        <v>56</v>
      </c>
      <c r="K53" s="85">
        <v>2026</v>
      </c>
    </row>
    <row r="54" spans="1:11" s="81" customFormat="1">
      <c r="A54" s="77">
        <f t="shared" si="0"/>
        <v>52</v>
      </c>
      <c r="B54" s="78">
        <v>830097372</v>
      </c>
      <c r="C54" s="78" t="s">
        <v>114</v>
      </c>
      <c r="D54" s="78">
        <f>IFERROR(HLOOKUP(B54,Códigos!$B$1:$AH$14,14,0),"no hay informacion")</f>
        <v>7</v>
      </c>
      <c r="E54" s="79">
        <v>3.43</v>
      </c>
      <c r="F54" s="79">
        <v>0.4</v>
      </c>
      <c r="G54" s="79">
        <v>42.84</v>
      </c>
      <c r="H54" s="80">
        <v>0.49</v>
      </c>
      <c r="I54" s="80">
        <v>0.28999999999999998</v>
      </c>
      <c r="J54" s="78" t="s">
        <v>66</v>
      </c>
      <c r="K54" s="85">
        <v>2026</v>
      </c>
    </row>
    <row r="55" spans="1:11" s="81" customFormat="1">
      <c r="A55" s="77">
        <f t="shared" si="0"/>
        <v>53</v>
      </c>
      <c r="B55" s="78">
        <v>901180925</v>
      </c>
      <c r="C55" s="78" t="s">
        <v>115</v>
      </c>
      <c r="D55" s="78">
        <f>IFERROR(HLOOKUP(B55,Códigos!$B$1:$AH$14,14,0),"no hay informacion")</f>
        <v>11</v>
      </c>
      <c r="E55" s="79">
        <v>2.54</v>
      </c>
      <c r="F55" s="79">
        <v>0.35</v>
      </c>
      <c r="G55" s="79">
        <v>2213.61</v>
      </c>
      <c r="H55" s="80">
        <v>0.52</v>
      </c>
      <c r="I55" s="80">
        <v>0.33</v>
      </c>
      <c r="J55" s="78" t="s">
        <v>66</v>
      </c>
      <c r="K55" s="85">
        <v>2026</v>
      </c>
    </row>
    <row r="56" spans="1:11" s="81" customFormat="1">
      <c r="A56" s="77">
        <f t="shared" si="0"/>
        <v>54</v>
      </c>
      <c r="B56" s="78">
        <v>901334579</v>
      </c>
      <c r="C56" s="78" t="s">
        <v>116</v>
      </c>
      <c r="D56" s="78">
        <f>IFERROR(HLOOKUP(B56,Códigos!$B$1:$AH$14,14,0),"no hay informacion")</f>
        <v>3</v>
      </c>
      <c r="E56" s="79">
        <v>3.13</v>
      </c>
      <c r="F56" s="79">
        <v>0.69</v>
      </c>
      <c r="G56" s="79">
        <v>22.44</v>
      </c>
      <c r="H56" s="80">
        <v>1.07</v>
      </c>
      <c r="I56" s="80">
        <v>0.33</v>
      </c>
      <c r="J56" s="78" t="s">
        <v>66</v>
      </c>
      <c r="K56" s="85">
        <v>2026</v>
      </c>
    </row>
    <row r="57" spans="1:11" s="81" customFormat="1">
      <c r="A57" s="77">
        <f t="shared" si="0"/>
        <v>55</v>
      </c>
      <c r="B57" s="78">
        <v>901621981</v>
      </c>
      <c r="C57" s="78" t="s">
        <v>117</v>
      </c>
      <c r="D57" s="78">
        <f>IFERROR(HLOOKUP(B57,Códigos!$B$1:$AH$14,14,0),"no hay informacion")</f>
        <v>10</v>
      </c>
      <c r="E57" s="79">
        <v>6.07</v>
      </c>
      <c r="F57" s="79">
        <v>0.19</v>
      </c>
      <c r="G57" s="79">
        <v>59.24</v>
      </c>
      <c r="H57" s="80">
        <v>0.45</v>
      </c>
      <c r="I57" s="80">
        <v>0.36</v>
      </c>
      <c r="J57" s="78" t="s">
        <v>66</v>
      </c>
      <c r="K57" s="85">
        <v>2025</v>
      </c>
    </row>
    <row r="58" spans="1:11" s="81" customFormat="1">
      <c r="A58" s="77">
        <f t="shared" si="0"/>
        <v>56</v>
      </c>
      <c r="B58" s="78">
        <v>901389989</v>
      </c>
      <c r="C58" s="78" t="s">
        <v>118</v>
      </c>
      <c r="D58" s="78">
        <f>IFERROR(HLOOKUP(B58,Códigos!$B$1:$AH$14,14,0),"no hay informacion")</f>
        <v>10</v>
      </c>
      <c r="E58" s="79">
        <v>12.85</v>
      </c>
      <c r="F58" s="79">
        <v>0.11</v>
      </c>
      <c r="G58" s="79">
        <v>33.92</v>
      </c>
      <c r="H58" s="80">
        <v>0.42</v>
      </c>
      <c r="I58" s="80">
        <v>0.37</v>
      </c>
      <c r="J58" s="78" t="s">
        <v>66</v>
      </c>
      <c r="K58" s="85">
        <v>2026</v>
      </c>
    </row>
    <row r="59" spans="1:11" s="81" customFormat="1">
      <c r="A59" s="77">
        <f t="shared" si="0"/>
        <v>57</v>
      </c>
      <c r="B59" s="78">
        <v>900845290</v>
      </c>
      <c r="C59" s="78" t="s">
        <v>119</v>
      </c>
      <c r="D59" s="78">
        <f>IFERROR(HLOOKUP(B59,Códigos!$B$1:$AH$14,14,0),"no hay informacion")</f>
        <v>10</v>
      </c>
      <c r="E59" s="79">
        <v>1.94</v>
      </c>
      <c r="F59" s="79">
        <v>0.51</v>
      </c>
      <c r="G59" s="79" t="s">
        <v>70</v>
      </c>
      <c r="H59" s="80">
        <v>0.8</v>
      </c>
      <c r="I59" s="80">
        <v>0.39</v>
      </c>
      <c r="J59" s="78" t="s">
        <v>66</v>
      </c>
      <c r="K59" s="85">
        <v>2026</v>
      </c>
    </row>
    <row r="60" spans="1:11" s="81" customFormat="1">
      <c r="A60" s="77">
        <f t="shared" si="0"/>
        <v>58</v>
      </c>
      <c r="B60" s="78">
        <v>900582854</v>
      </c>
      <c r="C60" s="78" t="s">
        <v>120</v>
      </c>
      <c r="D60" s="78">
        <f>IFERROR(HLOOKUP(B60,Códigos!$B$1:$AH$14,14,0),"no hay informacion")</f>
        <v>11</v>
      </c>
      <c r="E60" s="79">
        <v>10.85</v>
      </c>
      <c r="F60" s="79">
        <v>0.19</v>
      </c>
      <c r="G60" s="79" t="s">
        <v>70</v>
      </c>
      <c r="H60" s="80">
        <v>0.5</v>
      </c>
      <c r="I60" s="80">
        <v>0.4</v>
      </c>
      <c r="J60" s="78" t="s">
        <v>66</v>
      </c>
      <c r="K60" s="85">
        <v>2026</v>
      </c>
    </row>
    <row r="61" spans="1:11" s="81" customFormat="1">
      <c r="A61" s="77">
        <f t="shared" si="0"/>
        <v>59</v>
      </c>
      <c r="B61" s="78">
        <v>900657161</v>
      </c>
      <c r="C61" s="78" t="s">
        <v>121</v>
      </c>
      <c r="D61" s="78">
        <f>IFERROR(HLOOKUP(B61,Códigos!$B$1:$AH$14,14,0),"no hay informacion")</f>
        <v>11</v>
      </c>
      <c r="E61" s="79">
        <v>1.61</v>
      </c>
      <c r="F61" s="79">
        <v>0.5</v>
      </c>
      <c r="G61" s="79">
        <v>8.4600000000000009</v>
      </c>
      <c r="H61" s="80">
        <v>0.89</v>
      </c>
      <c r="I61" s="80">
        <v>0.43</v>
      </c>
      <c r="J61" s="78" t="s">
        <v>66</v>
      </c>
      <c r="K61" s="85">
        <v>2025</v>
      </c>
    </row>
    <row r="62" spans="1:11" s="81" customFormat="1">
      <c r="A62" s="77">
        <f t="shared" si="0"/>
        <v>60</v>
      </c>
      <c r="B62" s="70" t="s">
        <v>53</v>
      </c>
      <c r="C62" s="70" t="s">
        <v>122</v>
      </c>
      <c r="D62" s="70" t="s">
        <v>55</v>
      </c>
      <c r="E62" s="65">
        <v>2.2000000000000002</v>
      </c>
      <c r="F62" s="65">
        <v>0.36</v>
      </c>
      <c r="G62" s="65">
        <v>1.07</v>
      </c>
      <c r="H62" s="66">
        <v>0.74</v>
      </c>
      <c r="I62" s="66">
        <v>0.47</v>
      </c>
      <c r="J62" s="70" t="s">
        <v>56</v>
      </c>
      <c r="K62" s="85">
        <v>2026</v>
      </c>
    </row>
    <row r="63" spans="1:11" s="81" customFormat="1">
      <c r="A63" s="77">
        <f t="shared" si="0"/>
        <v>61</v>
      </c>
      <c r="B63" s="78">
        <v>901384390</v>
      </c>
      <c r="C63" s="78" t="s">
        <v>123</v>
      </c>
      <c r="D63" s="78">
        <f>IFERROR(HLOOKUP(B63,Códigos!$B$1:$AH$14,14,0),"no hay informacion")</f>
        <v>6</v>
      </c>
      <c r="E63" s="79">
        <v>3.91</v>
      </c>
      <c r="F63" s="79">
        <v>0.24</v>
      </c>
      <c r="G63" s="79">
        <v>0</v>
      </c>
      <c r="H63" s="80">
        <v>0.64</v>
      </c>
      <c r="I63" s="80">
        <v>0.48</v>
      </c>
      <c r="J63" s="78" t="s">
        <v>66</v>
      </c>
      <c r="K63" s="85">
        <v>2026</v>
      </c>
    </row>
    <row r="64" spans="1:11" s="81" customFormat="1">
      <c r="A64" s="77">
        <f t="shared" si="0"/>
        <v>62</v>
      </c>
      <c r="B64" s="78">
        <v>900575427</v>
      </c>
      <c r="C64" s="78" t="s">
        <v>124</v>
      </c>
      <c r="D64" s="78">
        <f>IFERROR(HLOOKUP(B64,Códigos!$B$1:$AH$14,14,0),"no hay informacion")</f>
        <v>10</v>
      </c>
      <c r="E64" s="79">
        <v>13.29</v>
      </c>
      <c r="F64" s="79">
        <v>0.03</v>
      </c>
      <c r="G64" s="79" t="s">
        <v>70</v>
      </c>
      <c r="H64" s="80">
        <v>0.55000000000000004</v>
      </c>
      <c r="I64" s="80">
        <v>0.53</v>
      </c>
      <c r="J64" s="78" t="s">
        <v>66</v>
      </c>
      <c r="K64" s="85">
        <v>2026</v>
      </c>
    </row>
    <row r="65" spans="1:11" s="81" customFormat="1">
      <c r="A65" s="77">
        <f t="shared" si="0"/>
        <v>63</v>
      </c>
      <c r="B65" s="78">
        <v>900996902</v>
      </c>
      <c r="C65" s="78" t="s">
        <v>125</v>
      </c>
      <c r="D65" s="78">
        <f>IFERROR(HLOOKUP(B65,Códigos!$B$1:$AH$14,14,0),"no hay informacion")</f>
        <v>9</v>
      </c>
      <c r="E65" s="79">
        <v>2.6</v>
      </c>
      <c r="F65" s="79">
        <v>0.38</v>
      </c>
      <c r="G65" s="79">
        <v>80.59</v>
      </c>
      <c r="H65" s="80">
        <v>0.88</v>
      </c>
      <c r="I65" s="80">
        <v>0.54</v>
      </c>
      <c r="J65" s="78" t="s">
        <v>66</v>
      </c>
      <c r="K65" s="85">
        <v>2026</v>
      </c>
    </row>
    <row r="66" spans="1:11" s="81" customFormat="1">
      <c r="A66" s="77">
        <f t="shared" si="0"/>
        <v>64</v>
      </c>
      <c r="B66" s="78">
        <v>900224490</v>
      </c>
      <c r="C66" s="78" t="s">
        <v>126</v>
      </c>
      <c r="D66" s="78">
        <f>IFERROR(HLOOKUP(B66,Códigos!$B$1:$AH$14,14,0),"no hay informacion")</f>
        <v>6</v>
      </c>
      <c r="E66" s="79">
        <v>9.4</v>
      </c>
      <c r="F66" s="79">
        <v>0.06</v>
      </c>
      <c r="G66" s="79" t="s">
        <v>70</v>
      </c>
      <c r="H66" s="80">
        <v>0.61</v>
      </c>
      <c r="I66" s="80">
        <v>0.56000000000000005</v>
      </c>
      <c r="J66" s="78" t="s">
        <v>66</v>
      </c>
      <c r="K66" s="85">
        <v>2026</v>
      </c>
    </row>
    <row r="67" spans="1:11" s="81" customFormat="1">
      <c r="A67" s="77">
        <f t="shared" si="0"/>
        <v>65</v>
      </c>
      <c r="B67" s="78">
        <v>900565133</v>
      </c>
      <c r="C67" s="78" t="s">
        <v>127</v>
      </c>
      <c r="D67" s="78">
        <f>IFERROR(HLOOKUP(B67,Códigos!$B$1:$AH$14,14,0),"no hay informacion")</f>
        <v>11</v>
      </c>
      <c r="E67" s="79">
        <v>4.22</v>
      </c>
      <c r="F67" s="79">
        <v>0.15</v>
      </c>
      <c r="G67" s="79" t="s">
        <v>70</v>
      </c>
      <c r="H67" s="80">
        <v>0.67</v>
      </c>
      <c r="I67" s="80">
        <v>0.56000000000000005</v>
      </c>
      <c r="J67" s="78" t="s">
        <v>66</v>
      </c>
      <c r="K67" s="85">
        <v>2026</v>
      </c>
    </row>
    <row r="68" spans="1:11" s="81" customFormat="1">
      <c r="A68" s="77">
        <f t="shared" ref="A68" si="1">+A67+1</f>
        <v>66</v>
      </c>
      <c r="B68" s="70" t="s">
        <v>128</v>
      </c>
      <c r="C68" s="70" t="s">
        <v>129</v>
      </c>
      <c r="D68" s="70" t="s">
        <v>55</v>
      </c>
      <c r="E68" s="65">
        <v>0.39</v>
      </c>
      <c r="F68" s="65">
        <v>1.47</v>
      </c>
      <c r="G68" s="65">
        <v>3.43</v>
      </c>
      <c r="H68" s="66">
        <v>-2.56</v>
      </c>
      <c r="I68" s="66">
        <v>1.19</v>
      </c>
      <c r="J68" s="70" t="s">
        <v>56</v>
      </c>
      <c r="K68" s="85">
        <v>2026</v>
      </c>
    </row>
  </sheetData>
  <autoFilter ref="B2:J68" xr:uid="{00000000-0009-0000-0000-000001000000}">
    <filterColumn colId="2">
      <filters>
        <filter val="10"/>
        <filter val="11"/>
        <filter val="2"/>
        <filter val="3"/>
        <filter val="4"/>
        <filter val="5"/>
        <filter val="6"/>
        <filter val="7"/>
        <filter val="9"/>
        <filter val="Se valido con CIIU"/>
      </filters>
    </filterColumn>
    <sortState xmlns:xlrd2="http://schemas.microsoft.com/office/spreadsheetml/2017/richdata2" ref="B3:J68">
      <sortCondition ref="I2:I68"/>
    </sortState>
  </autoFilter>
  <sortState xmlns:xlrd2="http://schemas.microsoft.com/office/spreadsheetml/2017/richdata2" ref="A3:I22">
    <sortCondition ref="B2"/>
  </sortState>
  <mergeCells count="2">
    <mergeCell ref="E1:G1"/>
    <mergeCell ref="H1:I1"/>
  </mergeCells>
  <conditionalFormatting sqref="B2">
    <cfRule type="duplicateValues" dxfId="1" priority="2"/>
  </conditionalFormatting>
  <conditionalFormatting sqref="B32:B68">
    <cfRule type="duplicateValues" dxfId="0" priority="5"/>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110"/>
  <sheetViews>
    <sheetView zoomScaleNormal="100" workbookViewId="0">
      <pane ySplit="2" topLeftCell="A96" activePane="bottomLeft" state="frozen"/>
      <selection pane="bottomLeft" activeCell="M4" sqref="M4"/>
    </sheetView>
  </sheetViews>
  <sheetFormatPr defaultColWidth="11.42578125" defaultRowHeight="15"/>
  <cols>
    <col min="1" max="1" width="11.85546875" customWidth="1"/>
    <col min="2" max="2" width="11.5703125" style="1" bestFit="1" customWidth="1"/>
    <col min="3" max="3" width="11.85546875" style="1" customWidth="1"/>
    <col min="4" max="4" width="12.85546875" style="1" customWidth="1"/>
    <col min="5" max="5" width="14.5703125" style="1" customWidth="1"/>
    <col min="6" max="6" width="16.7109375" style="1" customWidth="1"/>
    <col min="7" max="7" width="11.42578125" style="1"/>
    <col min="8" max="8" width="2.7109375" style="1" customWidth="1"/>
    <col min="9" max="12" width="11.42578125" style="1"/>
  </cols>
  <sheetData>
    <row r="1" spans="1:14">
      <c r="B1" s="1" t="s">
        <v>130</v>
      </c>
      <c r="C1" s="1" t="s">
        <v>130</v>
      </c>
      <c r="D1" s="1" t="s">
        <v>130</v>
      </c>
      <c r="E1" s="1" t="s">
        <v>130</v>
      </c>
      <c r="F1" s="1" t="s">
        <v>131</v>
      </c>
    </row>
    <row r="2" spans="1:14" ht="33.75">
      <c r="A2" s="43"/>
      <c r="B2" s="2" t="s">
        <v>132</v>
      </c>
      <c r="C2" s="3" t="s">
        <v>133</v>
      </c>
      <c r="D2" s="2" t="s">
        <v>134</v>
      </c>
      <c r="E2" s="2" t="s">
        <v>135</v>
      </c>
      <c r="F2" s="3" t="s">
        <v>136</v>
      </c>
      <c r="I2" s="2" t="s">
        <v>132</v>
      </c>
      <c r="J2" s="3" t="s">
        <v>136</v>
      </c>
      <c r="L2" s="2" t="s">
        <v>134</v>
      </c>
      <c r="M2" s="2" t="s">
        <v>135</v>
      </c>
      <c r="N2" s="3" t="s">
        <v>133</v>
      </c>
    </row>
    <row r="3" spans="1:14">
      <c r="A3" s="63">
        <v>1</v>
      </c>
      <c r="B3" s="4">
        <v>0.02</v>
      </c>
      <c r="C3" s="46">
        <v>0</v>
      </c>
      <c r="D3" s="4">
        <v>-2.56</v>
      </c>
      <c r="E3" s="4">
        <v>-0.25</v>
      </c>
      <c r="F3" s="4">
        <v>-567.91999999999996</v>
      </c>
      <c r="I3" s="5">
        <v>0.46</v>
      </c>
      <c r="J3" s="5">
        <v>0.57999999999999996</v>
      </c>
      <c r="L3" s="51">
        <v>0.46</v>
      </c>
      <c r="M3" s="51">
        <v>0.46</v>
      </c>
      <c r="N3" s="51">
        <v>0.46</v>
      </c>
    </row>
    <row r="4" spans="1:14">
      <c r="A4" s="63">
        <v>2</v>
      </c>
      <c r="B4" s="4">
        <v>7.0000000000000007E-2</v>
      </c>
      <c r="C4" s="46">
        <v>0</v>
      </c>
      <c r="D4" s="4">
        <v>-0.71</v>
      </c>
      <c r="E4" s="4">
        <v>-0.17</v>
      </c>
      <c r="F4" s="4">
        <v>-6.97</v>
      </c>
      <c r="I4" s="6">
        <f>60*I3</f>
        <v>27.6</v>
      </c>
      <c r="J4" s="6">
        <f>48*J3</f>
        <v>27.839999999999996</v>
      </c>
      <c r="L4" s="52">
        <f>61*L3</f>
        <v>28.060000000000002</v>
      </c>
      <c r="M4" s="52">
        <f>61*M3</f>
        <v>28.060000000000002</v>
      </c>
      <c r="N4" s="52">
        <f>61*N3</f>
        <v>28.060000000000002</v>
      </c>
    </row>
    <row r="5" spans="1:14">
      <c r="A5" s="63">
        <v>3</v>
      </c>
      <c r="B5" s="4">
        <v>0.08</v>
      </c>
      <c r="C5" s="46">
        <v>0.01</v>
      </c>
      <c r="D5" s="4">
        <v>-0.41</v>
      </c>
      <c r="E5" s="4">
        <v>-0.12</v>
      </c>
      <c r="F5" s="4">
        <v>-6.32</v>
      </c>
      <c r="L5"/>
    </row>
    <row r="6" spans="1:14">
      <c r="A6" s="63">
        <v>4</v>
      </c>
      <c r="B6" s="4">
        <v>0.12</v>
      </c>
      <c r="C6" s="128">
        <v>0.01</v>
      </c>
      <c r="D6" s="4">
        <v>-0.36</v>
      </c>
      <c r="E6" s="4">
        <v>-0.11</v>
      </c>
      <c r="F6" s="4">
        <v>-1.2</v>
      </c>
    </row>
    <row r="7" spans="1:14">
      <c r="A7" s="63">
        <v>5</v>
      </c>
      <c r="B7" s="4">
        <v>0.22</v>
      </c>
      <c r="C7" s="128">
        <v>0.03</v>
      </c>
      <c r="D7" s="4">
        <v>-0.34</v>
      </c>
      <c r="E7" s="4">
        <v>-0.08</v>
      </c>
      <c r="F7" s="4">
        <v>-0.99</v>
      </c>
      <c r="I7" s="8" t="s">
        <v>137</v>
      </c>
      <c r="J7" s="8"/>
    </row>
    <row r="8" spans="1:14">
      <c r="A8" s="63">
        <v>6</v>
      </c>
      <c r="B8" s="4">
        <v>0.3</v>
      </c>
      <c r="C8" s="128">
        <v>0.04</v>
      </c>
      <c r="D8" s="4">
        <v>-0.24</v>
      </c>
      <c r="E8" s="4">
        <v>-0.08</v>
      </c>
      <c r="F8" s="4">
        <v>-0.98</v>
      </c>
      <c r="I8" s="8" t="s">
        <v>132</v>
      </c>
      <c r="J8" s="69">
        <f>27/34</f>
        <v>0.79411764705882348</v>
      </c>
    </row>
    <row r="9" spans="1:14">
      <c r="A9" s="63">
        <v>7</v>
      </c>
      <c r="B9" s="4">
        <v>0.31</v>
      </c>
      <c r="C9" s="128">
        <v>0.05</v>
      </c>
      <c r="D9" s="4">
        <v>-0.22</v>
      </c>
      <c r="E9" s="4">
        <v>-0.05</v>
      </c>
      <c r="F9" s="4">
        <v>-0.8</v>
      </c>
      <c r="I9" s="8"/>
      <c r="J9" s="8"/>
    </row>
    <row r="10" spans="1:14">
      <c r="A10" s="63">
        <v>8</v>
      </c>
      <c r="B10" s="4">
        <v>0.39</v>
      </c>
      <c r="C10" s="128">
        <v>0.06</v>
      </c>
      <c r="D10" s="4">
        <v>-0.16</v>
      </c>
      <c r="E10" s="4">
        <v>-0.03</v>
      </c>
      <c r="F10" s="4">
        <v>-0.71</v>
      </c>
      <c r="I10" s="8" t="s">
        <v>138</v>
      </c>
      <c r="J10" s="69">
        <f>32/34</f>
        <v>0.94117647058823528</v>
      </c>
    </row>
    <row r="11" spans="1:14">
      <c r="A11" s="63">
        <v>9</v>
      </c>
      <c r="B11" s="4">
        <v>0.5</v>
      </c>
      <c r="C11" s="128">
        <v>7.0000000000000007E-2</v>
      </c>
      <c r="D11" s="4">
        <v>-0.15</v>
      </c>
      <c r="E11" s="4">
        <v>-0.03</v>
      </c>
      <c r="F11" s="4">
        <v>-0.49</v>
      </c>
      <c r="I11" s="8"/>
      <c r="J11" s="8"/>
    </row>
    <row r="12" spans="1:14">
      <c r="A12" s="63">
        <v>10</v>
      </c>
      <c r="B12" s="4">
        <v>0.72</v>
      </c>
      <c r="C12" s="46">
        <v>0.11</v>
      </c>
      <c r="D12" s="4">
        <v>-0.1</v>
      </c>
      <c r="E12" s="4">
        <v>0</v>
      </c>
      <c r="F12" s="4">
        <v>-0.47</v>
      </c>
      <c r="I12" s="8" t="s">
        <v>139</v>
      </c>
      <c r="J12" s="69">
        <f>30/34</f>
        <v>0.88235294117647056</v>
      </c>
    </row>
    <row r="13" spans="1:14">
      <c r="A13" s="63">
        <v>11</v>
      </c>
      <c r="B13" s="4">
        <v>0.73</v>
      </c>
      <c r="C13" s="46">
        <v>0.15</v>
      </c>
      <c r="D13" s="4">
        <v>-0.05</v>
      </c>
      <c r="E13" s="7">
        <v>0</v>
      </c>
      <c r="F13" s="4">
        <v>0</v>
      </c>
      <c r="I13" s="8"/>
      <c r="J13" s="8"/>
    </row>
    <row r="14" spans="1:14">
      <c r="A14" s="63">
        <v>12</v>
      </c>
      <c r="B14" s="4">
        <v>0.81</v>
      </c>
      <c r="C14" s="46">
        <v>0.16</v>
      </c>
      <c r="D14" s="7">
        <v>-0.02</v>
      </c>
      <c r="E14" s="7">
        <v>0</v>
      </c>
      <c r="F14" s="7">
        <v>0.41</v>
      </c>
      <c r="I14" s="8" t="s">
        <v>140</v>
      </c>
      <c r="J14" s="69">
        <f>34/34</f>
        <v>1</v>
      </c>
    </row>
    <row r="15" spans="1:14">
      <c r="A15" s="63">
        <v>13</v>
      </c>
      <c r="B15" s="4">
        <v>0.89</v>
      </c>
      <c r="C15" s="46">
        <v>0.19</v>
      </c>
      <c r="D15" s="7">
        <v>0</v>
      </c>
      <c r="E15" s="7">
        <v>0</v>
      </c>
      <c r="F15" s="7">
        <v>0.56000000000000005</v>
      </c>
      <c r="I15" s="8"/>
      <c r="J15" s="69"/>
    </row>
    <row r="16" spans="1:14">
      <c r="A16" s="63">
        <v>14</v>
      </c>
      <c r="B16" s="4">
        <v>0.91</v>
      </c>
      <c r="C16" s="46">
        <v>0.19</v>
      </c>
      <c r="D16" s="7">
        <v>0</v>
      </c>
      <c r="E16" s="7">
        <v>0</v>
      </c>
      <c r="F16" s="7">
        <v>1.07</v>
      </c>
      <c r="I16" s="8"/>
      <c r="J16" s="69"/>
    </row>
    <row r="17" spans="1:10">
      <c r="A17" s="54">
        <v>1</v>
      </c>
      <c r="B17" s="48"/>
      <c r="C17" s="48"/>
      <c r="D17" s="48"/>
      <c r="E17" s="48"/>
      <c r="F17" s="48"/>
      <c r="I17" s="8">
        <v>14</v>
      </c>
      <c r="J17" s="8"/>
    </row>
    <row r="18" spans="1:10">
      <c r="A18" s="54">
        <v>2</v>
      </c>
      <c r="B18" s="48"/>
      <c r="C18" s="48"/>
      <c r="D18" s="48"/>
      <c r="E18" s="48"/>
      <c r="F18" s="48"/>
      <c r="I18" s="8" t="s">
        <v>141</v>
      </c>
      <c r="J18" s="69">
        <f>34/34</f>
        <v>1</v>
      </c>
    </row>
    <row r="19" spans="1:10">
      <c r="A19" s="54">
        <v>3</v>
      </c>
      <c r="B19" s="48"/>
      <c r="C19" s="48"/>
      <c r="D19" s="48"/>
      <c r="E19" s="48"/>
      <c r="F19" s="48"/>
      <c r="I19" s="8"/>
      <c r="J19" s="8"/>
    </row>
    <row r="20" spans="1:10">
      <c r="A20" s="54">
        <v>4</v>
      </c>
      <c r="B20" s="48"/>
      <c r="C20" s="48"/>
      <c r="D20" s="48"/>
      <c r="E20" s="48"/>
      <c r="F20" s="48"/>
      <c r="I20" s="8"/>
      <c r="J20" s="8"/>
    </row>
    <row r="21" spans="1:10">
      <c r="A21" s="54">
        <v>5</v>
      </c>
      <c r="B21" s="48"/>
      <c r="C21" s="48"/>
      <c r="D21" s="48"/>
      <c r="E21" s="48"/>
      <c r="F21" s="48"/>
      <c r="I21" s="8"/>
      <c r="J21" s="8"/>
    </row>
    <row r="22" spans="1:10">
      <c r="A22" s="54">
        <v>6</v>
      </c>
      <c r="B22" s="48"/>
      <c r="C22" s="48"/>
      <c r="D22" s="48"/>
      <c r="E22" s="48"/>
      <c r="F22" s="48"/>
      <c r="I22" s="8"/>
      <c r="J22" s="8"/>
    </row>
    <row r="23" spans="1:10">
      <c r="A23" s="54">
        <v>7</v>
      </c>
      <c r="B23" s="48"/>
      <c r="C23" s="48"/>
      <c r="D23" s="48"/>
      <c r="E23" s="48"/>
      <c r="F23" s="48"/>
      <c r="I23" s="8"/>
      <c r="J23" s="8"/>
    </row>
    <row r="24" spans="1:10">
      <c r="A24" s="54">
        <v>8</v>
      </c>
      <c r="B24" s="48"/>
      <c r="C24" s="48"/>
      <c r="D24" s="48"/>
      <c r="E24" s="48"/>
      <c r="F24" s="48"/>
      <c r="I24" s="8"/>
      <c r="J24" s="8"/>
    </row>
    <row r="25" spans="1:10">
      <c r="A25" s="54">
        <v>9</v>
      </c>
      <c r="B25" s="48"/>
      <c r="C25" s="48"/>
      <c r="D25" s="48"/>
      <c r="E25" s="48"/>
      <c r="F25" s="48"/>
      <c r="I25" s="8"/>
      <c r="J25" s="8"/>
    </row>
    <row r="26" spans="1:10">
      <c r="A26" s="54">
        <v>10</v>
      </c>
      <c r="B26" s="48"/>
      <c r="C26" s="48"/>
      <c r="D26" s="48"/>
      <c r="E26" s="48"/>
      <c r="F26" s="48"/>
      <c r="I26" s="8"/>
      <c r="J26" s="8"/>
    </row>
    <row r="27" spans="1:10">
      <c r="A27" s="54">
        <v>11</v>
      </c>
      <c r="B27" s="48"/>
      <c r="C27" s="48"/>
      <c r="D27" s="48"/>
      <c r="E27" s="48"/>
      <c r="F27" s="48"/>
      <c r="I27" s="8"/>
      <c r="J27" s="8"/>
    </row>
    <row r="28" spans="1:10">
      <c r="A28" s="54">
        <v>12</v>
      </c>
      <c r="B28" s="48"/>
      <c r="C28" s="48"/>
      <c r="D28" s="48"/>
      <c r="E28" s="48"/>
      <c r="F28" s="48"/>
      <c r="I28" s="8"/>
      <c r="J28" s="8"/>
    </row>
    <row r="29" spans="1:10">
      <c r="A29" s="54">
        <v>13</v>
      </c>
      <c r="B29" s="48"/>
      <c r="C29" s="48"/>
      <c r="D29" s="48"/>
      <c r="E29" s="48"/>
      <c r="F29" s="48"/>
      <c r="I29" s="9"/>
      <c r="J29" s="9"/>
    </row>
    <row r="30" spans="1:10">
      <c r="A30" s="54">
        <v>14</v>
      </c>
      <c r="B30" s="48"/>
      <c r="C30" s="48"/>
      <c r="D30" s="48"/>
      <c r="E30" s="48"/>
      <c r="F30" s="48"/>
      <c r="I30" s="10"/>
      <c r="J30" s="9"/>
    </row>
    <row r="31" spans="1:10">
      <c r="A31" s="54">
        <v>15</v>
      </c>
      <c r="B31" s="48">
        <v>0.96</v>
      </c>
      <c r="C31" s="48">
        <v>0.23</v>
      </c>
      <c r="D31" s="48">
        <v>0</v>
      </c>
      <c r="E31" s="48">
        <v>0.01</v>
      </c>
      <c r="F31" s="48">
        <v>1.41</v>
      </c>
      <c r="G31" s="44"/>
      <c r="I31" s="9"/>
      <c r="J31" s="9"/>
    </row>
    <row r="32" spans="1:10">
      <c r="A32" s="54">
        <v>16</v>
      </c>
      <c r="B32" s="48">
        <v>1.01</v>
      </c>
      <c r="C32" s="48">
        <v>0.24</v>
      </c>
      <c r="D32" s="48">
        <v>0</v>
      </c>
      <c r="E32" s="48">
        <v>0.01</v>
      </c>
      <c r="F32" s="48">
        <v>1.72</v>
      </c>
      <c r="I32" s="9"/>
      <c r="J32" s="9"/>
    </row>
    <row r="33" spans="1:10">
      <c r="A33" s="54">
        <v>17</v>
      </c>
      <c r="B33" s="48">
        <v>1.0900000000000001</v>
      </c>
      <c r="C33" s="48">
        <v>0.24</v>
      </c>
      <c r="D33" s="48">
        <v>0</v>
      </c>
      <c r="E33" s="48">
        <v>0.02</v>
      </c>
      <c r="F33" s="48">
        <v>1.83</v>
      </c>
      <c r="I33" s="9"/>
      <c r="J33" s="9"/>
    </row>
    <row r="34" spans="1:10">
      <c r="A34" s="54">
        <v>18</v>
      </c>
      <c r="B34" s="48">
        <v>1.2</v>
      </c>
      <c r="C34" s="48">
        <v>0.26</v>
      </c>
      <c r="D34" s="48">
        <v>0.02</v>
      </c>
      <c r="E34" s="48">
        <v>0.02</v>
      </c>
      <c r="F34" s="48">
        <v>2.02</v>
      </c>
      <c r="I34" s="8"/>
      <c r="J34" s="8"/>
    </row>
    <row r="35" spans="1:10">
      <c r="A35" s="54">
        <v>19</v>
      </c>
      <c r="B35" s="48">
        <v>1.2</v>
      </c>
      <c r="C35" s="48">
        <v>0.27</v>
      </c>
      <c r="D35" s="48">
        <v>0.02</v>
      </c>
      <c r="E35" s="48">
        <v>0.02</v>
      </c>
      <c r="F35" s="48">
        <v>2.76</v>
      </c>
      <c r="I35" s="8"/>
      <c r="J35" s="8"/>
    </row>
    <row r="36" spans="1:10">
      <c r="A36" s="54">
        <v>20</v>
      </c>
      <c r="B36" s="48">
        <v>1.21</v>
      </c>
      <c r="C36" s="48">
        <v>0.27</v>
      </c>
      <c r="D36" s="48">
        <v>0.03</v>
      </c>
      <c r="E36" s="48">
        <v>0.03</v>
      </c>
      <c r="F36" s="48">
        <v>2.76</v>
      </c>
      <c r="I36" s="8"/>
      <c r="J36" s="8"/>
    </row>
    <row r="37" spans="1:10">
      <c r="A37" s="54">
        <v>21</v>
      </c>
      <c r="B37" s="48">
        <v>1.4</v>
      </c>
      <c r="C37" s="48">
        <v>0.3</v>
      </c>
      <c r="D37" s="48">
        <v>0.05</v>
      </c>
      <c r="E37" s="48">
        <v>0.03</v>
      </c>
      <c r="F37" s="48">
        <v>3.4</v>
      </c>
      <c r="I37" s="8"/>
      <c r="J37" s="8"/>
    </row>
    <row r="38" spans="1:10">
      <c r="A38" s="54">
        <v>22</v>
      </c>
      <c r="B38" s="48">
        <v>1.41</v>
      </c>
      <c r="C38" s="48">
        <v>0.3</v>
      </c>
      <c r="D38" s="48">
        <v>0.05</v>
      </c>
      <c r="E38" s="48">
        <v>0.03</v>
      </c>
      <c r="F38" s="48">
        <v>3.43</v>
      </c>
      <c r="I38" s="8"/>
      <c r="J38" s="8"/>
    </row>
    <row r="39" spans="1:10">
      <c r="A39" s="54">
        <v>23</v>
      </c>
      <c r="B39" s="48">
        <v>1.57</v>
      </c>
      <c r="C39" s="48">
        <v>0.3</v>
      </c>
      <c r="D39" s="48">
        <v>0.06</v>
      </c>
      <c r="E39" s="48">
        <v>0.04</v>
      </c>
      <c r="F39" s="48">
        <v>4.55</v>
      </c>
      <c r="I39" s="8"/>
      <c r="J39" s="8"/>
    </row>
    <row r="40" spans="1:10">
      <c r="A40" s="54">
        <v>24</v>
      </c>
      <c r="B40" s="48">
        <v>1.61</v>
      </c>
      <c r="C40" s="48">
        <v>0.33</v>
      </c>
      <c r="D40" s="48">
        <v>0.06</v>
      </c>
      <c r="E40" s="48">
        <v>0.04</v>
      </c>
      <c r="F40" s="48">
        <v>4.96</v>
      </c>
      <c r="I40" s="8"/>
      <c r="J40" s="8"/>
    </row>
    <row r="41" spans="1:10">
      <c r="A41" s="54">
        <v>25</v>
      </c>
      <c r="B41" s="48">
        <v>1.65</v>
      </c>
      <c r="C41" s="48">
        <v>0.34</v>
      </c>
      <c r="D41" s="48">
        <v>0.09</v>
      </c>
      <c r="E41" s="48">
        <v>0.04</v>
      </c>
      <c r="F41" s="48">
        <v>5.08</v>
      </c>
      <c r="I41" s="8"/>
      <c r="J41" s="8"/>
    </row>
    <row r="42" spans="1:10">
      <c r="A42" s="54">
        <v>26</v>
      </c>
      <c r="B42" s="48">
        <v>1.86</v>
      </c>
      <c r="C42" s="48">
        <v>0.35</v>
      </c>
      <c r="D42" s="48">
        <v>0.09</v>
      </c>
      <c r="E42" s="48">
        <v>0.05</v>
      </c>
      <c r="F42" s="48">
        <v>5.54</v>
      </c>
      <c r="I42" s="8"/>
      <c r="J42" s="8"/>
    </row>
    <row r="43" spans="1:10">
      <c r="A43" s="54">
        <v>27</v>
      </c>
      <c r="B43" s="48">
        <v>1.87</v>
      </c>
      <c r="C43" s="48">
        <v>0.36</v>
      </c>
      <c r="D43" s="48">
        <v>0.11</v>
      </c>
      <c r="E43" s="48">
        <v>0.06</v>
      </c>
      <c r="F43" s="48">
        <v>6.94</v>
      </c>
      <c r="I43" s="8"/>
      <c r="J43" s="8"/>
    </row>
    <row r="44" spans="1:10">
      <c r="A44" s="54">
        <v>28</v>
      </c>
      <c r="B44" s="48">
        <v>1.94</v>
      </c>
      <c r="C44" s="48">
        <v>0.36</v>
      </c>
      <c r="D44" s="48">
        <v>0.11</v>
      </c>
      <c r="E44" s="48">
        <v>0.06</v>
      </c>
      <c r="F44" s="48">
        <v>7.54</v>
      </c>
      <c r="I44" s="8"/>
      <c r="J44" s="8"/>
    </row>
    <row r="45" spans="1:10">
      <c r="A45" s="54">
        <v>29</v>
      </c>
      <c r="B45" s="48">
        <v>2.0099999999999998</v>
      </c>
      <c r="C45" s="48">
        <v>0.38</v>
      </c>
      <c r="D45" s="48">
        <v>0.13</v>
      </c>
      <c r="E45" s="48">
        <v>0.06</v>
      </c>
      <c r="F45" s="48">
        <v>7.93</v>
      </c>
      <c r="I45" s="8"/>
      <c r="J45" s="8"/>
    </row>
    <row r="46" spans="1:10">
      <c r="A46" s="54">
        <v>30</v>
      </c>
      <c r="B46" s="48">
        <v>2.08</v>
      </c>
      <c r="C46" s="48">
        <v>0.4</v>
      </c>
      <c r="D46" s="48">
        <v>0.14000000000000001</v>
      </c>
      <c r="E46" s="48">
        <v>0.06</v>
      </c>
      <c r="F46" s="48">
        <v>8.4600000000000009</v>
      </c>
      <c r="I46" s="8"/>
      <c r="J46" s="8"/>
    </row>
    <row r="47" spans="1:10">
      <c r="A47" s="54">
        <v>31</v>
      </c>
      <c r="B47" s="48">
        <v>2.1</v>
      </c>
      <c r="C47" s="48">
        <v>0.42</v>
      </c>
      <c r="D47" s="48">
        <v>0.16</v>
      </c>
      <c r="E47" s="48">
        <v>0.08</v>
      </c>
      <c r="F47" s="48">
        <v>11.41</v>
      </c>
      <c r="I47" s="8"/>
      <c r="J47" s="8"/>
    </row>
    <row r="48" spans="1:10">
      <c r="A48" s="54">
        <v>32</v>
      </c>
      <c r="B48" s="48">
        <v>2.2000000000000002</v>
      </c>
      <c r="C48" s="48">
        <v>0.44</v>
      </c>
      <c r="D48" s="48">
        <v>0.16</v>
      </c>
      <c r="E48" s="48">
        <v>0.09</v>
      </c>
      <c r="F48" s="48">
        <v>11.64</v>
      </c>
      <c r="I48" s="8"/>
      <c r="J48" s="8"/>
    </row>
    <row r="49" spans="1:10">
      <c r="A49" s="54">
        <v>33</v>
      </c>
      <c r="B49" s="48">
        <v>2.54</v>
      </c>
      <c r="C49" s="48">
        <v>0.47</v>
      </c>
      <c r="D49" s="48">
        <v>0.17</v>
      </c>
      <c r="E49" s="48">
        <v>0.09</v>
      </c>
      <c r="F49" s="48">
        <v>15.04</v>
      </c>
      <c r="I49" s="8"/>
      <c r="J49" s="8"/>
    </row>
    <row r="50" spans="1:10">
      <c r="A50" s="54">
        <v>34</v>
      </c>
      <c r="B50" s="48">
        <v>2.56</v>
      </c>
      <c r="C50" s="48">
        <v>0.48</v>
      </c>
      <c r="D50" s="48">
        <v>0.21</v>
      </c>
      <c r="E50" s="48">
        <v>0.1</v>
      </c>
      <c r="F50" s="48">
        <v>15.62</v>
      </c>
      <c r="I50" s="8"/>
      <c r="J50" s="8"/>
    </row>
    <row r="51" spans="1:10">
      <c r="A51" s="54">
        <v>35</v>
      </c>
      <c r="B51" s="48">
        <v>2.6</v>
      </c>
      <c r="C51" s="48">
        <v>0.5</v>
      </c>
      <c r="D51" s="48">
        <v>0.21</v>
      </c>
      <c r="E51" s="48">
        <v>0.11</v>
      </c>
      <c r="F51" s="48"/>
      <c r="I51" s="8"/>
      <c r="J51" s="8"/>
    </row>
    <row r="52" spans="1:10">
      <c r="A52" s="54">
        <v>36</v>
      </c>
      <c r="B52" s="48">
        <v>2.73</v>
      </c>
      <c r="C52" s="48">
        <v>0.5</v>
      </c>
      <c r="D52" s="48">
        <v>0.21</v>
      </c>
      <c r="E52" s="48">
        <v>0.12</v>
      </c>
      <c r="F52" s="48"/>
      <c r="I52" s="8"/>
      <c r="J52" s="8"/>
    </row>
    <row r="53" spans="1:10">
      <c r="A53" s="54">
        <v>37</v>
      </c>
      <c r="B53" s="48">
        <v>3.13</v>
      </c>
      <c r="C53" s="48">
        <v>0.51</v>
      </c>
      <c r="D53" s="48">
        <v>0.23</v>
      </c>
      <c r="E53" s="48">
        <v>0.12</v>
      </c>
      <c r="F53" s="48"/>
      <c r="I53" s="8"/>
      <c r="J53" s="8"/>
    </row>
    <row r="54" spans="1:10">
      <c r="A54" s="54">
        <v>38</v>
      </c>
      <c r="B54" s="48">
        <v>3.41</v>
      </c>
      <c r="C54" s="48">
        <v>0.53</v>
      </c>
      <c r="D54" s="48">
        <v>0.23</v>
      </c>
      <c r="E54" s="48">
        <v>0.13</v>
      </c>
      <c r="F54" s="48"/>
      <c r="I54" s="8"/>
      <c r="J54" s="8"/>
    </row>
    <row r="55" spans="1:10">
      <c r="A55" s="54">
        <v>39</v>
      </c>
      <c r="B55" s="48">
        <v>3.43</v>
      </c>
      <c r="C55" s="48">
        <v>0.55000000000000004</v>
      </c>
      <c r="D55" s="48">
        <v>0.25</v>
      </c>
      <c r="E55" s="48">
        <v>0.16</v>
      </c>
      <c r="F55" s="48"/>
      <c r="I55" s="8"/>
      <c r="J55" s="8"/>
    </row>
    <row r="56" spans="1:10">
      <c r="A56" s="54">
        <v>40</v>
      </c>
      <c r="B56" s="48">
        <v>3.54</v>
      </c>
      <c r="C56" s="48">
        <v>0.57999999999999996</v>
      </c>
      <c r="D56" s="48">
        <v>0.26</v>
      </c>
      <c r="E56" s="48">
        <v>0.16</v>
      </c>
      <c r="F56" s="48"/>
      <c r="I56" s="8"/>
      <c r="J56" s="8"/>
    </row>
    <row r="57" spans="1:10">
      <c r="A57" s="54">
        <v>41</v>
      </c>
      <c r="B57" s="48">
        <v>3.91</v>
      </c>
      <c r="C57" s="48">
        <v>0.6</v>
      </c>
      <c r="D57" s="48">
        <v>0.3</v>
      </c>
      <c r="E57" s="48">
        <v>0.17</v>
      </c>
      <c r="F57" s="48"/>
      <c r="I57" s="8"/>
      <c r="J57" s="8"/>
    </row>
    <row r="58" spans="1:10">
      <c r="A58" s="54">
        <v>42</v>
      </c>
      <c r="B58" s="48">
        <v>4.22</v>
      </c>
      <c r="C58" s="48">
        <v>0.63</v>
      </c>
      <c r="D58" s="48">
        <v>0.3</v>
      </c>
      <c r="E58" s="48">
        <v>0.18</v>
      </c>
      <c r="F58" s="48"/>
      <c r="I58" s="8"/>
      <c r="J58" s="8"/>
    </row>
    <row r="59" spans="1:10">
      <c r="A59" s="54">
        <v>43</v>
      </c>
      <c r="B59" s="48">
        <v>4.3</v>
      </c>
      <c r="C59" s="48">
        <v>0.64</v>
      </c>
      <c r="D59" s="48">
        <v>0.32</v>
      </c>
      <c r="E59" s="48">
        <v>0.21</v>
      </c>
      <c r="F59" s="48"/>
      <c r="I59" s="8"/>
      <c r="J59" s="8"/>
    </row>
    <row r="60" spans="1:10">
      <c r="A60" s="54">
        <v>44</v>
      </c>
      <c r="B60" s="48">
        <v>4.9000000000000004</v>
      </c>
      <c r="C60" s="48">
        <v>0.65</v>
      </c>
      <c r="D60" s="48">
        <v>0.32</v>
      </c>
      <c r="E60" s="48">
        <v>0.22</v>
      </c>
      <c r="F60" s="48"/>
      <c r="I60" s="8"/>
      <c r="J60" s="8"/>
    </row>
    <row r="61" spans="1:10">
      <c r="A61" s="54">
        <v>45</v>
      </c>
      <c r="B61" s="48">
        <v>5.65</v>
      </c>
      <c r="C61" s="48">
        <v>0.66</v>
      </c>
      <c r="D61" s="48">
        <v>0.32</v>
      </c>
      <c r="E61" s="48">
        <v>0.23</v>
      </c>
      <c r="F61" s="48"/>
      <c r="I61" s="8"/>
      <c r="J61" s="8"/>
    </row>
    <row r="62" spans="1:10">
      <c r="A62" s="54">
        <v>46</v>
      </c>
      <c r="B62" s="48">
        <v>6.07</v>
      </c>
      <c r="C62" s="48">
        <v>0.68</v>
      </c>
      <c r="D62" s="48">
        <v>0.36</v>
      </c>
      <c r="E62" s="48">
        <v>0.27</v>
      </c>
      <c r="F62" s="48"/>
      <c r="I62" s="8"/>
      <c r="J62" s="8"/>
    </row>
    <row r="63" spans="1:10">
      <c r="A63" s="54">
        <v>47</v>
      </c>
      <c r="B63" s="48"/>
      <c r="C63" s="48">
        <v>0.69</v>
      </c>
      <c r="D63" s="48">
        <v>0.42</v>
      </c>
      <c r="E63" s="48">
        <v>0.28999999999999998</v>
      </c>
      <c r="F63" s="48"/>
      <c r="I63" s="8"/>
      <c r="J63" s="8"/>
    </row>
    <row r="64" spans="1:10">
      <c r="A64" s="54">
        <v>48</v>
      </c>
      <c r="B64" s="48"/>
      <c r="C64" s="48"/>
      <c r="D64" s="48"/>
      <c r="E64" s="48"/>
      <c r="F64" s="48"/>
      <c r="I64" s="8"/>
      <c r="J64" s="8"/>
    </row>
    <row r="65" spans="1:10">
      <c r="A65" s="54">
        <v>49</v>
      </c>
      <c r="B65" s="48"/>
      <c r="C65" s="48"/>
      <c r="D65" s="48"/>
      <c r="E65" s="48"/>
      <c r="F65" s="48"/>
      <c r="I65" s="8"/>
      <c r="J65" s="8"/>
    </row>
    <row r="66" spans="1:10">
      <c r="A66" s="54">
        <v>50</v>
      </c>
      <c r="B66" s="48"/>
      <c r="C66" s="48"/>
      <c r="D66" s="48"/>
      <c r="E66" s="48"/>
      <c r="F66" s="48"/>
      <c r="I66" s="8"/>
      <c r="J66" s="8"/>
    </row>
    <row r="67" spans="1:10">
      <c r="A67" s="54">
        <v>51</v>
      </c>
      <c r="B67" s="48"/>
      <c r="C67" s="48"/>
      <c r="D67" s="48"/>
      <c r="E67" s="48"/>
      <c r="F67" s="48"/>
      <c r="I67" s="8"/>
      <c r="J67" s="8"/>
    </row>
    <row r="68" spans="1:10">
      <c r="A68" s="54">
        <v>52</v>
      </c>
      <c r="B68" s="48"/>
      <c r="C68" s="48"/>
      <c r="D68" s="48"/>
      <c r="E68" s="48"/>
      <c r="F68" s="48"/>
      <c r="I68" s="8"/>
      <c r="J68" s="8"/>
    </row>
    <row r="69" spans="1:10">
      <c r="A69" s="54">
        <v>53</v>
      </c>
      <c r="B69" s="48"/>
      <c r="C69" s="48"/>
      <c r="D69" s="48"/>
      <c r="E69" s="48"/>
      <c r="F69" s="48"/>
      <c r="I69" s="8"/>
      <c r="J69" s="8"/>
    </row>
    <row r="70" spans="1:10">
      <c r="A70" s="54">
        <v>54</v>
      </c>
      <c r="B70" s="48"/>
      <c r="C70" s="48"/>
      <c r="D70" s="48"/>
      <c r="E70" s="48"/>
      <c r="F70" s="48"/>
      <c r="I70" s="8"/>
      <c r="J70" s="8"/>
    </row>
    <row r="71" spans="1:10">
      <c r="A71" s="54">
        <v>55</v>
      </c>
      <c r="B71" s="48"/>
      <c r="C71" s="48"/>
      <c r="D71" s="48"/>
      <c r="E71" s="48"/>
      <c r="F71" s="48"/>
      <c r="I71" s="8"/>
      <c r="J71" s="8"/>
    </row>
    <row r="72" spans="1:10">
      <c r="A72" s="54">
        <v>56</v>
      </c>
      <c r="B72" s="48"/>
      <c r="C72" s="48"/>
      <c r="D72" s="48"/>
      <c r="E72" s="48"/>
      <c r="F72" s="48"/>
      <c r="I72" s="8"/>
      <c r="J72" s="8"/>
    </row>
    <row r="73" spans="1:10">
      <c r="A73" s="54">
        <v>57</v>
      </c>
      <c r="B73" s="48"/>
      <c r="C73" s="48"/>
      <c r="D73" s="48"/>
      <c r="E73" s="48"/>
      <c r="F73" s="48"/>
      <c r="I73" s="8"/>
      <c r="J73" s="8"/>
    </row>
    <row r="74" spans="1:10">
      <c r="A74" s="54">
        <v>58</v>
      </c>
      <c r="B74" s="48"/>
      <c r="C74" s="48"/>
      <c r="D74" s="48"/>
      <c r="E74" s="48"/>
      <c r="F74" s="48"/>
      <c r="I74" s="8"/>
      <c r="J74" s="8"/>
    </row>
    <row r="75" spans="1:10">
      <c r="A75" s="54">
        <v>59</v>
      </c>
      <c r="B75" s="48"/>
      <c r="C75" s="48"/>
      <c r="D75" s="48"/>
      <c r="E75" s="48"/>
      <c r="F75" s="48"/>
      <c r="I75" s="8"/>
      <c r="J75" s="8"/>
    </row>
    <row r="76" spans="1:10">
      <c r="A76" s="54">
        <v>60</v>
      </c>
      <c r="B76" s="48"/>
      <c r="C76" s="48"/>
      <c r="D76" s="48"/>
      <c r="E76" s="48"/>
      <c r="F76" s="48"/>
      <c r="I76" s="8"/>
      <c r="J76" s="8"/>
    </row>
    <row r="77" spans="1:10">
      <c r="A77" s="54">
        <v>61</v>
      </c>
      <c r="B77" s="48"/>
      <c r="C77" s="48"/>
      <c r="D77" s="48"/>
      <c r="E77" s="48"/>
      <c r="F77" s="48"/>
      <c r="I77" s="8"/>
      <c r="J77" s="8"/>
    </row>
    <row r="78" spans="1:10">
      <c r="A78" s="54">
        <v>62</v>
      </c>
      <c r="B78" s="48"/>
      <c r="C78" s="48"/>
      <c r="D78" s="48"/>
      <c r="E78" s="48"/>
      <c r="F78" s="48"/>
      <c r="I78" s="8"/>
      <c r="J78" s="8"/>
    </row>
    <row r="79" spans="1:10">
      <c r="A79" s="54">
        <v>63</v>
      </c>
      <c r="B79" s="48"/>
      <c r="C79" s="48"/>
      <c r="D79" s="48"/>
      <c r="E79" s="48"/>
      <c r="F79" s="48"/>
      <c r="I79" s="8"/>
      <c r="J79" s="8"/>
    </row>
    <row r="80" spans="1:10">
      <c r="A80" s="54">
        <v>64</v>
      </c>
      <c r="B80" s="48"/>
      <c r="C80" s="48"/>
      <c r="D80" s="48"/>
      <c r="E80" s="48"/>
      <c r="F80" s="48"/>
      <c r="I80" s="8"/>
      <c r="J80" s="8"/>
    </row>
    <row r="81" spans="1:13">
      <c r="A81" s="54">
        <v>65</v>
      </c>
      <c r="B81" s="48"/>
      <c r="C81" s="48"/>
      <c r="D81" s="48"/>
      <c r="E81" s="48"/>
      <c r="F81" s="48"/>
      <c r="I81" s="8"/>
      <c r="J81" s="8"/>
    </row>
    <row r="82" spans="1:13">
      <c r="A82" s="54">
        <v>66</v>
      </c>
      <c r="B82" s="48"/>
      <c r="C82" s="48"/>
      <c r="D82" s="48"/>
      <c r="E82" s="48"/>
      <c r="F82" s="48"/>
      <c r="I82" s="8"/>
      <c r="J82" s="8"/>
    </row>
    <row r="83" spans="1:13">
      <c r="A83" s="63">
        <v>15</v>
      </c>
      <c r="B83" s="53"/>
      <c r="C83" s="4"/>
      <c r="D83" s="53"/>
      <c r="E83" s="4"/>
      <c r="F83" s="53"/>
      <c r="M83" s="1"/>
    </row>
    <row r="84" spans="1:13">
      <c r="A84" s="63">
        <v>14</v>
      </c>
      <c r="B84" s="53">
        <v>7.71</v>
      </c>
      <c r="C84" s="4">
        <v>0.69</v>
      </c>
      <c r="D84" s="53">
        <v>0.45</v>
      </c>
      <c r="E84" s="4">
        <v>0.33</v>
      </c>
      <c r="F84" s="53">
        <v>22.25</v>
      </c>
      <c r="M84" s="1"/>
    </row>
    <row r="85" spans="1:13">
      <c r="A85" s="63">
        <v>13</v>
      </c>
      <c r="B85" s="53">
        <v>7.96</v>
      </c>
      <c r="C85" s="4">
        <v>0.7</v>
      </c>
      <c r="D85" s="53">
        <v>0.49</v>
      </c>
      <c r="E85" s="4">
        <v>0.33</v>
      </c>
      <c r="F85" s="53">
        <v>22.44</v>
      </c>
      <c r="M85" s="1"/>
    </row>
    <row r="86" spans="1:13">
      <c r="A86" s="63">
        <v>12</v>
      </c>
      <c r="B86" s="53">
        <v>8.3800000000000008</v>
      </c>
      <c r="C86" s="4">
        <v>0.71</v>
      </c>
      <c r="D86" s="53">
        <v>0.5</v>
      </c>
      <c r="E86" s="4">
        <v>0.36</v>
      </c>
      <c r="F86" s="53">
        <v>33.92</v>
      </c>
      <c r="M86" s="1"/>
    </row>
    <row r="87" spans="1:13">
      <c r="A87" s="63">
        <v>11</v>
      </c>
      <c r="B87" s="53">
        <v>9.4</v>
      </c>
      <c r="C87" s="4">
        <v>0.73</v>
      </c>
      <c r="D87" s="53">
        <v>0.52</v>
      </c>
      <c r="E87" s="4">
        <v>0.37</v>
      </c>
      <c r="F87" s="53">
        <v>39.380000000000003</v>
      </c>
      <c r="M87" s="1"/>
    </row>
    <row r="88" spans="1:13">
      <c r="A88" s="63">
        <v>10</v>
      </c>
      <c r="B88" s="4">
        <v>10.61</v>
      </c>
      <c r="C88" s="4">
        <v>0.75</v>
      </c>
      <c r="D88" s="53">
        <v>0.55000000000000004</v>
      </c>
      <c r="E88" s="4">
        <v>0.39</v>
      </c>
      <c r="F88" s="53">
        <v>42.84</v>
      </c>
      <c r="M88" s="1"/>
    </row>
    <row r="89" spans="1:13">
      <c r="A89" s="63">
        <v>9</v>
      </c>
      <c r="B89" s="4">
        <v>10.85</v>
      </c>
      <c r="C89" s="4">
        <v>0.75</v>
      </c>
      <c r="D89" s="4">
        <v>0.56000000000000005</v>
      </c>
      <c r="E89" s="4">
        <v>0.4</v>
      </c>
      <c r="F89" s="4">
        <v>59.24</v>
      </c>
      <c r="M89" s="1"/>
    </row>
    <row r="90" spans="1:13">
      <c r="A90" s="63">
        <v>8</v>
      </c>
      <c r="B90" s="4">
        <v>12.85</v>
      </c>
      <c r="C90" s="4">
        <v>0.8</v>
      </c>
      <c r="D90" s="4">
        <v>0.61</v>
      </c>
      <c r="E90" s="4">
        <v>0.43</v>
      </c>
      <c r="F90" s="4">
        <v>59.37</v>
      </c>
      <c r="M90" s="1"/>
    </row>
    <row r="91" spans="1:13">
      <c r="A91" s="63">
        <v>7</v>
      </c>
      <c r="B91" s="4">
        <v>13.29</v>
      </c>
      <c r="C91" s="4">
        <v>0.83</v>
      </c>
      <c r="D91" s="4">
        <v>0.64</v>
      </c>
      <c r="E91" s="4">
        <v>0.47</v>
      </c>
      <c r="F91" s="4">
        <v>64.78</v>
      </c>
      <c r="M91" s="1"/>
    </row>
    <row r="92" spans="1:13">
      <c r="A92" s="63">
        <v>6</v>
      </c>
      <c r="B92" s="4">
        <v>13.35</v>
      </c>
      <c r="C92" s="4">
        <v>0.91</v>
      </c>
      <c r="D92" s="4">
        <v>0.67</v>
      </c>
      <c r="E92" s="4">
        <v>0.48</v>
      </c>
      <c r="F92" s="4">
        <v>65.41</v>
      </c>
      <c r="M92" s="1"/>
    </row>
    <row r="93" spans="1:13">
      <c r="A93" s="63">
        <v>5</v>
      </c>
      <c r="B93" s="4">
        <v>15.27</v>
      </c>
      <c r="C93" s="4">
        <v>0.96</v>
      </c>
      <c r="D93" s="4">
        <v>0.74</v>
      </c>
      <c r="E93" s="4">
        <v>0.53</v>
      </c>
      <c r="F93" s="4">
        <v>67.209999999999994</v>
      </c>
      <c r="M93" s="1"/>
    </row>
    <row r="94" spans="1:13">
      <c r="A94" s="63">
        <v>4</v>
      </c>
      <c r="B94" s="4">
        <v>19.440000000000001</v>
      </c>
      <c r="C94" s="4">
        <v>1</v>
      </c>
      <c r="D94" s="4">
        <v>0.8</v>
      </c>
      <c r="E94" s="4">
        <v>0.54</v>
      </c>
      <c r="F94" s="4">
        <v>80.59</v>
      </c>
      <c r="M94" s="1"/>
    </row>
    <row r="95" spans="1:13">
      <c r="A95" s="63">
        <v>3</v>
      </c>
      <c r="B95" s="4">
        <v>33.590000000000003</v>
      </c>
      <c r="C95" s="4">
        <v>1.47</v>
      </c>
      <c r="D95" s="4">
        <v>0.88</v>
      </c>
      <c r="E95" s="4">
        <v>0.56000000000000005</v>
      </c>
      <c r="F95" s="4">
        <v>103.8</v>
      </c>
      <c r="M95" s="1"/>
    </row>
    <row r="96" spans="1:13">
      <c r="A96" s="63">
        <v>2</v>
      </c>
      <c r="B96" s="4">
        <v>47.28</v>
      </c>
      <c r="C96" s="4">
        <v>2.67</v>
      </c>
      <c r="D96" s="4">
        <v>0.89</v>
      </c>
      <c r="E96" s="4">
        <v>0.56000000000000005</v>
      </c>
      <c r="F96" s="4">
        <v>2213.61</v>
      </c>
      <c r="M96" s="1"/>
    </row>
    <row r="97" spans="1:13">
      <c r="A97" s="63">
        <v>1</v>
      </c>
      <c r="B97" s="4">
        <v>87.93</v>
      </c>
      <c r="C97" s="4">
        <v>3.13</v>
      </c>
      <c r="D97" s="4">
        <v>1.07</v>
      </c>
      <c r="E97" s="4">
        <v>1.19</v>
      </c>
      <c r="F97" s="4">
        <v>6985.3</v>
      </c>
      <c r="M97" s="1"/>
    </row>
    <row r="98" spans="1:13">
      <c r="B98" s="11"/>
      <c r="C98" s="11"/>
      <c r="D98" s="11"/>
      <c r="E98" s="11"/>
      <c r="F98" s="11"/>
      <c r="M98" s="1"/>
    </row>
    <row r="99" spans="1:13">
      <c r="B99" s="12"/>
      <c r="C99" s="12"/>
      <c r="D99" s="12"/>
      <c r="E99" s="12"/>
      <c r="F99" s="12"/>
    </row>
    <row r="100" spans="1:13">
      <c r="A100" s="64" t="s">
        <v>142</v>
      </c>
      <c r="B100" s="13">
        <f>AVERAGE(B3:B97)</f>
        <v>6.4223333333333326</v>
      </c>
      <c r="C100" s="25">
        <f t="shared" ref="C100:F100" si="0">AVERAGE(C3:C97)</f>
        <v>0.51852459016393437</v>
      </c>
      <c r="D100" s="13">
        <f t="shared" si="0"/>
        <v>0.15475409836065573</v>
      </c>
      <c r="E100" s="13">
        <f t="shared" si="0"/>
        <v>0.15295081967213117</v>
      </c>
      <c r="F100" s="13">
        <f t="shared" si="0"/>
        <v>195.82020833333334</v>
      </c>
    </row>
    <row r="101" spans="1:13">
      <c r="A101" s="64" t="s">
        <v>143</v>
      </c>
      <c r="B101" s="14">
        <f>MEDIAN(B3:B97)</f>
        <v>2.09</v>
      </c>
      <c r="C101" s="25">
        <f t="shared" ref="C101:F101" si="1">MEDIAN(C3:C97)</f>
        <v>0.42</v>
      </c>
      <c r="D101" s="14">
        <f t="shared" si="1"/>
        <v>0.16</v>
      </c>
      <c r="E101" s="14">
        <f t="shared" si="1"/>
        <v>0.08</v>
      </c>
      <c r="F101" s="14">
        <f t="shared" si="1"/>
        <v>5.0199999999999996</v>
      </c>
    </row>
    <row r="102" spans="1:13">
      <c r="B102" s="17"/>
      <c r="C102" s="18"/>
      <c r="D102" s="17"/>
      <c r="E102" s="17"/>
      <c r="F102" s="19"/>
    </row>
    <row r="103" spans="1:13">
      <c r="A103" s="64" t="s">
        <v>142</v>
      </c>
      <c r="B103" s="14">
        <f>AVERAGE(B17:B82)</f>
        <v>2.5425000000000004</v>
      </c>
      <c r="C103" s="14">
        <f>AVERAGE(C17:C82)</f>
        <v>0.43818181818181823</v>
      </c>
      <c r="D103" s="14">
        <f>AVERAGE(D17:D82)</f>
        <v>0.16333333333333333</v>
      </c>
      <c r="E103" s="14">
        <f>AVERAGE(E17:E82)</f>
        <v>0.10030303030303031</v>
      </c>
      <c r="F103" s="14">
        <f>AVERAGE(F17:F82)</f>
        <v>6.202</v>
      </c>
    </row>
    <row r="104" spans="1:13">
      <c r="A104" s="64" t="s">
        <v>143</v>
      </c>
      <c r="B104" s="14">
        <f>MEDIAN(B17:B82)</f>
        <v>2.09</v>
      </c>
      <c r="C104" s="14">
        <f>MEDIAN(C17:C82)</f>
        <v>0.42</v>
      </c>
      <c r="D104" s="14">
        <f>MEDIAN(D17:D82)</f>
        <v>0.16</v>
      </c>
      <c r="E104" s="14">
        <f>MEDIAN(E17:E82)</f>
        <v>0.08</v>
      </c>
      <c r="F104" s="14">
        <f>MEDIAN(F17:F82)</f>
        <v>5.0199999999999996</v>
      </c>
    </row>
    <row r="105" spans="1:13">
      <c r="A105" s="64" t="s">
        <v>144</v>
      </c>
      <c r="B105" s="14">
        <f>_xlfn.STDEV.S(B17:B82)</f>
        <v>1.3676421905199916</v>
      </c>
      <c r="C105" s="14">
        <f>_xlfn.STDEV.S(C17:C82)</f>
        <v>0.14687270307681713</v>
      </c>
      <c r="D105" s="14">
        <f>_xlfn.STDEV.S(D17:D82)</f>
        <v>0.11883987826763652</v>
      </c>
      <c r="E105" s="14">
        <f>_xlfn.STDEV.S(E17:E82)</f>
        <v>7.8878262550783299E-2</v>
      </c>
      <c r="F105" s="14">
        <f>_xlfn.STDEV.S(F17:F82)</f>
        <v>4.3454593361467868</v>
      </c>
    </row>
    <row r="106" spans="1:13">
      <c r="B106" s="17"/>
      <c r="C106" s="20"/>
      <c r="D106" s="17"/>
      <c r="E106" s="17"/>
      <c r="F106" s="19"/>
    </row>
    <row r="107" spans="1:13">
      <c r="B107" s="21">
        <f>+B103-B105</f>
        <v>1.1748578094800088</v>
      </c>
      <c r="C107" s="15"/>
      <c r="D107" s="22">
        <f>D103-D105</f>
        <v>4.449345506569681E-2</v>
      </c>
      <c r="E107" s="22">
        <f>E103-E105</f>
        <v>2.1424767752247012E-2</v>
      </c>
      <c r="F107" s="22">
        <f>+F103-F105</f>
        <v>1.8565406638532131</v>
      </c>
      <c r="J107" s="23"/>
    </row>
    <row r="108" spans="1:13">
      <c r="B108" s="14"/>
      <c r="C108" s="24">
        <f>+C103+C105</f>
        <v>0.58505452125863533</v>
      </c>
      <c r="D108" s="14"/>
      <c r="E108" s="14"/>
      <c r="F108" s="14"/>
      <c r="J108" s="23"/>
    </row>
    <row r="109" spans="1:13">
      <c r="B109" s="16"/>
      <c r="C109" s="16"/>
      <c r="D109" s="16"/>
      <c r="E109" s="16"/>
      <c r="F109" s="16"/>
    </row>
    <row r="110" spans="1:13">
      <c r="B110" s="16"/>
      <c r="C110" s="50"/>
      <c r="D110" s="16"/>
      <c r="E110" s="16"/>
      <c r="F110" s="16"/>
    </row>
  </sheetData>
  <sortState xmlns:xlrd2="http://schemas.microsoft.com/office/spreadsheetml/2017/richdata2" ref="E17:E82">
    <sortCondition ref="E17:E82"/>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4"/>
  <sheetViews>
    <sheetView tabSelected="1" topLeftCell="A24" workbookViewId="0">
      <selection activeCell="B6" sqref="B6:Q8"/>
    </sheetView>
  </sheetViews>
  <sheetFormatPr defaultColWidth="11.42578125" defaultRowHeight="15"/>
  <cols>
    <col min="1" max="1" width="2.5703125" customWidth="1"/>
    <col min="2" max="2" width="21.28515625" customWidth="1"/>
    <col min="3" max="3" width="2.28515625" bestFit="1" customWidth="1"/>
    <col min="4" max="4" width="19.5703125" customWidth="1"/>
    <col min="5" max="5" width="2.28515625" bestFit="1" customWidth="1"/>
    <col min="6" max="6" width="21.5703125" bestFit="1" customWidth="1"/>
    <col min="7" max="7" width="1.85546875" customWidth="1"/>
    <col min="8" max="8" width="13.7109375" customWidth="1"/>
    <col min="9" max="9" width="23.5703125" customWidth="1"/>
    <col min="10" max="10" width="13.28515625" customWidth="1"/>
    <col min="12" max="12" width="14.28515625" customWidth="1"/>
    <col min="13" max="13" width="12.5703125" customWidth="1"/>
    <col min="14" max="15" width="9.42578125" customWidth="1"/>
    <col min="16" max="16" width="4.42578125" customWidth="1"/>
    <col min="17" max="17" width="2.7109375" customWidth="1"/>
    <col min="257" max="257" width="2.5703125" customWidth="1"/>
    <col min="258" max="258" width="21.28515625" customWidth="1"/>
    <col min="259" max="259" width="2.28515625" bestFit="1" customWidth="1"/>
    <col min="260" max="260" width="19.5703125" customWidth="1"/>
    <col min="261" max="261" width="2.28515625" bestFit="1" customWidth="1"/>
    <col min="262" max="262" width="16" customWidth="1"/>
    <col min="263" max="263" width="1.85546875" customWidth="1"/>
    <col min="264" max="264" width="13.7109375" customWidth="1"/>
    <col min="265" max="265" width="23.5703125" customWidth="1"/>
    <col min="266" max="266" width="13.28515625" customWidth="1"/>
    <col min="268" max="268" width="14.28515625" customWidth="1"/>
    <col min="269" max="269" width="12.5703125" customWidth="1"/>
    <col min="270" max="272" width="9.42578125" customWidth="1"/>
    <col min="513" max="513" width="2.5703125" customWidth="1"/>
    <col min="514" max="514" width="21.28515625" customWidth="1"/>
    <col min="515" max="515" width="2.28515625" bestFit="1" customWidth="1"/>
    <col min="516" max="516" width="19.5703125" customWidth="1"/>
    <col min="517" max="517" width="2.28515625" bestFit="1" customWidth="1"/>
    <col min="518" max="518" width="16" customWidth="1"/>
    <col min="519" max="519" width="1.85546875" customWidth="1"/>
    <col min="520" max="520" width="13.7109375" customWidth="1"/>
    <col min="521" max="521" width="23.5703125" customWidth="1"/>
    <col min="522" max="522" width="13.28515625" customWidth="1"/>
    <col min="524" max="524" width="14.28515625" customWidth="1"/>
    <col min="525" max="525" width="12.5703125" customWidth="1"/>
    <col min="526" max="528" width="9.42578125" customWidth="1"/>
    <col min="769" max="769" width="2.5703125" customWidth="1"/>
    <col min="770" max="770" width="21.28515625" customWidth="1"/>
    <col min="771" max="771" width="2.28515625" bestFit="1" customWidth="1"/>
    <col min="772" max="772" width="19.5703125" customWidth="1"/>
    <col min="773" max="773" width="2.28515625" bestFit="1" customWidth="1"/>
    <col min="774" max="774" width="16" customWidth="1"/>
    <col min="775" max="775" width="1.85546875" customWidth="1"/>
    <col min="776" max="776" width="13.7109375" customWidth="1"/>
    <col min="777" max="777" width="23.5703125" customWidth="1"/>
    <col min="778" max="778" width="13.28515625" customWidth="1"/>
    <col min="780" max="780" width="14.28515625" customWidth="1"/>
    <col min="781" max="781" width="12.5703125" customWidth="1"/>
    <col min="782" max="784" width="9.42578125" customWidth="1"/>
    <col min="1025" max="1025" width="2.5703125" customWidth="1"/>
    <col min="1026" max="1026" width="21.28515625" customWidth="1"/>
    <col min="1027" max="1027" width="2.28515625" bestFit="1" customWidth="1"/>
    <col min="1028" max="1028" width="19.5703125" customWidth="1"/>
    <col min="1029" max="1029" width="2.28515625" bestFit="1" customWidth="1"/>
    <col min="1030" max="1030" width="16" customWidth="1"/>
    <col min="1031" max="1031" width="1.85546875" customWidth="1"/>
    <col min="1032" max="1032" width="13.7109375" customWidth="1"/>
    <col min="1033" max="1033" width="23.5703125" customWidth="1"/>
    <col min="1034" max="1034" width="13.28515625" customWidth="1"/>
    <col min="1036" max="1036" width="14.28515625" customWidth="1"/>
    <col min="1037" max="1037" width="12.5703125" customWidth="1"/>
    <col min="1038" max="1040" width="9.42578125" customWidth="1"/>
    <col min="1281" max="1281" width="2.5703125" customWidth="1"/>
    <col min="1282" max="1282" width="21.28515625" customWidth="1"/>
    <col min="1283" max="1283" width="2.28515625" bestFit="1" customWidth="1"/>
    <col min="1284" max="1284" width="19.5703125" customWidth="1"/>
    <col min="1285" max="1285" width="2.28515625" bestFit="1" customWidth="1"/>
    <col min="1286" max="1286" width="16" customWidth="1"/>
    <col min="1287" max="1287" width="1.85546875" customWidth="1"/>
    <col min="1288" max="1288" width="13.7109375" customWidth="1"/>
    <col min="1289" max="1289" width="23.5703125" customWidth="1"/>
    <col min="1290" max="1290" width="13.28515625" customWidth="1"/>
    <col min="1292" max="1292" width="14.28515625" customWidth="1"/>
    <col min="1293" max="1293" width="12.5703125" customWidth="1"/>
    <col min="1294" max="1296" width="9.42578125" customWidth="1"/>
    <col min="1537" max="1537" width="2.5703125" customWidth="1"/>
    <col min="1538" max="1538" width="21.28515625" customWidth="1"/>
    <col min="1539" max="1539" width="2.28515625" bestFit="1" customWidth="1"/>
    <col min="1540" max="1540" width="19.5703125" customWidth="1"/>
    <col min="1541" max="1541" width="2.28515625" bestFit="1" customWidth="1"/>
    <col min="1542" max="1542" width="16" customWidth="1"/>
    <col min="1543" max="1543" width="1.85546875" customWidth="1"/>
    <col min="1544" max="1544" width="13.7109375" customWidth="1"/>
    <col min="1545" max="1545" width="23.5703125" customWidth="1"/>
    <col min="1546" max="1546" width="13.28515625" customWidth="1"/>
    <col min="1548" max="1548" width="14.28515625" customWidth="1"/>
    <col min="1549" max="1549" width="12.5703125" customWidth="1"/>
    <col min="1550" max="1552" width="9.42578125" customWidth="1"/>
    <col min="1793" max="1793" width="2.5703125" customWidth="1"/>
    <col min="1794" max="1794" width="21.28515625" customWidth="1"/>
    <col min="1795" max="1795" width="2.28515625" bestFit="1" customWidth="1"/>
    <col min="1796" max="1796" width="19.5703125" customWidth="1"/>
    <col min="1797" max="1797" width="2.28515625" bestFit="1" customWidth="1"/>
    <col min="1798" max="1798" width="16" customWidth="1"/>
    <col min="1799" max="1799" width="1.85546875" customWidth="1"/>
    <col min="1800" max="1800" width="13.7109375" customWidth="1"/>
    <col min="1801" max="1801" width="23.5703125" customWidth="1"/>
    <col min="1802" max="1802" width="13.28515625" customWidth="1"/>
    <col min="1804" max="1804" width="14.28515625" customWidth="1"/>
    <col min="1805" max="1805" width="12.5703125" customWidth="1"/>
    <col min="1806" max="1808" width="9.42578125" customWidth="1"/>
    <col min="2049" max="2049" width="2.5703125" customWidth="1"/>
    <col min="2050" max="2050" width="21.28515625" customWidth="1"/>
    <col min="2051" max="2051" width="2.28515625" bestFit="1" customWidth="1"/>
    <col min="2052" max="2052" width="19.5703125" customWidth="1"/>
    <col min="2053" max="2053" width="2.28515625" bestFit="1" customWidth="1"/>
    <col min="2054" max="2054" width="16" customWidth="1"/>
    <col min="2055" max="2055" width="1.85546875" customWidth="1"/>
    <col min="2056" max="2056" width="13.7109375" customWidth="1"/>
    <col min="2057" max="2057" width="23.5703125" customWidth="1"/>
    <col min="2058" max="2058" width="13.28515625" customWidth="1"/>
    <col min="2060" max="2060" width="14.28515625" customWidth="1"/>
    <col min="2061" max="2061" width="12.5703125" customWidth="1"/>
    <col min="2062" max="2064" width="9.42578125" customWidth="1"/>
    <col min="2305" max="2305" width="2.5703125" customWidth="1"/>
    <col min="2306" max="2306" width="21.28515625" customWidth="1"/>
    <col min="2307" max="2307" width="2.28515625" bestFit="1" customWidth="1"/>
    <col min="2308" max="2308" width="19.5703125" customWidth="1"/>
    <col min="2309" max="2309" width="2.28515625" bestFit="1" customWidth="1"/>
    <col min="2310" max="2310" width="16" customWidth="1"/>
    <col min="2311" max="2311" width="1.85546875" customWidth="1"/>
    <col min="2312" max="2312" width="13.7109375" customWidth="1"/>
    <col min="2313" max="2313" width="23.5703125" customWidth="1"/>
    <col min="2314" max="2314" width="13.28515625" customWidth="1"/>
    <col min="2316" max="2316" width="14.28515625" customWidth="1"/>
    <col min="2317" max="2317" width="12.5703125" customWidth="1"/>
    <col min="2318" max="2320" width="9.42578125" customWidth="1"/>
    <col min="2561" max="2561" width="2.5703125" customWidth="1"/>
    <col min="2562" max="2562" width="21.28515625" customWidth="1"/>
    <col min="2563" max="2563" width="2.28515625" bestFit="1" customWidth="1"/>
    <col min="2564" max="2564" width="19.5703125" customWidth="1"/>
    <col min="2565" max="2565" width="2.28515625" bestFit="1" customWidth="1"/>
    <col min="2566" max="2566" width="16" customWidth="1"/>
    <col min="2567" max="2567" width="1.85546875" customWidth="1"/>
    <col min="2568" max="2568" width="13.7109375" customWidth="1"/>
    <col min="2569" max="2569" width="23.5703125" customWidth="1"/>
    <col min="2570" max="2570" width="13.28515625" customWidth="1"/>
    <col min="2572" max="2572" width="14.28515625" customWidth="1"/>
    <col min="2573" max="2573" width="12.5703125" customWidth="1"/>
    <col min="2574" max="2576" width="9.42578125" customWidth="1"/>
    <col min="2817" max="2817" width="2.5703125" customWidth="1"/>
    <col min="2818" max="2818" width="21.28515625" customWidth="1"/>
    <col min="2819" max="2819" width="2.28515625" bestFit="1" customWidth="1"/>
    <col min="2820" max="2820" width="19.5703125" customWidth="1"/>
    <col min="2821" max="2821" width="2.28515625" bestFit="1" customWidth="1"/>
    <col min="2822" max="2822" width="16" customWidth="1"/>
    <col min="2823" max="2823" width="1.85546875" customWidth="1"/>
    <col min="2824" max="2824" width="13.7109375" customWidth="1"/>
    <col min="2825" max="2825" width="23.5703125" customWidth="1"/>
    <col min="2826" max="2826" width="13.28515625" customWidth="1"/>
    <col min="2828" max="2828" width="14.28515625" customWidth="1"/>
    <col min="2829" max="2829" width="12.5703125" customWidth="1"/>
    <col min="2830" max="2832" width="9.42578125" customWidth="1"/>
    <col min="3073" max="3073" width="2.5703125" customWidth="1"/>
    <col min="3074" max="3074" width="21.28515625" customWidth="1"/>
    <col min="3075" max="3075" width="2.28515625" bestFit="1" customWidth="1"/>
    <col min="3076" max="3076" width="19.5703125" customWidth="1"/>
    <col min="3077" max="3077" width="2.28515625" bestFit="1" customWidth="1"/>
    <col min="3078" max="3078" width="16" customWidth="1"/>
    <col min="3079" max="3079" width="1.85546875" customWidth="1"/>
    <col min="3080" max="3080" width="13.7109375" customWidth="1"/>
    <col min="3081" max="3081" width="23.5703125" customWidth="1"/>
    <col min="3082" max="3082" width="13.28515625" customWidth="1"/>
    <col min="3084" max="3084" width="14.28515625" customWidth="1"/>
    <col min="3085" max="3085" width="12.5703125" customWidth="1"/>
    <col min="3086" max="3088" width="9.42578125" customWidth="1"/>
    <col min="3329" max="3329" width="2.5703125" customWidth="1"/>
    <col min="3330" max="3330" width="21.28515625" customWidth="1"/>
    <col min="3331" max="3331" width="2.28515625" bestFit="1" customWidth="1"/>
    <col min="3332" max="3332" width="19.5703125" customWidth="1"/>
    <col min="3333" max="3333" width="2.28515625" bestFit="1" customWidth="1"/>
    <col min="3334" max="3334" width="16" customWidth="1"/>
    <col min="3335" max="3335" width="1.85546875" customWidth="1"/>
    <col min="3336" max="3336" width="13.7109375" customWidth="1"/>
    <col min="3337" max="3337" width="23.5703125" customWidth="1"/>
    <col min="3338" max="3338" width="13.28515625" customWidth="1"/>
    <col min="3340" max="3340" width="14.28515625" customWidth="1"/>
    <col min="3341" max="3341" width="12.5703125" customWidth="1"/>
    <col min="3342" max="3344" width="9.42578125" customWidth="1"/>
    <col min="3585" max="3585" width="2.5703125" customWidth="1"/>
    <col min="3586" max="3586" width="21.28515625" customWidth="1"/>
    <col min="3587" max="3587" width="2.28515625" bestFit="1" customWidth="1"/>
    <col min="3588" max="3588" width="19.5703125" customWidth="1"/>
    <col min="3589" max="3589" width="2.28515625" bestFit="1" customWidth="1"/>
    <col min="3590" max="3590" width="16" customWidth="1"/>
    <col min="3591" max="3591" width="1.85546875" customWidth="1"/>
    <col min="3592" max="3592" width="13.7109375" customWidth="1"/>
    <col min="3593" max="3593" width="23.5703125" customWidth="1"/>
    <col min="3594" max="3594" width="13.28515625" customWidth="1"/>
    <col min="3596" max="3596" width="14.28515625" customWidth="1"/>
    <col min="3597" max="3597" width="12.5703125" customWidth="1"/>
    <col min="3598" max="3600" width="9.42578125" customWidth="1"/>
    <col min="3841" max="3841" width="2.5703125" customWidth="1"/>
    <col min="3842" max="3842" width="21.28515625" customWidth="1"/>
    <col min="3843" max="3843" width="2.28515625" bestFit="1" customWidth="1"/>
    <col min="3844" max="3844" width="19.5703125" customWidth="1"/>
    <col min="3845" max="3845" width="2.28515625" bestFit="1" customWidth="1"/>
    <col min="3846" max="3846" width="16" customWidth="1"/>
    <col min="3847" max="3847" width="1.85546875" customWidth="1"/>
    <col min="3848" max="3848" width="13.7109375" customWidth="1"/>
    <col min="3849" max="3849" width="23.5703125" customWidth="1"/>
    <col min="3850" max="3850" width="13.28515625" customWidth="1"/>
    <col min="3852" max="3852" width="14.28515625" customWidth="1"/>
    <col min="3853" max="3853" width="12.5703125" customWidth="1"/>
    <col min="3854" max="3856" width="9.42578125" customWidth="1"/>
    <col min="4097" max="4097" width="2.5703125" customWidth="1"/>
    <col min="4098" max="4098" width="21.28515625" customWidth="1"/>
    <col min="4099" max="4099" width="2.28515625" bestFit="1" customWidth="1"/>
    <col min="4100" max="4100" width="19.5703125" customWidth="1"/>
    <col min="4101" max="4101" width="2.28515625" bestFit="1" customWidth="1"/>
    <col min="4102" max="4102" width="16" customWidth="1"/>
    <col min="4103" max="4103" width="1.85546875" customWidth="1"/>
    <col min="4104" max="4104" width="13.7109375" customWidth="1"/>
    <col min="4105" max="4105" width="23.5703125" customWidth="1"/>
    <col min="4106" max="4106" width="13.28515625" customWidth="1"/>
    <col min="4108" max="4108" width="14.28515625" customWidth="1"/>
    <col min="4109" max="4109" width="12.5703125" customWidth="1"/>
    <col min="4110" max="4112" width="9.42578125" customWidth="1"/>
    <col min="4353" max="4353" width="2.5703125" customWidth="1"/>
    <col min="4354" max="4354" width="21.28515625" customWidth="1"/>
    <col min="4355" max="4355" width="2.28515625" bestFit="1" customWidth="1"/>
    <col min="4356" max="4356" width="19.5703125" customWidth="1"/>
    <col min="4357" max="4357" width="2.28515625" bestFit="1" customWidth="1"/>
    <col min="4358" max="4358" width="16" customWidth="1"/>
    <col min="4359" max="4359" width="1.85546875" customWidth="1"/>
    <col min="4360" max="4360" width="13.7109375" customWidth="1"/>
    <col min="4361" max="4361" width="23.5703125" customWidth="1"/>
    <col min="4362" max="4362" width="13.28515625" customWidth="1"/>
    <col min="4364" max="4364" width="14.28515625" customWidth="1"/>
    <col min="4365" max="4365" width="12.5703125" customWidth="1"/>
    <col min="4366" max="4368" width="9.42578125" customWidth="1"/>
    <col min="4609" max="4609" width="2.5703125" customWidth="1"/>
    <col min="4610" max="4610" width="21.28515625" customWidth="1"/>
    <col min="4611" max="4611" width="2.28515625" bestFit="1" customWidth="1"/>
    <col min="4612" max="4612" width="19.5703125" customWidth="1"/>
    <col min="4613" max="4613" width="2.28515625" bestFit="1" customWidth="1"/>
    <col min="4614" max="4614" width="16" customWidth="1"/>
    <col min="4615" max="4615" width="1.85546875" customWidth="1"/>
    <col min="4616" max="4616" width="13.7109375" customWidth="1"/>
    <col min="4617" max="4617" width="23.5703125" customWidth="1"/>
    <col min="4618" max="4618" width="13.28515625" customWidth="1"/>
    <col min="4620" max="4620" width="14.28515625" customWidth="1"/>
    <col min="4621" max="4621" width="12.5703125" customWidth="1"/>
    <col min="4622" max="4624" width="9.42578125" customWidth="1"/>
    <col min="4865" max="4865" width="2.5703125" customWidth="1"/>
    <col min="4866" max="4866" width="21.28515625" customWidth="1"/>
    <col min="4867" max="4867" width="2.28515625" bestFit="1" customWidth="1"/>
    <col min="4868" max="4868" width="19.5703125" customWidth="1"/>
    <col min="4869" max="4869" width="2.28515625" bestFit="1" customWidth="1"/>
    <col min="4870" max="4870" width="16" customWidth="1"/>
    <col min="4871" max="4871" width="1.85546875" customWidth="1"/>
    <col min="4872" max="4872" width="13.7109375" customWidth="1"/>
    <col min="4873" max="4873" width="23.5703125" customWidth="1"/>
    <col min="4874" max="4874" width="13.28515625" customWidth="1"/>
    <col min="4876" max="4876" width="14.28515625" customWidth="1"/>
    <col min="4877" max="4877" width="12.5703125" customWidth="1"/>
    <col min="4878" max="4880" width="9.42578125" customWidth="1"/>
    <col min="5121" max="5121" width="2.5703125" customWidth="1"/>
    <col min="5122" max="5122" width="21.28515625" customWidth="1"/>
    <col min="5123" max="5123" width="2.28515625" bestFit="1" customWidth="1"/>
    <col min="5124" max="5124" width="19.5703125" customWidth="1"/>
    <col min="5125" max="5125" width="2.28515625" bestFit="1" customWidth="1"/>
    <col min="5126" max="5126" width="16" customWidth="1"/>
    <col min="5127" max="5127" width="1.85546875" customWidth="1"/>
    <col min="5128" max="5128" width="13.7109375" customWidth="1"/>
    <col min="5129" max="5129" width="23.5703125" customWidth="1"/>
    <col min="5130" max="5130" width="13.28515625" customWidth="1"/>
    <col min="5132" max="5132" width="14.28515625" customWidth="1"/>
    <col min="5133" max="5133" width="12.5703125" customWidth="1"/>
    <col min="5134" max="5136" width="9.42578125" customWidth="1"/>
    <col min="5377" max="5377" width="2.5703125" customWidth="1"/>
    <col min="5378" max="5378" width="21.28515625" customWidth="1"/>
    <col min="5379" max="5379" width="2.28515625" bestFit="1" customWidth="1"/>
    <col min="5380" max="5380" width="19.5703125" customWidth="1"/>
    <col min="5381" max="5381" width="2.28515625" bestFit="1" customWidth="1"/>
    <col min="5382" max="5382" width="16" customWidth="1"/>
    <col min="5383" max="5383" width="1.85546875" customWidth="1"/>
    <col min="5384" max="5384" width="13.7109375" customWidth="1"/>
    <col min="5385" max="5385" width="23.5703125" customWidth="1"/>
    <col min="5386" max="5386" width="13.28515625" customWidth="1"/>
    <col min="5388" max="5388" width="14.28515625" customWidth="1"/>
    <col min="5389" max="5389" width="12.5703125" customWidth="1"/>
    <col min="5390" max="5392" width="9.42578125" customWidth="1"/>
    <col min="5633" max="5633" width="2.5703125" customWidth="1"/>
    <col min="5634" max="5634" width="21.28515625" customWidth="1"/>
    <col min="5635" max="5635" width="2.28515625" bestFit="1" customWidth="1"/>
    <col min="5636" max="5636" width="19.5703125" customWidth="1"/>
    <col min="5637" max="5637" width="2.28515625" bestFit="1" customWidth="1"/>
    <col min="5638" max="5638" width="16" customWidth="1"/>
    <col min="5639" max="5639" width="1.85546875" customWidth="1"/>
    <col min="5640" max="5640" width="13.7109375" customWidth="1"/>
    <col min="5641" max="5641" width="23.5703125" customWidth="1"/>
    <col min="5642" max="5642" width="13.28515625" customWidth="1"/>
    <col min="5644" max="5644" width="14.28515625" customWidth="1"/>
    <col min="5645" max="5645" width="12.5703125" customWidth="1"/>
    <col min="5646" max="5648" width="9.42578125" customWidth="1"/>
    <col min="5889" max="5889" width="2.5703125" customWidth="1"/>
    <col min="5890" max="5890" width="21.28515625" customWidth="1"/>
    <col min="5891" max="5891" width="2.28515625" bestFit="1" customWidth="1"/>
    <col min="5892" max="5892" width="19.5703125" customWidth="1"/>
    <col min="5893" max="5893" width="2.28515625" bestFit="1" customWidth="1"/>
    <col min="5894" max="5894" width="16" customWidth="1"/>
    <col min="5895" max="5895" width="1.85546875" customWidth="1"/>
    <col min="5896" max="5896" width="13.7109375" customWidth="1"/>
    <col min="5897" max="5897" width="23.5703125" customWidth="1"/>
    <col min="5898" max="5898" width="13.28515625" customWidth="1"/>
    <col min="5900" max="5900" width="14.28515625" customWidth="1"/>
    <col min="5901" max="5901" width="12.5703125" customWidth="1"/>
    <col min="5902" max="5904" width="9.42578125" customWidth="1"/>
    <col min="6145" max="6145" width="2.5703125" customWidth="1"/>
    <col min="6146" max="6146" width="21.28515625" customWidth="1"/>
    <col min="6147" max="6147" width="2.28515625" bestFit="1" customWidth="1"/>
    <col min="6148" max="6148" width="19.5703125" customWidth="1"/>
    <col min="6149" max="6149" width="2.28515625" bestFit="1" customWidth="1"/>
    <col min="6150" max="6150" width="16" customWidth="1"/>
    <col min="6151" max="6151" width="1.85546875" customWidth="1"/>
    <col min="6152" max="6152" width="13.7109375" customWidth="1"/>
    <col min="6153" max="6153" width="23.5703125" customWidth="1"/>
    <col min="6154" max="6154" width="13.28515625" customWidth="1"/>
    <col min="6156" max="6156" width="14.28515625" customWidth="1"/>
    <col min="6157" max="6157" width="12.5703125" customWidth="1"/>
    <col min="6158" max="6160" width="9.42578125" customWidth="1"/>
    <col min="6401" max="6401" width="2.5703125" customWidth="1"/>
    <col min="6402" max="6402" width="21.28515625" customWidth="1"/>
    <col min="6403" max="6403" width="2.28515625" bestFit="1" customWidth="1"/>
    <col min="6404" max="6404" width="19.5703125" customWidth="1"/>
    <col min="6405" max="6405" width="2.28515625" bestFit="1" customWidth="1"/>
    <col min="6406" max="6406" width="16" customWidth="1"/>
    <col min="6407" max="6407" width="1.85546875" customWidth="1"/>
    <col min="6408" max="6408" width="13.7109375" customWidth="1"/>
    <col min="6409" max="6409" width="23.5703125" customWidth="1"/>
    <col min="6410" max="6410" width="13.28515625" customWidth="1"/>
    <col min="6412" max="6412" width="14.28515625" customWidth="1"/>
    <col min="6413" max="6413" width="12.5703125" customWidth="1"/>
    <col min="6414" max="6416" width="9.42578125" customWidth="1"/>
    <col min="6657" max="6657" width="2.5703125" customWidth="1"/>
    <col min="6658" max="6658" width="21.28515625" customWidth="1"/>
    <col min="6659" max="6659" width="2.28515625" bestFit="1" customWidth="1"/>
    <col min="6660" max="6660" width="19.5703125" customWidth="1"/>
    <col min="6661" max="6661" width="2.28515625" bestFit="1" customWidth="1"/>
    <col min="6662" max="6662" width="16" customWidth="1"/>
    <col min="6663" max="6663" width="1.85546875" customWidth="1"/>
    <col min="6664" max="6664" width="13.7109375" customWidth="1"/>
    <col min="6665" max="6665" width="23.5703125" customWidth="1"/>
    <col min="6666" max="6666" width="13.28515625" customWidth="1"/>
    <col min="6668" max="6668" width="14.28515625" customWidth="1"/>
    <col min="6669" max="6669" width="12.5703125" customWidth="1"/>
    <col min="6670" max="6672" width="9.42578125" customWidth="1"/>
    <col min="6913" max="6913" width="2.5703125" customWidth="1"/>
    <col min="6914" max="6914" width="21.28515625" customWidth="1"/>
    <col min="6915" max="6915" width="2.28515625" bestFit="1" customWidth="1"/>
    <col min="6916" max="6916" width="19.5703125" customWidth="1"/>
    <col min="6917" max="6917" width="2.28515625" bestFit="1" customWidth="1"/>
    <col min="6918" max="6918" width="16" customWidth="1"/>
    <col min="6919" max="6919" width="1.85546875" customWidth="1"/>
    <col min="6920" max="6920" width="13.7109375" customWidth="1"/>
    <col min="6921" max="6921" width="23.5703125" customWidth="1"/>
    <col min="6922" max="6922" width="13.28515625" customWidth="1"/>
    <col min="6924" max="6924" width="14.28515625" customWidth="1"/>
    <col min="6925" max="6925" width="12.5703125" customWidth="1"/>
    <col min="6926" max="6928" width="9.42578125" customWidth="1"/>
    <col min="7169" max="7169" width="2.5703125" customWidth="1"/>
    <col min="7170" max="7170" width="21.28515625" customWidth="1"/>
    <col min="7171" max="7171" width="2.28515625" bestFit="1" customWidth="1"/>
    <col min="7172" max="7172" width="19.5703125" customWidth="1"/>
    <col min="7173" max="7173" width="2.28515625" bestFit="1" customWidth="1"/>
    <col min="7174" max="7174" width="16" customWidth="1"/>
    <col min="7175" max="7175" width="1.85546875" customWidth="1"/>
    <col min="7176" max="7176" width="13.7109375" customWidth="1"/>
    <col min="7177" max="7177" width="23.5703125" customWidth="1"/>
    <col min="7178" max="7178" width="13.28515625" customWidth="1"/>
    <col min="7180" max="7180" width="14.28515625" customWidth="1"/>
    <col min="7181" max="7181" width="12.5703125" customWidth="1"/>
    <col min="7182" max="7184" width="9.42578125" customWidth="1"/>
    <col min="7425" max="7425" width="2.5703125" customWidth="1"/>
    <col min="7426" max="7426" width="21.28515625" customWidth="1"/>
    <col min="7427" max="7427" width="2.28515625" bestFit="1" customWidth="1"/>
    <col min="7428" max="7428" width="19.5703125" customWidth="1"/>
    <col min="7429" max="7429" width="2.28515625" bestFit="1" customWidth="1"/>
    <col min="7430" max="7430" width="16" customWidth="1"/>
    <col min="7431" max="7431" width="1.85546875" customWidth="1"/>
    <col min="7432" max="7432" width="13.7109375" customWidth="1"/>
    <col min="7433" max="7433" width="23.5703125" customWidth="1"/>
    <col min="7434" max="7434" width="13.28515625" customWidth="1"/>
    <col min="7436" max="7436" width="14.28515625" customWidth="1"/>
    <col min="7437" max="7437" width="12.5703125" customWidth="1"/>
    <col min="7438" max="7440" width="9.42578125" customWidth="1"/>
    <col min="7681" max="7681" width="2.5703125" customWidth="1"/>
    <col min="7682" max="7682" width="21.28515625" customWidth="1"/>
    <col min="7683" max="7683" width="2.28515625" bestFit="1" customWidth="1"/>
    <col min="7684" max="7684" width="19.5703125" customWidth="1"/>
    <col min="7685" max="7685" width="2.28515625" bestFit="1" customWidth="1"/>
    <col min="7686" max="7686" width="16" customWidth="1"/>
    <col min="7687" max="7687" width="1.85546875" customWidth="1"/>
    <col min="7688" max="7688" width="13.7109375" customWidth="1"/>
    <col min="7689" max="7689" width="23.5703125" customWidth="1"/>
    <col min="7690" max="7690" width="13.28515625" customWidth="1"/>
    <col min="7692" max="7692" width="14.28515625" customWidth="1"/>
    <col min="7693" max="7693" width="12.5703125" customWidth="1"/>
    <col min="7694" max="7696" width="9.42578125" customWidth="1"/>
    <col min="7937" max="7937" width="2.5703125" customWidth="1"/>
    <col min="7938" max="7938" width="21.28515625" customWidth="1"/>
    <col min="7939" max="7939" width="2.28515625" bestFit="1" customWidth="1"/>
    <col min="7940" max="7940" width="19.5703125" customWidth="1"/>
    <col min="7941" max="7941" width="2.28515625" bestFit="1" customWidth="1"/>
    <col min="7942" max="7942" width="16" customWidth="1"/>
    <col min="7943" max="7943" width="1.85546875" customWidth="1"/>
    <col min="7944" max="7944" width="13.7109375" customWidth="1"/>
    <col min="7945" max="7945" width="23.5703125" customWidth="1"/>
    <col min="7946" max="7946" width="13.28515625" customWidth="1"/>
    <col min="7948" max="7948" width="14.28515625" customWidth="1"/>
    <col min="7949" max="7949" width="12.5703125" customWidth="1"/>
    <col min="7950" max="7952" width="9.42578125" customWidth="1"/>
    <col min="8193" max="8193" width="2.5703125" customWidth="1"/>
    <col min="8194" max="8194" width="21.28515625" customWidth="1"/>
    <col min="8195" max="8195" width="2.28515625" bestFit="1" customWidth="1"/>
    <col min="8196" max="8196" width="19.5703125" customWidth="1"/>
    <col min="8197" max="8197" width="2.28515625" bestFit="1" customWidth="1"/>
    <col min="8198" max="8198" width="16" customWidth="1"/>
    <col min="8199" max="8199" width="1.85546875" customWidth="1"/>
    <col min="8200" max="8200" width="13.7109375" customWidth="1"/>
    <col min="8201" max="8201" width="23.5703125" customWidth="1"/>
    <col min="8202" max="8202" width="13.28515625" customWidth="1"/>
    <col min="8204" max="8204" width="14.28515625" customWidth="1"/>
    <col min="8205" max="8205" width="12.5703125" customWidth="1"/>
    <col min="8206" max="8208" width="9.42578125" customWidth="1"/>
    <col min="8449" max="8449" width="2.5703125" customWidth="1"/>
    <col min="8450" max="8450" width="21.28515625" customWidth="1"/>
    <col min="8451" max="8451" width="2.28515625" bestFit="1" customWidth="1"/>
    <col min="8452" max="8452" width="19.5703125" customWidth="1"/>
    <col min="8453" max="8453" width="2.28515625" bestFit="1" customWidth="1"/>
    <col min="8454" max="8454" width="16" customWidth="1"/>
    <col min="8455" max="8455" width="1.85546875" customWidth="1"/>
    <col min="8456" max="8456" width="13.7109375" customWidth="1"/>
    <col min="8457" max="8457" width="23.5703125" customWidth="1"/>
    <col min="8458" max="8458" width="13.28515625" customWidth="1"/>
    <col min="8460" max="8460" width="14.28515625" customWidth="1"/>
    <col min="8461" max="8461" width="12.5703125" customWidth="1"/>
    <col min="8462" max="8464" width="9.42578125" customWidth="1"/>
    <col min="8705" max="8705" width="2.5703125" customWidth="1"/>
    <col min="8706" max="8706" width="21.28515625" customWidth="1"/>
    <col min="8707" max="8707" width="2.28515625" bestFit="1" customWidth="1"/>
    <col min="8708" max="8708" width="19.5703125" customWidth="1"/>
    <col min="8709" max="8709" width="2.28515625" bestFit="1" customWidth="1"/>
    <col min="8710" max="8710" width="16" customWidth="1"/>
    <col min="8711" max="8711" width="1.85546875" customWidth="1"/>
    <col min="8712" max="8712" width="13.7109375" customWidth="1"/>
    <col min="8713" max="8713" width="23.5703125" customWidth="1"/>
    <col min="8714" max="8714" width="13.28515625" customWidth="1"/>
    <col min="8716" max="8716" width="14.28515625" customWidth="1"/>
    <col min="8717" max="8717" width="12.5703125" customWidth="1"/>
    <col min="8718" max="8720" width="9.42578125" customWidth="1"/>
    <col min="8961" max="8961" width="2.5703125" customWidth="1"/>
    <col min="8962" max="8962" width="21.28515625" customWidth="1"/>
    <col min="8963" max="8963" width="2.28515625" bestFit="1" customWidth="1"/>
    <col min="8964" max="8964" width="19.5703125" customWidth="1"/>
    <col min="8965" max="8965" width="2.28515625" bestFit="1" customWidth="1"/>
    <col min="8966" max="8966" width="16" customWidth="1"/>
    <col min="8967" max="8967" width="1.85546875" customWidth="1"/>
    <col min="8968" max="8968" width="13.7109375" customWidth="1"/>
    <col min="8969" max="8969" width="23.5703125" customWidth="1"/>
    <col min="8970" max="8970" width="13.28515625" customWidth="1"/>
    <col min="8972" max="8972" width="14.28515625" customWidth="1"/>
    <col min="8973" max="8973" width="12.5703125" customWidth="1"/>
    <col min="8974" max="8976" width="9.42578125" customWidth="1"/>
    <col min="9217" max="9217" width="2.5703125" customWidth="1"/>
    <col min="9218" max="9218" width="21.28515625" customWidth="1"/>
    <col min="9219" max="9219" width="2.28515625" bestFit="1" customWidth="1"/>
    <col min="9220" max="9220" width="19.5703125" customWidth="1"/>
    <col min="9221" max="9221" width="2.28515625" bestFit="1" customWidth="1"/>
    <col min="9222" max="9222" width="16" customWidth="1"/>
    <col min="9223" max="9223" width="1.85546875" customWidth="1"/>
    <col min="9224" max="9224" width="13.7109375" customWidth="1"/>
    <col min="9225" max="9225" width="23.5703125" customWidth="1"/>
    <col min="9226" max="9226" width="13.28515625" customWidth="1"/>
    <col min="9228" max="9228" width="14.28515625" customWidth="1"/>
    <col min="9229" max="9229" width="12.5703125" customWidth="1"/>
    <col min="9230" max="9232" width="9.42578125" customWidth="1"/>
    <col min="9473" max="9473" width="2.5703125" customWidth="1"/>
    <col min="9474" max="9474" width="21.28515625" customWidth="1"/>
    <col min="9475" max="9475" width="2.28515625" bestFit="1" customWidth="1"/>
    <col min="9476" max="9476" width="19.5703125" customWidth="1"/>
    <col min="9477" max="9477" width="2.28515625" bestFit="1" customWidth="1"/>
    <col min="9478" max="9478" width="16" customWidth="1"/>
    <col min="9479" max="9479" width="1.85546875" customWidth="1"/>
    <col min="9480" max="9480" width="13.7109375" customWidth="1"/>
    <col min="9481" max="9481" width="23.5703125" customWidth="1"/>
    <col min="9482" max="9482" width="13.28515625" customWidth="1"/>
    <col min="9484" max="9484" width="14.28515625" customWidth="1"/>
    <col min="9485" max="9485" width="12.5703125" customWidth="1"/>
    <col min="9486" max="9488" width="9.42578125" customWidth="1"/>
    <col min="9729" max="9729" width="2.5703125" customWidth="1"/>
    <col min="9730" max="9730" width="21.28515625" customWidth="1"/>
    <col min="9731" max="9731" width="2.28515625" bestFit="1" customWidth="1"/>
    <col min="9732" max="9732" width="19.5703125" customWidth="1"/>
    <col min="9733" max="9733" width="2.28515625" bestFit="1" customWidth="1"/>
    <col min="9734" max="9734" width="16" customWidth="1"/>
    <col min="9735" max="9735" width="1.85546875" customWidth="1"/>
    <col min="9736" max="9736" width="13.7109375" customWidth="1"/>
    <col min="9737" max="9737" width="23.5703125" customWidth="1"/>
    <col min="9738" max="9738" width="13.28515625" customWidth="1"/>
    <col min="9740" max="9740" width="14.28515625" customWidth="1"/>
    <col min="9741" max="9741" width="12.5703125" customWidth="1"/>
    <col min="9742" max="9744" width="9.42578125" customWidth="1"/>
    <col min="9985" max="9985" width="2.5703125" customWidth="1"/>
    <col min="9986" max="9986" width="21.28515625" customWidth="1"/>
    <col min="9987" max="9987" width="2.28515625" bestFit="1" customWidth="1"/>
    <col min="9988" max="9988" width="19.5703125" customWidth="1"/>
    <col min="9989" max="9989" width="2.28515625" bestFit="1" customWidth="1"/>
    <col min="9990" max="9990" width="16" customWidth="1"/>
    <col min="9991" max="9991" width="1.85546875" customWidth="1"/>
    <col min="9992" max="9992" width="13.7109375" customWidth="1"/>
    <col min="9993" max="9993" width="23.5703125" customWidth="1"/>
    <col min="9994" max="9994" width="13.28515625" customWidth="1"/>
    <col min="9996" max="9996" width="14.28515625" customWidth="1"/>
    <col min="9997" max="9997" width="12.5703125" customWidth="1"/>
    <col min="9998" max="10000" width="9.42578125" customWidth="1"/>
    <col min="10241" max="10241" width="2.5703125" customWidth="1"/>
    <col min="10242" max="10242" width="21.28515625" customWidth="1"/>
    <col min="10243" max="10243" width="2.28515625" bestFit="1" customWidth="1"/>
    <col min="10244" max="10244" width="19.5703125" customWidth="1"/>
    <col min="10245" max="10245" width="2.28515625" bestFit="1" customWidth="1"/>
    <col min="10246" max="10246" width="16" customWidth="1"/>
    <col min="10247" max="10247" width="1.85546875" customWidth="1"/>
    <col min="10248" max="10248" width="13.7109375" customWidth="1"/>
    <col min="10249" max="10249" width="23.5703125" customWidth="1"/>
    <col min="10250" max="10250" width="13.28515625" customWidth="1"/>
    <col min="10252" max="10252" width="14.28515625" customWidth="1"/>
    <col min="10253" max="10253" width="12.5703125" customWidth="1"/>
    <col min="10254" max="10256" width="9.42578125" customWidth="1"/>
    <col min="10497" max="10497" width="2.5703125" customWidth="1"/>
    <col min="10498" max="10498" width="21.28515625" customWidth="1"/>
    <col min="10499" max="10499" width="2.28515625" bestFit="1" customWidth="1"/>
    <col min="10500" max="10500" width="19.5703125" customWidth="1"/>
    <col min="10501" max="10501" width="2.28515625" bestFit="1" customWidth="1"/>
    <col min="10502" max="10502" width="16" customWidth="1"/>
    <col min="10503" max="10503" width="1.85546875" customWidth="1"/>
    <col min="10504" max="10504" width="13.7109375" customWidth="1"/>
    <col min="10505" max="10505" width="23.5703125" customWidth="1"/>
    <col min="10506" max="10506" width="13.28515625" customWidth="1"/>
    <col min="10508" max="10508" width="14.28515625" customWidth="1"/>
    <col min="10509" max="10509" width="12.5703125" customWidth="1"/>
    <col min="10510" max="10512" width="9.42578125" customWidth="1"/>
    <col min="10753" max="10753" width="2.5703125" customWidth="1"/>
    <col min="10754" max="10754" width="21.28515625" customWidth="1"/>
    <col min="10755" max="10755" width="2.28515625" bestFit="1" customWidth="1"/>
    <col min="10756" max="10756" width="19.5703125" customWidth="1"/>
    <col min="10757" max="10757" width="2.28515625" bestFit="1" customWidth="1"/>
    <col min="10758" max="10758" width="16" customWidth="1"/>
    <col min="10759" max="10759" width="1.85546875" customWidth="1"/>
    <col min="10760" max="10760" width="13.7109375" customWidth="1"/>
    <col min="10761" max="10761" width="23.5703125" customWidth="1"/>
    <col min="10762" max="10762" width="13.28515625" customWidth="1"/>
    <col min="10764" max="10764" width="14.28515625" customWidth="1"/>
    <col min="10765" max="10765" width="12.5703125" customWidth="1"/>
    <col min="10766" max="10768" width="9.42578125" customWidth="1"/>
    <col min="11009" max="11009" width="2.5703125" customWidth="1"/>
    <col min="11010" max="11010" width="21.28515625" customWidth="1"/>
    <col min="11011" max="11011" width="2.28515625" bestFit="1" customWidth="1"/>
    <col min="11012" max="11012" width="19.5703125" customWidth="1"/>
    <col min="11013" max="11013" width="2.28515625" bestFit="1" customWidth="1"/>
    <col min="11014" max="11014" width="16" customWidth="1"/>
    <col min="11015" max="11015" width="1.85546875" customWidth="1"/>
    <col min="11016" max="11016" width="13.7109375" customWidth="1"/>
    <col min="11017" max="11017" width="23.5703125" customWidth="1"/>
    <col min="11018" max="11018" width="13.28515625" customWidth="1"/>
    <col min="11020" max="11020" width="14.28515625" customWidth="1"/>
    <col min="11021" max="11021" width="12.5703125" customWidth="1"/>
    <col min="11022" max="11024" width="9.42578125" customWidth="1"/>
    <col min="11265" max="11265" width="2.5703125" customWidth="1"/>
    <col min="11266" max="11266" width="21.28515625" customWidth="1"/>
    <col min="11267" max="11267" width="2.28515625" bestFit="1" customWidth="1"/>
    <col min="11268" max="11268" width="19.5703125" customWidth="1"/>
    <col min="11269" max="11269" width="2.28515625" bestFit="1" customWidth="1"/>
    <col min="11270" max="11270" width="16" customWidth="1"/>
    <col min="11271" max="11271" width="1.85546875" customWidth="1"/>
    <col min="11272" max="11272" width="13.7109375" customWidth="1"/>
    <col min="11273" max="11273" width="23.5703125" customWidth="1"/>
    <col min="11274" max="11274" width="13.28515625" customWidth="1"/>
    <col min="11276" max="11276" width="14.28515625" customWidth="1"/>
    <col min="11277" max="11277" width="12.5703125" customWidth="1"/>
    <col min="11278" max="11280" width="9.42578125" customWidth="1"/>
    <col min="11521" max="11521" width="2.5703125" customWidth="1"/>
    <col min="11522" max="11522" width="21.28515625" customWidth="1"/>
    <col min="11523" max="11523" width="2.28515625" bestFit="1" customWidth="1"/>
    <col min="11524" max="11524" width="19.5703125" customWidth="1"/>
    <col min="11525" max="11525" width="2.28515625" bestFit="1" customWidth="1"/>
    <col min="11526" max="11526" width="16" customWidth="1"/>
    <col min="11527" max="11527" width="1.85546875" customWidth="1"/>
    <col min="11528" max="11528" width="13.7109375" customWidth="1"/>
    <col min="11529" max="11529" width="23.5703125" customWidth="1"/>
    <col min="11530" max="11530" width="13.28515625" customWidth="1"/>
    <col min="11532" max="11532" width="14.28515625" customWidth="1"/>
    <col min="11533" max="11533" width="12.5703125" customWidth="1"/>
    <col min="11534" max="11536" width="9.42578125" customWidth="1"/>
    <col min="11777" max="11777" width="2.5703125" customWidth="1"/>
    <col min="11778" max="11778" width="21.28515625" customWidth="1"/>
    <col min="11779" max="11779" width="2.28515625" bestFit="1" customWidth="1"/>
    <col min="11780" max="11780" width="19.5703125" customWidth="1"/>
    <col min="11781" max="11781" width="2.28515625" bestFit="1" customWidth="1"/>
    <col min="11782" max="11782" width="16" customWidth="1"/>
    <col min="11783" max="11783" width="1.85546875" customWidth="1"/>
    <col min="11784" max="11784" width="13.7109375" customWidth="1"/>
    <col min="11785" max="11785" width="23.5703125" customWidth="1"/>
    <col min="11786" max="11786" width="13.28515625" customWidth="1"/>
    <col min="11788" max="11788" width="14.28515625" customWidth="1"/>
    <col min="11789" max="11789" width="12.5703125" customWidth="1"/>
    <col min="11790" max="11792" width="9.42578125" customWidth="1"/>
    <col min="12033" max="12033" width="2.5703125" customWidth="1"/>
    <col min="12034" max="12034" width="21.28515625" customWidth="1"/>
    <col min="12035" max="12035" width="2.28515625" bestFit="1" customWidth="1"/>
    <col min="12036" max="12036" width="19.5703125" customWidth="1"/>
    <col min="12037" max="12037" width="2.28515625" bestFit="1" customWidth="1"/>
    <col min="12038" max="12038" width="16" customWidth="1"/>
    <col min="12039" max="12039" width="1.85546875" customWidth="1"/>
    <col min="12040" max="12040" width="13.7109375" customWidth="1"/>
    <col min="12041" max="12041" width="23.5703125" customWidth="1"/>
    <col min="12042" max="12042" width="13.28515625" customWidth="1"/>
    <col min="12044" max="12044" width="14.28515625" customWidth="1"/>
    <col min="12045" max="12045" width="12.5703125" customWidth="1"/>
    <col min="12046" max="12048" width="9.42578125" customWidth="1"/>
    <col min="12289" max="12289" width="2.5703125" customWidth="1"/>
    <col min="12290" max="12290" width="21.28515625" customWidth="1"/>
    <col min="12291" max="12291" width="2.28515625" bestFit="1" customWidth="1"/>
    <col min="12292" max="12292" width="19.5703125" customWidth="1"/>
    <col min="12293" max="12293" width="2.28515625" bestFit="1" customWidth="1"/>
    <col min="12294" max="12294" width="16" customWidth="1"/>
    <col min="12295" max="12295" width="1.85546875" customWidth="1"/>
    <col min="12296" max="12296" width="13.7109375" customWidth="1"/>
    <col min="12297" max="12297" width="23.5703125" customWidth="1"/>
    <col min="12298" max="12298" width="13.28515625" customWidth="1"/>
    <col min="12300" max="12300" width="14.28515625" customWidth="1"/>
    <col min="12301" max="12301" width="12.5703125" customWidth="1"/>
    <col min="12302" max="12304" width="9.42578125" customWidth="1"/>
    <col min="12545" max="12545" width="2.5703125" customWidth="1"/>
    <col min="12546" max="12546" width="21.28515625" customWidth="1"/>
    <col min="12547" max="12547" width="2.28515625" bestFit="1" customWidth="1"/>
    <col min="12548" max="12548" width="19.5703125" customWidth="1"/>
    <col min="12549" max="12549" width="2.28515625" bestFit="1" customWidth="1"/>
    <col min="12550" max="12550" width="16" customWidth="1"/>
    <col min="12551" max="12551" width="1.85546875" customWidth="1"/>
    <col min="12552" max="12552" width="13.7109375" customWidth="1"/>
    <col min="12553" max="12553" width="23.5703125" customWidth="1"/>
    <col min="12554" max="12554" width="13.28515625" customWidth="1"/>
    <col min="12556" max="12556" width="14.28515625" customWidth="1"/>
    <col min="12557" max="12557" width="12.5703125" customWidth="1"/>
    <col min="12558" max="12560" width="9.42578125" customWidth="1"/>
    <col min="12801" max="12801" width="2.5703125" customWidth="1"/>
    <col min="12802" max="12802" width="21.28515625" customWidth="1"/>
    <col min="12803" max="12803" width="2.28515625" bestFit="1" customWidth="1"/>
    <col min="12804" max="12804" width="19.5703125" customWidth="1"/>
    <col min="12805" max="12805" width="2.28515625" bestFit="1" customWidth="1"/>
    <col min="12806" max="12806" width="16" customWidth="1"/>
    <col min="12807" max="12807" width="1.85546875" customWidth="1"/>
    <col min="12808" max="12808" width="13.7109375" customWidth="1"/>
    <col min="12809" max="12809" width="23.5703125" customWidth="1"/>
    <col min="12810" max="12810" width="13.28515625" customWidth="1"/>
    <col min="12812" max="12812" width="14.28515625" customWidth="1"/>
    <col min="12813" max="12813" width="12.5703125" customWidth="1"/>
    <col min="12814" max="12816" width="9.42578125" customWidth="1"/>
    <col min="13057" max="13057" width="2.5703125" customWidth="1"/>
    <col min="13058" max="13058" width="21.28515625" customWidth="1"/>
    <col min="13059" max="13059" width="2.28515625" bestFit="1" customWidth="1"/>
    <col min="13060" max="13060" width="19.5703125" customWidth="1"/>
    <col min="13061" max="13061" width="2.28515625" bestFit="1" customWidth="1"/>
    <col min="13062" max="13062" width="16" customWidth="1"/>
    <col min="13063" max="13063" width="1.85546875" customWidth="1"/>
    <col min="13064" max="13064" width="13.7109375" customWidth="1"/>
    <col min="13065" max="13065" width="23.5703125" customWidth="1"/>
    <col min="13066" max="13066" width="13.28515625" customWidth="1"/>
    <col min="13068" max="13068" width="14.28515625" customWidth="1"/>
    <col min="13069" max="13069" width="12.5703125" customWidth="1"/>
    <col min="13070" max="13072" width="9.42578125" customWidth="1"/>
    <col min="13313" max="13313" width="2.5703125" customWidth="1"/>
    <col min="13314" max="13314" width="21.28515625" customWidth="1"/>
    <col min="13315" max="13315" width="2.28515625" bestFit="1" customWidth="1"/>
    <col min="13316" max="13316" width="19.5703125" customWidth="1"/>
    <col min="13317" max="13317" width="2.28515625" bestFit="1" customWidth="1"/>
    <col min="13318" max="13318" width="16" customWidth="1"/>
    <col min="13319" max="13319" width="1.85546875" customWidth="1"/>
    <col min="13320" max="13320" width="13.7109375" customWidth="1"/>
    <col min="13321" max="13321" width="23.5703125" customWidth="1"/>
    <col min="13322" max="13322" width="13.28515625" customWidth="1"/>
    <col min="13324" max="13324" width="14.28515625" customWidth="1"/>
    <col min="13325" max="13325" width="12.5703125" customWidth="1"/>
    <col min="13326" max="13328" width="9.42578125" customWidth="1"/>
    <col min="13569" max="13569" width="2.5703125" customWidth="1"/>
    <col min="13570" max="13570" width="21.28515625" customWidth="1"/>
    <col min="13571" max="13571" width="2.28515625" bestFit="1" customWidth="1"/>
    <col min="13572" max="13572" width="19.5703125" customWidth="1"/>
    <col min="13573" max="13573" width="2.28515625" bestFit="1" customWidth="1"/>
    <col min="13574" max="13574" width="16" customWidth="1"/>
    <col min="13575" max="13575" width="1.85546875" customWidth="1"/>
    <col min="13576" max="13576" width="13.7109375" customWidth="1"/>
    <col min="13577" max="13577" width="23.5703125" customWidth="1"/>
    <col min="13578" max="13578" width="13.28515625" customWidth="1"/>
    <col min="13580" max="13580" width="14.28515625" customWidth="1"/>
    <col min="13581" max="13581" width="12.5703125" customWidth="1"/>
    <col min="13582" max="13584" width="9.42578125" customWidth="1"/>
    <col min="13825" max="13825" width="2.5703125" customWidth="1"/>
    <col min="13826" max="13826" width="21.28515625" customWidth="1"/>
    <col min="13827" max="13827" width="2.28515625" bestFit="1" customWidth="1"/>
    <col min="13828" max="13828" width="19.5703125" customWidth="1"/>
    <col min="13829" max="13829" width="2.28515625" bestFit="1" customWidth="1"/>
    <col min="13830" max="13830" width="16" customWidth="1"/>
    <col min="13831" max="13831" width="1.85546875" customWidth="1"/>
    <col min="13832" max="13832" width="13.7109375" customWidth="1"/>
    <col min="13833" max="13833" width="23.5703125" customWidth="1"/>
    <col min="13834" max="13834" width="13.28515625" customWidth="1"/>
    <col min="13836" max="13836" width="14.28515625" customWidth="1"/>
    <col min="13837" max="13837" width="12.5703125" customWidth="1"/>
    <col min="13838" max="13840" width="9.42578125" customWidth="1"/>
    <col min="14081" max="14081" width="2.5703125" customWidth="1"/>
    <col min="14082" max="14082" width="21.28515625" customWidth="1"/>
    <col min="14083" max="14083" width="2.28515625" bestFit="1" customWidth="1"/>
    <col min="14084" max="14084" width="19.5703125" customWidth="1"/>
    <col min="14085" max="14085" width="2.28515625" bestFit="1" customWidth="1"/>
    <col min="14086" max="14086" width="16" customWidth="1"/>
    <col min="14087" max="14087" width="1.85546875" customWidth="1"/>
    <col min="14088" max="14088" width="13.7109375" customWidth="1"/>
    <col min="14089" max="14089" width="23.5703125" customWidth="1"/>
    <col min="14090" max="14090" width="13.28515625" customWidth="1"/>
    <col min="14092" max="14092" width="14.28515625" customWidth="1"/>
    <col min="14093" max="14093" width="12.5703125" customWidth="1"/>
    <col min="14094" max="14096" width="9.42578125" customWidth="1"/>
    <col min="14337" max="14337" width="2.5703125" customWidth="1"/>
    <col min="14338" max="14338" width="21.28515625" customWidth="1"/>
    <col min="14339" max="14339" width="2.28515625" bestFit="1" customWidth="1"/>
    <col min="14340" max="14340" width="19.5703125" customWidth="1"/>
    <col min="14341" max="14341" width="2.28515625" bestFit="1" customWidth="1"/>
    <col min="14342" max="14342" width="16" customWidth="1"/>
    <col min="14343" max="14343" width="1.85546875" customWidth="1"/>
    <col min="14344" max="14344" width="13.7109375" customWidth="1"/>
    <col min="14345" max="14345" width="23.5703125" customWidth="1"/>
    <col min="14346" max="14346" width="13.28515625" customWidth="1"/>
    <col min="14348" max="14348" width="14.28515625" customWidth="1"/>
    <col min="14349" max="14349" width="12.5703125" customWidth="1"/>
    <col min="14350" max="14352" width="9.42578125" customWidth="1"/>
    <col min="14593" max="14593" width="2.5703125" customWidth="1"/>
    <col min="14594" max="14594" width="21.28515625" customWidth="1"/>
    <col min="14595" max="14595" width="2.28515625" bestFit="1" customWidth="1"/>
    <col min="14596" max="14596" width="19.5703125" customWidth="1"/>
    <col min="14597" max="14597" width="2.28515625" bestFit="1" customWidth="1"/>
    <col min="14598" max="14598" width="16" customWidth="1"/>
    <col min="14599" max="14599" width="1.85546875" customWidth="1"/>
    <col min="14600" max="14600" width="13.7109375" customWidth="1"/>
    <col min="14601" max="14601" width="23.5703125" customWidth="1"/>
    <col min="14602" max="14602" width="13.28515625" customWidth="1"/>
    <col min="14604" max="14604" width="14.28515625" customWidth="1"/>
    <col min="14605" max="14605" width="12.5703125" customWidth="1"/>
    <col min="14606" max="14608" width="9.42578125" customWidth="1"/>
    <col min="14849" max="14849" width="2.5703125" customWidth="1"/>
    <col min="14850" max="14850" width="21.28515625" customWidth="1"/>
    <col min="14851" max="14851" width="2.28515625" bestFit="1" customWidth="1"/>
    <col min="14852" max="14852" width="19.5703125" customWidth="1"/>
    <col min="14853" max="14853" width="2.28515625" bestFit="1" customWidth="1"/>
    <col min="14854" max="14854" width="16" customWidth="1"/>
    <col min="14855" max="14855" width="1.85546875" customWidth="1"/>
    <col min="14856" max="14856" width="13.7109375" customWidth="1"/>
    <col min="14857" max="14857" width="23.5703125" customWidth="1"/>
    <col min="14858" max="14858" width="13.28515625" customWidth="1"/>
    <col min="14860" max="14860" width="14.28515625" customWidth="1"/>
    <col min="14861" max="14861" width="12.5703125" customWidth="1"/>
    <col min="14862" max="14864" width="9.42578125" customWidth="1"/>
    <col min="15105" max="15105" width="2.5703125" customWidth="1"/>
    <col min="15106" max="15106" width="21.28515625" customWidth="1"/>
    <col min="15107" max="15107" width="2.28515625" bestFit="1" customWidth="1"/>
    <col min="15108" max="15108" width="19.5703125" customWidth="1"/>
    <col min="15109" max="15109" width="2.28515625" bestFit="1" customWidth="1"/>
    <col min="15110" max="15110" width="16" customWidth="1"/>
    <col min="15111" max="15111" width="1.85546875" customWidth="1"/>
    <col min="15112" max="15112" width="13.7109375" customWidth="1"/>
    <col min="15113" max="15113" width="23.5703125" customWidth="1"/>
    <col min="15114" max="15114" width="13.28515625" customWidth="1"/>
    <col min="15116" max="15116" width="14.28515625" customWidth="1"/>
    <col min="15117" max="15117" width="12.5703125" customWidth="1"/>
    <col min="15118" max="15120" width="9.42578125" customWidth="1"/>
    <col min="15361" max="15361" width="2.5703125" customWidth="1"/>
    <col min="15362" max="15362" width="21.28515625" customWidth="1"/>
    <col min="15363" max="15363" width="2.28515625" bestFit="1" customWidth="1"/>
    <col min="15364" max="15364" width="19.5703125" customWidth="1"/>
    <col min="15365" max="15365" width="2.28515625" bestFit="1" customWidth="1"/>
    <col min="15366" max="15366" width="16" customWidth="1"/>
    <col min="15367" max="15367" width="1.85546875" customWidth="1"/>
    <col min="15368" max="15368" width="13.7109375" customWidth="1"/>
    <col min="15369" max="15369" width="23.5703125" customWidth="1"/>
    <col min="15370" max="15370" width="13.28515625" customWidth="1"/>
    <col min="15372" max="15372" width="14.28515625" customWidth="1"/>
    <col min="15373" max="15373" width="12.5703125" customWidth="1"/>
    <col min="15374" max="15376" width="9.42578125" customWidth="1"/>
    <col min="15617" max="15617" width="2.5703125" customWidth="1"/>
    <col min="15618" max="15618" width="21.28515625" customWidth="1"/>
    <col min="15619" max="15619" width="2.28515625" bestFit="1" customWidth="1"/>
    <col min="15620" max="15620" width="19.5703125" customWidth="1"/>
    <col min="15621" max="15621" width="2.28515625" bestFit="1" customWidth="1"/>
    <col min="15622" max="15622" width="16" customWidth="1"/>
    <col min="15623" max="15623" width="1.85546875" customWidth="1"/>
    <col min="15624" max="15624" width="13.7109375" customWidth="1"/>
    <col min="15625" max="15625" width="23.5703125" customWidth="1"/>
    <col min="15626" max="15626" width="13.28515625" customWidth="1"/>
    <col min="15628" max="15628" width="14.28515625" customWidth="1"/>
    <col min="15629" max="15629" width="12.5703125" customWidth="1"/>
    <col min="15630" max="15632" width="9.42578125" customWidth="1"/>
    <col min="15873" max="15873" width="2.5703125" customWidth="1"/>
    <col min="15874" max="15874" width="21.28515625" customWidth="1"/>
    <col min="15875" max="15875" width="2.28515625" bestFit="1" customWidth="1"/>
    <col min="15876" max="15876" width="19.5703125" customWidth="1"/>
    <col min="15877" max="15877" width="2.28515625" bestFit="1" customWidth="1"/>
    <col min="15878" max="15878" width="16" customWidth="1"/>
    <col min="15879" max="15879" width="1.85546875" customWidth="1"/>
    <col min="15880" max="15880" width="13.7109375" customWidth="1"/>
    <col min="15881" max="15881" width="23.5703125" customWidth="1"/>
    <col min="15882" max="15882" width="13.28515625" customWidth="1"/>
    <col min="15884" max="15884" width="14.28515625" customWidth="1"/>
    <col min="15885" max="15885" width="12.5703125" customWidth="1"/>
    <col min="15886" max="15888" width="9.42578125" customWidth="1"/>
    <col min="16129" max="16129" width="2.5703125" customWidth="1"/>
    <col min="16130" max="16130" width="21.28515625" customWidth="1"/>
    <col min="16131" max="16131" width="2.28515625" bestFit="1" customWidth="1"/>
    <col min="16132" max="16132" width="19.5703125" customWidth="1"/>
    <col min="16133" max="16133" width="2.28515625" bestFit="1" customWidth="1"/>
    <col min="16134" max="16134" width="16" customWidth="1"/>
    <col min="16135" max="16135" width="1.85546875" customWidth="1"/>
    <col min="16136" max="16136" width="13.7109375" customWidth="1"/>
    <col min="16137" max="16137" width="23.5703125" customWidth="1"/>
    <col min="16138" max="16138" width="13.28515625" customWidth="1"/>
    <col min="16140" max="16140" width="14.28515625" customWidth="1"/>
    <col min="16141" max="16141" width="12.5703125" customWidth="1"/>
    <col min="16142" max="16144" width="9.42578125" customWidth="1"/>
  </cols>
  <sheetData>
    <row r="1" spans="1:20" ht="9" customHeight="1"/>
    <row r="2" spans="1:20" ht="21">
      <c r="A2" s="26"/>
      <c r="B2" s="152" t="s">
        <v>145</v>
      </c>
      <c r="C2" s="152"/>
      <c r="D2" s="152"/>
      <c r="E2" s="152"/>
      <c r="F2" s="152"/>
      <c r="G2" s="152"/>
      <c r="H2" s="152"/>
      <c r="I2" s="152"/>
      <c r="J2" s="152"/>
      <c r="K2" s="152"/>
      <c r="L2" s="152"/>
      <c r="M2" s="152"/>
      <c r="N2" s="152"/>
      <c r="O2" s="152"/>
      <c r="P2" s="152"/>
      <c r="Q2" s="152"/>
    </row>
    <row r="3" spans="1:20" ht="15.75">
      <c r="B3" s="153" t="s">
        <v>146</v>
      </c>
      <c r="C3" s="153"/>
      <c r="D3" s="153"/>
      <c r="E3" s="153"/>
      <c r="F3" s="153"/>
      <c r="G3" s="153"/>
      <c r="H3" s="153"/>
      <c r="I3" s="153"/>
      <c r="J3" s="153"/>
      <c r="K3" s="153"/>
      <c r="L3" s="153"/>
      <c r="M3" s="153"/>
      <c r="N3" s="153"/>
      <c r="O3" s="153"/>
      <c r="P3" s="153"/>
      <c r="Q3" s="153"/>
      <c r="R3" s="27"/>
      <c r="S3" s="27"/>
    </row>
    <row r="4" spans="1:20" ht="51" customHeight="1">
      <c r="B4" s="154" t="s">
        <v>147</v>
      </c>
      <c r="C4" s="155"/>
      <c r="D4" s="155"/>
      <c r="E4" s="155"/>
      <c r="F4" s="155"/>
      <c r="G4" s="155"/>
      <c r="H4" s="155"/>
      <c r="I4" s="155"/>
      <c r="J4" s="155"/>
      <c r="K4" s="155"/>
      <c r="L4" s="155"/>
      <c r="M4" s="155"/>
      <c r="N4" s="155"/>
      <c r="O4" s="155"/>
      <c r="P4" s="155"/>
      <c r="Q4" s="156"/>
      <c r="R4" s="27"/>
      <c r="S4" s="27"/>
    </row>
    <row r="5" spans="1:20" ht="15.75">
      <c r="B5" s="178" t="s">
        <v>148</v>
      </c>
      <c r="C5" s="153"/>
      <c r="D5" s="153"/>
      <c r="E5" s="153"/>
      <c r="F5" s="153"/>
      <c r="G5" s="153"/>
      <c r="H5" s="153"/>
      <c r="I5" s="153"/>
      <c r="J5" s="153"/>
      <c r="K5" s="153"/>
      <c r="L5" s="153"/>
      <c r="M5" s="153"/>
      <c r="N5" s="153"/>
      <c r="O5" s="153"/>
      <c r="P5" s="153"/>
      <c r="Q5" s="153"/>
      <c r="R5" s="27"/>
      <c r="S5" s="27"/>
    </row>
    <row r="6" spans="1:20" ht="15" customHeight="1">
      <c r="B6" s="157" t="s">
        <v>149</v>
      </c>
      <c r="C6" s="157"/>
      <c r="D6" s="157"/>
      <c r="E6" s="157"/>
      <c r="F6" s="157"/>
      <c r="G6" s="157"/>
      <c r="H6" s="157"/>
      <c r="I6" s="157"/>
      <c r="J6" s="157"/>
      <c r="K6" s="157"/>
      <c r="L6" s="157"/>
      <c r="M6" s="157"/>
      <c r="N6" s="157"/>
      <c r="O6" s="157"/>
      <c r="P6" s="157"/>
      <c r="Q6" s="157"/>
      <c r="R6" s="28"/>
      <c r="S6" s="28"/>
    </row>
    <row r="7" spans="1:20">
      <c r="B7" s="157"/>
      <c r="C7" s="157"/>
      <c r="D7" s="157"/>
      <c r="E7" s="157"/>
      <c r="F7" s="157"/>
      <c r="G7" s="157"/>
      <c r="H7" s="157"/>
      <c r="I7" s="157"/>
      <c r="J7" s="157"/>
      <c r="K7" s="157"/>
      <c r="L7" s="157"/>
      <c r="M7" s="157"/>
      <c r="N7" s="157"/>
      <c r="O7" s="157"/>
      <c r="P7" s="157"/>
      <c r="Q7" s="157"/>
      <c r="R7" s="28"/>
      <c r="S7" s="28"/>
    </row>
    <row r="8" spans="1:20" ht="45.6" customHeight="1">
      <c r="B8" s="157"/>
      <c r="C8" s="157"/>
      <c r="D8" s="157"/>
      <c r="E8" s="157"/>
      <c r="F8" s="157"/>
      <c r="G8" s="157"/>
      <c r="H8" s="157"/>
      <c r="I8" s="157"/>
      <c r="J8" s="157"/>
      <c r="K8" s="157"/>
      <c r="L8" s="157"/>
      <c r="M8" s="157"/>
      <c r="N8" s="157"/>
      <c r="O8" s="157"/>
      <c r="P8" s="157"/>
      <c r="Q8" s="157"/>
      <c r="R8" s="28"/>
      <c r="S8" s="28"/>
    </row>
    <row r="9" spans="1:20" ht="11.25" customHeight="1">
      <c r="A9" s="29"/>
      <c r="B9" s="29"/>
      <c r="C9" s="29"/>
      <c r="D9" s="29"/>
      <c r="E9" s="29"/>
      <c r="F9" s="29"/>
      <c r="H9" s="30"/>
      <c r="I9" s="30"/>
      <c r="J9" s="30"/>
      <c r="K9" s="30"/>
      <c r="L9" s="30"/>
      <c r="M9" s="30"/>
      <c r="N9" s="30"/>
      <c r="O9" s="30"/>
      <c r="P9" s="30"/>
      <c r="Q9" s="30"/>
    </row>
    <row r="10" spans="1:20" ht="18.75">
      <c r="A10" s="29"/>
      <c r="B10" s="158" t="s">
        <v>150</v>
      </c>
      <c r="C10" s="158"/>
      <c r="D10" s="158"/>
      <c r="E10" s="158"/>
      <c r="F10" s="158"/>
      <c r="G10" s="31"/>
      <c r="H10" s="159" t="s">
        <v>151</v>
      </c>
      <c r="I10" s="160"/>
      <c r="J10" s="160"/>
      <c r="K10" s="160"/>
      <c r="L10" s="160"/>
      <c r="M10" s="160"/>
      <c r="N10" s="160"/>
      <c r="O10" s="160"/>
      <c r="P10" s="160"/>
      <c r="Q10" s="161"/>
    </row>
    <row r="11" spans="1:20" ht="18.75">
      <c r="A11" s="29"/>
      <c r="B11" s="158"/>
      <c r="C11" s="158"/>
      <c r="D11" s="158"/>
      <c r="E11" s="158"/>
      <c r="F11" s="158"/>
      <c r="G11" s="31"/>
      <c r="H11" s="168" t="s">
        <v>152</v>
      </c>
      <c r="I11" s="169"/>
      <c r="J11" s="169"/>
      <c r="K11" s="169"/>
      <c r="L11" s="170"/>
      <c r="M11" s="168"/>
      <c r="N11" s="169"/>
      <c r="O11" s="169"/>
      <c r="P11" s="169"/>
      <c r="Q11" s="170"/>
    </row>
    <row r="12" spans="1:20" ht="11.25" customHeight="1">
      <c r="A12" s="29"/>
      <c r="B12" s="29"/>
      <c r="C12" s="29"/>
      <c r="D12" s="29"/>
      <c r="E12" s="29"/>
      <c r="F12" s="29"/>
      <c r="H12" s="32"/>
      <c r="I12" s="32"/>
      <c r="J12" s="32"/>
      <c r="K12" s="32"/>
      <c r="L12" s="32"/>
      <c r="M12" s="32"/>
      <c r="N12" s="32"/>
      <c r="O12" s="32"/>
      <c r="P12" s="32"/>
      <c r="Q12" s="32"/>
    </row>
    <row r="13" spans="1:20" ht="11.25" customHeight="1">
      <c r="B13" s="137" t="s">
        <v>153</v>
      </c>
      <c r="C13" s="138" t="s">
        <v>154</v>
      </c>
      <c r="D13" s="140" t="s">
        <v>155</v>
      </c>
      <c r="E13" s="162" t="s">
        <v>154</v>
      </c>
      <c r="F13" s="164">
        <v>1.17</v>
      </c>
      <c r="H13" s="167" t="s">
        <v>156</v>
      </c>
      <c r="I13" s="144"/>
      <c r="J13" s="144"/>
      <c r="K13" s="144"/>
      <c r="L13" s="145"/>
      <c r="M13" s="143"/>
      <c r="N13" s="144"/>
      <c r="O13" s="144"/>
      <c r="P13" s="144"/>
      <c r="Q13" s="145"/>
      <c r="R13" s="33"/>
      <c r="S13" s="33"/>
      <c r="T13" s="33"/>
    </row>
    <row r="14" spans="1:20" ht="11.25" customHeight="1">
      <c r="B14" s="137"/>
      <c r="C14" s="139"/>
      <c r="D14" s="141"/>
      <c r="E14" s="163"/>
      <c r="F14" s="165"/>
      <c r="H14" s="146"/>
      <c r="I14" s="147"/>
      <c r="J14" s="147"/>
      <c r="K14" s="147"/>
      <c r="L14" s="148"/>
      <c r="M14" s="146"/>
      <c r="N14" s="147"/>
      <c r="O14" s="147"/>
      <c r="P14" s="147"/>
      <c r="Q14" s="148"/>
      <c r="R14" s="34"/>
      <c r="S14" s="34"/>
      <c r="T14" s="34"/>
    </row>
    <row r="15" spans="1:20" ht="11.25" customHeight="1">
      <c r="B15" s="137"/>
      <c r="C15" s="139"/>
      <c r="D15" s="140" t="s">
        <v>157</v>
      </c>
      <c r="E15" s="163"/>
      <c r="F15" s="165"/>
      <c r="H15" s="146"/>
      <c r="I15" s="147"/>
      <c r="J15" s="147"/>
      <c r="K15" s="147"/>
      <c r="L15" s="148"/>
      <c r="M15" s="146"/>
      <c r="N15" s="147"/>
      <c r="O15" s="147"/>
      <c r="P15" s="147"/>
      <c r="Q15" s="148"/>
      <c r="R15" s="34"/>
      <c r="S15" s="34"/>
      <c r="T15" s="34"/>
    </row>
    <row r="16" spans="1:20" ht="11.25" customHeight="1">
      <c r="B16" s="137"/>
      <c r="C16" s="136"/>
      <c r="D16" s="141"/>
      <c r="E16" s="133"/>
      <c r="F16" s="166"/>
      <c r="H16" s="149"/>
      <c r="I16" s="150"/>
      <c r="J16" s="150"/>
      <c r="K16" s="150"/>
      <c r="L16" s="151"/>
      <c r="M16" s="149"/>
      <c r="N16" s="150"/>
      <c r="O16" s="150"/>
      <c r="P16" s="150"/>
      <c r="Q16" s="151"/>
      <c r="R16" s="34"/>
      <c r="S16" s="34"/>
      <c r="T16" s="34"/>
    </row>
    <row r="17" spans="2:20" ht="9.75" customHeight="1">
      <c r="B17" s="35"/>
      <c r="C17" s="36"/>
      <c r="D17" s="37"/>
      <c r="E17" s="38"/>
      <c r="F17" s="38"/>
      <c r="H17" s="39"/>
      <c r="I17" s="34"/>
      <c r="J17" s="34"/>
      <c r="K17" s="34"/>
      <c r="L17" s="34"/>
      <c r="M17" s="34"/>
      <c r="N17" s="34"/>
      <c r="O17" s="34"/>
      <c r="P17" s="34"/>
      <c r="Q17" s="34"/>
      <c r="R17" s="34"/>
      <c r="S17" s="34"/>
      <c r="T17" s="34"/>
    </row>
    <row r="18" spans="2:20" ht="22.5" customHeight="1">
      <c r="B18" s="135" t="s">
        <v>158</v>
      </c>
      <c r="C18" s="131" t="s">
        <v>154</v>
      </c>
      <c r="D18" s="40" t="s">
        <v>159</v>
      </c>
      <c r="E18" s="131" t="s">
        <v>154</v>
      </c>
      <c r="F18" s="132" t="s">
        <v>160</v>
      </c>
      <c r="H18" s="134" t="s">
        <v>161</v>
      </c>
      <c r="I18" s="130"/>
      <c r="J18" s="130"/>
      <c r="K18" s="130"/>
      <c r="L18" s="130"/>
      <c r="M18" s="130"/>
      <c r="N18" s="130"/>
      <c r="O18" s="130"/>
      <c r="P18" s="130"/>
      <c r="Q18" s="130"/>
      <c r="R18" s="33"/>
      <c r="S18" s="33"/>
      <c r="T18" s="33"/>
    </row>
    <row r="19" spans="2:20" ht="22.5" customHeight="1">
      <c r="B19" s="142"/>
      <c r="C19" s="131"/>
      <c r="D19" s="41" t="s">
        <v>162</v>
      </c>
      <c r="E19" s="131"/>
      <c r="F19" s="133"/>
      <c r="H19" s="130"/>
      <c r="I19" s="130"/>
      <c r="J19" s="130"/>
      <c r="K19" s="130"/>
      <c r="L19" s="130"/>
      <c r="M19" s="130"/>
      <c r="N19" s="130"/>
      <c r="O19" s="130"/>
      <c r="P19" s="130"/>
      <c r="Q19" s="130"/>
      <c r="R19" s="33"/>
      <c r="S19" s="33"/>
      <c r="T19" s="33"/>
    </row>
    <row r="20" spans="2:20" ht="9.75" customHeight="1">
      <c r="M20" s="33"/>
      <c r="N20" s="33"/>
      <c r="O20" s="33"/>
      <c r="P20" s="33"/>
      <c r="Q20" s="33"/>
    </row>
    <row r="21" spans="2:20" ht="23.45" customHeight="1">
      <c r="B21" s="135" t="s">
        <v>163</v>
      </c>
      <c r="C21" s="131" t="s">
        <v>154</v>
      </c>
      <c r="D21" s="40" t="s">
        <v>164</v>
      </c>
      <c r="E21" s="131" t="s">
        <v>154</v>
      </c>
      <c r="F21" s="132" t="s">
        <v>165</v>
      </c>
      <c r="H21" s="134" t="s">
        <v>166</v>
      </c>
      <c r="I21" s="130"/>
      <c r="J21" s="130"/>
      <c r="K21" s="130"/>
      <c r="L21" s="130"/>
      <c r="M21" s="130"/>
      <c r="N21" s="130"/>
      <c r="O21" s="130"/>
      <c r="P21" s="130"/>
      <c r="Q21" s="130"/>
    </row>
    <row r="22" spans="2:20" ht="23.45" customHeight="1">
      <c r="B22" s="136"/>
      <c r="C22" s="131"/>
      <c r="D22" s="41" t="s">
        <v>167</v>
      </c>
      <c r="E22" s="131"/>
      <c r="F22" s="133"/>
      <c r="H22" s="130"/>
      <c r="I22" s="130"/>
      <c r="J22" s="130"/>
      <c r="K22" s="130"/>
      <c r="L22" s="130"/>
      <c r="M22" s="130"/>
      <c r="N22" s="130"/>
      <c r="O22" s="130"/>
      <c r="P22" s="130"/>
      <c r="Q22" s="130"/>
    </row>
    <row r="23" spans="2:20" ht="9.75" customHeight="1">
      <c r="H23" s="33"/>
      <c r="I23" s="33"/>
      <c r="J23" s="33"/>
      <c r="K23" s="33"/>
      <c r="L23" s="33"/>
      <c r="M23" s="33"/>
      <c r="N23" s="33"/>
      <c r="O23" s="33"/>
      <c r="P23" s="33"/>
      <c r="Q23" s="33"/>
    </row>
    <row r="24" spans="2:20" ht="30" customHeight="1">
      <c r="B24" s="135" t="s">
        <v>168</v>
      </c>
      <c r="C24" s="131" t="s">
        <v>154</v>
      </c>
      <c r="D24" s="40" t="s">
        <v>164</v>
      </c>
      <c r="E24" s="131" t="s">
        <v>154</v>
      </c>
      <c r="F24" s="132" t="s">
        <v>169</v>
      </c>
      <c r="H24" s="134" t="s">
        <v>170</v>
      </c>
      <c r="I24" s="130"/>
      <c r="J24" s="130"/>
      <c r="K24" s="130"/>
      <c r="L24" s="130"/>
      <c r="M24" s="130"/>
      <c r="N24" s="130"/>
      <c r="O24" s="130"/>
      <c r="P24" s="130"/>
      <c r="Q24" s="130"/>
    </row>
    <row r="25" spans="2:20" ht="33" customHeight="1">
      <c r="B25" s="136"/>
      <c r="C25" s="131"/>
      <c r="D25" s="41" t="s">
        <v>171</v>
      </c>
      <c r="E25" s="131"/>
      <c r="F25" s="133"/>
      <c r="H25" s="130"/>
      <c r="I25" s="130"/>
      <c r="J25" s="130"/>
      <c r="K25" s="130"/>
      <c r="L25" s="130"/>
      <c r="M25" s="130"/>
      <c r="N25" s="130"/>
      <c r="O25" s="130"/>
      <c r="P25" s="130"/>
      <c r="Q25" s="130"/>
    </row>
    <row r="26" spans="2:20" ht="9" customHeight="1"/>
    <row r="27" spans="2:20" ht="30" customHeight="1">
      <c r="B27" s="135" t="s">
        <v>172</v>
      </c>
      <c r="C27" s="131" t="s">
        <v>154</v>
      </c>
      <c r="D27" s="40" t="s">
        <v>164</v>
      </c>
      <c r="E27" s="131" t="s">
        <v>154</v>
      </c>
      <c r="F27" s="132" t="s">
        <v>173</v>
      </c>
      <c r="H27" s="134" t="s">
        <v>174</v>
      </c>
      <c r="I27" s="130"/>
      <c r="J27" s="130"/>
      <c r="K27" s="130"/>
      <c r="L27" s="130"/>
      <c r="M27" s="130"/>
      <c r="N27" s="130"/>
      <c r="O27" s="130"/>
      <c r="P27" s="130"/>
      <c r="Q27" s="130"/>
    </row>
    <row r="28" spans="2:20" ht="24.75" customHeight="1">
      <c r="B28" s="136"/>
      <c r="C28" s="131"/>
      <c r="D28" s="41" t="s">
        <v>175</v>
      </c>
      <c r="E28" s="131"/>
      <c r="F28" s="133"/>
      <c r="H28" s="130"/>
      <c r="I28" s="130"/>
      <c r="J28" s="130"/>
      <c r="K28" s="130"/>
      <c r="L28" s="130"/>
      <c r="M28" s="130"/>
      <c r="N28" s="130"/>
      <c r="O28" s="130"/>
      <c r="P28" s="130"/>
      <c r="Q28" s="130"/>
    </row>
    <row r="30" spans="2:20">
      <c r="B30" s="42" t="s">
        <v>176</v>
      </c>
      <c r="C30" s="42"/>
      <c r="D30" s="42"/>
      <c r="E30" s="42"/>
      <c r="F30" s="42"/>
      <c r="G30" s="42"/>
      <c r="H30" s="42"/>
      <c r="I30" s="42"/>
      <c r="J30" s="42"/>
      <c r="K30" s="42"/>
    </row>
    <row r="31" spans="2:20">
      <c r="B31" s="42" t="s">
        <v>177</v>
      </c>
      <c r="C31" s="42"/>
      <c r="D31" s="42"/>
      <c r="E31" s="42"/>
      <c r="F31" s="42"/>
      <c r="G31" s="42"/>
      <c r="H31" s="42"/>
      <c r="I31" s="42"/>
      <c r="J31" s="42"/>
      <c r="K31" s="42"/>
    </row>
    <row r="32" spans="2:20">
      <c r="B32" s="129">
        <v>46158</v>
      </c>
      <c r="C32" s="42"/>
      <c r="D32" s="42"/>
      <c r="E32" s="42"/>
      <c r="F32" s="42"/>
      <c r="G32" s="42"/>
      <c r="H32" s="42"/>
      <c r="I32" s="42"/>
      <c r="J32" s="42"/>
      <c r="K32" s="42"/>
    </row>
    <row r="33" spans="2:11">
      <c r="B33" s="42"/>
      <c r="C33" s="42"/>
      <c r="D33" s="42"/>
      <c r="E33" s="42"/>
      <c r="F33" s="42"/>
      <c r="G33" s="42"/>
      <c r="H33" s="42"/>
      <c r="I33" s="42"/>
      <c r="J33" s="42"/>
      <c r="K33" s="42"/>
    </row>
    <row r="34" spans="2:11">
      <c r="B34" s="42"/>
      <c r="C34" s="42"/>
      <c r="D34" s="42"/>
      <c r="E34" s="42"/>
      <c r="F34" s="42"/>
      <c r="G34" s="42"/>
      <c r="H34" s="42"/>
      <c r="I34" s="42"/>
      <c r="J34" s="42"/>
      <c r="K34" s="42"/>
    </row>
  </sheetData>
  <mergeCells count="41">
    <mergeCell ref="B10:F11"/>
    <mergeCell ref="H10:Q10"/>
    <mergeCell ref="D15:D16"/>
    <mergeCell ref="E13:E16"/>
    <mergeCell ref="F13:F16"/>
    <mergeCell ref="H13:L16"/>
    <mergeCell ref="H11:L11"/>
    <mergeCell ref="M11:Q11"/>
    <mergeCell ref="B2:Q2"/>
    <mergeCell ref="B3:Q3"/>
    <mergeCell ref="B4:Q4"/>
    <mergeCell ref="B5:Q5"/>
    <mergeCell ref="B6:Q8"/>
    <mergeCell ref="M27:Q28"/>
    <mergeCell ref="M24:Q25"/>
    <mergeCell ref="M21:Q22"/>
    <mergeCell ref="B13:B16"/>
    <mergeCell ref="C13:C16"/>
    <mergeCell ref="D13:D14"/>
    <mergeCell ref="B18:B19"/>
    <mergeCell ref="C18:C19"/>
    <mergeCell ref="E18:E19"/>
    <mergeCell ref="F18:F19"/>
    <mergeCell ref="H18:L19"/>
    <mergeCell ref="M13:Q16"/>
    <mergeCell ref="H27:L28"/>
    <mergeCell ref="B24:B25"/>
    <mergeCell ref="C24:C25"/>
    <mergeCell ref="B27:B28"/>
    <mergeCell ref="C27:C28"/>
    <mergeCell ref="E27:E28"/>
    <mergeCell ref="F27:F28"/>
    <mergeCell ref="C21:C22"/>
    <mergeCell ref="E21:E22"/>
    <mergeCell ref="F21:F22"/>
    <mergeCell ref="M18:Q19"/>
    <mergeCell ref="E24:E25"/>
    <mergeCell ref="F24:F25"/>
    <mergeCell ref="H24:L25"/>
    <mergeCell ref="B21:B22"/>
    <mergeCell ref="H21:L2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17D84-48E4-4734-87B7-03AC66577C79}">
  <dimension ref="A1:J82"/>
  <sheetViews>
    <sheetView topLeftCell="F30" workbookViewId="0">
      <selection activeCell="J42" sqref="J42"/>
    </sheetView>
  </sheetViews>
  <sheetFormatPr defaultColWidth="11.42578125" defaultRowHeight="15"/>
  <cols>
    <col min="1" max="1" width="53.28515625" customWidth="1"/>
    <col min="2" max="2" width="17.140625" customWidth="1"/>
    <col min="3" max="3" width="15.28515625" customWidth="1"/>
    <col min="4" max="4" width="18.140625" customWidth="1"/>
    <col min="5" max="5" width="15.28515625" customWidth="1"/>
    <col min="6" max="7" width="21" customWidth="1"/>
    <col min="8" max="8" width="24.7109375" customWidth="1"/>
    <col min="9" max="9" width="21" customWidth="1"/>
    <col min="10" max="10" width="68.5703125" customWidth="1"/>
  </cols>
  <sheetData>
    <row r="1" spans="1:10" ht="18.75">
      <c r="A1" s="176" t="s">
        <v>178</v>
      </c>
      <c r="B1" s="176"/>
      <c r="C1" s="176"/>
      <c r="D1" s="176"/>
      <c r="E1" s="176"/>
      <c r="F1" s="176"/>
      <c r="G1" s="176"/>
      <c r="H1" s="176"/>
      <c r="I1" s="176"/>
      <c r="J1" s="176"/>
    </row>
    <row r="2" spans="1:10">
      <c r="A2" s="177" t="s">
        <v>179</v>
      </c>
      <c r="B2" s="177"/>
      <c r="C2" s="177"/>
      <c r="D2" s="177"/>
      <c r="E2" s="177"/>
      <c r="F2" s="177"/>
      <c r="G2" s="177"/>
      <c r="H2" s="177"/>
      <c r="I2" s="177"/>
      <c r="J2" s="177"/>
    </row>
    <row r="4" spans="1:10" ht="15.75">
      <c r="A4" s="179" t="s">
        <v>180</v>
      </c>
      <c r="B4" s="179"/>
      <c r="C4" s="179"/>
      <c r="D4" s="179"/>
      <c r="E4" s="179"/>
      <c r="F4" s="179"/>
      <c r="G4" s="179"/>
      <c r="H4" s="179"/>
      <c r="I4" s="179"/>
      <c r="J4" s="179"/>
    </row>
    <row r="5" spans="1:10">
      <c r="A5" s="95" t="s">
        <v>181</v>
      </c>
    </row>
    <row r="6" spans="1:10">
      <c r="A6" s="95" t="s">
        <v>182</v>
      </c>
    </row>
    <row r="7" spans="1:10">
      <c r="A7" s="95" t="s">
        <v>183</v>
      </c>
    </row>
    <row r="9" spans="1:10">
      <c r="A9" s="96" t="s">
        <v>184</v>
      </c>
    </row>
    <row r="10" spans="1:10">
      <c r="A10" s="97" t="s">
        <v>185</v>
      </c>
    </row>
    <row r="11" spans="1:10">
      <c r="A11" s="95" t="s">
        <v>186</v>
      </c>
    </row>
    <row r="12" spans="1:10">
      <c r="A12" s="95" t="s">
        <v>187</v>
      </c>
    </row>
    <row r="13" spans="1:10">
      <c r="A13" s="95" t="s">
        <v>188</v>
      </c>
    </row>
    <row r="15" spans="1:10">
      <c r="A15" s="97" t="s">
        <v>189</v>
      </c>
    </row>
    <row r="16" spans="1:10">
      <c r="A16" s="95" t="s">
        <v>190</v>
      </c>
    </row>
    <row r="17" spans="1:10">
      <c r="A17" s="95" t="s">
        <v>191</v>
      </c>
    </row>
    <row r="18" spans="1:10">
      <c r="A18" s="98" t="s">
        <v>192</v>
      </c>
    </row>
    <row r="20" spans="1:10">
      <c r="A20" s="97" t="s">
        <v>193</v>
      </c>
    </row>
    <row r="21" spans="1:10">
      <c r="A21" s="95" t="s">
        <v>194</v>
      </c>
    </row>
    <row r="22" spans="1:10">
      <c r="A22" s="95" t="s">
        <v>195</v>
      </c>
    </row>
    <row r="23" spans="1:10">
      <c r="A23" s="95" t="s">
        <v>196</v>
      </c>
    </row>
    <row r="25" spans="1:10" ht="15.75">
      <c r="A25" s="179" t="s">
        <v>197</v>
      </c>
      <c r="B25" s="179"/>
      <c r="C25" s="179"/>
      <c r="D25" s="179"/>
      <c r="E25" s="179"/>
      <c r="F25" s="179"/>
      <c r="G25" s="179"/>
      <c r="H25" s="179"/>
      <c r="I25" s="179"/>
      <c r="J25" s="179"/>
    </row>
    <row r="26" spans="1:10">
      <c r="A26" s="95" t="s">
        <v>198</v>
      </c>
    </row>
    <row r="27" spans="1:10">
      <c r="A27" s="95" t="s">
        <v>199</v>
      </c>
    </row>
    <row r="29" spans="1:10">
      <c r="A29" s="99" t="s">
        <v>200</v>
      </c>
    </row>
    <row r="30" spans="1:10">
      <c r="A30" s="95" t="s">
        <v>201</v>
      </c>
    </row>
    <row r="31" spans="1:10">
      <c r="A31" s="95" t="s">
        <v>202</v>
      </c>
    </row>
    <row r="32" spans="1:10">
      <c r="A32" s="95" t="s">
        <v>203</v>
      </c>
    </row>
    <row r="33" spans="1:10">
      <c r="A33" s="95" t="s">
        <v>204</v>
      </c>
    </row>
    <row r="34" spans="1:10">
      <c r="A34" s="95" t="s">
        <v>205</v>
      </c>
    </row>
    <row r="36" spans="1:10" ht="15.75">
      <c r="A36" s="179" t="s">
        <v>206</v>
      </c>
      <c r="B36" s="179"/>
      <c r="C36" s="179"/>
      <c r="D36" s="179"/>
      <c r="E36" s="179"/>
      <c r="F36" s="179"/>
      <c r="G36" s="179"/>
      <c r="H36" s="179"/>
      <c r="I36" s="179"/>
      <c r="J36" s="179"/>
    </row>
    <row r="38" spans="1:10">
      <c r="A38" s="100" t="s">
        <v>207</v>
      </c>
      <c r="B38" s="100" t="s">
        <v>208</v>
      </c>
      <c r="C38" s="100" t="s">
        <v>142</v>
      </c>
      <c r="D38" s="100" t="s">
        <v>209</v>
      </c>
      <c r="E38" s="100" t="s">
        <v>210</v>
      </c>
      <c r="F38" s="100" t="s">
        <v>211</v>
      </c>
      <c r="G38" s="100" t="s">
        <v>212</v>
      </c>
      <c r="H38" s="101" t="s">
        <v>213</v>
      </c>
      <c r="I38" s="102" t="s">
        <v>214</v>
      </c>
      <c r="J38" s="100" t="s">
        <v>215</v>
      </c>
    </row>
    <row r="39" spans="1:10">
      <c r="A39" s="99" t="s">
        <v>216</v>
      </c>
      <c r="B39" s="32" t="s">
        <v>217</v>
      </c>
      <c r="C39" s="103">
        <f>AVERAGE(INDICADORES!B17:B82)</f>
        <v>2.5425000000000004</v>
      </c>
      <c r="D39" s="103">
        <f>MEDIAN(INDICADORES!B17:B82)</f>
        <v>2.09</v>
      </c>
      <c r="E39" s="103">
        <f>_xlfn.STDEV.S(INDICADORES!B17:B82)</f>
        <v>1.3676421905199916</v>
      </c>
      <c r="F39" s="104">
        <f>_xlfn.PERCENTILE.INC(INDICADORES!B17:B82,0.25)</f>
        <v>1.53</v>
      </c>
      <c r="G39" s="103">
        <f>_xlfn.PERCENTILE.INC(INDICADORES!B17:B82,0.75)</f>
        <v>3.415</v>
      </c>
      <c r="H39" s="105">
        <f>C39-E39</f>
        <v>1.1748578094800088</v>
      </c>
      <c r="I39" s="106">
        <f>F39</f>
        <v>1.53</v>
      </c>
      <c r="J39" s="1" t="s">
        <v>218</v>
      </c>
    </row>
    <row r="40" spans="1:10">
      <c r="A40" s="99" t="s">
        <v>219</v>
      </c>
      <c r="B40" s="32" t="s">
        <v>220</v>
      </c>
      <c r="C40" s="103">
        <f>AVERAGE(INDICADORES!C17:C82)</f>
        <v>0.43818181818181823</v>
      </c>
      <c r="D40" s="103">
        <f>MEDIAN(INDICADORES!C17:C82)</f>
        <v>0.42</v>
      </c>
      <c r="E40" s="103">
        <f>_xlfn.STDEV.S(INDICADORES!C17:C82)</f>
        <v>0.14687270307681713</v>
      </c>
      <c r="F40" s="103">
        <f>_xlfn.PERCENTILE.INC(INDICADORES!C17:C82,0.25)</f>
        <v>0.3</v>
      </c>
      <c r="G40" s="104">
        <f>_xlfn.PERCENTILE.INC(INDICADORES!C17:C82,0.75)</f>
        <v>0.55000000000000004</v>
      </c>
      <c r="H40" s="105">
        <f>C40+E40</f>
        <v>0.58505452125863533</v>
      </c>
      <c r="I40" s="106">
        <f>G40</f>
        <v>0.55000000000000004</v>
      </c>
      <c r="J40" s="1" t="s">
        <v>221</v>
      </c>
    </row>
    <row r="41" spans="1:10">
      <c r="A41" s="99" t="s">
        <v>222</v>
      </c>
      <c r="B41" s="32" t="s">
        <v>217</v>
      </c>
      <c r="C41" s="107">
        <f>AVERAGE(INDICADORES!D17:D82)</f>
        <v>0.16333333333333333</v>
      </c>
      <c r="D41" s="107">
        <f>MEDIAN(INDICADORES!D17:D82)</f>
        <v>0.16</v>
      </c>
      <c r="E41" s="107">
        <f>_xlfn.STDEV.S(INDICADORES!D17:D82)</f>
        <v>0.11883987826763652</v>
      </c>
      <c r="F41" s="108">
        <f>_xlfn.PERCENTILE.INC(INDICADORES!D17:D82,0.25)</f>
        <v>0.06</v>
      </c>
      <c r="G41" s="107">
        <f>_xlfn.PERCENTILE.INC(INDICADORES!D17:D82,0.75)</f>
        <v>0.25</v>
      </c>
      <c r="H41" s="109">
        <f>C41-E41</f>
        <v>4.449345506569681E-2</v>
      </c>
      <c r="I41" s="110">
        <f>F41</f>
        <v>0.06</v>
      </c>
      <c r="J41" s="1" t="s">
        <v>223</v>
      </c>
    </row>
    <row r="42" spans="1:10">
      <c r="A42" s="99" t="s">
        <v>224</v>
      </c>
      <c r="B42" s="32" t="s">
        <v>217</v>
      </c>
      <c r="C42" s="107">
        <f>AVERAGE(INDICADORES!E17:E82)</f>
        <v>0.10030303030303031</v>
      </c>
      <c r="D42" s="107">
        <f>MEDIAN(INDICADORES!E17:E82)</f>
        <v>0.08</v>
      </c>
      <c r="E42" s="107">
        <f>_xlfn.STDEV.S(INDICADORES!E17:E82)</f>
        <v>7.8878262550783299E-2</v>
      </c>
      <c r="F42" s="108">
        <f>_xlfn.PERCENTILE.INC(INDICADORES!E17:E82,0.25)</f>
        <v>0.04</v>
      </c>
      <c r="G42" s="107">
        <f>_xlfn.PERCENTILE.INC(INDICADORES!E17:E82,0.75)</f>
        <v>0.16</v>
      </c>
      <c r="H42" s="109">
        <f>C42-E42</f>
        <v>2.1424767752247012E-2</v>
      </c>
      <c r="I42" s="110">
        <f>F42</f>
        <v>0.04</v>
      </c>
      <c r="J42" s="1" t="s">
        <v>225</v>
      </c>
    </row>
    <row r="43" spans="1:10">
      <c r="A43" s="99" t="s">
        <v>226</v>
      </c>
      <c r="B43" s="32" t="s">
        <v>217</v>
      </c>
      <c r="C43" s="103">
        <f>AVERAGE(INDICADORES!F17:F82)</f>
        <v>6.202</v>
      </c>
      <c r="D43" s="104">
        <f>MEDIAN(INDICADORES!F17:F82)</f>
        <v>5.0199999999999996</v>
      </c>
      <c r="E43" s="103">
        <f>_xlfn.STDEV.S(INDICADORES!F17:F82)</f>
        <v>4.3454593361467868</v>
      </c>
      <c r="F43" s="103">
        <f>_xlfn.PERCENTILE.INC(INDICADORES!F17:F82,0.25)</f>
        <v>2.76</v>
      </c>
      <c r="G43" s="103">
        <f>_xlfn.PERCENTILE.INC(INDICADORES!F17:F82,0.75)</f>
        <v>8.0625</v>
      </c>
      <c r="H43" s="105">
        <f>C43-E43</f>
        <v>1.8565406638532131</v>
      </c>
      <c r="I43" s="106">
        <f>D43</f>
        <v>5.0199999999999996</v>
      </c>
      <c r="J43" s="1" t="s">
        <v>227</v>
      </c>
    </row>
    <row r="45" spans="1:10" ht="15.75">
      <c r="A45" s="179" t="s">
        <v>228</v>
      </c>
      <c r="B45" s="179"/>
      <c r="C45" s="179"/>
      <c r="D45" s="179"/>
      <c r="E45" s="179"/>
      <c r="F45" s="179"/>
      <c r="G45" s="179"/>
      <c r="H45" s="179"/>
      <c r="I45" s="179"/>
      <c r="J45" s="179"/>
    </row>
    <row r="46" spans="1:10">
      <c r="A46" s="111" t="s">
        <v>229</v>
      </c>
    </row>
    <row r="48" spans="1:10">
      <c r="A48" s="100" t="s">
        <v>207</v>
      </c>
      <c r="B48" s="101" t="s">
        <v>230</v>
      </c>
      <c r="C48" s="101" t="s">
        <v>231</v>
      </c>
      <c r="D48" s="102" t="s">
        <v>232</v>
      </c>
      <c r="E48" s="102" t="s">
        <v>233</v>
      </c>
      <c r="F48" s="100" t="s">
        <v>234</v>
      </c>
    </row>
    <row r="49" spans="1:10">
      <c r="A49" s="99" t="s">
        <v>235</v>
      </c>
      <c r="B49" s="32">
        <f>COUNTIF(INDICADORES!B17:B82,"&gt;="&amp;H39)</f>
        <v>29</v>
      </c>
      <c r="C49" s="112">
        <f>B49/COUNT(INDICADORES!B17:B82)</f>
        <v>0.90625</v>
      </c>
      <c r="D49" s="32">
        <f>COUNTIF(INDICADORES!B17:B82,"&gt;="&amp;I39)</f>
        <v>24</v>
      </c>
      <c r="E49" s="112">
        <f>D49/COUNT(INDICADORES!B17:B82)</f>
        <v>0.75</v>
      </c>
      <c r="F49" s="1" t="s">
        <v>236</v>
      </c>
    </row>
    <row r="50" spans="1:10">
      <c r="A50" s="99" t="s">
        <v>237</v>
      </c>
      <c r="B50" s="32">
        <f>COUNTIF(INDICADORES!C17:C82,"&lt;="&amp;H40)</f>
        <v>26</v>
      </c>
      <c r="C50" s="112">
        <f>B50/COUNT(INDICADORES!C17:C82)</f>
        <v>0.78787878787878785</v>
      </c>
      <c r="D50" s="32">
        <f>COUNTIF(INDICADORES!C17:C82,"&lt;="&amp;I40)</f>
        <v>25</v>
      </c>
      <c r="E50" s="112">
        <f>D50/COUNT(INDICADORES!C17:C82)</f>
        <v>0.75757575757575757</v>
      </c>
      <c r="F50" s="1" t="s">
        <v>238</v>
      </c>
    </row>
    <row r="51" spans="1:10">
      <c r="A51" s="99" t="s">
        <v>239</v>
      </c>
      <c r="B51" s="32">
        <f>COUNTIF(INDICADORES!D17:D82,"&gt;="&amp;H41)</f>
        <v>27</v>
      </c>
      <c r="C51" s="112">
        <f>B51/COUNT(INDICADORES!D17:D82)</f>
        <v>0.81818181818181823</v>
      </c>
      <c r="D51" s="32">
        <f>COUNTIF(INDICADORES!D17:D82,"&gt;="&amp;I41)</f>
        <v>25</v>
      </c>
      <c r="E51" s="112">
        <f>D51/COUNT(INDICADORES!D17:D82)</f>
        <v>0.75757575757575757</v>
      </c>
      <c r="F51" s="1" t="s">
        <v>240</v>
      </c>
    </row>
    <row r="52" spans="1:10">
      <c r="A52" s="99" t="s">
        <v>241</v>
      </c>
      <c r="B52" s="32">
        <f>COUNTIF(INDICADORES!E17:E82,"&gt;="&amp;H42)</f>
        <v>28</v>
      </c>
      <c r="C52" s="112">
        <f>B52/COUNT(INDICADORES!E17:E82)</f>
        <v>0.84848484848484851</v>
      </c>
      <c r="D52" s="32">
        <f>COUNTIF(INDICADORES!E17:E82,"&gt;="&amp;I42)</f>
        <v>25</v>
      </c>
      <c r="E52" s="112">
        <f>D52/COUNT(INDICADORES!E17:E82)</f>
        <v>0.75757575757575757</v>
      </c>
      <c r="F52" s="1" t="s">
        <v>242</v>
      </c>
    </row>
    <row r="53" spans="1:10">
      <c r="A53" s="99" t="s">
        <v>243</v>
      </c>
      <c r="B53" s="32">
        <f>COUNTIF(INDICADORES!F17:F82,"&gt;="&amp;H43)</f>
        <v>17</v>
      </c>
      <c r="C53" s="112">
        <f>B53/COUNT(INDICADORES!F17:F82)</f>
        <v>0.85</v>
      </c>
      <c r="D53" s="32">
        <f>COUNTIF(INDICADORES!F17:F82,"&gt;="&amp;I43)</f>
        <v>10</v>
      </c>
      <c r="E53" s="112">
        <f>D53/COUNT(INDICADORES!F17:F82)</f>
        <v>0.5</v>
      </c>
      <c r="F53" s="113" t="s">
        <v>244</v>
      </c>
    </row>
    <row r="55" spans="1:10" ht="15.75">
      <c r="A55" s="179" t="s">
        <v>245</v>
      </c>
      <c r="B55" s="179"/>
      <c r="C55" s="179"/>
      <c r="D55" s="179"/>
      <c r="E55" s="179"/>
      <c r="F55" s="179"/>
      <c r="G55" s="179"/>
      <c r="H55" s="179"/>
      <c r="I55" s="179"/>
      <c r="J55" s="179"/>
    </row>
    <row r="57" spans="1:10">
      <c r="A57" s="96" t="s">
        <v>246</v>
      </c>
    </row>
    <row r="58" spans="1:10">
      <c r="A58" s="95" t="s">
        <v>247</v>
      </c>
    </row>
    <row r="59" spans="1:10">
      <c r="A59" s="95" t="s">
        <v>248</v>
      </c>
    </row>
    <row r="60" spans="1:10">
      <c r="A60" s="97" t="s">
        <v>249</v>
      </c>
    </row>
    <row r="62" spans="1:10">
      <c r="A62" s="95" t="s">
        <v>250</v>
      </c>
    </row>
    <row r="63" spans="1:10">
      <c r="A63" s="95" t="s">
        <v>251</v>
      </c>
    </row>
    <row r="64" spans="1:10">
      <c r="A64" s="95" t="s">
        <v>252</v>
      </c>
    </row>
    <row r="66" spans="1:10">
      <c r="A66" s="114" t="s">
        <v>253</v>
      </c>
    </row>
    <row r="67" spans="1:10">
      <c r="A67" s="95" t="s">
        <v>254</v>
      </c>
    </row>
    <row r="68" spans="1:10">
      <c r="A68" s="95" t="s">
        <v>255</v>
      </c>
    </row>
    <row r="69" spans="1:10">
      <c r="A69" s="95" t="s">
        <v>256</v>
      </c>
    </row>
    <row r="70" spans="1:10">
      <c r="A70" s="95" t="s">
        <v>257</v>
      </c>
    </row>
    <row r="71" spans="1:10">
      <c r="A71" s="95" t="s">
        <v>258</v>
      </c>
    </row>
    <row r="72" spans="1:10">
      <c r="A72" s="95" t="s">
        <v>259</v>
      </c>
    </row>
    <row r="74" spans="1:10">
      <c r="A74" s="99" t="s">
        <v>260</v>
      </c>
    </row>
    <row r="75" spans="1:10">
      <c r="A75" s="95" t="s">
        <v>261</v>
      </c>
    </row>
    <row r="76" spans="1:10">
      <c r="A76" s="95" t="s">
        <v>262</v>
      </c>
    </row>
    <row r="77" spans="1:10">
      <c r="A77" s="95" t="s">
        <v>263</v>
      </c>
    </row>
    <row r="79" spans="1:10" ht="15.75">
      <c r="A79" s="179" t="s">
        <v>264</v>
      </c>
      <c r="B79" s="179"/>
      <c r="C79" s="179"/>
      <c r="D79" s="179"/>
      <c r="E79" s="179"/>
      <c r="F79" s="179"/>
      <c r="G79" s="179"/>
      <c r="H79" s="179"/>
      <c r="I79" s="179"/>
      <c r="J79" s="179"/>
    </row>
    <row r="80" spans="1:10">
      <c r="A80" s="95" t="s">
        <v>265</v>
      </c>
    </row>
    <row r="81" spans="1:1">
      <c r="A81" s="95" t="s">
        <v>266</v>
      </c>
    </row>
    <row r="82" spans="1:1">
      <c r="A82" s="95" t="s">
        <v>267</v>
      </c>
    </row>
  </sheetData>
  <mergeCells count="8">
    <mergeCell ref="A55:J55"/>
    <mergeCell ref="A79:J79"/>
    <mergeCell ref="A1:J1"/>
    <mergeCell ref="A2:J2"/>
    <mergeCell ref="A4:J4"/>
    <mergeCell ref="A25:J25"/>
    <mergeCell ref="A36:J36"/>
    <mergeCell ref="A45:J4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1F64C-DF3C-4FF6-BD12-9B0F394CAD71}">
  <dimension ref="A1:I130"/>
  <sheetViews>
    <sheetView workbookViewId="0">
      <selection activeCell="D128" sqref="D128"/>
    </sheetView>
  </sheetViews>
  <sheetFormatPr defaultColWidth="11.42578125" defaultRowHeight="15"/>
  <cols>
    <col min="1" max="1" width="87.5703125" bestFit="1" customWidth="1"/>
    <col min="2" max="2" width="41.85546875" customWidth="1"/>
    <col min="3" max="3" width="19" customWidth="1"/>
    <col min="4" max="8" width="16.140625" customWidth="1"/>
    <col min="9" max="9" width="13.28515625" customWidth="1"/>
  </cols>
  <sheetData>
    <row r="1" spans="1:1" ht="18.75">
      <c r="A1" s="92" t="s">
        <v>268</v>
      </c>
    </row>
    <row r="2" spans="1:1">
      <c r="A2" s="93" t="s">
        <v>269</v>
      </c>
    </row>
    <row r="4" spans="1:1" ht="15.75">
      <c r="A4" s="94" t="s">
        <v>270</v>
      </c>
    </row>
    <row r="6" spans="1:1">
      <c r="A6" s="99" t="s">
        <v>271</v>
      </c>
    </row>
    <row r="7" spans="1:1">
      <c r="A7" s="95" t="s">
        <v>272</v>
      </c>
    </row>
    <row r="8" spans="1:1">
      <c r="A8" s="95" t="s">
        <v>273</v>
      </c>
    </row>
    <row r="9" spans="1:1">
      <c r="A9" s="95" t="s">
        <v>274</v>
      </c>
    </row>
    <row r="10" spans="1:1">
      <c r="A10" s="95" t="s">
        <v>275</v>
      </c>
    </row>
    <row r="11" spans="1:1">
      <c r="A11" s="95" t="s">
        <v>276</v>
      </c>
    </row>
    <row r="12" spans="1:1">
      <c r="A12" s="95" t="s">
        <v>277</v>
      </c>
    </row>
    <row r="14" spans="1:1">
      <c r="A14" s="114" t="s">
        <v>278</v>
      </c>
    </row>
    <row r="15" spans="1:1">
      <c r="A15" s="95" t="s">
        <v>279</v>
      </c>
    </row>
    <row r="16" spans="1:1">
      <c r="A16" s="95" t="s">
        <v>280</v>
      </c>
    </row>
    <row r="17" spans="1:9">
      <c r="A17" s="95" t="s">
        <v>281</v>
      </c>
    </row>
    <row r="19" spans="1:9">
      <c r="A19" s="99" t="s">
        <v>282</v>
      </c>
    </row>
    <row r="20" spans="1:9">
      <c r="A20" s="95" t="s">
        <v>283</v>
      </c>
    </row>
    <row r="21" spans="1:9">
      <c r="A21" s="95" t="s">
        <v>284</v>
      </c>
    </row>
    <row r="22" spans="1:9">
      <c r="A22" s="95" t="s">
        <v>285</v>
      </c>
    </row>
    <row r="23" spans="1:9">
      <c r="A23" s="95" t="s">
        <v>286</v>
      </c>
    </row>
    <row r="25" spans="1:9" ht="15.75">
      <c r="A25" s="94" t="s">
        <v>287</v>
      </c>
    </row>
    <row r="27" spans="1:9">
      <c r="A27" s="100" t="s">
        <v>288</v>
      </c>
      <c r="B27" s="100" t="s">
        <v>289</v>
      </c>
      <c r="C27" s="100" t="s">
        <v>290</v>
      </c>
      <c r="D27" s="100" t="s">
        <v>216</v>
      </c>
      <c r="E27" s="100" t="s">
        <v>291</v>
      </c>
      <c r="F27" s="100" t="s">
        <v>292</v>
      </c>
      <c r="G27" s="100" t="s">
        <v>293</v>
      </c>
      <c r="H27" s="100" t="s">
        <v>294</v>
      </c>
      <c r="I27" s="100" t="s">
        <v>295</v>
      </c>
    </row>
    <row r="28" spans="1:9">
      <c r="A28" s="32">
        <f>'MUESTRA DEF'!A3</f>
        <v>1</v>
      </c>
      <c r="B28" s="1" t="str">
        <f>'MUESTRA DEF'!C3</f>
        <v>Enfragen Colombia S.A.S</v>
      </c>
      <c r="C28" s="115" t="str">
        <f>'MUESTRA DEF'!D3</f>
        <v>Se valido con CIIU</v>
      </c>
      <c r="D28" s="116">
        <f>'MUESTRA DEF'!E3</f>
        <v>1.41</v>
      </c>
      <c r="E28" s="116">
        <f>'MUESTRA DEF'!F3</f>
        <v>0.27</v>
      </c>
      <c r="F28" s="116">
        <f>'MUESTRA DEF'!G3</f>
        <v>-0.71</v>
      </c>
      <c r="G28" s="116">
        <f>'MUESTRA DEF'!H3</f>
        <v>-0.34</v>
      </c>
      <c r="H28" s="116">
        <f>'MUESTRA DEF'!I3</f>
        <v>-0.25</v>
      </c>
      <c r="I28" s="117" t="str">
        <f>IF(ISNUMBER(SEARCH("no hay",C28)),"NO","SÍ")</f>
        <v>SÍ</v>
      </c>
    </row>
    <row r="29" spans="1:9">
      <c r="A29" s="32">
        <f>'MUESTRA DEF'!A4</f>
        <v>2</v>
      </c>
      <c r="B29" s="1" t="str">
        <f>'MUESTRA DEF'!C4</f>
        <v>MANUELITA CORPORATIVA SAS</v>
      </c>
      <c r="C29" s="115" t="str">
        <f>'MUESTRA DEF'!D4</f>
        <v>Se valido con CIIU</v>
      </c>
      <c r="D29" s="116">
        <f>'MUESTRA DEF'!E4</f>
        <v>1.57</v>
      </c>
      <c r="E29" s="116">
        <f>'MUESTRA DEF'!F4</f>
        <v>0.53</v>
      </c>
      <c r="F29" s="116">
        <f>'MUESTRA DEF'!G4</f>
        <v>-0.47</v>
      </c>
      <c r="G29" s="116">
        <f>'MUESTRA DEF'!H4</f>
        <v>-0.36</v>
      </c>
      <c r="H29" s="116">
        <f>'MUESTRA DEF'!I4</f>
        <v>-0.17</v>
      </c>
      <c r="I29" s="117" t="str">
        <f t="shared" ref="I29:I92" si="0">IF(ISNUMBER(SEARCH("no hay",C29)),"NO","SÍ")</f>
        <v>SÍ</v>
      </c>
    </row>
    <row r="30" spans="1:9">
      <c r="A30" s="32">
        <f>'MUESTRA DEF'!A5</f>
        <v>3</v>
      </c>
      <c r="B30" s="1" t="str">
        <f>'MUESTRA DEF'!C5</f>
        <v>Mawdy S.A.S.</v>
      </c>
      <c r="C30" s="115" t="str">
        <f>'MUESTRA DEF'!D5</f>
        <v>Se valido con CIIU</v>
      </c>
      <c r="D30" s="116">
        <f>'MUESTRA DEF'!E5</f>
        <v>2.1</v>
      </c>
      <c r="E30" s="116">
        <f>'MUESTRA DEF'!F5</f>
        <v>0.47</v>
      </c>
      <c r="F30" s="116">
        <f>'MUESTRA DEF'!G5</f>
        <v>-6.97</v>
      </c>
      <c r="G30" s="116">
        <f>'MUESTRA DEF'!H5</f>
        <v>-0.24</v>
      </c>
      <c r="H30" s="116">
        <f>'MUESTRA DEF'!I5</f>
        <v>-0.12</v>
      </c>
      <c r="I30" s="117" t="str">
        <f t="shared" si="0"/>
        <v>SÍ</v>
      </c>
    </row>
    <row r="31" spans="1:9">
      <c r="A31" s="32">
        <f>'MUESTRA DEF'!A6</f>
        <v>4</v>
      </c>
      <c r="B31" s="1" t="str">
        <f>'MUESTRA DEF'!C6</f>
        <v>MANAL S.A.S.</v>
      </c>
      <c r="C31" s="115" t="str">
        <f>'MUESTRA DEF'!D6</f>
        <v>Se valido con CIIU</v>
      </c>
      <c r="D31" s="116">
        <f>'MUESTRA DEF'!E6</f>
        <v>0.02</v>
      </c>
      <c r="E31" s="116">
        <f>'MUESTRA DEF'!F6</f>
        <v>0.3</v>
      </c>
      <c r="F31" s="116">
        <f>'MUESTRA DEF'!G6</f>
        <v>-0.49</v>
      </c>
      <c r="G31" s="116">
        <f>'MUESTRA DEF'!H6</f>
        <v>-0.15</v>
      </c>
      <c r="H31" s="116">
        <f>'MUESTRA DEF'!I6</f>
        <v>-0.11</v>
      </c>
      <c r="I31" s="117" t="str">
        <f t="shared" si="0"/>
        <v>SÍ</v>
      </c>
    </row>
    <row r="32" spans="1:9">
      <c r="A32" s="32">
        <f>'MUESTRA DEF'!A7</f>
        <v>5</v>
      </c>
      <c r="B32" s="1" t="str">
        <f>'MUESTRA DEF'!C7</f>
        <v>ORACLE COLOMBIA  LTDA</v>
      </c>
      <c r="C32" s="115" t="str">
        <f>'MUESTRA DEF'!D7</f>
        <v>Se valido con CIIU</v>
      </c>
      <c r="D32" s="116">
        <f>'MUESTRA DEF'!E7</f>
        <v>0.81</v>
      </c>
      <c r="E32" s="116">
        <f>'MUESTRA DEF'!F7</f>
        <v>0.8</v>
      </c>
      <c r="F32" s="116">
        <f>'MUESTRA DEF'!G7</f>
        <v>-0.8</v>
      </c>
      <c r="G32" s="116">
        <f>'MUESTRA DEF'!H7</f>
        <v>-0.41</v>
      </c>
      <c r="H32" s="116">
        <f>'MUESTRA DEF'!I7</f>
        <v>-0.08</v>
      </c>
      <c r="I32" s="117" t="str">
        <f t="shared" si="0"/>
        <v>SÍ</v>
      </c>
    </row>
    <row r="33" spans="1:9">
      <c r="A33" s="32">
        <f>'MUESTRA DEF'!A8</f>
        <v>6</v>
      </c>
      <c r="B33" s="1" t="str">
        <f>'MUESTRA DEF'!C8</f>
        <v>ConTREEbute S.A.S.</v>
      </c>
      <c r="C33" s="115" t="str">
        <f>'MUESTRA DEF'!D8</f>
        <v>Se valido con CIIU</v>
      </c>
      <c r="D33" s="116">
        <f>'MUESTRA DEF'!E8</f>
        <v>1.87</v>
      </c>
      <c r="E33" s="116">
        <f>'MUESTRA DEF'!F8</f>
        <v>0.63</v>
      </c>
      <c r="F33" s="116">
        <f>'MUESTRA DEF'!G8</f>
        <v>-0.99</v>
      </c>
      <c r="G33" s="116">
        <f>'MUESTRA DEF'!H8</f>
        <v>-0.22</v>
      </c>
      <c r="H33" s="116">
        <f>'MUESTRA DEF'!I8</f>
        <v>-0.08</v>
      </c>
      <c r="I33" s="117" t="str">
        <f t="shared" si="0"/>
        <v>SÍ</v>
      </c>
    </row>
    <row r="34" spans="1:9">
      <c r="A34" s="32">
        <f>'MUESTRA DEF'!A9</f>
        <v>7</v>
      </c>
      <c r="B34" s="1" t="str">
        <f>'MUESTRA DEF'!C9</f>
        <v>VENISE SAS</v>
      </c>
      <c r="C34" s="115" t="str">
        <f>'MUESTRA DEF'!D9</f>
        <v>Se valido con CIIU</v>
      </c>
      <c r="D34" s="116">
        <f>'MUESTRA DEF'!E9</f>
        <v>33.590000000000003</v>
      </c>
      <c r="E34" s="116">
        <f>'MUESTRA DEF'!F9</f>
        <v>0.01</v>
      </c>
      <c r="F34" s="116">
        <f>'MUESTRA DEF'!G9</f>
        <v>-567.91999999999996</v>
      </c>
      <c r="G34" s="116">
        <f>'MUESTRA DEF'!H9</f>
        <v>-0.05</v>
      </c>
      <c r="H34" s="116">
        <f>'MUESTRA DEF'!I9</f>
        <v>-0.05</v>
      </c>
      <c r="I34" s="117" t="str">
        <f t="shared" si="0"/>
        <v>SÍ</v>
      </c>
    </row>
    <row r="35" spans="1:9">
      <c r="A35" s="32">
        <f>'MUESTRA DEF'!A10</f>
        <v>8</v>
      </c>
      <c r="B35" s="1" t="str">
        <f>'MUESTRA DEF'!C10</f>
        <v>RED HAT COLOMBIA S.A.S.</v>
      </c>
      <c r="C35" s="115" t="str">
        <f>'MUESTRA DEF'!D10</f>
        <v>Se valido con CIIU</v>
      </c>
      <c r="D35" s="116">
        <f>'MUESTRA DEF'!E10</f>
        <v>0.96</v>
      </c>
      <c r="E35" s="116">
        <f>'MUESTRA DEF'!F10</f>
        <v>0.96</v>
      </c>
      <c r="F35" s="116">
        <f>'MUESTRA DEF'!G10</f>
        <v>-6.32</v>
      </c>
      <c r="G35" s="116">
        <f>'MUESTRA DEF'!H10</f>
        <v>-0.71</v>
      </c>
      <c r="H35" s="116">
        <f>'MUESTRA DEF'!I10</f>
        <v>-0.03</v>
      </c>
      <c r="I35" s="117" t="str">
        <f t="shared" si="0"/>
        <v>SÍ</v>
      </c>
    </row>
    <row r="36" spans="1:9">
      <c r="A36" s="32">
        <f>'MUESTRA DEF'!A11</f>
        <v>9</v>
      </c>
      <c r="B36" s="1" t="str">
        <f>'MUESTRA DEF'!C11</f>
        <v>PROMOTORA HACIENDA LAS FLORES S.A.S.</v>
      </c>
      <c r="C36" s="115" t="str">
        <f>'MUESTRA DEF'!D11</f>
        <v>Se valido con CIIU</v>
      </c>
      <c r="D36" s="116">
        <f>'MUESTRA DEF'!E11</f>
        <v>0.72</v>
      </c>
      <c r="E36" s="116">
        <f>'MUESTRA DEF'!F11</f>
        <v>0.73</v>
      </c>
      <c r="F36" s="116">
        <f>'MUESTRA DEF'!G11</f>
        <v>-0.98</v>
      </c>
      <c r="G36" s="116">
        <f>'MUESTRA DEF'!H11</f>
        <v>-0.1</v>
      </c>
      <c r="H36" s="116">
        <f>'MUESTRA DEF'!I11</f>
        <v>-0.03</v>
      </c>
      <c r="I36" s="117" t="str">
        <f t="shared" si="0"/>
        <v>SÍ</v>
      </c>
    </row>
    <row r="37" spans="1:9">
      <c r="A37" s="32">
        <f>'MUESTRA DEF'!A12</f>
        <v>10</v>
      </c>
      <c r="B37" s="1" t="str">
        <f>'MUESTRA DEF'!C12</f>
        <v>SOCIEDAD  TEQUENDAMA S.A.</v>
      </c>
      <c r="C37" s="115">
        <f>'MUESTRA DEF'!D12</f>
        <v>9</v>
      </c>
      <c r="D37" s="116">
        <f>'MUESTRA DEF'!E12</f>
        <v>0.89</v>
      </c>
      <c r="E37" s="116">
        <f>'MUESTRA DEF'!F12</f>
        <v>0.3</v>
      </c>
      <c r="F37" s="116">
        <f>'MUESTRA DEF'!G12</f>
        <v>-1.2</v>
      </c>
      <c r="G37" s="116">
        <f>'MUESTRA DEF'!H12</f>
        <v>0</v>
      </c>
      <c r="H37" s="116">
        <f>'MUESTRA DEF'!I12</f>
        <v>0</v>
      </c>
      <c r="I37" s="117" t="str">
        <f t="shared" si="0"/>
        <v>SÍ</v>
      </c>
    </row>
    <row r="38" spans="1:9">
      <c r="A38" s="32">
        <f>'MUESTRA DEF'!A13</f>
        <v>11</v>
      </c>
      <c r="B38" s="1" t="str">
        <f>'MUESTRA DEF'!C13</f>
        <v>Uniban Inversiones S.A.S.</v>
      </c>
      <c r="C38" s="115" t="str">
        <f>'MUESTRA DEF'!D13</f>
        <v>Se valido con CIIU</v>
      </c>
      <c r="D38" s="116">
        <f>'MUESTRA DEF'!E13</f>
        <v>0.22</v>
      </c>
      <c r="E38" s="116">
        <f>'MUESTRA DEF'!F13</f>
        <v>0.01</v>
      </c>
      <c r="F38" s="116">
        <f>'MUESTRA DEF'!G13</f>
        <v>1.41</v>
      </c>
      <c r="G38" s="116">
        <f>'MUESTRA DEF'!H13</f>
        <v>0</v>
      </c>
      <c r="H38" s="116">
        <f>'MUESTRA DEF'!I13</f>
        <v>0</v>
      </c>
      <c r="I38" s="117" t="str">
        <f t="shared" si="0"/>
        <v>SÍ</v>
      </c>
    </row>
    <row r="39" spans="1:9">
      <c r="A39" s="32">
        <f>'MUESTRA DEF'!A14</f>
        <v>12</v>
      </c>
      <c r="B39" s="1" t="str">
        <f>'MUESTRA DEF'!C14</f>
        <v>camel ingenieria &amp; servicios limitada</v>
      </c>
      <c r="C39" s="115" t="str">
        <f>'MUESTRA DEF'!D14</f>
        <v>Se valido con CIIU</v>
      </c>
      <c r="D39" s="116">
        <f>'MUESTRA DEF'!E14</f>
        <v>13.35</v>
      </c>
      <c r="E39" s="116">
        <f>'MUESTRA DEF'!F14</f>
        <v>0.68</v>
      </c>
      <c r="F39" s="116">
        <f>'MUESTRA DEF'!G14</f>
        <v>1.72</v>
      </c>
      <c r="G39" s="116">
        <f>'MUESTRA DEF'!H14</f>
        <v>0</v>
      </c>
      <c r="H39" s="116">
        <f>'MUESTRA DEF'!I14</f>
        <v>0</v>
      </c>
      <c r="I39" s="117" t="str">
        <f t="shared" si="0"/>
        <v>SÍ</v>
      </c>
    </row>
    <row r="40" spans="1:9">
      <c r="A40" s="32">
        <f>'MUESTRA DEF'!A15</f>
        <v>13</v>
      </c>
      <c r="B40" s="1" t="str">
        <f>'MUESTRA DEF'!C15</f>
        <v>VALKAM SAS</v>
      </c>
      <c r="C40" s="115" t="str">
        <f>'MUESTRA DEF'!D15</f>
        <v>Se valido con CIIU</v>
      </c>
      <c r="D40" s="116">
        <f>'MUESTRA DEF'!E15</f>
        <v>7.0000000000000007E-2</v>
      </c>
      <c r="E40" s="116">
        <f>'MUESTRA DEF'!F15</f>
        <v>0.05</v>
      </c>
      <c r="F40" s="116" t="str">
        <f>'MUESTRA DEF'!G15</f>
        <v xml:space="preserve"> INDETERMINADO </v>
      </c>
      <c r="G40" s="116">
        <f>'MUESTRA DEF'!H15</f>
        <v>0</v>
      </c>
      <c r="H40" s="116">
        <f>'MUESTRA DEF'!I15</f>
        <v>0</v>
      </c>
      <c r="I40" s="117" t="str">
        <f t="shared" si="0"/>
        <v>SÍ</v>
      </c>
    </row>
    <row r="41" spans="1:9">
      <c r="A41" s="32">
        <f>'MUESTRA DEF'!A16</f>
        <v>14</v>
      </c>
      <c r="B41" s="1" t="str">
        <f>'MUESTRA DEF'!C16</f>
        <v>NEGOCIOS EL SOL S.A.S</v>
      </c>
      <c r="C41" s="115" t="str">
        <f>'MUESTRA DEF'!D16</f>
        <v>Se valido con CIIU</v>
      </c>
      <c r="D41" s="116" t="str">
        <f>'MUESTRA DEF'!E16</f>
        <v xml:space="preserve"> INDETERMINADO </v>
      </c>
      <c r="E41" s="116">
        <f>'MUESTRA DEF'!F16</f>
        <v>1</v>
      </c>
      <c r="F41" s="116" t="str">
        <f>'MUESTRA DEF'!G16</f>
        <v xml:space="preserve"> INDETERMINADO </v>
      </c>
      <c r="G41" s="116">
        <f>'MUESTRA DEF'!H16</f>
        <v>0</v>
      </c>
      <c r="H41" s="116">
        <f>'MUESTRA DEF'!I16</f>
        <v>0</v>
      </c>
      <c r="I41" s="117" t="str">
        <f t="shared" si="0"/>
        <v>SÍ</v>
      </c>
    </row>
    <row r="42" spans="1:9">
      <c r="A42" s="32">
        <f>'MUESTRA DEF'!A17</f>
        <v>15</v>
      </c>
      <c r="B42" s="1" t="str">
        <f>'MUESTRA DEF'!C17</f>
        <v>LUISIANA INMOBILIARIA S.A.S.</v>
      </c>
      <c r="C42" s="115" t="str">
        <f>'MUESTRA DEF'!D17</f>
        <v>Se valido con CIIU</v>
      </c>
      <c r="D42" s="116">
        <f>'MUESTRA DEF'!E17</f>
        <v>5.65</v>
      </c>
      <c r="E42" s="116">
        <f>'MUESTRA DEF'!F17</f>
        <v>0.27</v>
      </c>
      <c r="F42" s="116" t="str">
        <f>'MUESTRA DEF'!G17</f>
        <v xml:space="preserve"> INDETERMINADO </v>
      </c>
      <c r="G42" s="116">
        <f>'MUESTRA DEF'!H17</f>
        <v>0.02</v>
      </c>
      <c r="H42" s="116">
        <f>'MUESTRA DEF'!I17</f>
        <v>0.01</v>
      </c>
      <c r="I42" s="117" t="str">
        <f t="shared" si="0"/>
        <v>SÍ</v>
      </c>
    </row>
    <row r="43" spans="1:9">
      <c r="A43" s="32">
        <f>'MUESTRA DEF'!A18</f>
        <v>16</v>
      </c>
      <c r="B43" s="1" t="str">
        <f>'MUESTRA DEF'!C18</f>
        <v>AGFA HEALTHCARE COLOMBIA LTDA</v>
      </c>
      <c r="C43" s="115" t="str">
        <f>'MUESTRA DEF'!D18</f>
        <v>Se valido con CIIU</v>
      </c>
      <c r="D43" s="116">
        <f>'MUESTRA DEF'!E18</f>
        <v>1.21</v>
      </c>
      <c r="E43" s="116">
        <f>'MUESTRA DEF'!F18</f>
        <v>0.75</v>
      </c>
      <c r="F43" s="116">
        <f>'MUESTRA DEF'!G18</f>
        <v>5.08</v>
      </c>
      <c r="G43" s="116">
        <f>'MUESTRA DEF'!H18</f>
        <v>0.05</v>
      </c>
      <c r="H43" s="116">
        <f>'MUESTRA DEF'!I18</f>
        <v>0.01</v>
      </c>
      <c r="I43" s="117" t="str">
        <f t="shared" si="0"/>
        <v>SÍ</v>
      </c>
    </row>
    <row r="44" spans="1:9">
      <c r="A44" s="32">
        <f>'MUESTRA DEF'!A19</f>
        <v>17</v>
      </c>
      <c r="B44" s="1" t="str">
        <f>'MUESTRA DEF'!C19</f>
        <v>INVERSIONES PINAMAR S.A.</v>
      </c>
      <c r="C44" s="115" t="str">
        <f>'MUESTRA DEF'!D19</f>
        <v>Se valido con CIIU</v>
      </c>
      <c r="D44" s="116">
        <f>'MUESTRA DEF'!E19</f>
        <v>15.27</v>
      </c>
      <c r="E44" s="116">
        <f>'MUESTRA DEF'!F19</f>
        <v>7.0000000000000007E-2</v>
      </c>
      <c r="F44" s="116" t="str">
        <f>'MUESTRA DEF'!G19</f>
        <v xml:space="preserve"> INDETERMINADO </v>
      </c>
      <c r="G44" s="116">
        <f>'MUESTRA DEF'!H19</f>
        <v>0.02</v>
      </c>
      <c r="H44" s="116">
        <f>'MUESTRA DEF'!I19</f>
        <v>0.02</v>
      </c>
      <c r="I44" s="117" t="str">
        <f t="shared" si="0"/>
        <v>SÍ</v>
      </c>
    </row>
    <row r="45" spans="1:9">
      <c r="A45" s="32">
        <f>'MUESTRA DEF'!A20</f>
        <v>18</v>
      </c>
      <c r="B45" s="1" t="str">
        <f>'MUESTRA DEF'!C20</f>
        <v>Entrehogar SAS</v>
      </c>
      <c r="C45" s="115" t="str">
        <f>'MUESTRA DEF'!D20</f>
        <v>Se valido con CIIU</v>
      </c>
      <c r="D45" s="116">
        <f>'MUESTRA DEF'!E20</f>
        <v>0.12</v>
      </c>
      <c r="E45" s="116">
        <f>'MUESTRA DEF'!F20</f>
        <v>0.26</v>
      </c>
      <c r="F45" s="116">
        <f>'MUESTRA DEF'!G20</f>
        <v>6.94</v>
      </c>
      <c r="G45" s="116">
        <f>'MUESTRA DEF'!H20</f>
        <v>0.03</v>
      </c>
      <c r="H45" s="116">
        <f>'MUESTRA DEF'!I20</f>
        <v>0.02</v>
      </c>
      <c r="I45" s="117" t="str">
        <f t="shared" si="0"/>
        <v>SÍ</v>
      </c>
    </row>
    <row r="46" spans="1:9">
      <c r="A46" s="32">
        <f>'MUESTRA DEF'!A21</f>
        <v>19</v>
      </c>
      <c r="B46" s="1" t="str">
        <f>'MUESTRA DEF'!C21</f>
        <v>REDSUMMA</v>
      </c>
      <c r="C46" s="115">
        <f>'MUESTRA DEF'!D21</f>
        <v>10</v>
      </c>
      <c r="D46" s="116">
        <f>'MUESTRA DEF'!E21</f>
        <v>1.0900000000000001</v>
      </c>
      <c r="E46" s="116">
        <f>'MUESTRA DEF'!F21</f>
        <v>0.91</v>
      </c>
      <c r="F46" s="116" t="str">
        <f>'MUESTRA DEF'!G21</f>
        <v xml:space="preserve"> INDETERMINADO </v>
      </c>
      <c r="G46" s="116">
        <f>'MUESTRA DEF'!H21</f>
        <v>0.25</v>
      </c>
      <c r="H46" s="116">
        <f>'MUESTRA DEF'!I21</f>
        <v>0.02</v>
      </c>
      <c r="I46" s="117" t="str">
        <f t="shared" si="0"/>
        <v>SÍ</v>
      </c>
    </row>
    <row r="47" spans="1:9">
      <c r="A47" s="32">
        <f>'MUESTRA DEF'!A22</f>
        <v>20</v>
      </c>
      <c r="B47" s="1" t="str">
        <f>'MUESTRA DEF'!C22</f>
        <v>Exxonmobil South America (Pacific Coast) Limited</v>
      </c>
      <c r="C47" s="115" t="str">
        <f>'MUESTRA DEF'!D22</f>
        <v>Se valido con CIIU</v>
      </c>
      <c r="D47" s="116">
        <f>'MUESTRA DEF'!E22</f>
        <v>3.54</v>
      </c>
      <c r="E47" s="116">
        <f>'MUESTRA DEF'!F22</f>
        <v>0.55000000000000004</v>
      </c>
      <c r="F47" s="116">
        <f>'MUESTRA DEF'!G22</f>
        <v>7.54</v>
      </c>
      <c r="G47" s="116">
        <f>'MUESTRA DEF'!H22</f>
        <v>0.06</v>
      </c>
      <c r="H47" s="116">
        <f>'MUESTRA DEF'!I22</f>
        <v>0.03</v>
      </c>
      <c r="I47" s="117" t="str">
        <f t="shared" si="0"/>
        <v>SÍ</v>
      </c>
    </row>
    <row r="48" spans="1:9">
      <c r="A48" s="32">
        <f>'MUESTRA DEF'!A23</f>
        <v>21</v>
      </c>
      <c r="B48" s="1" t="str">
        <f>'MUESTRA DEF'!C23</f>
        <v>MOTOROLA MOBILITY COLOMBIA S A S</v>
      </c>
      <c r="C48" s="115" t="str">
        <f>'MUESTRA DEF'!D23</f>
        <v>Se valido con CIIU</v>
      </c>
      <c r="D48" s="116">
        <f>'MUESTRA DEF'!E23</f>
        <v>1.4</v>
      </c>
      <c r="E48" s="116">
        <f>'MUESTRA DEF'!F23</f>
        <v>0.71</v>
      </c>
      <c r="F48" s="116">
        <f>'MUESTRA DEF'!G23</f>
        <v>1.83</v>
      </c>
      <c r="G48" s="116">
        <f>'MUESTRA DEF'!H23</f>
        <v>0.11</v>
      </c>
      <c r="H48" s="116">
        <f>'MUESTRA DEF'!I23</f>
        <v>0.03</v>
      </c>
      <c r="I48" s="117" t="str">
        <f t="shared" si="0"/>
        <v>SÍ</v>
      </c>
    </row>
    <row r="49" spans="1:9">
      <c r="A49" s="32">
        <f>'MUESTRA DEF'!A24</f>
        <v>22</v>
      </c>
      <c r="B49" s="1" t="str">
        <f>'MUESTRA DEF'!C24</f>
        <v>INVERSIONES Y OPERACIONES COMERCIALES DEL SUR S.A.</v>
      </c>
      <c r="C49" s="115" t="str">
        <f>'MUESTRA DEF'!D24</f>
        <v>Se valido con CIIU</v>
      </c>
      <c r="D49" s="116">
        <f>'MUESTRA DEF'!E24</f>
        <v>0.3</v>
      </c>
      <c r="E49" s="116">
        <f>'MUESTRA DEF'!F24</f>
        <v>0.83</v>
      </c>
      <c r="F49" s="116">
        <f>'MUESTRA DEF'!G24</f>
        <v>103.8</v>
      </c>
      <c r="G49" s="116">
        <f>'MUESTRA DEF'!H24</f>
        <v>0.16</v>
      </c>
      <c r="H49" s="116">
        <f>'MUESTRA DEF'!I24</f>
        <v>0.03</v>
      </c>
      <c r="I49" s="117" t="str">
        <f t="shared" si="0"/>
        <v>SÍ</v>
      </c>
    </row>
    <row r="50" spans="1:9">
      <c r="A50" s="32">
        <f>'MUESTRA DEF'!A25</f>
        <v>23</v>
      </c>
      <c r="B50" s="1" t="str">
        <f>'MUESTRA DEF'!C25</f>
        <v>RED ASSIST SAS - EN REORGANIZACION</v>
      </c>
      <c r="C50" s="115" t="str">
        <f>'MUESTRA DEF'!D25</f>
        <v>Se valido con CIIU</v>
      </c>
      <c r="D50" s="116">
        <f>'MUESTRA DEF'!E25</f>
        <v>0.5</v>
      </c>
      <c r="E50" s="116">
        <f>'MUESTRA DEF'!F25</f>
        <v>3.13</v>
      </c>
      <c r="F50" s="116">
        <f>'MUESTRA DEF'!G25</f>
        <v>0.41</v>
      </c>
      <c r="G50" s="116">
        <f>'MUESTRA DEF'!H25</f>
        <v>-0.02</v>
      </c>
      <c r="H50" s="116">
        <f>'MUESTRA DEF'!I25</f>
        <v>0.04</v>
      </c>
      <c r="I50" s="117" t="str">
        <f t="shared" si="0"/>
        <v>SÍ</v>
      </c>
    </row>
    <row r="51" spans="1:9">
      <c r="A51" s="32">
        <f>'MUESTRA DEF'!A26</f>
        <v>24</v>
      </c>
      <c r="B51" s="1" t="str">
        <f>'MUESTRA DEF'!C26</f>
        <v>SOCIEDAD DE INVERSIONES DE LA COSTA PACIFICA S.A</v>
      </c>
      <c r="C51" s="115" t="str">
        <f>'MUESTRA DEF'!D26</f>
        <v>Se valido con CIIU</v>
      </c>
      <c r="D51" s="116">
        <f>'MUESTRA DEF'!E26</f>
        <v>0.91</v>
      </c>
      <c r="E51" s="116">
        <f>'MUESTRA DEF'!F26</f>
        <v>0.6</v>
      </c>
      <c r="F51" s="116">
        <f>'MUESTRA DEF'!G26</f>
        <v>11.41</v>
      </c>
      <c r="G51" s="116">
        <f>'MUESTRA DEF'!H26</f>
        <v>0.09</v>
      </c>
      <c r="H51" s="116">
        <f>'MUESTRA DEF'!I26</f>
        <v>0.04</v>
      </c>
      <c r="I51" s="117" t="str">
        <f t="shared" si="0"/>
        <v>SÍ</v>
      </c>
    </row>
    <row r="52" spans="1:9">
      <c r="A52" s="32">
        <f>'MUESTRA DEF'!A27</f>
        <v>25</v>
      </c>
      <c r="B52" s="1" t="str">
        <f>'MUESTRA DEF'!C27</f>
        <v>SPORTS SERVICES SOUTH AMERICA SAS</v>
      </c>
      <c r="C52" s="115" t="str">
        <f>'MUESTRA DEF'!D27</f>
        <v>Se valido con CIIU</v>
      </c>
      <c r="D52" s="116">
        <f>'MUESTRA DEF'!E27</f>
        <v>0.73</v>
      </c>
      <c r="E52" s="116">
        <f>'MUESTRA DEF'!F27</f>
        <v>0.75</v>
      </c>
      <c r="F52" s="116">
        <f>'MUESTRA DEF'!G27</f>
        <v>2.76</v>
      </c>
      <c r="G52" s="116">
        <f>'MUESTRA DEF'!H27</f>
        <v>0.16</v>
      </c>
      <c r="H52" s="116">
        <f>'MUESTRA DEF'!I27</f>
        <v>0.04</v>
      </c>
      <c r="I52" s="117" t="str">
        <f t="shared" si="0"/>
        <v>SÍ</v>
      </c>
    </row>
    <row r="53" spans="1:9">
      <c r="A53" s="32">
        <f>'MUESTRA DEF'!A28</f>
        <v>26</v>
      </c>
      <c r="B53" s="1" t="str">
        <f>'MUESTRA DEF'!C28</f>
        <v>RGB ESTUDIO CREATIVO S.A.S</v>
      </c>
      <c r="C53" s="115">
        <f>'MUESTRA DEF'!D28</f>
        <v>5</v>
      </c>
      <c r="D53" s="116">
        <f>'MUESTRA DEF'!E28</f>
        <v>2.73</v>
      </c>
      <c r="E53" s="116">
        <f>'MUESTRA DEF'!F28</f>
        <v>0.04</v>
      </c>
      <c r="F53" s="116">
        <f>'MUESTRA DEF'!G28</f>
        <v>59.37</v>
      </c>
      <c r="G53" s="116">
        <f>'MUESTRA DEF'!H28</f>
        <v>0.05</v>
      </c>
      <c r="H53" s="116">
        <f>'MUESTRA DEF'!I28</f>
        <v>0.05</v>
      </c>
      <c r="I53" s="117" t="str">
        <f t="shared" si="0"/>
        <v>SÍ</v>
      </c>
    </row>
    <row r="54" spans="1:9">
      <c r="A54" s="32">
        <f>'MUESTRA DEF'!A29</f>
        <v>27</v>
      </c>
      <c r="B54" s="1" t="str">
        <f>'MUESTRA DEF'!C29</f>
        <v>EL GROSELLO S.A.S.</v>
      </c>
      <c r="C54" s="115" t="str">
        <f>'MUESTRA DEF'!D29</f>
        <v>Se valido con CIIU</v>
      </c>
      <c r="D54" s="116">
        <f>'MUESTRA DEF'!E29</f>
        <v>47.28</v>
      </c>
      <c r="E54" s="116">
        <f>'MUESTRA DEF'!F29</f>
        <v>0</v>
      </c>
      <c r="F54" s="116">
        <f>'MUESTRA DEF'!G29</f>
        <v>6985.3</v>
      </c>
      <c r="G54" s="116">
        <f>'MUESTRA DEF'!H29</f>
        <v>0.06</v>
      </c>
      <c r="H54" s="116">
        <f>'MUESTRA DEF'!I29</f>
        <v>0.06</v>
      </c>
      <c r="I54" s="117" t="str">
        <f t="shared" si="0"/>
        <v>SÍ</v>
      </c>
    </row>
    <row r="55" spans="1:9">
      <c r="A55" s="32">
        <f>'MUESTRA DEF'!A30</f>
        <v>28</v>
      </c>
      <c r="B55" s="1" t="str">
        <f>'MUESTRA DEF'!C30</f>
        <v>EVENTOS Y PROTOCOLO EMPRESARIAL S.A.S.</v>
      </c>
      <c r="C55" s="115">
        <f>'MUESTRA DEF'!D30</f>
        <v>11</v>
      </c>
      <c r="D55" s="116">
        <f>'MUESTRA DEF'!E30</f>
        <v>3.41</v>
      </c>
      <c r="E55" s="116">
        <f>'MUESTRA DEF'!F30</f>
        <v>0.33</v>
      </c>
      <c r="F55" s="116">
        <f>'MUESTRA DEF'!G30</f>
        <v>2.76</v>
      </c>
      <c r="G55" s="116">
        <f>'MUESTRA DEF'!H30</f>
        <v>0.09</v>
      </c>
      <c r="H55" s="116">
        <f>'MUESTRA DEF'!I30</f>
        <v>0.06</v>
      </c>
      <c r="I55" s="117" t="str">
        <f t="shared" si="0"/>
        <v>SÍ</v>
      </c>
    </row>
    <row r="56" spans="1:9">
      <c r="A56" s="32">
        <f>'MUESTRA DEF'!A31</f>
        <v>29</v>
      </c>
      <c r="B56" s="1" t="str">
        <f>'MUESTRA DEF'!C31</f>
        <v>RECREFAM SAS</v>
      </c>
      <c r="C56" s="115" t="str">
        <f>'MUESTRA DEF'!D31</f>
        <v>Se valido con CIIU</v>
      </c>
      <c r="D56" s="116">
        <f>'MUESTRA DEF'!E31</f>
        <v>1.2</v>
      </c>
      <c r="E56" s="116">
        <f>'MUESTRA DEF'!F31</f>
        <v>0.48</v>
      </c>
      <c r="F56" s="116">
        <f>'MUESTRA DEF'!G31</f>
        <v>0.56000000000000005</v>
      </c>
      <c r="G56" s="116">
        <f>'MUESTRA DEF'!H31</f>
        <v>0.11</v>
      </c>
      <c r="H56" s="116">
        <f>'MUESTRA DEF'!I31</f>
        <v>0.06</v>
      </c>
      <c r="I56" s="117" t="str">
        <f t="shared" si="0"/>
        <v>SÍ</v>
      </c>
    </row>
    <row r="57" spans="1:9">
      <c r="A57" s="32">
        <f>'MUESTRA DEF'!A32</f>
        <v>30</v>
      </c>
      <c r="B57" s="1" t="str">
        <f>'MUESTRA DEF'!C32</f>
        <v>EVENPRO ENTRETENIMIENTO SAS</v>
      </c>
      <c r="C57" s="115">
        <f>'MUESTRA DEF'!D32</f>
        <v>7</v>
      </c>
      <c r="D57" s="116">
        <f>'MUESTRA DEF'!E32</f>
        <v>1.86</v>
      </c>
      <c r="E57" s="116">
        <f>'MUESTRA DEF'!F32</f>
        <v>0.5</v>
      </c>
      <c r="F57" s="116">
        <f>'MUESTRA DEF'!G32</f>
        <v>15.62</v>
      </c>
      <c r="G57" s="116">
        <f>'MUESTRA DEF'!H32</f>
        <v>0.13</v>
      </c>
      <c r="H57" s="116">
        <f>'MUESTRA DEF'!I32</f>
        <v>0.06</v>
      </c>
      <c r="I57" s="117" t="str">
        <f t="shared" si="0"/>
        <v>SÍ</v>
      </c>
    </row>
    <row r="58" spans="1:9">
      <c r="A58" s="32">
        <f>'MUESTRA DEF'!A33</f>
        <v>31</v>
      </c>
      <c r="B58" s="1" t="str">
        <f>'MUESTRA DEF'!C33</f>
        <v>CORPORACION ARTE CULTURA TECNOLOGIA Y SOCIAL</v>
      </c>
      <c r="C58" s="115" t="str">
        <f>'MUESTRA DEF'!D33</f>
        <v>no hay informacion</v>
      </c>
      <c r="D58" s="116">
        <f>'MUESTRA DEF'!E33</f>
        <v>1.36</v>
      </c>
      <c r="E58" s="116">
        <f>'MUESTRA DEF'!F33</f>
        <v>0.5</v>
      </c>
      <c r="F58" s="116">
        <f>'MUESTRA DEF'!G33</f>
        <v>37.15</v>
      </c>
      <c r="G58" s="116">
        <f>'MUESTRA DEF'!H33</f>
        <v>0.72</v>
      </c>
      <c r="H58" s="116">
        <f>'MUESTRA DEF'!I33</f>
        <v>0.36</v>
      </c>
      <c r="I58" s="117" t="str">
        <f t="shared" si="0"/>
        <v>NO</v>
      </c>
    </row>
    <row r="59" spans="1:9">
      <c r="A59" s="32">
        <f>'MUESTRA DEF'!A34</f>
        <v>32</v>
      </c>
      <c r="B59" s="1" t="str">
        <f>'MUESTRA DEF'!C34</f>
        <v>GESTION Y OPERACION DE LA COSTA SAS</v>
      </c>
      <c r="C59" s="115" t="str">
        <f>'MUESTRA DEF'!D34</f>
        <v>Se valido con CIIU</v>
      </c>
      <c r="D59" s="116">
        <f>'MUESTRA DEF'!E34</f>
        <v>0.31</v>
      </c>
      <c r="E59" s="116">
        <f>'MUESTRA DEF'!F34</f>
        <v>0.64</v>
      </c>
      <c r="F59" s="116">
        <f>'MUESTRA DEF'!G34</f>
        <v>5.54</v>
      </c>
      <c r="G59" s="116">
        <f>'MUESTRA DEF'!H34</f>
        <v>0.21</v>
      </c>
      <c r="H59" s="116">
        <f>'MUESTRA DEF'!I34</f>
        <v>0.08</v>
      </c>
      <c r="I59" s="117" t="str">
        <f t="shared" si="0"/>
        <v>SÍ</v>
      </c>
    </row>
    <row r="60" spans="1:9">
      <c r="A60" s="32">
        <f>'MUESTRA DEF'!A35</f>
        <v>33</v>
      </c>
      <c r="B60" s="1" t="str">
        <f>'MUESTRA DEF'!C35</f>
        <v>DAP LOGISTICA Y EVENTOS S.A.S.</v>
      </c>
      <c r="C60" s="115" t="str">
        <f>'MUESTRA DEF'!D35</f>
        <v>no hay informacion</v>
      </c>
      <c r="D60" s="116">
        <f>'MUESTRA DEF'!E35</f>
        <v>2.69</v>
      </c>
      <c r="E60" s="116">
        <f>'MUESTRA DEF'!F35</f>
        <v>0.34</v>
      </c>
      <c r="F60" s="116">
        <f>'MUESTRA DEF'!G35</f>
        <v>9.48</v>
      </c>
      <c r="G60" s="116">
        <f>'MUESTRA DEF'!H35</f>
        <v>0.1</v>
      </c>
      <c r="H60" s="116">
        <f>'MUESTRA DEF'!I35</f>
        <v>7.0000000000000007E-2</v>
      </c>
      <c r="I60" s="117" t="str">
        <f t="shared" si="0"/>
        <v>NO</v>
      </c>
    </row>
    <row r="61" spans="1:9">
      <c r="A61" s="32">
        <f>'MUESTRA DEF'!A36</f>
        <v>34</v>
      </c>
      <c r="B61" s="1" t="str">
        <f>'MUESTRA DEF'!C36</f>
        <v>INVERSIONES &amp; LOGISTICA BENGALA SAS</v>
      </c>
      <c r="C61" s="115">
        <f>'MUESTRA DEF'!D36</f>
        <v>9</v>
      </c>
      <c r="D61" s="116">
        <f>'MUESTRA DEF'!E36</f>
        <v>4.9000000000000004</v>
      </c>
      <c r="E61" s="116">
        <f>'MUESTRA DEF'!F36</f>
        <v>0.34</v>
      </c>
      <c r="F61" s="116">
        <f>'MUESTRA DEF'!G36</f>
        <v>22.25</v>
      </c>
      <c r="G61" s="116">
        <f>'MUESTRA DEF'!H36</f>
        <v>0.14000000000000001</v>
      </c>
      <c r="H61" s="116">
        <f>'MUESTRA DEF'!I36</f>
        <v>0.09</v>
      </c>
      <c r="I61" s="117" t="str">
        <f t="shared" si="0"/>
        <v>SÍ</v>
      </c>
    </row>
    <row r="62" spans="1:9">
      <c r="A62" s="32">
        <f>'MUESTRA DEF'!A37</f>
        <v>35</v>
      </c>
      <c r="B62" s="1" t="str">
        <f>'MUESTRA DEF'!C37</f>
        <v>MANEJO TÉCNICO DE INFORMACIÓN S.A.</v>
      </c>
      <c r="C62" s="115">
        <f>'MUESTRA DEF'!D37</f>
        <v>4</v>
      </c>
      <c r="D62" s="116">
        <f>'MUESTRA DEF'!E37</f>
        <v>1.01</v>
      </c>
      <c r="E62" s="116">
        <f>'MUESTRA DEF'!F37</f>
        <v>0.7</v>
      </c>
      <c r="F62" s="116">
        <f>'MUESTRA DEF'!G37</f>
        <v>2.02</v>
      </c>
      <c r="G62" s="116">
        <f>'MUESTRA DEF'!H37</f>
        <v>0.32</v>
      </c>
      <c r="H62" s="116">
        <f>'MUESTRA DEF'!I37</f>
        <v>0.09</v>
      </c>
      <c r="I62" s="117" t="str">
        <f t="shared" si="0"/>
        <v>SÍ</v>
      </c>
    </row>
    <row r="63" spans="1:9">
      <c r="A63" s="32">
        <f>'MUESTRA DEF'!A38</f>
        <v>36</v>
      </c>
      <c r="B63" s="1" t="str">
        <f>'MUESTRA DEF'!C38</f>
        <v>FUPMEPAZ</v>
      </c>
      <c r="C63" s="115">
        <f>'MUESTRA DEF'!D38</f>
        <v>0</v>
      </c>
      <c r="D63" s="116">
        <f>'MUESTRA DEF'!E38</f>
        <v>90.02</v>
      </c>
      <c r="E63" s="116">
        <f>'MUESTRA DEF'!F38</f>
        <v>0.05</v>
      </c>
      <c r="F63" s="116">
        <f>'MUESTRA DEF'!G38</f>
        <v>79</v>
      </c>
      <c r="G63" s="116">
        <f>'MUESTRA DEF'!H38</f>
        <v>0.42</v>
      </c>
      <c r="H63" s="116">
        <f>'MUESTRA DEF'!I38</f>
        <v>0.4</v>
      </c>
      <c r="I63" s="117" t="str">
        <f t="shared" si="0"/>
        <v>SÍ</v>
      </c>
    </row>
    <row r="64" spans="1:9">
      <c r="A64" s="32">
        <f>'MUESTRA DEF'!A39</f>
        <v>37</v>
      </c>
      <c r="B64" s="1" t="str">
        <f>'MUESTRA DEF'!C39</f>
        <v>DIABEN SAS</v>
      </c>
      <c r="C64" s="115">
        <f>'MUESTRA DEF'!D39</f>
        <v>10</v>
      </c>
      <c r="D64" s="116">
        <f>'MUESTRA DEF'!E39</f>
        <v>1.2</v>
      </c>
      <c r="E64" s="116">
        <f>'MUESTRA DEF'!F39</f>
        <v>0.69</v>
      </c>
      <c r="F64" s="116">
        <f>'MUESTRA DEF'!G39</f>
        <v>4.55</v>
      </c>
      <c r="G64" s="116">
        <f>'MUESTRA DEF'!H39</f>
        <v>0.32</v>
      </c>
      <c r="H64" s="116">
        <f>'MUESTRA DEF'!I39</f>
        <v>0.1</v>
      </c>
      <c r="I64" s="117" t="str">
        <f t="shared" si="0"/>
        <v>SÍ</v>
      </c>
    </row>
    <row r="65" spans="1:9">
      <c r="A65" s="32">
        <f>'MUESTRA DEF'!A40</f>
        <v>38</v>
      </c>
      <c r="B65" s="1" t="str">
        <f>'MUESTRA DEF'!C40</f>
        <v>AKTIVA SOLUTIONS COLOMBIA SAS</v>
      </c>
      <c r="C65" s="115">
        <f>'MUESTRA DEF'!D40</f>
        <v>11</v>
      </c>
      <c r="D65" s="116">
        <f>'MUESTRA DEF'!E40</f>
        <v>2.08</v>
      </c>
      <c r="E65" s="116">
        <f>'MUESTRA DEF'!F40</f>
        <v>0.36</v>
      </c>
      <c r="F65" s="116" t="str">
        <f>'MUESTRA DEF'!G40</f>
        <v xml:space="preserve"> INDETERMINADO </v>
      </c>
      <c r="G65" s="116">
        <f>'MUESTRA DEF'!H40</f>
        <v>0.17</v>
      </c>
      <c r="H65" s="116">
        <f>'MUESTRA DEF'!I40</f>
        <v>0.11</v>
      </c>
      <c r="I65" s="117" t="str">
        <f t="shared" si="0"/>
        <v>SÍ</v>
      </c>
    </row>
    <row r="66" spans="1:9">
      <c r="A66" s="32">
        <f>'MUESTRA DEF'!A41</f>
        <v>39</v>
      </c>
      <c r="B66" s="1" t="str">
        <f>'MUESTRA DEF'!C41</f>
        <v>C I WARRIORS COMPANY SAS</v>
      </c>
      <c r="C66" s="115">
        <f>'MUESTRA DEF'!D41</f>
        <v>11</v>
      </c>
      <c r="D66" s="116">
        <f>'MUESTRA DEF'!E41</f>
        <v>10.61</v>
      </c>
      <c r="E66" s="116">
        <f>'MUESTRA DEF'!F41</f>
        <v>0.44</v>
      </c>
      <c r="F66" s="116">
        <f>'MUESTRA DEF'!G41</f>
        <v>3.4</v>
      </c>
      <c r="G66" s="116">
        <f>'MUESTRA DEF'!H41</f>
        <v>0.23</v>
      </c>
      <c r="H66" s="116">
        <f>'MUESTRA DEF'!I41</f>
        <v>0.12</v>
      </c>
      <c r="I66" s="117" t="str">
        <f t="shared" si="0"/>
        <v>SÍ</v>
      </c>
    </row>
    <row r="67" spans="1:9">
      <c r="A67" s="32">
        <f>'MUESTRA DEF'!A42</f>
        <v>40</v>
      </c>
      <c r="B67" s="1" t="str">
        <f>'MUESTRA DEF'!C42</f>
        <v>CENTURY</v>
      </c>
      <c r="C67" s="115">
        <f>'MUESTRA DEF'!D42</f>
        <v>10</v>
      </c>
      <c r="D67" s="116">
        <f>'MUESTRA DEF'!E42</f>
        <v>2.56</v>
      </c>
      <c r="E67" s="116">
        <f>'MUESTRA DEF'!F42</f>
        <v>0.65</v>
      </c>
      <c r="F67" s="116">
        <f>'MUESTRA DEF'!G42</f>
        <v>4.96</v>
      </c>
      <c r="G67" s="116">
        <f>'MUESTRA DEF'!H42</f>
        <v>0.36</v>
      </c>
      <c r="H67" s="116">
        <f>'MUESTRA DEF'!I42</f>
        <v>0.12</v>
      </c>
      <c r="I67" s="117" t="str">
        <f t="shared" si="0"/>
        <v>SÍ</v>
      </c>
    </row>
    <row r="68" spans="1:9">
      <c r="A68" s="32">
        <f>'MUESTRA DEF'!A43</f>
        <v>41</v>
      </c>
      <c r="B68" s="1" t="str">
        <f>'MUESTRA DEF'!C43</f>
        <v>LOCKERS COLOMBIA SAS</v>
      </c>
      <c r="C68" s="115">
        <f>'MUESTRA DEF'!D43</f>
        <v>4</v>
      </c>
      <c r="D68" s="116">
        <f>'MUESTRA DEF'!E43</f>
        <v>2.0099999999999998</v>
      </c>
      <c r="E68" s="116">
        <f>'MUESTRA DEF'!F43</f>
        <v>0.57999999999999996</v>
      </c>
      <c r="F68" s="116">
        <f>'MUESTRA DEF'!G43</f>
        <v>7.93</v>
      </c>
      <c r="G68" s="116">
        <f>'MUESTRA DEF'!H43</f>
        <v>0.32</v>
      </c>
      <c r="H68" s="116">
        <f>'MUESTRA DEF'!I43</f>
        <v>0.13</v>
      </c>
      <c r="I68" s="117" t="str">
        <f t="shared" si="0"/>
        <v>SÍ</v>
      </c>
    </row>
    <row r="69" spans="1:9">
      <c r="A69" s="32">
        <f>'MUESTRA DEF'!A44</f>
        <v>42</v>
      </c>
      <c r="B69" s="1" t="str">
        <f>'MUESTRA DEF'!C44</f>
        <v>CORPORACIÓN PARA EL DESARROLLO SOCIAL, TECNOLOGICO Y ECONOMICO DE COLOMBIA</v>
      </c>
      <c r="C69" s="115" t="str">
        <f>'MUESTRA DEF'!D44</f>
        <v>no hay informacion</v>
      </c>
      <c r="D69" s="116">
        <f>'MUESTRA DEF'!E44</f>
        <v>3.14</v>
      </c>
      <c r="E69" s="116">
        <f>'MUESTRA DEF'!F44</f>
        <v>0.26</v>
      </c>
      <c r="F69" s="116" t="str">
        <f>'MUESTRA DEF'!G44</f>
        <v xml:space="preserve"> INDETERMINADO </v>
      </c>
      <c r="G69" s="116">
        <f>'MUESTRA DEF'!H44</f>
        <v>0.22</v>
      </c>
      <c r="H69" s="116">
        <f>'MUESTRA DEF'!I44</f>
        <v>0.16</v>
      </c>
      <c r="I69" s="117" t="str">
        <f t="shared" si="0"/>
        <v>NO</v>
      </c>
    </row>
    <row r="70" spans="1:9">
      <c r="A70" s="32">
        <f>'MUESTRA DEF'!A45</f>
        <v>43</v>
      </c>
      <c r="B70" s="1" t="str">
        <f>'MUESTRA DEF'!C45</f>
        <v>CORPORACIÓN HUELLAS Y AMOR PARA TU VIDA CHAV</v>
      </c>
      <c r="C70" s="115" t="str">
        <f>'MUESTRA DEF'!D45</f>
        <v>no hay informacion</v>
      </c>
      <c r="D70" s="116">
        <f>'MUESTRA DEF'!E45</f>
        <v>9.3000000000000007</v>
      </c>
      <c r="E70" s="116">
        <f>'MUESTRA DEF'!F45</f>
        <v>0.28000000000000003</v>
      </c>
      <c r="F70" s="116" t="str">
        <f>'MUESTRA DEF'!G45</f>
        <v xml:space="preserve"> INDETERMINADO </v>
      </c>
      <c r="G70" s="116">
        <f>'MUESTRA DEF'!H45</f>
        <v>0.36</v>
      </c>
      <c r="H70" s="116">
        <f>'MUESTRA DEF'!I45</f>
        <v>0.26</v>
      </c>
      <c r="I70" s="117" t="str">
        <f t="shared" si="0"/>
        <v>NO</v>
      </c>
    </row>
    <row r="71" spans="1:9">
      <c r="A71" s="32">
        <f>'MUESTRA DEF'!A46</f>
        <v>44</v>
      </c>
      <c r="B71" s="1" t="str">
        <f>'MUESTRA DEF'!C46</f>
        <v>COMPAÑIA INTERNACIONAL DE MANTENIMIENTO CIMA  S.A.S</v>
      </c>
      <c r="C71" s="115">
        <f>'MUESTRA DEF'!D46</f>
        <v>9</v>
      </c>
      <c r="D71" s="116">
        <f>'MUESTRA DEF'!E46</f>
        <v>7.96</v>
      </c>
      <c r="E71" s="116">
        <f>'MUESTRA DEF'!F46</f>
        <v>0.23</v>
      </c>
      <c r="F71" s="116">
        <f>'MUESTRA DEF'!G46</f>
        <v>15.04</v>
      </c>
      <c r="G71" s="116">
        <f>'MUESTRA DEF'!H46</f>
        <v>0.21</v>
      </c>
      <c r="H71" s="116">
        <f>'MUESTRA DEF'!I46</f>
        <v>0.16</v>
      </c>
      <c r="I71" s="117" t="str">
        <f t="shared" si="0"/>
        <v>SÍ</v>
      </c>
    </row>
    <row r="72" spans="1:9">
      <c r="A72" s="32">
        <f>'MUESTRA DEF'!A47</f>
        <v>45</v>
      </c>
      <c r="B72" s="1" t="str">
        <f>'MUESTRA DEF'!C47</f>
        <v>URBANO EXPRESS LOGISTICA Y MERCADEO SAS</v>
      </c>
      <c r="C72" s="115">
        <f>'MUESTRA DEF'!D47</f>
        <v>9</v>
      </c>
      <c r="D72" s="116">
        <f>'MUESTRA DEF'!E47</f>
        <v>7.71</v>
      </c>
      <c r="E72" s="116">
        <f>'MUESTRA DEF'!F47</f>
        <v>0.3</v>
      </c>
      <c r="F72" s="116">
        <f>'MUESTRA DEF'!G47</f>
        <v>67.209999999999994</v>
      </c>
      <c r="G72" s="116">
        <f>'MUESTRA DEF'!H47</f>
        <v>0.23</v>
      </c>
      <c r="H72" s="116">
        <f>'MUESTRA DEF'!I47</f>
        <v>0.16</v>
      </c>
      <c r="I72" s="117" t="str">
        <f t="shared" si="0"/>
        <v>SÍ</v>
      </c>
    </row>
    <row r="73" spans="1:9">
      <c r="A73" s="32">
        <f>'MUESTRA DEF'!A48</f>
        <v>46</v>
      </c>
      <c r="B73" s="1" t="str">
        <f>'MUESTRA DEF'!C48</f>
        <v>COMPAÑIA DE SERVICIO LOGISTICO COLOMBIA SAS</v>
      </c>
      <c r="C73" s="115">
        <f>'MUESTRA DEF'!D48</f>
        <v>4</v>
      </c>
      <c r="D73" s="116">
        <f>'MUESTRA DEF'!E48</f>
        <v>4.3</v>
      </c>
      <c r="E73" s="116">
        <f>'MUESTRA DEF'!F48</f>
        <v>0.42</v>
      </c>
      <c r="F73" s="116">
        <f>'MUESTRA DEF'!G48</f>
        <v>11.64</v>
      </c>
      <c r="G73" s="116">
        <f>'MUESTRA DEF'!H48</f>
        <v>0.3</v>
      </c>
      <c r="H73" s="116">
        <f>'MUESTRA DEF'!I48</f>
        <v>0.17</v>
      </c>
      <c r="I73" s="117" t="str">
        <f t="shared" si="0"/>
        <v>SÍ</v>
      </c>
    </row>
    <row r="74" spans="1:9">
      <c r="A74" s="32">
        <f>'MUESTRA DEF'!A49</f>
        <v>47</v>
      </c>
      <c r="B74" s="1" t="str">
        <f>'MUESTRA DEF'!C49</f>
        <v>INFOTIC S.A</v>
      </c>
      <c r="C74" s="115">
        <f>'MUESTRA DEF'!D49</f>
        <v>11</v>
      </c>
      <c r="D74" s="116">
        <f>'MUESTRA DEF'!E49</f>
        <v>1.65</v>
      </c>
      <c r="E74" s="116">
        <f>'MUESTRA DEF'!F49</f>
        <v>0.66</v>
      </c>
      <c r="F74" s="116">
        <f>'MUESTRA DEF'!G49</f>
        <v>65.41</v>
      </c>
      <c r="G74" s="116">
        <f>'MUESTRA DEF'!H49</f>
        <v>0.56000000000000005</v>
      </c>
      <c r="H74" s="116">
        <f>'MUESTRA DEF'!I49</f>
        <v>0.18</v>
      </c>
      <c r="I74" s="117" t="str">
        <f t="shared" si="0"/>
        <v>SÍ</v>
      </c>
    </row>
    <row r="75" spans="1:9">
      <c r="A75" s="32">
        <f>'MUESTRA DEF'!A50</f>
        <v>48</v>
      </c>
      <c r="B75" s="1" t="str">
        <f>'MUESTRA DEF'!C50</f>
        <v>FUNDACION CONSTRUYENDO FUTURO E INNOVACION</v>
      </c>
      <c r="C75" s="115">
        <f>'MUESTRA DEF'!D50</f>
        <v>4</v>
      </c>
      <c r="D75" s="116">
        <f>'MUESTRA DEF'!E50</f>
        <v>87.93</v>
      </c>
      <c r="E75" s="116">
        <f>'MUESTRA DEF'!F50</f>
        <v>0</v>
      </c>
      <c r="F75" s="116">
        <f>'MUESTRA DEF'!G50</f>
        <v>39.380000000000003</v>
      </c>
      <c r="G75" s="116">
        <f>'MUESTRA DEF'!H50</f>
        <v>0.21</v>
      </c>
      <c r="H75" s="116">
        <f>'MUESTRA DEF'!I50</f>
        <v>0.21</v>
      </c>
      <c r="I75" s="117" t="str">
        <f t="shared" si="0"/>
        <v>SÍ</v>
      </c>
    </row>
    <row r="76" spans="1:9">
      <c r="A76" s="32">
        <f>'MUESTRA DEF'!A51</f>
        <v>49</v>
      </c>
      <c r="B76" s="1" t="str">
        <f>'MUESTRA DEF'!C51</f>
        <v>SOLUCIONES SCM S.A.S</v>
      </c>
      <c r="C76" s="115">
        <f>'MUESTRA DEF'!D51</f>
        <v>2</v>
      </c>
      <c r="D76" s="116">
        <f>'MUESTRA DEF'!E51</f>
        <v>8.3800000000000008</v>
      </c>
      <c r="E76" s="116">
        <f>'MUESTRA DEF'!F51</f>
        <v>0.16</v>
      </c>
      <c r="F76" s="116" t="str">
        <f>'MUESTRA DEF'!G51</f>
        <v xml:space="preserve"> INDETERMINADO </v>
      </c>
      <c r="G76" s="116">
        <f>'MUESTRA DEF'!H51</f>
        <v>0.26</v>
      </c>
      <c r="H76" s="116">
        <f>'MUESTRA DEF'!I51</f>
        <v>0.22</v>
      </c>
      <c r="I76" s="117" t="str">
        <f t="shared" si="0"/>
        <v>SÍ</v>
      </c>
    </row>
    <row r="77" spans="1:9">
      <c r="A77" s="32">
        <f>'MUESTRA DEF'!A52</f>
        <v>50</v>
      </c>
      <c r="B77" s="1" t="str">
        <f>'MUESTRA DEF'!C52</f>
        <v>COMERCIALIZADORA SERLE.COM</v>
      </c>
      <c r="C77" s="115">
        <f>'MUESTRA DEF'!D52</f>
        <v>6</v>
      </c>
      <c r="D77" s="116">
        <f>'MUESTRA DEF'!E52</f>
        <v>19.440000000000001</v>
      </c>
      <c r="E77" s="116">
        <f>'MUESTRA DEF'!F52</f>
        <v>0.24</v>
      </c>
      <c r="F77" s="116">
        <f>'MUESTRA DEF'!G52</f>
        <v>64.78</v>
      </c>
      <c r="G77" s="116">
        <f>'MUESTRA DEF'!H52</f>
        <v>0.3</v>
      </c>
      <c r="H77" s="116">
        <f>'MUESTRA DEF'!I52</f>
        <v>0.23</v>
      </c>
      <c r="I77" s="117" t="str">
        <f t="shared" si="0"/>
        <v>SÍ</v>
      </c>
    </row>
    <row r="78" spans="1:9">
      <c r="A78" s="32">
        <f>'MUESTRA DEF'!A53</f>
        <v>51</v>
      </c>
      <c r="B78" s="1" t="str">
        <f>'MUESTRA DEF'!C53</f>
        <v>Brightcell-logistics comercializadora SAS</v>
      </c>
      <c r="C78" s="115" t="str">
        <f>'MUESTRA DEF'!D53</f>
        <v>Se valido con CIIU</v>
      </c>
      <c r="D78" s="116">
        <f>'MUESTRA DEF'!E53</f>
        <v>0.08</v>
      </c>
      <c r="E78" s="116">
        <f>'MUESTRA DEF'!F53</f>
        <v>2.67</v>
      </c>
      <c r="F78" s="116" t="str">
        <f>'MUESTRA DEF'!G53</f>
        <v xml:space="preserve"> INDETERMINADO </v>
      </c>
      <c r="G78" s="116">
        <f>'MUESTRA DEF'!H53</f>
        <v>-0.16</v>
      </c>
      <c r="H78" s="116">
        <f>'MUESTRA DEF'!I53</f>
        <v>0.27</v>
      </c>
      <c r="I78" s="117" t="str">
        <f t="shared" si="0"/>
        <v>SÍ</v>
      </c>
    </row>
    <row r="79" spans="1:9">
      <c r="A79" s="32">
        <f>'MUESTRA DEF'!A54</f>
        <v>52</v>
      </c>
      <c r="B79" s="1" t="str">
        <f>'MUESTRA DEF'!C54</f>
        <v>GSP LOGISTICA Y EVENTOS SAS</v>
      </c>
      <c r="C79" s="115">
        <f>'MUESTRA DEF'!D54</f>
        <v>7</v>
      </c>
      <c r="D79" s="116">
        <f>'MUESTRA DEF'!E54</f>
        <v>3.43</v>
      </c>
      <c r="E79" s="116">
        <f>'MUESTRA DEF'!F54</f>
        <v>0.4</v>
      </c>
      <c r="F79" s="116">
        <f>'MUESTRA DEF'!G54</f>
        <v>42.84</v>
      </c>
      <c r="G79" s="116">
        <f>'MUESTRA DEF'!H54</f>
        <v>0.49</v>
      </c>
      <c r="H79" s="116">
        <f>'MUESTRA DEF'!I54</f>
        <v>0.28999999999999998</v>
      </c>
      <c r="I79" s="117" t="str">
        <f t="shared" si="0"/>
        <v>SÍ</v>
      </c>
    </row>
    <row r="80" spans="1:9">
      <c r="A80" s="32">
        <f>'MUESTRA DEF'!A55</f>
        <v>53</v>
      </c>
      <c r="B80" s="1" t="str">
        <f>'MUESTRA DEF'!C55</f>
        <v>I+D GROUP</v>
      </c>
      <c r="C80" s="115">
        <f>'MUESTRA DEF'!D55</f>
        <v>11</v>
      </c>
      <c r="D80" s="116">
        <f>'MUESTRA DEF'!E55</f>
        <v>2.54</v>
      </c>
      <c r="E80" s="116">
        <f>'MUESTRA DEF'!F55</f>
        <v>0.35</v>
      </c>
      <c r="F80" s="116">
        <f>'MUESTRA DEF'!G55</f>
        <v>2213.61</v>
      </c>
      <c r="G80" s="116">
        <f>'MUESTRA DEF'!H55</f>
        <v>0.52</v>
      </c>
      <c r="H80" s="116">
        <f>'MUESTRA DEF'!I55</f>
        <v>0.33</v>
      </c>
      <c r="I80" s="117" t="str">
        <f t="shared" si="0"/>
        <v>SÍ</v>
      </c>
    </row>
    <row r="81" spans="1:9">
      <c r="A81" s="32">
        <f>'MUESTRA DEF'!A56</f>
        <v>54</v>
      </c>
      <c r="B81" s="1" t="str">
        <f>'MUESTRA DEF'!C56</f>
        <v>DOCUMENTOS INTELIGENTES SAS</v>
      </c>
      <c r="C81" s="115">
        <f>'MUESTRA DEF'!D56</f>
        <v>3</v>
      </c>
      <c r="D81" s="116">
        <f>'MUESTRA DEF'!E56</f>
        <v>3.13</v>
      </c>
      <c r="E81" s="116">
        <f>'MUESTRA DEF'!F56</f>
        <v>0.69</v>
      </c>
      <c r="F81" s="116">
        <f>'MUESTRA DEF'!G56</f>
        <v>22.44</v>
      </c>
      <c r="G81" s="116">
        <f>'MUESTRA DEF'!H56</f>
        <v>1.07</v>
      </c>
      <c r="H81" s="116">
        <f>'MUESTRA DEF'!I56</f>
        <v>0.33</v>
      </c>
      <c r="I81" s="117" t="str">
        <f t="shared" si="0"/>
        <v>SÍ</v>
      </c>
    </row>
    <row r="82" spans="1:9">
      <c r="A82" s="32">
        <f>'MUESTRA DEF'!A57</f>
        <v>55</v>
      </c>
      <c r="B82" s="1" t="str">
        <f>'MUESTRA DEF'!C57</f>
        <v>CLOI SAS</v>
      </c>
      <c r="C82" s="115">
        <f>'MUESTRA DEF'!D57</f>
        <v>10</v>
      </c>
      <c r="D82" s="116">
        <f>'MUESTRA DEF'!E57</f>
        <v>6.07</v>
      </c>
      <c r="E82" s="116">
        <f>'MUESTRA DEF'!F57</f>
        <v>0.19</v>
      </c>
      <c r="F82" s="116">
        <f>'MUESTRA DEF'!G57</f>
        <v>59.24</v>
      </c>
      <c r="G82" s="116">
        <f>'MUESTRA DEF'!H57</f>
        <v>0.45</v>
      </c>
      <c r="H82" s="116">
        <f>'MUESTRA DEF'!I57</f>
        <v>0.36</v>
      </c>
      <c r="I82" s="117" t="str">
        <f t="shared" si="0"/>
        <v>SÍ</v>
      </c>
    </row>
    <row r="83" spans="1:9">
      <c r="A83" s="32">
        <f>'MUESTRA DEF'!A58</f>
        <v>56</v>
      </c>
      <c r="B83" s="1" t="str">
        <f>'MUESTRA DEF'!C58</f>
        <v>GL IMPORT&amp; EXPORT S.A.S</v>
      </c>
      <c r="C83" s="115">
        <f>'MUESTRA DEF'!D58</f>
        <v>10</v>
      </c>
      <c r="D83" s="116">
        <f>'MUESTRA DEF'!E58</f>
        <v>12.85</v>
      </c>
      <c r="E83" s="116">
        <f>'MUESTRA DEF'!F58</f>
        <v>0.11</v>
      </c>
      <c r="F83" s="116">
        <f>'MUESTRA DEF'!G58</f>
        <v>33.92</v>
      </c>
      <c r="G83" s="116">
        <f>'MUESTRA DEF'!H58</f>
        <v>0.42</v>
      </c>
      <c r="H83" s="116">
        <f>'MUESTRA DEF'!I58</f>
        <v>0.37</v>
      </c>
      <c r="I83" s="117" t="str">
        <f t="shared" si="0"/>
        <v>SÍ</v>
      </c>
    </row>
    <row r="84" spans="1:9">
      <c r="A84" s="32">
        <f>'MUESTRA DEF'!A59</f>
        <v>57</v>
      </c>
      <c r="B84" s="1" t="str">
        <f>'MUESTRA DEF'!C59</f>
        <v>GRUPO EMPRESARIAL GAVA SAS</v>
      </c>
      <c r="C84" s="115">
        <f>'MUESTRA DEF'!D59</f>
        <v>10</v>
      </c>
      <c r="D84" s="116">
        <f>'MUESTRA DEF'!E59</f>
        <v>1.94</v>
      </c>
      <c r="E84" s="116">
        <f>'MUESTRA DEF'!F59</f>
        <v>0.51</v>
      </c>
      <c r="F84" s="116" t="str">
        <f>'MUESTRA DEF'!G59</f>
        <v xml:space="preserve"> INDETERMINADO </v>
      </c>
      <c r="G84" s="116">
        <f>'MUESTRA DEF'!H59</f>
        <v>0.8</v>
      </c>
      <c r="H84" s="116">
        <f>'MUESTRA DEF'!I59</f>
        <v>0.39</v>
      </c>
      <c r="I84" s="117" t="str">
        <f t="shared" si="0"/>
        <v>SÍ</v>
      </c>
    </row>
    <row r="85" spans="1:9">
      <c r="A85" s="32">
        <f>'MUESTRA DEF'!A60</f>
        <v>58</v>
      </c>
      <c r="B85" s="1" t="str">
        <f>'MUESTRA DEF'!C60</f>
        <v>LOGISTICA Y GESTION DE NEGOCIOS</v>
      </c>
      <c r="C85" s="115">
        <f>'MUESTRA DEF'!D60</f>
        <v>11</v>
      </c>
      <c r="D85" s="116">
        <f>'MUESTRA DEF'!E60</f>
        <v>10.85</v>
      </c>
      <c r="E85" s="116">
        <f>'MUESTRA DEF'!F60</f>
        <v>0.19</v>
      </c>
      <c r="F85" s="116" t="str">
        <f>'MUESTRA DEF'!G60</f>
        <v xml:space="preserve"> INDETERMINADO </v>
      </c>
      <c r="G85" s="116">
        <f>'MUESTRA DEF'!H60</f>
        <v>0.5</v>
      </c>
      <c r="H85" s="116">
        <f>'MUESTRA DEF'!I60</f>
        <v>0.4</v>
      </c>
      <c r="I85" s="117" t="str">
        <f t="shared" si="0"/>
        <v>SÍ</v>
      </c>
    </row>
    <row r="86" spans="1:9">
      <c r="A86" s="32">
        <f>'MUESTRA DEF'!A61</f>
        <v>59</v>
      </c>
      <c r="B86" s="1" t="str">
        <f>'MUESTRA DEF'!C61</f>
        <v>EFECTO S.A.S.</v>
      </c>
      <c r="C86" s="115">
        <f>'MUESTRA DEF'!D61</f>
        <v>11</v>
      </c>
      <c r="D86" s="116">
        <f>'MUESTRA DEF'!E61</f>
        <v>1.61</v>
      </c>
      <c r="E86" s="116">
        <f>'MUESTRA DEF'!F61</f>
        <v>0.5</v>
      </c>
      <c r="F86" s="116">
        <f>'MUESTRA DEF'!G61</f>
        <v>8.4600000000000009</v>
      </c>
      <c r="G86" s="116">
        <f>'MUESTRA DEF'!H61</f>
        <v>0.89</v>
      </c>
      <c r="H86" s="116">
        <f>'MUESTRA DEF'!I61</f>
        <v>0.43</v>
      </c>
      <c r="I86" s="117" t="str">
        <f t="shared" si="0"/>
        <v>SÍ</v>
      </c>
    </row>
    <row r="87" spans="1:9">
      <c r="A87" s="32">
        <f>'MUESTRA DEF'!A62</f>
        <v>60</v>
      </c>
      <c r="B87" s="1" t="str">
        <f>'MUESTRA DEF'!C62</f>
        <v>DELAVAL LIMITADA</v>
      </c>
      <c r="C87" s="115" t="str">
        <f>'MUESTRA DEF'!D62</f>
        <v>Se valido con CIIU</v>
      </c>
      <c r="D87" s="116">
        <f>'MUESTRA DEF'!E62</f>
        <v>2.2000000000000002</v>
      </c>
      <c r="E87" s="116">
        <f>'MUESTRA DEF'!F62</f>
        <v>0.36</v>
      </c>
      <c r="F87" s="116">
        <f>'MUESTRA DEF'!G62</f>
        <v>1.07</v>
      </c>
      <c r="G87" s="116">
        <f>'MUESTRA DEF'!H62</f>
        <v>0.74</v>
      </c>
      <c r="H87" s="116">
        <f>'MUESTRA DEF'!I62</f>
        <v>0.47</v>
      </c>
      <c r="I87" s="117" t="str">
        <f t="shared" si="0"/>
        <v>SÍ</v>
      </c>
    </row>
    <row r="88" spans="1:9">
      <c r="A88" s="32">
        <f>'MUESTRA DEF'!A63</f>
        <v>61</v>
      </c>
      <c r="B88" s="1" t="str">
        <f>'MUESTRA DEF'!C63</f>
        <v>CUIDA TU AMBIENTE Y SERVICIOS S.A.S</v>
      </c>
      <c r="C88" s="115">
        <f>'MUESTRA DEF'!D63</f>
        <v>6</v>
      </c>
      <c r="D88" s="116">
        <f>'MUESTRA DEF'!E63</f>
        <v>3.91</v>
      </c>
      <c r="E88" s="116">
        <f>'MUESTRA DEF'!F63</f>
        <v>0.24</v>
      </c>
      <c r="F88" s="116">
        <f>'MUESTRA DEF'!G63</f>
        <v>0</v>
      </c>
      <c r="G88" s="116">
        <f>'MUESTRA DEF'!H63</f>
        <v>0.64</v>
      </c>
      <c r="H88" s="116">
        <f>'MUESTRA DEF'!I63</f>
        <v>0.48</v>
      </c>
      <c r="I88" s="117" t="str">
        <f t="shared" si="0"/>
        <v>SÍ</v>
      </c>
    </row>
    <row r="89" spans="1:9">
      <c r="A89" s="32">
        <f>'MUESTRA DEF'!A64</f>
        <v>62</v>
      </c>
      <c r="B89" s="1" t="str">
        <f>'MUESTRA DEF'!C64</f>
        <v>DISTRINDUSTRIAL COMERCIAL COLOMBIA SAS</v>
      </c>
      <c r="C89" s="115">
        <f>'MUESTRA DEF'!D64</f>
        <v>10</v>
      </c>
      <c r="D89" s="116">
        <f>'MUESTRA DEF'!E64</f>
        <v>13.29</v>
      </c>
      <c r="E89" s="116">
        <f>'MUESTRA DEF'!F64</f>
        <v>0.03</v>
      </c>
      <c r="F89" s="116" t="str">
        <f>'MUESTRA DEF'!G64</f>
        <v xml:space="preserve"> INDETERMINADO </v>
      </c>
      <c r="G89" s="116">
        <f>'MUESTRA DEF'!H64</f>
        <v>0.55000000000000004</v>
      </c>
      <c r="H89" s="116">
        <f>'MUESTRA DEF'!I64</f>
        <v>0.53</v>
      </c>
      <c r="I89" s="117" t="str">
        <f t="shared" si="0"/>
        <v>SÍ</v>
      </c>
    </row>
    <row r="90" spans="1:9">
      <c r="A90" s="32">
        <f>'MUESTRA DEF'!A65</f>
        <v>63</v>
      </c>
      <c r="B90" s="1" t="str">
        <f>'MUESTRA DEF'!C65</f>
        <v>BLUE EVENTOS  M&amp;B SAS</v>
      </c>
      <c r="C90" s="115">
        <f>'MUESTRA DEF'!D65</f>
        <v>9</v>
      </c>
      <c r="D90" s="116">
        <f>'MUESTRA DEF'!E65</f>
        <v>2.6</v>
      </c>
      <c r="E90" s="116">
        <f>'MUESTRA DEF'!F65</f>
        <v>0.38</v>
      </c>
      <c r="F90" s="116">
        <f>'MUESTRA DEF'!G65</f>
        <v>80.59</v>
      </c>
      <c r="G90" s="116">
        <f>'MUESTRA DEF'!H65</f>
        <v>0.88</v>
      </c>
      <c r="H90" s="116">
        <f>'MUESTRA DEF'!I65</f>
        <v>0.54</v>
      </c>
      <c r="I90" s="117" t="str">
        <f t="shared" si="0"/>
        <v>SÍ</v>
      </c>
    </row>
    <row r="91" spans="1:9">
      <c r="A91" s="32">
        <f>'MUESTRA DEF'!A66</f>
        <v>64</v>
      </c>
      <c r="B91" s="1" t="str">
        <f>'MUESTRA DEF'!C66</f>
        <v>FUNDACION IMAGINARIO COLECTIVO CARIBE</v>
      </c>
      <c r="C91" s="115">
        <f>'MUESTRA DEF'!D66</f>
        <v>6</v>
      </c>
      <c r="D91" s="116">
        <f>'MUESTRA DEF'!E66</f>
        <v>9.4</v>
      </c>
      <c r="E91" s="116">
        <f>'MUESTRA DEF'!F66</f>
        <v>0.06</v>
      </c>
      <c r="F91" s="116" t="str">
        <f>'MUESTRA DEF'!G66</f>
        <v xml:space="preserve"> INDETERMINADO </v>
      </c>
      <c r="G91" s="116">
        <f>'MUESTRA DEF'!H66</f>
        <v>0.61</v>
      </c>
      <c r="H91" s="116">
        <f>'MUESTRA DEF'!I66</f>
        <v>0.56000000000000005</v>
      </c>
      <c r="I91" s="117" t="str">
        <f t="shared" si="0"/>
        <v>SÍ</v>
      </c>
    </row>
    <row r="92" spans="1:9">
      <c r="A92" s="32">
        <f>'MUESTRA DEF'!A67</f>
        <v>65</v>
      </c>
      <c r="B92" s="1" t="str">
        <f>'MUESTRA DEF'!C67</f>
        <v>GRUPO SOCIEDAD CAPITAL S.A.S</v>
      </c>
      <c r="C92" s="115">
        <f>'MUESTRA DEF'!D67</f>
        <v>11</v>
      </c>
      <c r="D92" s="116">
        <f>'MUESTRA DEF'!E67</f>
        <v>4.22</v>
      </c>
      <c r="E92" s="116">
        <f>'MUESTRA DEF'!F67</f>
        <v>0.15</v>
      </c>
      <c r="F92" s="116" t="str">
        <f>'MUESTRA DEF'!G67</f>
        <v xml:space="preserve"> INDETERMINADO </v>
      </c>
      <c r="G92" s="116">
        <f>'MUESTRA DEF'!H67</f>
        <v>0.67</v>
      </c>
      <c r="H92" s="116">
        <f>'MUESTRA DEF'!I67</f>
        <v>0.56000000000000005</v>
      </c>
      <c r="I92" s="117" t="str">
        <f t="shared" si="0"/>
        <v>SÍ</v>
      </c>
    </row>
    <row r="93" spans="1:9">
      <c r="A93" s="32">
        <f>'MUESTRA DEF'!A68</f>
        <v>66</v>
      </c>
      <c r="B93" s="1" t="str">
        <f>'MUESTRA DEF'!C68</f>
        <v>SEÑORA DEL ROSARIO Y AMIGOS EN CIA SAS</v>
      </c>
      <c r="C93" s="115" t="str">
        <f>'MUESTRA DEF'!D68</f>
        <v>Se valido con CIIU</v>
      </c>
      <c r="D93" s="116">
        <f>'MUESTRA DEF'!E68</f>
        <v>0.39</v>
      </c>
      <c r="E93" s="116">
        <f>'MUESTRA DEF'!F68</f>
        <v>1.47</v>
      </c>
      <c r="F93" s="116">
        <f>'MUESTRA DEF'!G68</f>
        <v>3.43</v>
      </c>
      <c r="G93" s="116">
        <f>'MUESTRA DEF'!H68</f>
        <v>-2.56</v>
      </c>
      <c r="H93" s="116">
        <f>'MUESTRA DEF'!I68</f>
        <v>1.19</v>
      </c>
      <c r="I93" s="117" t="str">
        <f t="shared" ref="I93" si="1">IF(ISNUMBER(SEARCH("no hay",C93)),"NO","SÍ")</f>
        <v>SÍ</v>
      </c>
    </row>
    <row r="95" spans="1:9" ht="15.75">
      <c r="A95" s="94" t="s">
        <v>296</v>
      </c>
    </row>
    <row r="97" spans="1:7">
      <c r="A97" s="118" t="s">
        <v>297</v>
      </c>
    </row>
    <row r="98" spans="1:7">
      <c r="A98" s="118" t="s">
        <v>298</v>
      </c>
    </row>
    <row r="100" spans="1:7">
      <c r="A100" s="100" t="s">
        <v>207</v>
      </c>
      <c r="B100" s="100" t="s">
        <v>299</v>
      </c>
      <c r="C100" s="100" t="s">
        <v>300</v>
      </c>
      <c r="D100" s="100" t="s">
        <v>301</v>
      </c>
      <c r="E100" s="100" t="s">
        <v>302</v>
      </c>
      <c r="F100" s="100" t="s">
        <v>303</v>
      </c>
      <c r="G100" s="101" t="s">
        <v>304</v>
      </c>
    </row>
    <row r="101" spans="1:7">
      <c r="A101" s="99" t="s">
        <v>235</v>
      </c>
      <c r="B101" s="32" cm="1">
        <f t="array" ref="B101">SUMPRODUCT((I28:I93="SÍ")*ISNUMBER(D28:D93))</f>
        <v>61</v>
      </c>
      <c r="C101" s="116" cm="1">
        <f t="array" ref="C101">_xlfn.PERCENTILE.INC(IF(I28:I93="SÍ",D28:D93),0.25)</f>
        <v>1.01</v>
      </c>
      <c r="D101" s="116" cm="1">
        <f t="array" ref="D101">_xlfn.PERCENTILE.INC(IF(I28:I93="SÍ",D28:D93),0.5)</f>
        <v>2.1</v>
      </c>
      <c r="E101" s="116" cm="1">
        <f t="array" ref="E101">_xlfn.PERCENTILE.INC(IF(I28:I93="SÍ",D28:D93),0.75)</f>
        <v>6.07</v>
      </c>
      <c r="F101" s="32" t="s">
        <v>305</v>
      </c>
      <c r="G101" s="119">
        <f>C101</f>
        <v>1.01</v>
      </c>
    </row>
    <row r="102" spans="1:7">
      <c r="A102" s="99" t="s">
        <v>237</v>
      </c>
      <c r="B102" s="32" cm="1">
        <f t="array" ref="B102">SUMPRODUCT((I28:I93="SÍ")*ISNUMBER(E28:E93))</f>
        <v>62</v>
      </c>
      <c r="C102" s="116" cm="1">
        <f t="array" ref="C102">_xlfn.PERCENTILE.INC(IF(I28:I93="SÍ",E28:E93),0.25)</f>
        <v>0.23250000000000001</v>
      </c>
      <c r="D102" s="116" cm="1">
        <f t="array" ref="D102">_xlfn.PERCENTILE.INC(IF(I28:I93="SÍ",E28:E93),0.5)</f>
        <v>0.41000000000000003</v>
      </c>
      <c r="E102" s="116" cm="1">
        <f t="array" ref="E102">_xlfn.PERCENTILE.INC(IF(I28:I93="SÍ",E28:E93),0.75)</f>
        <v>0.67500000000000004</v>
      </c>
      <c r="F102" s="32" t="s">
        <v>306</v>
      </c>
      <c r="G102" s="119">
        <f>E102</f>
        <v>0.67500000000000004</v>
      </c>
    </row>
    <row r="103" spans="1:7">
      <c r="A103" s="99" t="s">
        <v>243</v>
      </c>
      <c r="B103" s="32" cm="1">
        <f t="array" ref="B103">SUMPRODUCT((I28:I93="SÍ")*ISNUMBER(F28:F93))</f>
        <v>49</v>
      </c>
      <c r="C103" s="116" cm="1">
        <f t="array" ref="C103">_xlfn.PERCENTILE.INC(IF((I28:I93="SÍ")*ISNUMBER(F28:F93),F28:F93),0.25)</f>
        <v>0.56000000000000005</v>
      </c>
      <c r="D103" s="116" cm="1">
        <f t="array" ref="D103">_xlfn.PERCENTILE.INC(IF((I28:I93="SÍ")*ISNUMBER(F28:F93),F28:F93),0.5)</f>
        <v>5.08</v>
      </c>
      <c r="E103" s="116" cm="1">
        <f t="array" ref="E103">_xlfn.PERCENTILE.INC(IF((I28:I93="SÍ")*ISNUMBER(F28:F93),F28:F93),0.75)</f>
        <v>33.92</v>
      </c>
      <c r="F103" s="32" t="s">
        <v>307</v>
      </c>
      <c r="G103" s="119">
        <f>D103</f>
        <v>5.08</v>
      </c>
    </row>
    <row r="104" spans="1:7">
      <c r="A104" s="99" t="s">
        <v>239</v>
      </c>
      <c r="B104" s="32" cm="1">
        <f t="array" ref="B104">SUMPRODUCT((I28:I93="SÍ")*ISNUMBER(G28:G93))</f>
        <v>62</v>
      </c>
      <c r="C104" s="116" cm="1">
        <f t="array" ref="C104">_xlfn.PERCENTILE.INC(IF(I28:I93="SÍ",G28:G93),0.25)</f>
        <v>0</v>
      </c>
      <c r="D104" s="116" cm="1">
        <f t="array" ref="D104">_xlfn.PERCENTILE.INC(IF(I28:I93="SÍ",G28:G93),0.5)</f>
        <v>0.16</v>
      </c>
      <c r="E104" s="116" cm="1">
        <f t="array" ref="E104">_xlfn.PERCENTILE.INC(IF(I28:I93="SÍ",G28:G93),0.75)</f>
        <v>0.40499999999999997</v>
      </c>
      <c r="F104" s="32" t="s">
        <v>305</v>
      </c>
      <c r="G104" s="119">
        <f>C104</f>
        <v>0</v>
      </c>
    </row>
    <row r="105" spans="1:7">
      <c r="A105" s="99" t="s">
        <v>241</v>
      </c>
      <c r="B105" s="32" cm="1">
        <f t="array" ref="B105">SUMPRODUCT((I28:I93="SÍ")*ISNUMBER(H28:H93))</f>
        <v>62</v>
      </c>
      <c r="C105" s="116" cm="1">
        <f t="array" ref="C105">_xlfn.PERCENTILE.INC(IF(I28:I93="SÍ",H28:H93),0.25)</f>
        <v>1.2500000000000001E-2</v>
      </c>
      <c r="D105" s="116" cm="1">
        <f t="array" ref="D105">_xlfn.PERCENTILE.INC(IF(I28:I93="SÍ",H28:H93),0.5)</f>
        <v>8.4999999999999992E-2</v>
      </c>
      <c r="E105" s="116" cm="1">
        <f t="array" ref="E105">_xlfn.PERCENTILE.INC(IF(I28:I93="SÍ",H28:H93),0.75)</f>
        <v>0.28499999999999998</v>
      </c>
      <c r="F105" s="32" t="s">
        <v>305</v>
      </c>
      <c r="G105" s="119">
        <f>C105</f>
        <v>1.2500000000000001E-2</v>
      </c>
    </row>
    <row r="107" spans="1:7" ht="15.75">
      <c r="A107" s="120" t="s">
        <v>308</v>
      </c>
    </row>
    <row r="108" spans="1:7">
      <c r="A108" s="121" t="s">
        <v>309</v>
      </c>
    </row>
    <row r="110" spans="1:7">
      <c r="A110" s="102" t="s">
        <v>207</v>
      </c>
      <c r="B110" s="102" t="s">
        <v>310</v>
      </c>
      <c r="C110" s="102" t="s">
        <v>311</v>
      </c>
      <c r="D110" s="102" t="s">
        <v>312</v>
      </c>
    </row>
    <row r="111" spans="1:7">
      <c r="A111" s="99" t="s">
        <v>235</v>
      </c>
      <c r="B111" s="32" t="s">
        <v>313</v>
      </c>
      <c r="C111" s="116" cm="1">
        <f t="array" ref="C111">_xlfn.PERCENTILE.INC(IF(I28:I93="SÍ",D28:D93),0.1)</f>
        <v>0.31</v>
      </c>
      <c r="D111" s="122">
        <f>C111</f>
        <v>0.31</v>
      </c>
    </row>
    <row r="112" spans="1:7">
      <c r="A112" s="99" t="s">
        <v>237</v>
      </c>
      <c r="B112" s="32" t="s">
        <v>314</v>
      </c>
      <c r="C112" s="116" cm="1">
        <f t="array" ref="C112">_xlfn.PERCENTILE.INC(IF(I28:I93="SÍ",E28:E93),0.9)</f>
        <v>0.82699999999999996</v>
      </c>
      <c r="D112" s="122">
        <f>C112</f>
        <v>0.82699999999999996</v>
      </c>
    </row>
    <row r="113" spans="1:5">
      <c r="A113" s="99" t="s">
        <v>243</v>
      </c>
      <c r="B113" s="32" t="s">
        <v>313</v>
      </c>
      <c r="C113" s="116" cm="1">
        <f t="array" ref="C113">_xlfn.PERCENTILE.INC(IF((I28:I93="SÍ")*ISNUMBER(F28:F93),F28:F93),0.1)</f>
        <v>-0.98199999999999998</v>
      </c>
      <c r="D113" s="122">
        <f>C113</f>
        <v>-0.98199999999999998</v>
      </c>
    </row>
    <row r="114" spans="1:5">
      <c r="A114" s="99" t="s">
        <v>239</v>
      </c>
      <c r="B114" s="32" t="s">
        <v>313</v>
      </c>
      <c r="C114" s="116" cm="1">
        <f t="array" ref="C114">_xlfn.PERCENTILE.INC(IF(I28:I93="SÍ",G28:G93),0.1)</f>
        <v>-0.21399999999999997</v>
      </c>
      <c r="D114" s="122">
        <f>C114</f>
        <v>-0.21399999999999997</v>
      </c>
    </row>
    <row r="115" spans="1:5">
      <c r="A115" s="99" t="s">
        <v>241</v>
      </c>
      <c r="B115" s="32" t="s">
        <v>313</v>
      </c>
      <c r="C115" s="116" cm="1">
        <f t="array" ref="C115">_xlfn.PERCENTILE.INC(IF(I28:I93="SÍ",H28:H93),0.1)</f>
        <v>-4.7999999999999994E-2</v>
      </c>
      <c r="D115" s="122">
        <f>C115</f>
        <v>-4.7999999999999994E-2</v>
      </c>
    </row>
    <row r="117" spans="1:5">
      <c r="A117" s="123" t="s">
        <v>315</v>
      </c>
    </row>
    <row r="118" spans="1:5">
      <c r="A118" s="123" t="s">
        <v>316</v>
      </c>
    </row>
    <row r="119" spans="1:5">
      <c r="A119" s="124" t="s">
        <v>317</v>
      </c>
    </row>
    <row r="120" spans="1:5">
      <c r="A120" s="124" t="s">
        <v>318</v>
      </c>
    </row>
    <row r="122" spans="1:5" ht="15.75">
      <c r="A122" s="125" t="s">
        <v>319</v>
      </c>
    </row>
    <row r="123" spans="1:5">
      <c r="A123" s="126" t="s">
        <v>320</v>
      </c>
    </row>
    <row r="125" spans="1:5">
      <c r="A125" s="101" t="s">
        <v>207</v>
      </c>
      <c r="B125" s="101" t="s">
        <v>310</v>
      </c>
      <c r="C125" s="101" t="s">
        <v>311</v>
      </c>
      <c r="D125" s="101" t="s">
        <v>312</v>
      </c>
    </row>
    <row r="126" spans="1:5">
      <c r="A126" s="99" t="s">
        <v>235</v>
      </c>
      <c r="B126" s="32" t="s">
        <v>321</v>
      </c>
      <c r="C126" s="116" cm="1">
        <f t="array" ref="C126">_xlfn.PERCENTILE.INC(IF(I28:I93="SÍ",D28:D93),0.4)</f>
        <v>1.65</v>
      </c>
      <c r="D126" s="119">
        <f>C126</f>
        <v>1.65</v>
      </c>
    </row>
    <row r="127" spans="1:5">
      <c r="A127" s="99" t="s">
        <v>237</v>
      </c>
      <c r="B127" s="32" t="s">
        <v>322</v>
      </c>
      <c r="C127" s="116" cm="1">
        <f t="array" ref="C127">_xlfn.PERCENTILE.INC(IF(I28:I93="SÍ",E28:E93),0.6)</f>
        <v>0.50600000000000001</v>
      </c>
      <c r="D127" s="119">
        <f>C127</f>
        <v>0.50600000000000001</v>
      </c>
      <c r="E127" s="127">
        <f>D127</f>
        <v>0.50600000000000001</v>
      </c>
    </row>
    <row r="128" spans="1:5">
      <c r="A128" s="99" t="s">
        <v>243</v>
      </c>
      <c r="B128" s="32" t="s">
        <v>321</v>
      </c>
      <c r="C128" s="116" cm="1">
        <f t="array" ref="C128">_xlfn.PERCENTILE.INC(IF((I28:I93="SÍ")*ISNUMBER(F28:F93),F28:F93),0.4)</f>
        <v>2.8880000000000017</v>
      </c>
      <c r="D128" s="119">
        <f>C128</f>
        <v>2.8880000000000017</v>
      </c>
    </row>
    <row r="129" spans="1:4">
      <c r="A129" s="99" t="s">
        <v>239</v>
      </c>
      <c r="B129" s="32" t="s">
        <v>321</v>
      </c>
      <c r="C129" s="116" cm="1">
        <f t="array" ref="C129">_xlfn.PERCENTILE.INC(IF(I28:I93="SÍ",G28:G93),0.4)</f>
        <v>0.09</v>
      </c>
      <c r="D129" s="119">
        <f>C129</f>
        <v>0.09</v>
      </c>
    </row>
    <row r="130" spans="1:4">
      <c r="A130" s="99" t="s">
        <v>241</v>
      </c>
      <c r="B130" s="32" t="s">
        <v>321</v>
      </c>
      <c r="C130" s="116" cm="1">
        <f t="array" ref="C130">_xlfn.PERCENTILE.INC(IF(I28:I93="SÍ",H28:H93),0.4)</f>
        <v>4.4000000000000025E-2</v>
      </c>
      <c r="D130" s="119">
        <f>C130</f>
        <v>4.4000000000000025E-2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AB6B2-2877-489F-8817-6C02B0060635}">
  <dimension ref="A1:T34"/>
  <sheetViews>
    <sheetView topLeftCell="A9" workbookViewId="0">
      <selection activeCell="F24" sqref="F24:F25"/>
    </sheetView>
  </sheetViews>
  <sheetFormatPr defaultColWidth="11.42578125" defaultRowHeight="15"/>
  <cols>
    <col min="1" max="1" width="2.5703125" customWidth="1"/>
    <col min="2" max="2" width="21.28515625" customWidth="1"/>
    <col min="3" max="3" width="2.28515625" bestFit="1" customWidth="1"/>
    <col min="4" max="4" width="19.5703125" customWidth="1"/>
    <col min="5" max="5" width="2.28515625" bestFit="1" customWidth="1"/>
    <col min="6" max="6" width="21.5703125" bestFit="1" customWidth="1"/>
    <col min="7" max="7" width="1.85546875" customWidth="1"/>
    <col min="8" max="8" width="13.7109375" customWidth="1"/>
    <col min="9" max="9" width="23.5703125" customWidth="1"/>
    <col min="10" max="10" width="13.28515625" customWidth="1"/>
    <col min="12" max="12" width="14.28515625" customWidth="1"/>
    <col min="13" max="13" width="12.5703125" customWidth="1"/>
    <col min="14" max="15" width="9.42578125" customWidth="1"/>
    <col min="16" max="16" width="4.42578125" customWidth="1"/>
    <col min="17" max="17" width="2.7109375" customWidth="1"/>
    <col min="257" max="257" width="2.5703125" customWidth="1"/>
    <col min="258" max="258" width="21.28515625" customWidth="1"/>
    <col min="259" max="259" width="2.28515625" bestFit="1" customWidth="1"/>
    <col min="260" max="260" width="19.5703125" customWidth="1"/>
    <col min="261" max="261" width="2.28515625" bestFit="1" customWidth="1"/>
    <col min="262" max="262" width="16" customWidth="1"/>
    <col min="263" max="263" width="1.85546875" customWidth="1"/>
    <col min="264" max="264" width="13.7109375" customWidth="1"/>
    <col min="265" max="265" width="23.5703125" customWidth="1"/>
    <col min="266" max="266" width="13.28515625" customWidth="1"/>
    <col min="268" max="268" width="14.28515625" customWidth="1"/>
    <col min="269" max="269" width="12.5703125" customWidth="1"/>
    <col min="270" max="272" width="9.42578125" customWidth="1"/>
    <col min="513" max="513" width="2.5703125" customWidth="1"/>
    <col min="514" max="514" width="21.28515625" customWidth="1"/>
    <col min="515" max="515" width="2.28515625" bestFit="1" customWidth="1"/>
    <col min="516" max="516" width="19.5703125" customWidth="1"/>
    <col min="517" max="517" width="2.28515625" bestFit="1" customWidth="1"/>
    <col min="518" max="518" width="16" customWidth="1"/>
    <col min="519" max="519" width="1.85546875" customWidth="1"/>
    <col min="520" max="520" width="13.7109375" customWidth="1"/>
    <col min="521" max="521" width="23.5703125" customWidth="1"/>
    <col min="522" max="522" width="13.28515625" customWidth="1"/>
    <col min="524" max="524" width="14.28515625" customWidth="1"/>
    <col min="525" max="525" width="12.5703125" customWidth="1"/>
    <col min="526" max="528" width="9.42578125" customWidth="1"/>
    <col min="769" max="769" width="2.5703125" customWidth="1"/>
    <col min="770" max="770" width="21.28515625" customWidth="1"/>
    <col min="771" max="771" width="2.28515625" bestFit="1" customWidth="1"/>
    <col min="772" max="772" width="19.5703125" customWidth="1"/>
    <col min="773" max="773" width="2.28515625" bestFit="1" customWidth="1"/>
    <col min="774" max="774" width="16" customWidth="1"/>
    <col min="775" max="775" width="1.85546875" customWidth="1"/>
    <col min="776" max="776" width="13.7109375" customWidth="1"/>
    <col min="777" max="777" width="23.5703125" customWidth="1"/>
    <col min="778" max="778" width="13.28515625" customWidth="1"/>
    <col min="780" max="780" width="14.28515625" customWidth="1"/>
    <col min="781" max="781" width="12.5703125" customWidth="1"/>
    <col min="782" max="784" width="9.42578125" customWidth="1"/>
    <col min="1025" max="1025" width="2.5703125" customWidth="1"/>
    <col min="1026" max="1026" width="21.28515625" customWidth="1"/>
    <col min="1027" max="1027" width="2.28515625" bestFit="1" customWidth="1"/>
    <col min="1028" max="1028" width="19.5703125" customWidth="1"/>
    <col min="1029" max="1029" width="2.28515625" bestFit="1" customWidth="1"/>
    <col min="1030" max="1030" width="16" customWidth="1"/>
    <col min="1031" max="1031" width="1.85546875" customWidth="1"/>
    <col min="1032" max="1032" width="13.7109375" customWidth="1"/>
    <col min="1033" max="1033" width="23.5703125" customWidth="1"/>
    <col min="1034" max="1034" width="13.28515625" customWidth="1"/>
    <col min="1036" max="1036" width="14.28515625" customWidth="1"/>
    <col min="1037" max="1037" width="12.5703125" customWidth="1"/>
    <col min="1038" max="1040" width="9.42578125" customWidth="1"/>
    <col min="1281" max="1281" width="2.5703125" customWidth="1"/>
    <col min="1282" max="1282" width="21.28515625" customWidth="1"/>
    <col min="1283" max="1283" width="2.28515625" bestFit="1" customWidth="1"/>
    <col min="1284" max="1284" width="19.5703125" customWidth="1"/>
    <col min="1285" max="1285" width="2.28515625" bestFit="1" customWidth="1"/>
    <col min="1286" max="1286" width="16" customWidth="1"/>
    <col min="1287" max="1287" width="1.85546875" customWidth="1"/>
    <col min="1288" max="1288" width="13.7109375" customWidth="1"/>
    <col min="1289" max="1289" width="23.5703125" customWidth="1"/>
    <col min="1290" max="1290" width="13.28515625" customWidth="1"/>
    <col min="1292" max="1292" width="14.28515625" customWidth="1"/>
    <col min="1293" max="1293" width="12.5703125" customWidth="1"/>
    <col min="1294" max="1296" width="9.42578125" customWidth="1"/>
    <col min="1537" max="1537" width="2.5703125" customWidth="1"/>
    <col min="1538" max="1538" width="21.28515625" customWidth="1"/>
    <col min="1539" max="1539" width="2.28515625" bestFit="1" customWidth="1"/>
    <col min="1540" max="1540" width="19.5703125" customWidth="1"/>
    <col min="1541" max="1541" width="2.28515625" bestFit="1" customWidth="1"/>
    <col min="1542" max="1542" width="16" customWidth="1"/>
    <col min="1543" max="1543" width="1.85546875" customWidth="1"/>
    <col min="1544" max="1544" width="13.7109375" customWidth="1"/>
    <col min="1545" max="1545" width="23.5703125" customWidth="1"/>
    <col min="1546" max="1546" width="13.28515625" customWidth="1"/>
    <col min="1548" max="1548" width="14.28515625" customWidth="1"/>
    <col min="1549" max="1549" width="12.5703125" customWidth="1"/>
    <col min="1550" max="1552" width="9.42578125" customWidth="1"/>
    <col min="1793" max="1793" width="2.5703125" customWidth="1"/>
    <col min="1794" max="1794" width="21.28515625" customWidth="1"/>
    <col min="1795" max="1795" width="2.28515625" bestFit="1" customWidth="1"/>
    <col min="1796" max="1796" width="19.5703125" customWidth="1"/>
    <col min="1797" max="1797" width="2.28515625" bestFit="1" customWidth="1"/>
    <col min="1798" max="1798" width="16" customWidth="1"/>
    <col min="1799" max="1799" width="1.85546875" customWidth="1"/>
    <col min="1800" max="1800" width="13.7109375" customWidth="1"/>
    <col min="1801" max="1801" width="23.5703125" customWidth="1"/>
    <col min="1802" max="1802" width="13.28515625" customWidth="1"/>
    <col min="1804" max="1804" width="14.28515625" customWidth="1"/>
    <col min="1805" max="1805" width="12.5703125" customWidth="1"/>
    <col min="1806" max="1808" width="9.42578125" customWidth="1"/>
    <col min="2049" max="2049" width="2.5703125" customWidth="1"/>
    <col min="2050" max="2050" width="21.28515625" customWidth="1"/>
    <col min="2051" max="2051" width="2.28515625" bestFit="1" customWidth="1"/>
    <col min="2052" max="2052" width="19.5703125" customWidth="1"/>
    <col min="2053" max="2053" width="2.28515625" bestFit="1" customWidth="1"/>
    <col min="2054" max="2054" width="16" customWidth="1"/>
    <col min="2055" max="2055" width="1.85546875" customWidth="1"/>
    <col min="2056" max="2056" width="13.7109375" customWidth="1"/>
    <col min="2057" max="2057" width="23.5703125" customWidth="1"/>
    <col min="2058" max="2058" width="13.28515625" customWidth="1"/>
    <col min="2060" max="2060" width="14.28515625" customWidth="1"/>
    <col min="2061" max="2061" width="12.5703125" customWidth="1"/>
    <col min="2062" max="2064" width="9.42578125" customWidth="1"/>
    <col min="2305" max="2305" width="2.5703125" customWidth="1"/>
    <col min="2306" max="2306" width="21.28515625" customWidth="1"/>
    <col min="2307" max="2307" width="2.28515625" bestFit="1" customWidth="1"/>
    <col min="2308" max="2308" width="19.5703125" customWidth="1"/>
    <col min="2309" max="2309" width="2.28515625" bestFit="1" customWidth="1"/>
    <col min="2310" max="2310" width="16" customWidth="1"/>
    <col min="2311" max="2311" width="1.85546875" customWidth="1"/>
    <col min="2312" max="2312" width="13.7109375" customWidth="1"/>
    <col min="2313" max="2313" width="23.5703125" customWidth="1"/>
    <col min="2314" max="2314" width="13.28515625" customWidth="1"/>
    <col min="2316" max="2316" width="14.28515625" customWidth="1"/>
    <col min="2317" max="2317" width="12.5703125" customWidth="1"/>
    <col min="2318" max="2320" width="9.42578125" customWidth="1"/>
    <col min="2561" max="2561" width="2.5703125" customWidth="1"/>
    <col min="2562" max="2562" width="21.28515625" customWidth="1"/>
    <col min="2563" max="2563" width="2.28515625" bestFit="1" customWidth="1"/>
    <col min="2564" max="2564" width="19.5703125" customWidth="1"/>
    <col min="2565" max="2565" width="2.28515625" bestFit="1" customWidth="1"/>
    <col min="2566" max="2566" width="16" customWidth="1"/>
    <col min="2567" max="2567" width="1.85546875" customWidth="1"/>
    <col min="2568" max="2568" width="13.7109375" customWidth="1"/>
    <col min="2569" max="2569" width="23.5703125" customWidth="1"/>
    <col min="2570" max="2570" width="13.28515625" customWidth="1"/>
    <col min="2572" max="2572" width="14.28515625" customWidth="1"/>
    <col min="2573" max="2573" width="12.5703125" customWidth="1"/>
    <col min="2574" max="2576" width="9.42578125" customWidth="1"/>
    <col min="2817" max="2817" width="2.5703125" customWidth="1"/>
    <col min="2818" max="2818" width="21.28515625" customWidth="1"/>
    <col min="2819" max="2819" width="2.28515625" bestFit="1" customWidth="1"/>
    <col min="2820" max="2820" width="19.5703125" customWidth="1"/>
    <col min="2821" max="2821" width="2.28515625" bestFit="1" customWidth="1"/>
    <col min="2822" max="2822" width="16" customWidth="1"/>
    <col min="2823" max="2823" width="1.85546875" customWidth="1"/>
    <col min="2824" max="2824" width="13.7109375" customWidth="1"/>
    <col min="2825" max="2825" width="23.5703125" customWidth="1"/>
    <col min="2826" max="2826" width="13.28515625" customWidth="1"/>
    <col min="2828" max="2828" width="14.28515625" customWidth="1"/>
    <col min="2829" max="2829" width="12.5703125" customWidth="1"/>
    <col min="2830" max="2832" width="9.42578125" customWidth="1"/>
    <col min="3073" max="3073" width="2.5703125" customWidth="1"/>
    <col min="3074" max="3074" width="21.28515625" customWidth="1"/>
    <col min="3075" max="3075" width="2.28515625" bestFit="1" customWidth="1"/>
    <col min="3076" max="3076" width="19.5703125" customWidth="1"/>
    <col min="3077" max="3077" width="2.28515625" bestFit="1" customWidth="1"/>
    <col min="3078" max="3078" width="16" customWidth="1"/>
    <col min="3079" max="3079" width="1.85546875" customWidth="1"/>
    <col min="3080" max="3080" width="13.7109375" customWidth="1"/>
    <col min="3081" max="3081" width="23.5703125" customWidth="1"/>
    <col min="3082" max="3082" width="13.28515625" customWidth="1"/>
    <col min="3084" max="3084" width="14.28515625" customWidth="1"/>
    <col min="3085" max="3085" width="12.5703125" customWidth="1"/>
    <col min="3086" max="3088" width="9.42578125" customWidth="1"/>
    <col min="3329" max="3329" width="2.5703125" customWidth="1"/>
    <col min="3330" max="3330" width="21.28515625" customWidth="1"/>
    <col min="3331" max="3331" width="2.28515625" bestFit="1" customWidth="1"/>
    <col min="3332" max="3332" width="19.5703125" customWidth="1"/>
    <col min="3333" max="3333" width="2.28515625" bestFit="1" customWidth="1"/>
    <col min="3334" max="3334" width="16" customWidth="1"/>
    <col min="3335" max="3335" width="1.85546875" customWidth="1"/>
    <col min="3336" max="3336" width="13.7109375" customWidth="1"/>
    <col min="3337" max="3337" width="23.5703125" customWidth="1"/>
    <col min="3338" max="3338" width="13.28515625" customWidth="1"/>
    <col min="3340" max="3340" width="14.28515625" customWidth="1"/>
    <col min="3341" max="3341" width="12.5703125" customWidth="1"/>
    <col min="3342" max="3344" width="9.42578125" customWidth="1"/>
    <col min="3585" max="3585" width="2.5703125" customWidth="1"/>
    <col min="3586" max="3586" width="21.28515625" customWidth="1"/>
    <col min="3587" max="3587" width="2.28515625" bestFit="1" customWidth="1"/>
    <col min="3588" max="3588" width="19.5703125" customWidth="1"/>
    <col min="3589" max="3589" width="2.28515625" bestFit="1" customWidth="1"/>
    <col min="3590" max="3590" width="16" customWidth="1"/>
    <col min="3591" max="3591" width="1.85546875" customWidth="1"/>
    <col min="3592" max="3592" width="13.7109375" customWidth="1"/>
    <col min="3593" max="3593" width="23.5703125" customWidth="1"/>
    <col min="3594" max="3594" width="13.28515625" customWidth="1"/>
    <col min="3596" max="3596" width="14.28515625" customWidth="1"/>
    <col min="3597" max="3597" width="12.5703125" customWidth="1"/>
    <col min="3598" max="3600" width="9.42578125" customWidth="1"/>
    <col min="3841" max="3841" width="2.5703125" customWidth="1"/>
    <col min="3842" max="3842" width="21.28515625" customWidth="1"/>
    <col min="3843" max="3843" width="2.28515625" bestFit="1" customWidth="1"/>
    <col min="3844" max="3844" width="19.5703125" customWidth="1"/>
    <col min="3845" max="3845" width="2.28515625" bestFit="1" customWidth="1"/>
    <col min="3846" max="3846" width="16" customWidth="1"/>
    <col min="3847" max="3847" width="1.85546875" customWidth="1"/>
    <col min="3848" max="3848" width="13.7109375" customWidth="1"/>
    <col min="3849" max="3849" width="23.5703125" customWidth="1"/>
    <col min="3850" max="3850" width="13.28515625" customWidth="1"/>
    <col min="3852" max="3852" width="14.28515625" customWidth="1"/>
    <col min="3853" max="3853" width="12.5703125" customWidth="1"/>
    <col min="3854" max="3856" width="9.42578125" customWidth="1"/>
    <col min="4097" max="4097" width="2.5703125" customWidth="1"/>
    <col min="4098" max="4098" width="21.28515625" customWidth="1"/>
    <col min="4099" max="4099" width="2.28515625" bestFit="1" customWidth="1"/>
    <col min="4100" max="4100" width="19.5703125" customWidth="1"/>
    <col min="4101" max="4101" width="2.28515625" bestFit="1" customWidth="1"/>
    <col min="4102" max="4102" width="16" customWidth="1"/>
    <col min="4103" max="4103" width="1.85546875" customWidth="1"/>
    <col min="4104" max="4104" width="13.7109375" customWidth="1"/>
    <col min="4105" max="4105" width="23.5703125" customWidth="1"/>
    <col min="4106" max="4106" width="13.28515625" customWidth="1"/>
    <col min="4108" max="4108" width="14.28515625" customWidth="1"/>
    <col min="4109" max="4109" width="12.5703125" customWidth="1"/>
    <col min="4110" max="4112" width="9.42578125" customWidth="1"/>
    <col min="4353" max="4353" width="2.5703125" customWidth="1"/>
    <col min="4354" max="4354" width="21.28515625" customWidth="1"/>
    <col min="4355" max="4355" width="2.28515625" bestFit="1" customWidth="1"/>
    <col min="4356" max="4356" width="19.5703125" customWidth="1"/>
    <col min="4357" max="4357" width="2.28515625" bestFit="1" customWidth="1"/>
    <col min="4358" max="4358" width="16" customWidth="1"/>
    <col min="4359" max="4359" width="1.85546875" customWidth="1"/>
    <col min="4360" max="4360" width="13.7109375" customWidth="1"/>
    <col min="4361" max="4361" width="23.5703125" customWidth="1"/>
    <col min="4362" max="4362" width="13.28515625" customWidth="1"/>
    <col min="4364" max="4364" width="14.28515625" customWidth="1"/>
    <col min="4365" max="4365" width="12.5703125" customWidth="1"/>
    <col min="4366" max="4368" width="9.42578125" customWidth="1"/>
    <col min="4609" max="4609" width="2.5703125" customWidth="1"/>
    <col min="4610" max="4610" width="21.28515625" customWidth="1"/>
    <col min="4611" max="4611" width="2.28515625" bestFit="1" customWidth="1"/>
    <col min="4612" max="4612" width="19.5703125" customWidth="1"/>
    <col min="4613" max="4613" width="2.28515625" bestFit="1" customWidth="1"/>
    <col min="4614" max="4614" width="16" customWidth="1"/>
    <col min="4615" max="4615" width="1.85546875" customWidth="1"/>
    <col min="4616" max="4616" width="13.7109375" customWidth="1"/>
    <col min="4617" max="4617" width="23.5703125" customWidth="1"/>
    <col min="4618" max="4618" width="13.28515625" customWidth="1"/>
    <col min="4620" max="4620" width="14.28515625" customWidth="1"/>
    <col min="4621" max="4621" width="12.5703125" customWidth="1"/>
    <col min="4622" max="4624" width="9.42578125" customWidth="1"/>
    <col min="4865" max="4865" width="2.5703125" customWidth="1"/>
    <col min="4866" max="4866" width="21.28515625" customWidth="1"/>
    <col min="4867" max="4867" width="2.28515625" bestFit="1" customWidth="1"/>
    <col min="4868" max="4868" width="19.5703125" customWidth="1"/>
    <col min="4869" max="4869" width="2.28515625" bestFit="1" customWidth="1"/>
    <col min="4870" max="4870" width="16" customWidth="1"/>
    <col min="4871" max="4871" width="1.85546875" customWidth="1"/>
    <col min="4872" max="4872" width="13.7109375" customWidth="1"/>
    <col min="4873" max="4873" width="23.5703125" customWidth="1"/>
    <col min="4874" max="4874" width="13.28515625" customWidth="1"/>
    <col min="4876" max="4876" width="14.28515625" customWidth="1"/>
    <col min="4877" max="4877" width="12.5703125" customWidth="1"/>
    <col min="4878" max="4880" width="9.42578125" customWidth="1"/>
    <col min="5121" max="5121" width="2.5703125" customWidth="1"/>
    <col min="5122" max="5122" width="21.28515625" customWidth="1"/>
    <col min="5123" max="5123" width="2.28515625" bestFit="1" customWidth="1"/>
    <col min="5124" max="5124" width="19.5703125" customWidth="1"/>
    <col min="5125" max="5125" width="2.28515625" bestFit="1" customWidth="1"/>
    <col min="5126" max="5126" width="16" customWidth="1"/>
    <col min="5127" max="5127" width="1.85546875" customWidth="1"/>
    <col min="5128" max="5128" width="13.7109375" customWidth="1"/>
    <col min="5129" max="5129" width="23.5703125" customWidth="1"/>
    <col min="5130" max="5130" width="13.28515625" customWidth="1"/>
    <col min="5132" max="5132" width="14.28515625" customWidth="1"/>
    <col min="5133" max="5133" width="12.5703125" customWidth="1"/>
    <col min="5134" max="5136" width="9.42578125" customWidth="1"/>
    <col min="5377" max="5377" width="2.5703125" customWidth="1"/>
    <col min="5378" max="5378" width="21.28515625" customWidth="1"/>
    <col min="5379" max="5379" width="2.28515625" bestFit="1" customWidth="1"/>
    <col min="5380" max="5380" width="19.5703125" customWidth="1"/>
    <col min="5381" max="5381" width="2.28515625" bestFit="1" customWidth="1"/>
    <col min="5382" max="5382" width="16" customWidth="1"/>
    <col min="5383" max="5383" width="1.85546875" customWidth="1"/>
    <col min="5384" max="5384" width="13.7109375" customWidth="1"/>
    <col min="5385" max="5385" width="23.5703125" customWidth="1"/>
    <col min="5386" max="5386" width="13.28515625" customWidth="1"/>
    <col min="5388" max="5388" width="14.28515625" customWidth="1"/>
    <col min="5389" max="5389" width="12.5703125" customWidth="1"/>
    <col min="5390" max="5392" width="9.42578125" customWidth="1"/>
    <col min="5633" max="5633" width="2.5703125" customWidth="1"/>
    <col min="5634" max="5634" width="21.28515625" customWidth="1"/>
    <col min="5635" max="5635" width="2.28515625" bestFit="1" customWidth="1"/>
    <col min="5636" max="5636" width="19.5703125" customWidth="1"/>
    <col min="5637" max="5637" width="2.28515625" bestFit="1" customWidth="1"/>
    <col min="5638" max="5638" width="16" customWidth="1"/>
    <col min="5639" max="5639" width="1.85546875" customWidth="1"/>
    <col min="5640" max="5640" width="13.7109375" customWidth="1"/>
    <col min="5641" max="5641" width="23.5703125" customWidth="1"/>
    <col min="5642" max="5642" width="13.28515625" customWidth="1"/>
    <col min="5644" max="5644" width="14.28515625" customWidth="1"/>
    <col min="5645" max="5645" width="12.5703125" customWidth="1"/>
    <col min="5646" max="5648" width="9.42578125" customWidth="1"/>
    <col min="5889" max="5889" width="2.5703125" customWidth="1"/>
    <col min="5890" max="5890" width="21.28515625" customWidth="1"/>
    <col min="5891" max="5891" width="2.28515625" bestFit="1" customWidth="1"/>
    <col min="5892" max="5892" width="19.5703125" customWidth="1"/>
    <col min="5893" max="5893" width="2.28515625" bestFit="1" customWidth="1"/>
    <col min="5894" max="5894" width="16" customWidth="1"/>
    <col min="5895" max="5895" width="1.85546875" customWidth="1"/>
    <col min="5896" max="5896" width="13.7109375" customWidth="1"/>
    <col min="5897" max="5897" width="23.5703125" customWidth="1"/>
    <col min="5898" max="5898" width="13.28515625" customWidth="1"/>
    <col min="5900" max="5900" width="14.28515625" customWidth="1"/>
    <col min="5901" max="5901" width="12.5703125" customWidth="1"/>
    <col min="5902" max="5904" width="9.42578125" customWidth="1"/>
    <col min="6145" max="6145" width="2.5703125" customWidth="1"/>
    <col min="6146" max="6146" width="21.28515625" customWidth="1"/>
    <col min="6147" max="6147" width="2.28515625" bestFit="1" customWidth="1"/>
    <col min="6148" max="6148" width="19.5703125" customWidth="1"/>
    <col min="6149" max="6149" width="2.28515625" bestFit="1" customWidth="1"/>
    <col min="6150" max="6150" width="16" customWidth="1"/>
    <col min="6151" max="6151" width="1.85546875" customWidth="1"/>
    <col min="6152" max="6152" width="13.7109375" customWidth="1"/>
    <col min="6153" max="6153" width="23.5703125" customWidth="1"/>
    <col min="6154" max="6154" width="13.28515625" customWidth="1"/>
    <col min="6156" max="6156" width="14.28515625" customWidth="1"/>
    <col min="6157" max="6157" width="12.5703125" customWidth="1"/>
    <col min="6158" max="6160" width="9.42578125" customWidth="1"/>
    <col min="6401" max="6401" width="2.5703125" customWidth="1"/>
    <col min="6402" max="6402" width="21.28515625" customWidth="1"/>
    <col min="6403" max="6403" width="2.28515625" bestFit="1" customWidth="1"/>
    <col min="6404" max="6404" width="19.5703125" customWidth="1"/>
    <col min="6405" max="6405" width="2.28515625" bestFit="1" customWidth="1"/>
    <col min="6406" max="6406" width="16" customWidth="1"/>
    <col min="6407" max="6407" width="1.85546875" customWidth="1"/>
    <col min="6408" max="6408" width="13.7109375" customWidth="1"/>
    <col min="6409" max="6409" width="23.5703125" customWidth="1"/>
    <col min="6410" max="6410" width="13.28515625" customWidth="1"/>
    <col min="6412" max="6412" width="14.28515625" customWidth="1"/>
    <col min="6413" max="6413" width="12.5703125" customWidth="1"/>
    <col min="6414" max="6416" width="9.42578125" customWidth="1"/>
    <col min="6657" max="6657" width="2.5703125" customWidth="1"/>
    <col min="6658" max="6658" width="21.28515625" customWidth="1"/>
    <col min="6659" max="6659" width="2.28515625" bestFit="1" customWidth="1"/>
    <col min="6660" max="6660" width="19.5703125" customWidth="1"/>
    <col min="6661" max="6661" width="2.28515625" bestFit="1" customWidth="1"/>
    <col min="6662" max="6662" width="16" customWidth="1"/>
    <col min="6663" max="6663" width="1.85546875" customWidth="1"/>
    <col min="6664" max="6664" width="13.7109375" customWidth="1"/>
    <col min="6665" max="6665" width="23.5703125" customWidth="1"/>
    <col min="6666" max="6666" width="13.28515625" customWidth="1"/>
    <col min="6668" max="6668" width="14.28515625" customWidth="1"/>
    <col min="6669" max="6669" width="12.5703125" customWidth="1"/>
    <col min="6670" max="6672" width="9.42578125" customWidth="1"/>
    <col min="6913" max="6913" width="2.5703125" customWidth="1"/>
    <col min="6914" max="6914" width="21.28515625" customWidth="1"/>
    <col min="6915" max="6915" width="2.28515625" bestFit="1" customWidth="1"/>
    <col min="6916" max="6916" width="19.5703125" customWidth="1"/>
    <col min="6917" max="6917" width="2.28515625" bestFit="1" customWidth="1"/>
    <col min="6918" max="6918" width="16" customWidth="1"/>
    <col min="6919" max="6919" width="1.85546875" customWidth="1"/>
    <col min="6920" max="6920" width="13.7109375" customWidth="1"/>
    <col min="6921" max="6921" width="23.5703125" customWidth="1"/>
    <col min="6922" max="6922" width="13.28515625" customWidth="1"/>
    <col min="6924" max="6924" width="14.28515625" customWidth="1"/>
    <col min="6925" max="6925" width="12.5703125" customWidth="1"/>
    <col min="6926" max="6928" width="9.42578125" customWidth="1"/>
    <col min="7169" max="7169" width="2.5703125" customWidth="1"/>
    <col min="7170" max="7170" width="21.28515625" customWidth="1"/>
    <col min="7171" max="7171" width="2.28515625" bestFit="1" customWidth="1"/>
    <col min="7172" max="7172" width="19.5703125" customWidth="1"/>
    <col min="7173" max="7173" width="2.28515625" bestFit="1" customWidth="1"/>
    <col min="7174" max="7174" width="16" customWidth="1"/>
    <col min="7175" max="7175" width="1.85546875" customWidth="1"/>
    <col min="7176" max="7176" width="13.7109375" customWidth="1"/>
    <col min="7177" max="7177" width="23.5703125" customWidth="1"/>
    <col min="7178" max="7178" width="13.28515625" customWidth="1"/>
    <col min="7180" max="7180" width="14.28515625" customWidth="1"/>
    <col min="7181" max="7181" width="12.5703125" customWidth="1"/>
    <col min="7182" max="7184" width="9.42578125" customWidth="1"/>
    <col min="7425" max="7425" width="2.5703125" customWidth="1"/>
    <col min="7426" max="7426" width="21.28515625" customWidth="1"/>
    <col min="7427" max="7427" width="2.28515625" bestFit="1" customWidth="1"/>
    <col min="7428" max="7428" width="19.5703125" customWidth="1"/>
    <col min="7429" max="7429" width="2.28515625" bestFit="1" customWidth="1"/>
    <col min="7430" max="7430" width="16" customWidth="1"/>
    <col min="7431" max="7431" width="1.85546875" customWidth="1"/>
    <col min="7432" max="7432" width="13.7109375" customWidth="1"/>
    <col min="7433" max="7433" width="23.5703125" customWidth="1"/>
    <col min="7434" max="7434" width="13.28515625" customWidth="1"/>
    <col min="7436" max="7436" width="14.28515625" customWidth="1"/>
    <col min="7437" max="7437" width="12.5703125" customWidth="1"/>
    <col min="7438" max="7440" width="9.42578125" customWidth="1"/>
    <col min="7681" max="7681" width="2.5703125" customWidth="1"/>
    <col min="7682" max="7682" width="21.28515625" customWidth="1"/>
    <col min="7683" max="7683" width="2.28515625" bestFit="1" customWidth="1"/>
    <col min="7684" max="7684" width="19.5703125" customWidth="1"/>
    <col min="7685" max="7685" width="2.28515625" bestFit="1" customWidth="1"/>
    <col min="7686" max="7686" width="16" customWidth="1"/>
    <col min="7687" max="7687" width="1.85546875" customWidth="1"/>
    <col min="7688" max="7688" width="13.7109375" customWidth="1"/>
    <col min="7689" max="7689" width="23.5703125" customWidth="1"/>
    <col min="7690" max="7690" width="13.28515625" customWidth="1"/>
    <col min="7692" max="7692" width="14.28515625" customWidth="1"/>
    <col min="7693" max="7693" width="12.5703125" customWidth="1"/>
    <col min="7694" max="7696" width="9.42578125" customWidth="1"/>
    <col min="7937" max="7937" width="2.5703125" customWidth="1"/>
    <col min="7938" max="7938" width="21.28515625" customWidth="1"/>
    <col min="7939" max="7939" width="2.28515625" bestFit="1" customWidth="1"/>
    <col min="7940" max="7940" width="19.5703125" customWidth="1"/>
    <col min="7941" max="7941" width="2.28515625" bestFit="1" customWidth="1"/>
    <col min="7942" max="7942" width="16" customWidth="1"/>
    <col min="7943" max="7943" width="1.85546875" customWidth="1"/>
    <col min="7944" max="7944" width="13.7109375" customWidth="1"/>
    <col min="7945" max="7945" width="23.5703125" customWidth="1"/>
    <col min="7946" max="7946" width="13.28515625" customWidth="1"/>
    <col min="7948" max="7948" width="14.28515625" customWidth="1"/>
    <col min="7949" max="7949" width="12.5703125" customWidth="1"/>
    <col min="7950" max="7952" width="9.42578125" customWidth="1"/>
    <col min="8193" max="8193" width="2.5703125" customWidth="1"/>
    <col min="8194" max="8194" width="21.28515625" customWidth="1"/>
    <col min="8195" max="8195" width="2.28515625" bestFit="1" customWidth="1"/>
    <col min="8196" max="8196" width="19.5703125" customWidth="1"/>
    <col min="8197" max="8197" width="2.28515625" bestFit="1" customWidth="1"/>
    <col min="8198" max="8198" width="16" customWidth="1"/>
    <col min="8199" max="8199" width="1.85546875" customWidth="1"/>
    <col min="8200" max="8200" width="13.7109375" customWidth="1"/>
    <col min="8201" max="8201" width="23.5703125" customWidth="1"/>
    <col min="8202" max="8202" width="13.28515625" customWidth="1"/>
    <col min="8204" max="8204" width="14.28515625" customWidth="1"/>
    <col min="8205" max="8205" width="12.5703125" customWidth="1"/>
    <col min="8206" max="8208" width="9.42578125" customWidth="1"/>
    <col min="8449" max="8449" width="2.5703125" customWidth="1"/>
    <col min="8450" max="8450" width="21.28515625" customWidth="1"/>
    <col min="8451" max="8451" width="2.28515625" bestFit="1" customWidth="1"/>
    <col min="8452" max="8452" width="19.5703125" customWidth="1"/>
    <col min="8453" max="8453" width="2.28515625" bestFit="1" customWidth="1"/>
    <col min="8454" max="8454" width="16" customWidth="1"/>
    <col min="8455" max="8455" width="1.85546875" customWidth="1"/>
    <col min="8456" max="8456" width="13.7109375" customWidth="1"/>
    <col min="8457" max="8457" width="23.5703125" customWidth="1"/>
    <col min="8458" max="8458" width="13.28515625" customWidth="1"/>
    <col min="8460" max="8460" width="14.28515625" customWidth="1"/>
    <col min="8461" max="8461" width="12.5703125" customWidth="1"/>
    <col min="8462" max="8464" width="9.42578125" customWidth="1"/>
    <col min="8705" max="8705" width="2.5703125" customWidth="1"/>
    <col min="8706" max="8706" width="21.28515625" customWidth="1"/>
    <col min="8707" max="8707" width="2.28515625" bestFit="1" customWidth="1"/>
    <col min="8708" max="8708" width="19.5703125" customWidth="1"/>
    <col min="8709" max="8709" width="2.28515625" bestFit="1" customWidth="1"/>
    <col min="8710" max="8710" width="16" customWidth="1"/>
    <col min="8711" max="8711" width="1.85546875" customWidth="1"/>
    <col min="8712" max="8712" width="13.7109375" customWidth="1"/>
    <col min="8713" max="8713" width="23.5703125" customWidth="1"/>
    <col min="8714" max="8714" width="13.28515625" customWidth="1"/>
    <col min="8716" max="8716" width="14.28515625" customWidth="1"/>
    <col min="8717" max="8717" width="12.5703125" customWidth="1"/>
    <col min="8718" max="8720" width="9.42578125" customWidth="1"/>
    <col min="8961" max="8961" width="2.5703125" customWidth="1"/>
    <col min="8962" max="8962" width="21.28515625" customWidth="1"/>
    <col min="8963" max="8963" width="2.28515625" bestFit="1" customWidth="1"/>
    <col min="8964" max="8964" width="19.5703125" customWidth="1"/>
    <col min="8965" max="8965" width="2.28515625" bestFit="1" customWidth="1"/>
    <col min="8966" max="8966" width="16" customWidth="1"/>
    <col min="8967" max="8967" width="1.85546875" customWidth="1"/>
    <col min="8968" max="8968" width="13.7109375" customWidth="1"/>
    <col min="8969" max="8969" width="23.5703125" customWidth="1"/>
    <col min="8970" max="8970" width="13.28515625" customWidth="1"/>
    <col min="8972" max="8972" width="14.28515625" customWidth="1"/>
    <col min="8973" max="8973" width="12.5703125" customWidth="1"/>
    <col min="8974" max="8976" width="9.42578125" customWidth="1"/>
    <col min="9217" max="9217" width="2.5703125" customWidth="1"/>
    <col min="9218" max="9218" width="21.28515625" customWidth="1"/>
    <col min="9219" max="9219" width="2.28515625" bestFit="1" customWidth="1"/>
    <col min="9220" max="9220" width="19.5703125" customWidth="1"/>
    <col min="9221" max="9221" width="2.28515625" bestFit="1" customWidth="1"/>
    <col min="9222" max="9222" width="16" customWidth="1"/>
    <col min="9223" max="9223" width="1.85546875" customWidth="1"/>
    <col min="9224" max="9224" width="13.7109375" customWidth="1"/>
    <col min="9225" max="9225" width="23.5703125" customWidth="1"/>
    <col min="9226" max="9226" width="13.28515625" customWidth="1"/>
    <col min="9228" max="9228" width="14.28515625" customWidth="1"/>
    <col min="9229" max="9229" width="12.5703125" customWidth="1"/>
    <col min="9230" max="9232" width="9.42578125" customWidth="1"/>
    <col min="9473" max="9473" width="2.5703125" customWidth="1"/>
    <col min="9474" max="9474" width="21.28515625" customWidth="1"/>
    <col min="9475" max="9475" width="2.28515625" bestFit="1" customWidth="1"/>
    <col min="9476" max="9476" width="19.5703125" customWidth="1"/>
    <col min="9477" max="9477" width="2.28515625" bestFit="1" customWidth="1"/>
    <col min="9478" max="9478" width="16" customWidth="1"/>
    <col min="9479" max="9479" width="1.85546875" customWidth="1"/>
    <col min="9480" max="9480" width="13.7109375" customWidth="1"/>
    <col min="9481" max="9481" width="23.5703125" customWidth="1"/>
    <col min="9482" max="9482" width="13.28515625" customWidth="1"/>
    <col min="9484" max="9484" width="14.28515625" customWidth="1"/>
    <col min="9485" max="9485" width="12.5703125" customWidth="1"/>
    <col min="9486" max="9488" width="9.42578125" customWidth="1"/>
    <col min="9729" max="9729" width="2.5703125" customWidth="1"/>
    <col min="9730" max="9730" width="21.28515625" customWidth="1"/>
    <col min="9731" max="9731" width="2.28515625" bestFit="1" customWidth="1"/>
    <col min="9732" max="9732" width="19.5703125" customWidth="1"/>
    <col min="9733" max="9733" width="2.28515625" bestFit="1" customWidth="1"/>
    <col min="9734" max="9734" width="16" customWidth="1"/>
    <col min="9735" max="9735" width="1.85546875" customWidth="1"/>
    <col min="9736" max="9736" width="13.7109375" customWidth="1"/>
    <col min="9737" max="9737" width="23.5703125" customWidth="1"/>
    <col min="9738" max="9738" width="13.28515625" customWidth="1"/>
    <col min="9740" max="9740" width="14.28515625" customWidth="1"/>
    <col min="9741" max="9741" width="12.5703125" customWidth="1"/>
    <col min="9742" max="9744" width="9.42578125" customWidth="1"/>
    <col min="9985" max="9985" width="2.5703125" customWidth="1"/>
    <col min="9986" max="9986" width="21.28515625" customWidth="1"/>
    <col min="9987" max="9987" width="2.28515625" bestFit="1" customWidth="1"/>
    <col min="9988" max="9988" width="19.5703125" customWidth="1"/>
    <col min="9989" max="9989" width="2.28515625" bestFit="1" customWidth="1"/>
    <col min="9990" max="9990" width="16" customWidth="1"/>
    <col min="9991" max="9991" width="1.85546875" customWidth="1"/>
    <col min="9992" max="9992" width="13.7109375" customWidth="1"/>
    <col min="9993" max="9993" width="23.5703125" customWidth="1"/>
    <col min="9994" max="9994" width="13.28515625" customWidth="1"/>
    <col min="9996" max="9996" width="14.28515625" customWidth="1"/>
    <col min="9997" max="9997" width="12.5703125" customWidth="1"/>
    <col min="9998" max="10000" width="9.42578125" customWidth="1"/>
    <col min="10241" max="10241" width="2.5703125" customWidth="1"/>
    <col min="10242" max="10242" width="21.28515625" customWidth="1"/>
    <col min="10243" max="10243" width="2.28515625" bestFit="1" customWidth="1"/>
    <col min="10244" max="10244" width="19.5703125" customWidth="1"/>
    <col min="10245" max="10245" width="2.28515625" bestFit="1" customWidth="1"/>
    <col min="10246" max="10246" width="16" customWidth="1"/>
    <col min="10247" max="10247" width="1.85546875" customWidth="1"/>
    <col min="10248" max="10248" width="13.7109375" customWidth="1"/>
    <col min="10249" max="10249" width="23.5703125" customWidth="1"/>
    <col min="10250" max="10250" width="13.28515625" customWidth="1"/>
    <col min="10252" max="10252" width="14.28515625" customWidth="1"/>
    <col min="10253" max="10253" width="12.5703125" customWidth="1"/>
    <col min="10254" max="10256" width="9.42578125" customWidth="1"/>
    <col min="10497" max="10497" width="2.5703125" customWidth="1"/>
    <col min="10498" max="10498" width="21.28515625" customWidth="1"/>
    <col min="10499" max="10499" width="2.28515625" bestFit="1" customWidth="1"/>
    <col min="10500" max="10500" width="19.5703125" customWidth="1"/>
    <col min="10501" max="10501" width="2.28515625" bestFit="1" customWidth="1"/>
    <col min="10502" max="10502" width="16" customWidth="1"/>
    <col min="10503" max="10503" width="1.85546875" customWidth="1"/>
    <col min="10504" max="10504" width="13.7109375" customWidth="1"/>
    <col min="10505" max="10505" width="23.5703125" customWidth="1"/>
    <col min="10506" max="10506" width="13.28515625" customWidth="1"/>
    <col min="10508" max="10508" width="14.28515625" customWidth="1"/>
    <col min="10509" max="10509" width="12.5703125" customWidth="1"/>
    <col min="10510" max="10512" width="9.42578125" customWidth="1"/>
    <col min="10753" max="10753" width="2.5703125" customWidth="1"/>
    <col min="10754" max="10754" width="21.28515625" customWidth="1"/>
    <col min="10755" max="10755" width="2.28515625" bestFit="1" customWidth="1"/>
    <col min="10756" max="10756" width="19.5703125" customWidth="1"/>
    <col min="10757" max="10757" width="2.28515625" bestFit="1" customWidth="1"/>
    <col min="10758" max="10758" width="16" customWidth="1"/>
    <col min="10759" max="10759" width="1.85546875" customWidth="1"/>
    <col min="10760" max="10760" width="13.7109375" customWidth="1"/>
    <col min="10761" max="10761" width="23.5703125" customWidth="1"/>
    <col min="10762" max="10762" width="13.28515625" customWidth="1"/>
    <col min="10764" max="10764" width="14.28515625" customWidth="1"/>
    <col min="10765" max="10765" width="12.5703125" customWidth="1"/>
    <col min="10766" max="10768" width="9.42578125" customWidth="1"/>
    <col min="11009" max="11009" width="2.5703125" customWidth="1"/>
    <col min="11010" max="11010" width="21.28515625" customWidth="1"/>
    <col min="11011" max="11011" width="2.28515625" bestFit="1" customWidth="1"/>
    <col min="11012" max="11012" width="19.5703125" customWidth="1"/>
    <col min="11013" max="11013" width="2.28515625" bestFit="1" customWidth="1"/>
    <col min="11014" max="11014" width="16" customWidth="1"/>
    <col min="11015" max="11015" width="1.85546875" customWidth="1"/>
    <col min="11016" max="11016" width="13.7109375" customWidth="1"/>
    <col min="11017" max="11017" width="23.5703125" customWidth="1"/>
    <col min="11018" max="11018" width="13.28515625" customWidth="1"/>
    <col min="11020" max="11020" width="14.28515625" customWidth="1"/>
    <col min="11021" max="11021" width="12.5703125" customWidth="1"/>
    <col min="11022" max="11024" width="9.42578125" customWidth="1"/>
    <col min="11265" max="11265" width="2.5703125" customWidth="1"/>
    <col min="11266" max="11266" width="21.28515625" customWidth="1"/>
    <col min="11267" max="11267" width="2.28515625" bestFit="1" customWidth="1"/>
    <col min="11268" max="11268" width="19.5703125" customWidth="1"/>
    <col min="11269" max="11269" width="2.28515625" bestFit="1" customWidth="1"/>
    <col min="11270" max="11270" width="16" customWidth="1"/>
    <col min="11271" max="11271" width="1.85546875" customWidth="1"/>
    <col min="11272" max="11272" width="13.7109375" customWidth="1"/>
    <col min="11273" max="11273" width="23.5703125" customWidth="1"/>
    <col min="11274" max="11274" width="13.28515625" customWidth="1"/>
    <col min="11276" max="11276" width="14.28515625" customWidth="1"/>
    <col min="11277" max="11277" width="12.5703125" customWidth="1"/>
    <col min="11278" max="11280" width="9.42578125" customWidth="1"/>
    <col min="11521" max="11521" width="2.5703125" customWidth="1"/>
    <col min="11522" max="11522" width="21.28515625" customWidth="1"/>
    <col min="11523" max="11523" width="2.28515625" bestFit="1" customWidth="1"/>
    <col min="11524" max="11524" width="19.5703125" customWidth="1"/>
    <col min="11525" max="11525" width="2.28515625" bestFit="1" customWidth="1"/>
    <col min="11526" max="11526" width="16" customWidth="1"/>
    <col min="11527" max="11527" width="1.85546875" customWidth="1"/>
    <col min="11528" max="11528" width="13.7109375" customWidth="1"/>
    <col min="11529" max="11529" width="23.5703125" customWidth="1"/>
    <col min="11530" max="11530" width="13.28515625" customWidth="1"/>
    <col min="11532" max="11532" width="14.28515625" customWidth="1"/>
    <col min="11533" max="11533" width="12.5703125" customWidth="1"/>
    <col min="11534" max="11536" width="9.42578125" customWidth="1"/>
    <col min="11777" max="11777" width="2.5703125" customWidth="1"/>
    <col min="11778" max="11778" width="21.28515625" customWidth="1"/>
    <col min="11779" max="11779" width="2.28515625" bestFit="1" customWidth="1"/>
    <col min="11780" max="11780" width="19.5703125" customWidth="1"/>
    <col min="11781" max="11781" width="2.28515625" bestFit="1" customWidth="1"/>
    <col min="11782" max="11782" width="16" customWidth="1"/>
    <col min="11783" max="11783" width="1.85546875" customWidth="1"/>
    <col min="11784" max="11784" width="13.7109375" customWidth="1"/>
    <col min="11785" max="11785" width="23.5703125" customWidth="1"/>
    <col min="11786" max="11786" width="13.28515625" customWidth="1"/>
    <col min="11788" max="11788" width="14.28515625" customWidth="1"/>
    <col min="11789" max="11789" width="12.5703125" customWidth="1"/>
    <col min="11790" max="11792" width="9.42578125" customWidth="1"/>
    <col min="12033" max="12033" width="2.5703125" customWidth="1"/>
    <col min="12034" max="12034" width="21.28515625" customWidth="1"/>
    <col min="12035" max="12035" width="2.28515625" bestFit="1" customWidth="1"/>
    <col min="12036" max="12036" width="19.5703125" customWidth="1"/>
    <col min="12037" max="12037" width="2.28515625" bestFit="1" customWidth="1"/>
    <col min="12038" max="12038" width="16" customWidth="1"/>
    <col min="12039" max="12039" width="1.85546875" customWidth="1"/>
    <col min="12040" max="12040" width="13.7109375" customWidth="1"/>
    <col min="12041" max="12041" width="23.5703125" customWidth="1"/>
    <col min="12042" max="12042" width="13.28515625" customWidth="1"/>
    <col min="12044" max="12044" width="14.28515625" customWidth="1"/>
    <col min="12045" max="12045" width="12.5703125" customWidth="1"/>
    <col min="12046" max="12048" width="9.42578125" customWidth="1"/>
    <col min="12289" max="12289" width="2.5703125" customWidth="1"/>
    <col min="12290" max="12290" width="21.28515625" customWidth="1"/>
    <col min="12291" max="12291" width="2.28515625" bestFit="1" customWidth="1"/>
    <col min="12292" max="12292" width="19.5703125" customWidth="1"/>
    <col min="12293" max="12293" width="2.28515625" bestFit="1" customWidth="1"/>
    <col min="12294" max="12294" width="16" customWidth="1"/>
    <col min="12295" max="12295" width="1.85546875" customWidth="1"/>
    <col min="12296" max="12296" width="13.7109375" customWidth="1"/>
    <col min="12297" max="12297" width="23.5703125" customWidth="1"/>
    <col min="12298" max="12298" width="13.28515625" customWidth="1"/>
    <col min="12300" max="12300" width="14.28515625" customWidth="1"/>
    <col min="12301" max="12301" width="12.5703125" customWidth="1"/>
    <col min="12302" max="12304" width="9.42578125" customWidth="1"/>
    <col min="12545" max="12545" width="2.5703125" customWidth="1"/>
    <col min="12546" max="12546" width="21.28515625" customWidth="1"/>
    <col min="12547" max="12547" width="2.28515625" bestFit="1" customWidth="1"/>
    <col min="12548" max="12548" width="19.5703125" customWidth="1"/>
    <col min="12549" max="12549" width="2.28515625" bestFit="1" customWidth="1"/>
    <col min="12550" max="12550" width="16" customWidth="1"/>
    <col min="12551" max="12551" width="1.85546875" customWidth="1"/>
    <col min="12552" max="12552" width="13.7109375" customWidth="1"/>
    <col min="12553" max="12553" width="23.5703125" customWidth="1"/>
    <col min="12554" max="12554" width="13.28515625" customWidth="1"/>
    <col min="12556" max="12556" width="14.28515625" customWidth="1"/>
    <col min="12557" max="12557" width="12.5703125" customWidth="1"/>
    <col min="12558" max="12560" width="9.42578125" customWidth="1"/>
    <col min="12801" max="12801" width="2.5703125" customWidth="1"/>
    <col min="12802" max="12802" width="21.28515625" customWidth="1"/>
    <col min="12803" max="12803" width="2.28515625" bestFit="1" customWidth="1"/>
    <col min="12804" max="12804" width="19.5703125" customWidth="1"/>
    <col min="12805" max="12805" width="2.28515625" bestFit="1" customWidth="1"/>
    <col min="12806" max="12806" width="16" customWidth="1"/>
    <col min="12807" max="12807" width="1.85546875" customWidth="1"/>
    <col min="12808" max="12808" width="13.7109375" customWidth="1"/>
    <col min="12809" max="12809" width="23.5703125" customWidth="1"/>
    <col min="12810" max="12810" width="13.28515625" customWidth="1"/>
    <col min="12812" max="12812" width="14.28515625" customWidth="1"/>
    <col min="12813" max="12813" width="12.5703125" customWidth="1"/>
    <col min="12814" max="12816" width="9.42578125" customWidth="1"/>
    <col min="13057" max="13057" width="2.5703125" customWidth="1"/>
    <col min="13058" max="13058" width="21.28515625" customWidth="1"/>
    <col min="13059" max="13059" width="2.28515625" bestFit="1" customWidth="1"/>
    <col min="13060" max="13060" width="19.5703125" customWidth="1"/>
    <col min="13061" max="13061" width="2.28515625" bestFit="1" customWidth="1"/>
    <col min="13062" max="13062" width="16" customWidth="1"/>
    <col min="13063" max="13063" width="1.85546875" customWidth="1"/>
    <col min="13064" max="13064" width="13.7109375" customWidth="1"/>
    <col min="13065" max="13065" width="23.5703125" customWidth="1"/>
    <col min="13066" max="13066" width="13.28515625" customWidth="1"/>
    <col min="13068" max="13068" width="14.28515625" customWidth="1"/>
    <col min="13069" max="13069" width="12.5703125" customWidth="1"/>
    <col min="13070" max="13072" width="9.42578125" customWidth="1"/>
    <col min="13313" max="13313" width="2.5703125" customWidth="1"/>
    <col min="13314" max="13314" width="21.28515625" customWidth="1"/>
    <col min="13315" max="13315" width="2.28515625" bestFit="1" customWidth="1"/>
    <col min="13316" max="13316" width="19.5703125" customWidth="1"/>
    <col min="13317" max="13317" width="2.28515625" bestFit="1" customWidth="1"/>
    <col min="13318" max="13318" width="16" customWidth="1"/>
    <col min="13319" max="13319" width="1.85546875" customWidth="1"/>
    <col min="13320" max="13320" width="13.7109375" customWidth="1"/>
    <col min="13321" max="13321" width="23.5703125" customWidth="1"/>
    <col min="13322" max="13322" width="13.28515625" customWidth="1"/>
    <col min="13324" max="13324" width="14.28515625" customWidth="1"/>
    <col min="13325" max="13325" width="12.5703125" customWidth="1"/>
    <col min="13326" max="13328" width="9.42578125" customWidth="1"/>
    <col min="13569" max="13569" width="2.5703125" customWidth="1"/>
    <col min="13570" max="13570" width="21.28515625" customWidth="1"/>
    <col min="13571" max="13571" width="2.28515625" bestFit="1" customWidth="1"/>
    <col min="13572" max="13572" width="19.5703125" customWidth="1"/>
    <col min="13573" max="13573" width="2.28515625" bestFit="1" customWidth="1"/>
    <col min="13574" max="13574" width="16" customWidth="1"/>
    <col min="13575" max="13575" width="1.85546875" customWidth="1"/>
    <col min="13576" max="13576" width="13.7109375" customWidth="1"/>
    <col min="13577" max="13577" width="23.5703125" customWidth="1"/>
    <col min="13578" max="13578" width="13.28515625" customWidth="1"/>
    <col min="13580" max="13580" width="14.28515625" customWidth="1"/>
    <col min="13581" max="13581" width="12.5703125" customWidth="1"/>
    <col min="13582" max="13584" width="9.42578125" customWidth="1"/>
    <col min="13825" max="13825" width="2.5703125" customWidth="1"/>
    <col min="13826" max="13826" width="21.28515625" customWidth="1"/>
    <col min="13827" max="13827" width="2.28515625" bestFit="1" customWidth="1"/>
    <col min="13828" max="13828" width="19.5703125" customWidth="1"/>
    <col min="13829" max="13829" width="2.28515625" bestFit="1" customWidth="1"/>
    <col min="13830" max="13830" width="16" customWidth="1"/>
    <col min="13831" max="13831" width="1.85546875" customWidth="1"/>
    <col min="13832" max="13832" width="13.7109375" customWidth="1"/>
    <col min="13833" max="13833" width="23.5703125" customWidth="1"/>
    <col min="13834" max="13834" width="13.28515625" customWidth="1"/>
    <col min="13836" max="13836" width="14.28515625" customWidth="1"/>
    <col min="13837" max="13837" width="12.5703125" customWidth="1"/>
    <col min="13838" max="13840" width="9.42578125" customWidth="1"/>
    <col min="14081" max="14081" width="2.5703125" customWidth="1"/>
    <col min="14082" max="14082" width="21.28515625" customWidth="1"/>
    <col min="14083" max="14083" width="2.28515625" bestFit="1" customWidth="1"/>
    <col min="14084" max="14084" width="19.5703125" customWidth="1"/>
    <col min="14085" max="14085" width="2.28515625" bestFit="1" customWidth="1"/>
    <col min="14086" max="14086" width="16" customWidth="1"/>
    <col min="14087" max="14087" width="1.85546875" customWidth="1"/>
    <col min="14088" max="14088" width="13.7109375" customWidth="1"/>
    <col min="14089" max="14089" width="23.5703125" customWidth="1"/>
    <col min="14090" max="14090" width="13.28515625" customWidth="1"/>
    <col min="14092" max="14092" width="14.28515625" customWidth="1"/>
    <col min="14093" max="14093" width="12.5703125" customWidth="1"/>
    <col min="14094" max="14096" width="9.42578125" customWidth="1"/>
    <col min="14337" max="14337" width="2.5703125" customWidth="1"/>
    <col min="14338" max="14338" width="21.28515625" customWidth="1"/>
    <col min="14339" max="14339" width="2.28515625" bestFit="1" customWidth="1"/>
    <col min="14340" max="14340" width="19.5703125" customWidth="1"/>
    <col min="14341" max="14341" width="2.28515625" bestFit="1" customWidth="1"/>
    <col min="14342" max="14342" width="16" customWidth="1"/>
    <col min="14343" max="14343" width="1.85546875" customWidth="1"/>
    <col min="14344" max="14344" width="13.7109375" customWidth="1"/>
    <col min="14345" max="14345" width="23.5703125" customWidth="1"/>
    <col min="14346" max="14346" width="13.28515625" customWidth="1"/>
    <col min="14348" max="14348" width="14.28515625" customWidth="1"/>
    <col min="14349" max="14349" width="12.5703125" customWidth="1"/>
    <col min="14350" max="14352" width="9.42578125" customWidth="1"/>
    <col min="14593" max="14593" width="2.5703125" customWidth="1"/>
    <col min="14594" max="14594" width="21.28515625" customWidth="1"/>
    <col min="14595" max="14595" width="2.28515625" bestFit="1" customWidth="1"/>
    <col min="14596" max="14596" width="19.5703125" customWidth="1"/>
    <col min="14597" max="14597" width="2.28515625" bestFit="1" customWidth="1"/>
    <col min="14598" max="14598" width="16" customWidth="1"/>
    <col min="14599" max="14599" width="1.85546875" customWidth="1"/>
    <col min="14600" max="14600" width="13.7109375" customWidth="1"/>
    <col min="14601" max="14601" width="23.5703125" customWidth="1"/>
    <col min="14602" max="14602" width="13.28515625" customWidth="1"/>
    <col min="14604" max="14604" width="14.28515625" customWidth="1"/>
    <col min="14605" max="14605" width="12.5703125" customWidth="1"/>
    <col min="14606" max="14608" width="9.42578125" customWidth="1"/>
    <col min="14849" max="14849" width="2.5703125" customWidth="1"/>
    <col min="14850" max="14850" width="21.28515625" customWidth="1"/>
    <col min="14851" max="14851" width="2.28515625" bestFit="1" customWidth="1"/>
    <col min="14852" max="14852" width="19.5703125" customWidth="1"/>
    <col min="14853" max="14853" width="2.28515625" bestFit="1" customWidth="1"/>
    <col min="14854" max="14854" width="16" customWidth="1"/>
    <col min="14855" max="14855" width="1.85546875" customWidth="1"/>
    <col min="14856" max="14856" width="13.7109375" customWidth="1"/>
    <col min="14857" max="14857" width="23.5703125" customWidth="1"/>
    <col min="14858" max="14858" width="13.28515625" customWidth="1"/>
    <col min="14860" max="14860" width="14.28515625" customWidth="1"/>
    <col min="14861" max="14861" width="12.5703125" customWidth="1"/>
    <col min="14862" max="14864" width="9.42578125" customWidth="1"/>
    <col min="15105" max="15105" width="2.5703125" customWidth="1"/>
    <col min="15106" max="15106" width="21.28515625" customWidth="1"/>
    <col min="15107" max="15107" width="2.28515625" bestFit="1" customWidth="1"/>
    <col min="15108" max="15108" width="19.5703125" customWidth="1"/>
    <col min="15109" max="15109" width="2.28515625" bestFit="1" customWidth="1"/>
    <col min="15110" max="15110" width="16" customWidth="1"/>
    <col min="15111" max="15111" width="1.85546875" customWidth="1"/>
    <col min="15112" max="15112" width="13.7109375" customWidth="1"/>
    <col min="15113" max="15113" width="23.5703125" customWidth="1"/>
    <col min="15114" max="15114" width="13.28515625" customWidth="1"/>
    <col min="15116" max="15116" width="14.28515625" customWidth="1"/>
    <col min="15117" max="15117" width="12.5703125" customWidth="1"/>
    <col min="15118" max="15120" width="9.42578125" customWidth="1"/>
    <col min="15361" max="15361" width="2.5703125" customWidth="1"/>
    <col min="15362" max="15362" width="21.28515625" customWidth="1"/>
    <col min="15363" max="15363" width="2.28515625" bestFit="1" customWidth="1"/>
    <col min="15364" max="15364" width="19.5703125" customWidth="1"/>
    <col min="15365" max="15365" width="2.28515625" bestFit="1" customWidth="1"/>
    <col min="15366" max="15366" width="16" customWidth="1"/>
    <col min="15367" max="15367" width="1.85546875" customWidth="1"/>
    <col min="15368" max="15368" width="13.7109375" customWidth="1"/>
    <col min="15369" max="15369" width="23.5703125" customWidth="1"/>
    <col min="15370" max="15370" width="13.28515625" customWidth="1"/>
    <col min="15372" max="15372" width="14.28515625" customWidth="1"/>
    <col min="15373" max="15373" width="12.5703125" customWidth="1"/>
    <col min="15374" max="15376" width="9.42578125" customWidth="1"/>
    <col min="15617" max="15617" width="2.5703125" customWidth="1"/>
    <col min="15618" max="15618" width="21.28515625" customWidth="1"/>
    <col min="15619" max="15619" width="2.28515625" bestFit="1" customWidth="1"/>
    <col min="15620" max="15620" width="19.5703125" customWidth="1"/>
    <col min="15621" max="15621" width="2.28515625" bestFit="1" customWidth="1"/>
    <col min="15622" max="15622" width="16" customWidth="1"/>
    <col min="15623" max="15623" width="1.85546875" customWidth="1"/>
    <col min="15624" max="15624" width="13.7109375" customWidth="1"/>
    <col min="15625" max="15625" width="23.5703125" customWidth="1"/>
    <col min="15626" max="15626" width="13.28515625" customWidth="1"/>
    <col min="15628" max="15628" width="14.28515625" customWidth="1"/>
    <col min="15629" max="15629" width="12.5703125" customWidth="1"/>
    <col min="15630" max="15632" width="9.42578125" customWidth="1"/>
    <col min="15873" max="15873" width="2.5703125" customWidth="1"/>
    <col min="15874" max="15874" width="21.28515625" customWidth="1"/>
    <col min="15875" max="15875" width="2.28515625" bestFit="1" customWidth="1"/>
    <col min="15876" max="15876" width="19.5703125" customWidth="1"/>
    <col min="15877" max="15877" width="2.28515625" bestFit="1" customWidth="1"/>
    <col min="15878" max="15878" width="16" customWidth="1"/>
    <col min="15879" max="15879" width="1.85546875" customWidth="1"/>
    <col min="15880" max="15880" width="13.7109375" customWidth="1"/>
    <col min="15881" max="15881" width="23.5703125" customWidth="1"/>
    <col min="15882" max="15882" width="13.28515625" customWidth="1"/>
    <col min="15884" max="15884" width="14.28515625" customWidth="1"/>
    <col min="15885" max="15885" width="12.5703125" customWidth="1"/>
    <col min="15886" max="15888" width="9.42578125" customWidth="1"/>
    <col min="16129" max="16129" width="2.5703125" customWidth="1"/>
    <col min="16130" max="16130" width="21.28515625" customWidth="1"/>
    <col min="16131" max="16131" width="2.28515625" bestFit="1" customWidth="1"/>
    <col min="16132" max="16132" width="19.5703125" customWidth="1"/>
    <col min="16133" max="16133" width="2.28515625" bestFit="1" customWidth="1"/>
    <col min="16134" max="16134" width="16" customWidth="1"/>
    <col min="16135" max="16135" width="1.85546875" customWidth="1"/>
    <col min="16136" max="16136" width="13.7109375" customWidth="1"/>
    <col min="16137" max="16137" width="23.5703125" customWidth="1"/>
    <col min="16138" max="16138" width="13.28515625" customWidth="1"/>
    <col min="16140" max="16140" width="14.28515625" customWidth="1"/>
    <col min="16141" max="16141" width="12.5703125" customWidth="1"/>
    <col min="16142" max="16144" width="9.42578125" customWidth="1"/>
  </cols>
  <sheetData>
    <row r="1" spans="1:20" ht="9" customHeight="1"/>
    <row r="2" spans="1:20" ht="21">
      <c r="A2" s="26"/>
      <c r="B2" s="152" t="s">
        <v>145</v>
      </c>
      <c r="C2" s="152"/>
      <c r="D2" s="152"/>
      <c r="E2" s="152"/>
      <c r="F2" s="152"/>
      <c r="G2" s="152"/>
      <c r="H2" s="152"/>
      <c r="I2" s="152"/>
      <c r="J2" s="152"/>
      <c r="K2" s="152"/>
      <c r="L2" s="152"/>
      <c r="M2" s="152"/>
      <c r="N2" s="152"/>
      <c r="O2" s="152"/>
      <c r="P2" s="152"/>
      <c r="Q2" s="152"/>
    </row>
    <row r="3" spans="1:20" ht="15.75">
      <c r="B3" s="153" t="s">
        <v>146</v>
      </c>
      <c r="C3" s="153"/>
      <c r="D3" s="153"/>
      <c r="E3" s="153"/>
      <c r="F3" s="153"/>
      <c r="G3" s="153"/>
      <c r="H3" s="153"/>
      <c r="I3" s="153"/>
      <c r="J3" s="153"/>
      <c r="K3" s="153"/>
      <c r="L3" s="153"/>
      <c r="M3" s="153"/>
      <c r="N3" s="153"/>
      <c r="O3" s="153"/>
      <c r="P3" s="153"/>
      <c r="Q3" s="153"/>
      <c r="R3" s="27"/>
      <c r="S3" s="27"/>
    </row>
    <row r="4" spans="1:20" ht="51" customHeight="1">
      <c r="B4" s="154" t="s">
        <v>147</v>
      </c>
      <c r="C4" s="155"/>
      <c r="D4" s="155"/>
      <c r="E4" s="155"/>
      <c r="F4" s="155"/>
      <c r="G4" s="155"/>
      <c r="H4" s="155"/>
      <c r="I4" s="155"/>
      <c r="J4" s="155"/>
      <c r="K4" s="155"/>
      <c r="L4" s="155"/>
      <c r="M4" s="155"/>
      <c r="N4" s="155"/>
      <c r="O4" s="155"/>
      <c r="P4" s="155"/>
      <c r="Q4" s="156"/>
      <c r="R4" s="27"/>
      <c r="S4" s="27"/>
    </row>
    <row r="5" spans="1:20" ht="15.75">
      <c r="B5" s="153" t="s">
        <v>323</v>
      </c>
      <c r="C5" s="153"/>
      <c r="D5" s="153"/>
      <c r="E5" s="153"/>
      <c r="F5" s="153"/>
      <c r="G5" s="153"/>
      <c r="H5" s="153"/>
      <c r="I5" s="153"/>
      <c r="J5" s="153"/>
      <c r="K5" s="153"/>
      <c r="L5" s="153"/>
      <c r="M5" s="153"/>
      <c r="N5" s="153"/>
      <c r="O5" s="153"/>
      <c r="P5" s="153"/>
      <c r="Q5" s="153"/>
      <c r="R5" s="27"/>
      <c r="S5" s="27"/>
    </row>
    <row r="6" spans="1:20" ht="15" customHeight="1">
      <c r="B6" s="157" t="s">
        <v>149</v>
      </c>
      <c r="C6" s="157"/>
      <c r="D6" s="157"/>
      <c r="E6" s="157"/>
      <c r="F6" s="157"/>
      <c r="G6" s="157"/>
      <c r="H6" s="157"/>
      <c r="I6" s="157"/>
      <c r="J6" s="157"/>
      <c r="K6" s="157"/>
      <c r="L6" s="157"/>
      <c r="M6" s="157"/>
      <c r="N6" s="157"/>
      <c r="O6" s="157"/>
      <c r="P6" s="157"/>
      <c r="Q6" s="157"/>
      <c r="R6" s="28"/>
      <c r="S6" s="28"/>
    </row>
    <row r="7" spans="1:20">
      <c r="B7" s="157"/>
      <c r="C7" s="157"/>
      <c r="D7" s="157"/>
      <c r="E7" s="157"/>
      <c r="F7" s="157"/>
      <c r="G7" s="157"/>
      <c r="H7" s="157"/>
      <c r="I7" s="157"/>
      <c r="J7" s="157"/>
      <c r="K7" s="157"/>
      <c r="L7" s="157"/>
      <c r="M7" s="157"/>
      <c r="N7" s="157"/>
      <c r="O7" s="157"/>
      <c r="P7" s="157"/>
      <c r="Q7" s="157"/>
      <c r="R7" s="28"/>
      <c r="S7" s="28"/>
    </row>
    <row r="8" spans="1:20" ht="45.6" customHeight="1">
      <c r="B8" s="157"/>
      <c r="C8" s="157"/>
      <c r="D8" s="157"/>
      <c r="E8" s="157"/>
      <c r="F8" s="157"/>
      <c r="G8" s="157"/>
      <c r="H8" s="157"/>
      <c r="I8" s="157"/>
      <c r="J8" s="157"/>
      <c r="K8" s="157"/>
      <c r="L8" s="157"/>
      <c r="M8" s="157"/>
      <c r="N8" s="157"/>
      <c r="O8" s="157"/>
      <c r="P8" s="157"/>
      <c r="Q8" s="157"/>
      <c r="R8" s="28"/>
      <c r="S8" s="28"/>
    </row>
    <row r="9" spans="1:20" ht="11.25" customHeight="1">
      <c r="A9" s="29"/>
      <c r="B9" s="29"/>
      <c r="C9" s="29"/>
      <c r="D9" s="29"/>
      <c r="E9" s="29"/>
      <c r="F9" s="29"/>
      <c r="H9" s="30"/>
      <c r="I9" s="30"/>
      <c r="J9" s="30"/>
      <c r="K9" s="30"/>
      <c r="L9" s="30"/>
      <c r="M9" s="30"/>
      <c r="N9" s="30"/>
      <c r="O9" s="30"/>
      <c r="P9" s="30"/>
      <c r="Q9" s="30"/>
    </row>
    <row r="10" spans="1:20" ht="18.75">
      <c r="A10" s="29"/>
      <c r="B10" s="158" t="s">
        <v>150</v>
      </c>
      <c r="C10" s="158"/>
      <c r="D10" s="158"/>
      <c r="E10" s="158"/>
      <c r="F10" s="158"/>
      <c r="G10" s="31"/>
      <c r="H10" s="159" t="s">
        <v>151</v>
      </c>
      <c r="I10" s="160"/>
      <c r="J10" s="160"/>
      <c r="K10" s="160"/>
      <c r="L10" s="160"/>
      <c r="M10" s="160"/>
      <c r="N10" s="160"/>
      <c r="O10" s="160"/>
      <c r="P10" s="160"/>
      <c r="Q10" s="161"/>
    </row>
    <row r="11" spans="1:20" ht="18.75">
      <c r="A11" s="29"/>
      <c r="B11" s="158"/>
      <c r="C11" s="158"/>
      <c r="D11" s="158"/>
      <c r="E11" s="158"/>
      <c r="F11" s="158"/>
      <c r="G11" s="31"/>
      <c r="H11" s="168" t="s">
        <v>152</v>
      </c>
      <c r="I11" s="169"/>
      <c r="J11" s="169"/>
      <c r="K11" s="169"/>
      <c r="L11" s="170"/>
      <c r="M11" s="168"/>
      <c r="N11" s="169"/>
      <c r="O11" s="169"/>
      <c r="P11" s="169"/>
      <c r="Q11" s="170"/>
    </row>
    <row r="12" spans="1:20" ht="11.25" customHeight="1">
      <c r="A12" s="29"/>
      <c r="B12" s="29"/>
      <c r="C12" s="29"/>
      <c r="D12" s="29"/>
      <c r="E12" s="29"/>
      <c r="F12" s="29"/>
      <c r="H12" s="32"/>
      <c r="I12" s="32"/>
      <c r="J12" s="32"/>
      <c r="K12" s="32"/>
      <c r="L12" s="32"/>
      <c r="M12" s="32"/>
      <c r="N12" s="32"/>
      <c r="O12" s="32"/>
      <c r="P12" s="32"/>
      <c r="Q12" s="32"/>
    </row>
    <row r="13" spans="1:20" ht="11.25" customHeight="1">
      <c r="B13" s="137" t="s">
        <v>153</v>
      </c>
      <c r="C13" s="138" t="s">
        <v>154</v>
      </c>
      <c r="D13" s="140" t="s">
        <v>155</v>
      </c>
      <c r="E13" s="162" t="s">
        <v>154</v>
      </c>
      <c r="F13" s="164">
        <f>'MUESTRA FILTRADA'!D126</f>
        <v>1.65</v>
      </c>
      <c r="H13" s="167" t="s">
        <v>324</v>
      </c>
      <c r="I13" s="144"/>
      <c r="J13" s="144"/>
      <c r="K13" s="144"/>
      <c r="L13" s="145"/>
      <c r="M13" s="143"/>
      <c r="N13" s="144"/>
      <c r="O13" s="144"/>
      <c r="P13" s="144"/>
      <c r="Q13" s="145"/>
      <c r="R13" s="33"/>
      <c r="S13" s="33"/>
      <c r="T13" s="33"/>
    </row>
    <row r="14" spans="1:20" ht="11.25" customHeight="1">
      <c r="B14" s="137"/>
      <c r="C14" s="139"/>
      <c r="D14" s="141"/>
      <c r="E14" s="163"/>
      <c r="F14" s="165"/>
      <c r="H14" s="146"/>
      <c r="I14" s="147"/>
      <c r="J14" s="147"/>
      <c r="K14" s="147"/>
      <c r="L14" s="148"/>
      <c r="M14" s="146"/>
      <c r="N14" s="147"/>
      <c r="O14" s="147"/>
      <c r="P14" s="147"/>
      <c r="Q14" s="148"/>
      <c r="R14" s="34"/>
      <c r="S14" s="34"/>
      <c r="T14" s="34"/>
    </row>
    <row r="15" spans="1:20" ht="11.25" customHeight="1">
      <c r="B15" s="137"/>
      <c r="C15" s="139"/>
      <c r="D15" s="140" t="s">
        <v>157</v>
      </c>
      <c r="E15" s="163"/>
      <c r="F15" s="165"/>
      <c r="H15" s="146"/>
      <c r="I15" s="147"/>
      <c r="J15" s="147"/>
      <c r="K15" s="147"/>
      <c r="L15" s="148"/>
      <c r="M15" s="146"/>
      <c r="N15" s="147"/>
      <c r="O15" s="147"/>
      <c r="P15" s="147"/>
      <c r="Q15" s="148"/>
      <c r="R15" s="34"/>
      <c r="S15" s="34"/>
      <c r="T15" s="34"/>
    </row>
    <row r="16" spans="1:20" ht="11.25" customHeight="1">
      <c r="B16" s="137"/>
      <c r="C16" s="136"/>
      <c r="D16" s="141"/>
      <c r="E16" s="133"/>
      <c r="F16" s="166"/>
      <c r="H16" s="149"/>
      <c r="I16" s="150"/>
      <c r="J16" s="150"/>
      <c r="K16" s="150"/>
      <c r="L16" s="151"/>
      <c r="M16" s="149"/>
      <c r="N16" s="150"/>
      <c r="O16" s="150"/>
      <c r="P16" s="150"/>
      <c r="Q16" s="151"/>
      <c r="R16" s="34"/>
      <c r="S16" s="34"/>
      <c r="T16" s="34"/>
    </row>
    <row r="17" spans="2:20" ht="9.75" customHeight="1">
      <c r="B17" s="35"/>
      <c r="C17" s="36"/>
      <c r="D17" s="37"/>
      <c r="E17" s="38"/>
      <c r="F17" s="38"/>
      <c r="H17" s="39"/>
      <c r="I17" s="34"/>
      <c r="J17" s="34"/>
      <c r="K17" s="34"/>
      <c r="L17" s="34"/>
      <c r="M17" s="34"/>
      <c r="N17" s="34"/>
      <c r="O17" s="34"/>
      <c r="P17" s="34"/>
      <c r="Q17" s="34"/>
      <c r="R17" s="34"/>
      <c r="S17" s="34"/>
      <c r="T17" s="34"/>
    </row>
    <row r="18" spans="2:20" ht="22.5" customHeight="1">
      <c r="B18" s="135" t="s">
        <v>158</v>
      </c>
      <c r="C18" s="131" t="s">
        <v>154</v>
      </c>
      <c r="D18" s="40" t="s">
        <v>159</v>
      </c>
      <c r="E18" s="131" t="s">
        <v>154</v>
      </c>
      <c r="F18" s="132" t="s">
        <v>325</v>
      </c>
      <c r="H18" s="134" t="s">
        <v>326</v>
      </c>
      <c r="I18" s="130"/>
      <c r="J18" s="130"/>
      <c r="K18" s="130"/>
      <c r="L18" s="130"/>
      <c r="M18" s="130"/>
      <c r="N18" s="130"/>
      <c r="O18" s="130"/>
      <c r="P18" s="130"/>
      <c r="Q18" s="130"/>
      <c r="R18" s="33"/>
      <c r="S18" s="33"/>
      <c r="T18" s="33"/>
    </row>
    <row r="19" spans="2:20" ht="22.5" customHeight="1">
      <c r="B19" s="142"/>
      <c r="C19" s="131"/>
      <c r="D19" s="41" t="s">
        <v>162</v>
      </c>
      <c r="E19" s="131"/>
      <c r="F19" s="133"/>
      <c r="H19" s="130"/>
      <c r="I19" s="130"/>
      <c r="J19" s="130"/>
      <c r="K19" s="130"/>
      <c r="L19" s="130"/>
      <c r="M19" s="130"/>
      <c r="N19" s="130"/>
      <c r="O19" s="130"/>
      <c r="P19" s="130"/>
      <c r="Q19" s="130"/>
      <c r="R19" s="33"/>
      <c r="S19" s="33"/>
      <c r="T19" s="33"/>
    </row>
    <row r="20" spans="2:20" ht="9.75" customHeight="1">
      <c r="M20" s="33"/>
      <c r="N20" s="33"/>
      <c r="O20" s="33"/>
      <c r="P20" s="33"/>
      <c r="Q20" s="33"/>
    </row>
    <row r="21" spans="2:20" ht="23.45" customHeight="1">
      <c r="B21" s="135" t="s">
        <v>163</v>
      </c>
      <c r="C21" s="131" t="s">
        <v>154</v>
      </c>
      <c r="D21" s="40" t="s">
        <v>164</v>
      </c>
      <c r="E21" s="131" t="s">
        <v>154</v>
      </c>
      <c r="F21" s="132" t="s">
        <v>327</v>
      </c>
      <c r="H21" s="134" t="s">
        <v>328</v>
      </c>
      <c r="I21" s="130"/>
      <c r="J21" s="130"/>
      <c r="K21" s="130"/>
      <c r="L21" s="130"/>
      <c r="M21" s="130"/>
      <c r="N21" s="130"/>
      <c r="O21" s="130"/>
      <c r="P21" s="130"/>
      <c r="Q21" s="130"/>
    </row>
    <row r="22" spans="2:20" ht="23.45" customHeight="1">
      <c r="B22" s="136"/>
      <c r="C22" s="131"/>
      <c r="D22" s="41" t="s">
        <v>167</v>
      </c>
      <c r="E22" s="131"/>
      <c r="F22" s="133"/>
      <c r="H22" s="130"/>
      <c r="I22" s="130"/>
      <c r="J22" s="130"/>
      <c r="K22" s="130"/>
      <c r="L22" s="130"/>
      <c r="M22" s="130"/>
      <c r="N22" s="130"/>
      <c r="O22" s="130"/>
      <c r="P22" s="130"/>
      <c r="Q22" s="130"/>
    </row>
    <row r="23" spans="2:20" ht="9.75" customHeight="1">
      <c r="H23" s="33"/>
      <c r="I23" s="33"/>
      <c r="J23" s="33"/>
      <c r="K23" s="33"/>
      <c r="L23" s="33"/>
      <c r="M23" s="33"/>
      <c r="N23" s="33"/>
      <c r="O23" s="33"/>
      <c r="P23" s="33"/>
      <c r="Q23" s="33"/>
    </row>
    <row r="24" spans="2:20" ht="30">
      <c r="B24" s="135" t="s">
        <v>168</v>
      </c>
      <c r="C24" s="131" t="s">
        <v>154</v>
      </c>
      <c r="D24" s="40" t="s">
        <v>164</v>
      </c>
      <c r="E24" s="131" t="s">
        <v>154</v>
      </c>
      <c r="F24" s="132" t="s">
        <v>329</v>
      </c>
      <c r="H24" s="134" t="s">
        <v>330</v>
      </c>
      <c r="I24" s="130"/>
      <c r="J24" s="130"/>
      <c r="K24" s="130"/>
      <c r="L24" s="130"/>
      <c r="M24" s="130"/>
      <c r="N24" s="130"/>
      <c r="O24" s="130"/>
      <c r="P24" s="130"/>
      <c r="Q24" s="130"/>
    </row>
    <row r="25" spans="2:20" ht="33" customHeight="1">
      <c r="B25" s="136"/>
      <c r="C25" s="131"/>
      <c r="D25" s="41" t="s">
        <v>171</v>
      </c>
      <c r="E25" s="131"/>
      <c r="F25" s="133"/>
      <c r="H25" s="130"/>
      <c r="I25" s="130"/>
      <c r="J25" s="130"/>
      <c r="K25" s="130"/>
      <c r="L25" s="130"/>
      <c r="M25" s="130"/>
      <c r="N25" s="130"/>
      <c r="O25" s="130"/>
      <c r="P25" s="130"/>
      <c r="Q25" s="130"/>
    </row>
    <row r="26" spans="2:20" ht="9" customHeight="1"/>
    <row r="27" spans="2:20" ht="30" customHeight="1">
      <c r="B27" s="135" t="s">
        <v>172</v>
      </c>
      <c r="C27" s="131" t="s">
        <v>154</v>
      </c>
      <c r="D27" s="40" t="s">
        <v>164</v>
      </c>
      <c r="E27" s="131" t="s">
        <v>154</v>
      </c>
      <c r="F27" s="132" t="s">
        <v>169</v>
      </c>
      <c r="H27" s="134" t="s">
        <v>331</v>
      </c>
      <c r="I27" s="130"/>
      <c r="J27" s="130"/>
      <c r="K27" s="130"/>
      <c r="L27" s="130"/>
      <c r="M27" s="130"/>
      <c r="N27" s="130"/>
      <c r="O27" s="130"/>
      <c r="P27" s="130"/>
      <c r="Q27" s="130"/>
    </row>
    <row r="28" spans="2:20" ht="24.75" customHeight="1">
      <c r="B28" s="136"/>
      <c r="C28" s="131"/>
      <c r="D28" s="41" t="s">
        <v>175</v>
      </c>
      <c r="E28" s="131"/>
      <c r="F28" s="133"/>
      <c r="H28" s="130"/>
      <c r="I28" s="130"/>
      <c r="J28" s="130"/>
      <c r="K28" s="130"/>
      <c r="L28" s="130"/>
      <c r="M28" s="130"/>
      <c r="N28" s="130"/>
      <c r="O28" s="130"/>
      <c r="P28" s="130"/>
      <c r="Q28" s="130"/>
    </row>
    <row r="30" spans="2:20">
      <c r="B30" s="42" t="s">
        <v>176</v>
      </c>
      <c r="C30" s="42"/>
      <c r="D30" s="42"/>
      <c r="E30" s="42"/>
      <c r="F30" s="42"/>
      <c r="G30" s="42"/>
      <c r="H30" s="42"/>
      <c r="I30" s="42"/>
      <c r="J30" s="42"/>
      <c r="K30" s="42"/>
    </row>
    <row r="31" spans="2:20">
      <c r="B31" s="42"/>
      <c r="C31" s="42"/>
      <c r="D31" s="42"/>
      <c r="E31" s="42"/>
      <c r="F31" s="42"/>
      <c r="G31" s="42"/>
      <c r="H31" s="42"/>
      <c r="I31" s="42"/>
      <c r="J31" s="42"/>
      <c r="K31" s="42"/>
    </row>
    <row r="32" spans="2:20">
      <c r="B32" t="s">
        <v>332</v>
      </c>
      <c r="C32" s="42"/>
      <c r="D32" s="42"/>
      <c r="E32" s="42"/>
      <c r="F32" s="42"/>
      <c r="G32" s="42"/>
      <c r="H32" s="42"/>
      <c r="I32" s="42"/>
      <c r="J32" s="42"/>
      <c r="K32" s="42"/>
    </row>
    <row r="33" spans="2:11">
      <c r="B33" s="42"/>
      <c r="C33" s="42"/>
      <c r="D33" s="42"/>
      <c r="E33" s="42"/>
      <c r="F33" s="42"/>
      <c r="G33" s="42"/>
      <c r="H33" s="42"/>
      <c r="I33" s="42"/>
      <c r="J33" s="42"/>
      <c r="K33" s="42"/>
    </row>
    <row r="34" spans="2:11">
      <c r="B34" s="42"/>
      <c r="C34" s="42"/>
      <c r="D34" s="42"/>
      <c r="E34" s="42"/>
      <c r="F34" s="42"/>
      <c r="G34" s="42"/>
      <c r="H34" s="42"/>
      <c r="I34" s="42"/>
      <c r="J34" s="42"/>
      <c r="K34" s="42"/>
    </row>
  </sheetData>
  <mergeCells count="41">
    <mergeCell ref="B27:B28"/>
    <mergeCell ref="C27:C28"/>
    <mergeCell ref="E27:E28"/>
    <mergeCell ref="F27:F28"/>
    <mergeCell ref="H27:L28"/>
    <mergeCell ref="B24:B25"/>
    <mergeCell ref="C24:C25"/>
    <mergeCell ref="E24:E25"/>
    <mergeCell ref="F24:F25"/>
    <mergeCell ref="H24:L25"/>
    <mergeCell ref="C21:C22"/>
    <mergeCell ref="E21:E22"/>
    <mergeCell ref="F21:F22"/>
    <mergeCell ref="H21:L22"/>
    <mergeCell ref="M27:Q28"/>
    <mergeCell ref="M24:Q25"/>
    <mergeCell ref="M21:Q22"/>
    <mergeCell ref="M13:Q16"/>
    <mergeCell ref="D15:D16"/>
    <mergeCell ref="B18:B19"/>
    <mergeCell ref="C18:C19"/>
    <mergeCell ref="E18:E19"/>
    <mergeCell ref="F18:F19"/>
    <mergeCell ref="H18:L19"/>
    <mergeCell ref="M18:Q19"/>
    <mergeCell ref="B13:B16"/>
    <mergeCell ref="C13:C16"/>
    <mergeCell ref="D13:D14"/>
    <mergeCell ref="E13:E16"/>
    <mergeCell ref="F13:F16"/>
    <mergeCell ref="H13:L16"/>
    <mergeCell ref="B21:B22"/>
    <mergeCell ref="B10:F11"/>
    <mergeCell ref="H10:Q10"/>
    <mergeCell ref="H11:L11"/>
    <mergeCell ref="M11:Q11"/>
    <mergeCell ref="B2:Q2"/>
    <mergeCell ref="B3:Q3"/>
    <mergeCell ref="B4:Q4"/>
    <mergeCell ref="B5:Q5"/>
    <mergeCell ref="B6:Q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Liopni Esperanza Moreno Cardona</dc:creator>
  <cp:keywords/>
  <dc:description/>
  <cp:lastModifiedBy>Jully Estefanny Camacho Angel</cp:lastModifiedBy>
  <cp:revision/>
  <dcterms:created xsi:type="dcterms:W3CDTF">2022-07-25T18:00:04Z</dcterms:created>
  <dcterms:modified xsi:type="dcterms:W3CDTF">2026-06-22T16:46:52Z</dcterms:modified>
  <cp:category/>
  <cp:contentStatus/>
</cp:coreProperties>
</file>